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an.tran\Downloads\payslip-tool-main\app\"/>
    </mc:Choice>
  </mc:AlternateContent>
  <bookViews>
    <workbookView xWindow="0" yWindow="0" windowWidth="28800" windowHeight="12330"/>
  </bookViews>
  <sheets>
    <sheet name="Salary" sheetId="34" r:id="rId1"/>
    <sheet name="Monthly Parking" sheetId="52" state="hidden" r:id="rId2"/>
    <sheet name="email" sheetId="27" state="hidden" r:id="rId3"/>
    <sheet name="Lenh chuyen luong T09 (cũ)" sheetId="53" state="hidden" r:id="rId4"/>
  </sheets>
  <externalReferences>
    <externalReference r:id="rId5"/>
  </externalReferences>
  <definedNames>
    <definedName name="_xlnm._FilterDatabase" localSheetId="3" hidden="1">'Lenh chuyen luong T09 (cũ)'!$A$15:$G$123</definedName>
    <definedName name="_xlnm._FilterDatabase" localSheetId="0" hidden="1">Salary!$B$1:$AB$118</definedName>
    <definedName name="NVPS">[1]CT!$1:$1048576</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7" i="53" l="1"/>
  <c r="E18" i="53"/>
  <c r="E19" i="53"/>
  <c r="E20" i="53"/>
  <c r="E21" i="53"/>
  <c r="E22" i="53"/>
  <c r="E23" i="53"/>
  <c r="E24" i="53"/>
  <c r="E25" i="53"/>
  <c r="E26" i="53"/>
  <c r="E27" i="53"/>
  <c r="E28" i="53"/>
  <c r="E29" i="53"/>
  <c r="E30" i="53"/>
  <c r="E31" i="53"/>
  <c r="E32" i="53"/>
  <c r="E33" i="53"/>
  <c r="E34" i="53"/>
  <c r="E35" i="53"/>
  <c r="E36" i="53"/>
  <c r="E37" i="53"/>
  <c r="E38" i="53"/>
  <c r="E39" i="53"/>
  <c r="E40" i="53"/>
  <c r="E41" i="53"/>
  <c r="E42" i="53"/>
  <c r="E43" i="53"/>
  <c r="E44" i="53"/>
  <c r="E45" i="53"/>
  <c r="E46" i="53"/>
  <c r="E47" i="53"/>
  <c r="E48" i="53"/>
  <c r="E49" i="53"/>
  <c r="E50" i="53"/>
  <c r="E51" i="53"/>
  <c r="E52" i="53"/>
  <c r="E53" i="53"/>
  <c r="E54" i="53"/>
  <c r="E55" i="53"/>
  <c r="E56" i="53"/>
  <c r="E57" i="53"/>
  <c r="E58" i="53"/>
  <c r="E59" i="53"/>
  <c r="E60" i="53"/>
  <c r="E61" i="53"/>
  <c r="E62" i="53"/>
  <c r="E63" i="53"/>
  <c r="E64" i="53"/>
  <c r="E65" i="53"/>
  <c r="E66" i="53"/>
  <c r="E67" i="53"/>
  <c r="E68" i="53"/>
  <c r="E69" i="53"/>
  <c r="E70" i="53"/>
  <c r="E71" i="53"/>
  <c r="E72" i="53"/>
  <c r="E73" i="53"/>
  <c r="E74" i="53"/>
  <c r="E75" i="53"/>
  <c r="E76" i="53"/>
  <c r="E77" i="53"/>
  <c r="E78" i="53"/>
  <c r="E79" i="53"/>
  <c r="E80" i="53"/>
  <c r="E81" i="53"/>
  <c r="E82" i="53"/>
  <c r="E83" i="53"/>
  <c r="E84" i="53"/>
  <c r="E85" i="53"/>
  <c r="E86" i="53"/>
  <c r="E87" i="53"/>
  <c r="E88" i="53"/>
  <c r="E89" i="53"/>
  <c r="E90" i="53"/>
  <c r="E91" i="53"/>
  <c r="E92" i="53"/>
  <c r="E93" i="53"/>
  <c r="E94" i="53"/>
  <c r="E95" i="53"/>
  <c r="E96" i="53"/>
  <c r="E97" i="53"/>
  <c r="E98" i="53"/>
  <c r="E99" i="53"/>
  <c r="E100" i="53"/>
  <c r="E101" i="53"/>
  <c r="E102" i="53"/>
  <c r="E103" i="53"/>
  <c r="E104" i="53"/>
  <c r="E105" i="53"/>
  <c r="E106" i="53"/>
  <c r="E107" i="53"/>
  <c r="E108" i="53"/>
  <c r="E109" i="53"/>
  <c r="E110" i="53"/>
  <c r="E111" i="53"/>
  <c r="E112" i="53"/>
  <c r="E113" i="53"/>
  <c r="E114" i="53"/>
  <c r="E115" i="53"/>
  <c r="E116" i="53"/>
  <c r="E117" i="53"/>
  <c r="E118" i="53"/>
  <c r="E16" i="53"/>
  <c r="D17" i="53"/>
  <c r="D18" i="53"/>
  <c r="D19" i="53"/>
  <c r="D20" i="53"/>
  <c r="D21" i="53"/>
  <c r="D22" i="53"/>
  <c r="D23" i="53"/>
  <c r="D24" i="53"/>
  <c r="D25" i="53"/>
  <c r="D26" i="53"/>
  <c r="D27" i="53"/>
  <c r="D28" i="53"/>
  <c r="D29" i="53"/>
  <c r="D30" i="53"/>
  <c r="D31" i="53"/>
  <c r="D32" i="53"/>
  <c r="D33" i="53"/>
  <c r="D34" i="53"/>
  <c r="D35" i="53"/>
  <c r="D36" i="53"/>
  <c r="D37" i="53"/>
  <c r="D38" i="53"/>
  <c r="D39" i="53"/>
  <c r="D40" i="53"/>
  <c r="D41" i="53"/>
  <c r="D42" i="53"/>
  <c r="D43" i="53"/>
  <c r="D44" i="53"/>
  <c r="D45" i="53"/>
  <c r="D46" i="53"/>
  <c r="D47" i="53"/>
  <c r="D48" i="53"/>
  <c r="D49" i="53"/>
  <c r="D50" i="53"/>
  <c r="D51" i="53"/>
  <c r="D52" i="53"/>
  <c r="D53" i="53"/>
  <c r="D54" i="53"/>
  <c r="D55" i="53"/>
  <c r="D56" i="53"/>
  <c r="D57" i="53"/>
  <c r="D58" i="53"/>
  <c r="D59" i="53"/>
  <c r="D60" i="53"/>
  <c r="D61" i="53"/>
  <c r="D62" i="53"/>
  <c r="D63" i="53"/>
  <c r="D64" i="53"/>
  <c r="D65" i="53"/>
  <c r="D66" i="53"/>
  <c r="D67" i="53"/>
  <c r="D68" i="53"/>
  <c r="D69" i="53"/>
  <c r="D70" i="53"/>
  <c r="D71" i="53"/>
  <c r="D72" i="53"/>
  <c r="D73" i="53"/>
  <c r="D74" i="53"/>
  <c r="D75" i="53"/>
  <c r="D76" i="53"/>
  <c r="D77" i="53"/>
  <c r="D78" i="53"/>
  <c r="D79" i="53"/>
  <c r="D80" i="53"/>
  <c r="D81" i="53"/>
  <c r="D82" i="53"/>
  <c r="D83" i="53"/>
  <c r="D84" i="53"/>
  <c r="D85" i="53"/>
  <c r="D86" i="53"/>
  <c r="D87" i="53"/>
  <c r="D88" i="53"/>
  <c r="D89" i="53"/>
  <c r="D90" i="53"/>
  <c r="D91" i="53"/>
  <c r="D92" i="53"/>
  <c r="D93" i="53"/>
  <c r="D94" i="53"/>
  <c r="D95" i="53"/>
  <c r="D96" i="53"/>
  <c r="D97" i="53"/>
  <c r="D98" i="53"/>
  <c r="D99" i="53"/>
  <c r="D100" i="53"/>
  <c r="D101" i="53"/>
  <c r="D102" i="53"/>
  <c r="D103" i="53"/>
  <c r="D104" i="53"/>
  <c r="D105" i="53"/>
  <c r="D106" i="53"/>
  <c r="D107" i="53"/>
  <c r="D108" i="53"/>
  <c r="D109" i="53"/>
  <c r="D110" i="53"/>
  <c r="D111" i="53"/>
  <c r="D112" i="53"/>
  <c r="D113" i="53"/>
  <c r="D114" i="53"/>
  <c r="D115" i="53"/>
  <c r="D116" i="53"/>
  <c r="D117" i="53"/>
  <c r="D118" i="53"/>
  <c r="D16" i="53"/>
  <c r="C114" i="53" l="1"/>
  <c r="C115" i="53"/>
  <c r="C116" i="53" l="1"/>
  <c r="C118" i="53"/>
  <c r="C117" i="53"/>
  <c r="K36" i="52" l="1"/>
  <c r="K37" i="52" s="1"/>
  <c r="K38" i="52" s="1"/>
  <c r="N116" i="27" l="1"/>
  <c r="N115" i="27"/>
  <c r="K115" i="27"/>
  <c r="N114" i="27"/>
  <c r="K114" i="27"/>
  <c r="N112" i="27"/>
  <c r="K112" i="27"/>
  <c r="N111" i="27"/>
  <c r="K111" i="27"/>
  <c r="K110" i="27"/>
  <c r="S110" i="27" s="1"/>
  <c r="N109" i="27"/>
  <c r="K109" i="27"/>
  <c r="AC108" i="27"/>
  <c r="N108" i="27"/>
  <c r="K108" i="27"/>
  <c r="AC107" i="27"/>
  <c r="AC106" i="27"/>
  <c r="N106" i="27"/>
  <c r="K106" i="27"/>
  <c r="AC105" i="27"/>
  <c r="N105" i="27"/>
  <c r="K105" i="27"/>
  <c r="AC104" i="27"/>
  <c r="S104" i="27"/>
  <c r="W104" i="27" s="1"/>
  <c r="X104" i="27" s="1"/>
  <c r="K104" i="27"/>
  <c r="AC103" i="27"/>
  <c r="N103" i="27"/>
  <c r="K103" i="27"/>
  <c r="AC102" i="27"/>
  <c r="N102" i="27"/>
  <c r="K102" i="27"/>
  <c r="AC101" i="27"/>
  <c r="N101" i="27"/>
  <c r="K101" i="27"/>
  <c r="AC100" i="27"/>
  <c r="AC99" i="27"/>
  <c r="W99" i="27"/>
  <c r="X99" i="27" s="1"/>
  <c r="N99" i="27"/>
  <c r="K99" i="27"/>
  <c r="U99" i="27" s="1"/>
  <c r="AC98" i="27"/>
  <c r="N98" i="27"/>
  <c r="K98" i="27"/>
  <c r="AC97" i="27"/>
  <c r="K97" i="27"/>
  <c r="S97" i="27" s="1"/>
  <c r="AC96" i="27"/>
  <c r="N96" i="27"/>
  <c r="K96" i="27"/>
  <c r="AC95" i="27"/>
  <c r="N95" i="27"/>
  <c r="K95" i="27"/>
  <c r="AC94" i="27"/>
  <c r="N94" i="27"/>
  <c r="K94" i="27"/>
  <c r="AC93" i="27"/>
  <c r="N93" i="27"/>
  <c r="K93" i="27"/>
  <c r="AC92" i="27"/>
  <c r="N92" i="27"/>
  <c r="K92" i="27"/>
  <c r="AC91" i="27"/>
  <c r="N91" i="27"/>
  <c r="K91" i="27"/>
  <c r="AC90" i="27"/>
  <c r="N90" i="27"/>
  <c r="K90" i="27"/>
  <c r="AC89" i="27"/>
  <c r="K89" i="27"/>
  <c r="S89" i="27" s="1"/>
  <c r="W89" i="27" s="1"/>
  <c r="X89" i="27" s="1"/>
  <c r="AC88" i="27"/>
  <c r="N88" i="27"/>
  <c r="K88" i="27"/>
  <c r="AC87" i="27"/>
  <c r="K87" i="27"/>
  <c r="U87" i="27" s="1"/>
  <c r="Y87" i="27" s="1"/>
  <c r="AC86" i="27"/>
  <c r="N86" i="27"/>
  <c r="K86" i="27"/>
  <c r="AC85" i="27"/>
  <c r="K85" i="27"/>
  <c r="S85" i="27" s="1"/>
  <c r="W85" i="27" s="1"/>
  <c r="X85" i="27" s="1"/>
  <c r="AC84" i="27"/>
  <c r="N84" i="27"/>
  <c r="K84" i="27"/>
  <c r="AC83" i="27"/>
  <c r="W83" i="27"/>
  <c r="X83" i="27" s="1"/>
  <c r="N83" i="27"/>
  <c r="K83" i="27"/>
  <c r="U83" i="27" s="1"/>
  <c r="AC82" i="27"/>
  <c r="K82" i="27"/>
  <c r="S82" i="27" s="1"/>
  <c r="W82" i="27" s="1"/>
  <c r="X82" i="27" s="1"/>
  <c r="AC81" i="27"/>
  <c r="N81" i="27"/>
  <c r="K81" i="27"/>
  <c r="AC80" i="27"/>
  <c r="N80" i="27"/>
  <c r="K80" i="27"/>
  <c r="AC79" i="27"/>
  <c r="N79" i="27"/>
  <c r="K79" i="27"/>
  <c r="AC78" i="27"/>
  <c r="K78" i="27"/>
  <c r="S78" i="27" s="1"/>
  <c r="AC77" i="27"/>
  <c r="K77" i="27"/>
  <c r="S77" i="27" s="1"/>
  <c r="AC76" i="27"/>
  <c r="N76" i="27"/>
  <c r="K76" i="27"/>
  <c r="AC75" i="27"/>
  <c r="N75" i="27"/>
  <c r="S75" i="27" s="1"/>
  <c r="K75" i="27"/>
  <c r="AC74" i="27"/>
  <c r="X74" i="27"/>
  <c r="N74" i="27"/>
  <c r="K74" i="27"/>
  <c r="AC73" i="27"/>
  <c r="K73" i="27"/>
  <c r="S73" i="27" s="1"/>
  <c r="AC72" i="27"/>
  <c r="N72" i="27"/>
  <c r="K72" i="27"/>
  <c r="AC71" i="27"/>
  <c r="N71" i="27"/>
  <c r="K71" i="27"/>
  <c r="AC70" i="27"/>
  <c r="N70" i="27"/>
  <c r="K70" i="27"/>
  <c r="AC69" i="27"/>
  <c r="K69" i="27"/>
  <c r="H69" i="27"/>
  <c r="N69" i="27" s="1"/>
  <c r="AC68" i="27"/>
  <c r="N68" i="27"/>
  <c r="K68" i="27"/>
  <c r="AC67" i="27"/>
  <c r="N67" i="27"/>
  <c r="K67" i="27"/>
  <c r="AC66" i="27"/>
  <c r="S66" i="27"/>
  <c r="W66" i="27" s="1"/>
  <c r="X66" i="27" s="1"/>
  <c r="K66" i="27"/>
  <c r="AC65" i="27"/>
  <c r="N65" i="27"/>
  <c r="K65" i="27"/>
  <c r="AC64" i="27"/>
  <c r="N64" i="27"/>
  <c r="K64" i="27"/>
  <c r="AC63" i="27"/>
  <c r="N63" i="27"/>
  <c r="K63" i="27"/>
  <c r="AC62" i="27"/>
  <c r="N62" i="27"/>
  <c r="K62" i="27"/>
  <c r="AC61" i="27"/>
  <c r="K61" i="27"/>
  <c r="S61" i="27" s="1"/>
  <c r="AC60" i="27"/>
  <c r="N60" i="27"/>
  <c r="K60" i="27"/>
  <c r="AC59" i="27"/>
  <c r="N59" i="27"/>
  <c r="K59" i="27"/>
  <c r="AC58" i="27"/>
  <c r="N58" i="27"/>
  <c r="K58" i="27"/>
  <c r="AC57" i="27"/>
  <c r="W57" i="27"/>
  <c r="X57" i="27" s="1"/>
  <c r="N57" i="27"/>
  <c r="K57" i="27"/>
  <c r="U57" i="27" s="1"/>
  <c r="AC56" i="27"/>
  <c r="K56" i="27"/>
  <c r="S56" i="27" s="1"/>
  <c r="W56" i="27" s="1"/>
  <c r="X56" i="27" s="1"/>
  <c r="AC55" i="27"/>
  <c r="AC54" i="27"/>
  <c r="N54" i="27"/>
  <c r="K54" i="27"/>
  <c r="AC53" i="27"/>
  <c r="N53" i="27"/>
  <c r="K53" i="27"/>
  <c r="AC52" i="27"/>
  <c r="N52" i="27"/>
  <c r="K52" i="27"/>
  <c r="AC51" i="27"/>
  <c r="W51" i="27"/>
  <c r="X51" i="27" s="1"/>
  <c r="N51" i="27"/>
  <c r="K51" i="27"/>
  <c r="U51" i="27" s="1"/>
  <c r="AC50" i="27"/>
  <c r="N50" i="27"/>
  <c r="K50" i="27"/>
  <c r="AC49" i="27"/>
  <c r="K49" i="27"/>
  <c r="S49" i="27" s="1"/>
  <c r="AC48" i="27"/>
  <c r="K48" i="27"/>
  <c r="S48" i="27" s="1"/>
  <c r="AC47" i="27"/>
  <c r="N47" i="27"/>
  <c r="K47" i="27"/>
  <c r="AC46" i="27"/>
  <c r="N46" i="27"/>
  <c r="K46" i="27"/>
  <c r="AC45" i="27"/>
  <c r="S45" i="27"/>
  <c r="W45" i="27" s="1"/>
  <c r="X45" i="27" s="1"/>
  <c r="T45" i="27" s="1"/>
  <c r="U45" i="27" s="1"/>
  <c r="Y45" i="27" s="1"/>
  <c r="K45" i="27"/>
  <c r="AC44" i="27"/>
  <c r="K44" i="27"/>
  <c r="S44" i="27" s="1"/>
  <c r="W44" i="27" s="1"/>
  <c r="X44" i="27" s="1"/>
  <c r="T44" i="27" s="1"/>
  <c r="U44" i="27" s="1"/>
  <c r="Y44" i="27" s="1"/>
  <c r="AC43" i="27"/>
  <c r="N43" i="27"/>
  <c r="K43" i="27"/>
  <c r="AC42" i="27"/>
  <c r="N42" i="27"/>
  <c r="K42" i="27"/>
  <c r="AC41" i="27"/>
  <c r="K41" i="27"/>
  <c r="S41" i="27" s="1"/>
  <c r="W41" i="27" s="1"/>
  <c r="X41" i="27" s="1"/>
  <c r="AC40" i="27"/>
  <c r="N40" i="27"/>
  <c r="K40" i="27"/>
  <c r="AC39" i="27"/>
  <c r="N39" i="27"/>
  <c r="K39" i="27"/>
  <c r="AC38" i="27"/>
  <c r="N38" i="27"/>
  <c r="K38" i="27"/>
  <c r="AC37" i="27"/>
  <c r="N37" i="27"/>
  <c r="K37" i="27"/>
  <c r="AC36" i="27"/>
  <c r="N36" i="27"/>
  <c r="K36" i="27"/>
  <c r="AC35" i="27"/>
  <c r="AC34" i="27"/>
  <c r="K34" i="27"/>
  <c r="S34" i="27" s="1"/>
  <c r="W34" i="27" s="1"/>
  <c r="X34" i="27" s="1"/>
  <c r="T34" i="27" s="1"/>
  <c r="U34" i="27" s="1"/>
  <c r="Y34" i="27" s="1"/>
  <c r="AC33" i="27"/>
  <c r="N33" i="27"/>
  <c r="K33" i="27"/>
  <c r="AC32" i="27"/>
  <c r="N32" i="27"/>
  <c r="K32" i="27"/>
  <c r="AC31" i="27"/>
  <c r="K31" i="27"/>
  <c r="S31" i="27" s="1"/>
  <c r="W31" i="27" s="1"/>
  <c r="X31" i="27" s="1"/>
  <c r="AC30" i="27"/>
  <c r="K30" i="27"/>
  <c r="S30" i="27" s="1"/>
  <c r="W30" i="27" s="1"/>
  <c r="X30" i="27" s="1"/>
  <c r="AC29" i="27"/>
  <c r="N29" i="27"/>
  <c r="K29" i="27"/>
  <c r="AC28" i="27"/>
  <c r="K28" i="27"/>
  <c r="S28" i="27" s="1"/>
  <c r="AC27" i="27"/>
  <c r="AC26" i="27"/>
  <c r="R26" i="27"/>
  <c r="N26" i="27"/>
  <c r="K26" i="27"/>
  <c r="AC25" i="27"/>
  <c r="K25" i="27"/>
  <c r="H25" i="27"/>
  <c r="N25" i="27" s="1"/>
  <c r="AC24" i="27"/>
  <c r="N24" i="27"/>
  <c r="K24" i="27"/>
  <c r="AC23" i="27"/>
  <c r="N23" i="27"/>
  <c r="K23" i="27"/>
  <c r="AC22" i="27"/>
  <c r="S22" i="27"/>
  <c r="W22" i="27" s="1"/>
  <c r="X22" i="27" s="1"/>
  <c r="K22" i="27"/>
  <c r="AC21" i="27"/>
  <c r="N21" i="27"/>
  <c r="K21" i="27"/>
  <c r="AC20" i="27"/>
  <c r="K20" i="27"/>
  <c r="S20" i="27" s="1"/>
  <c r="AC19" i="27"/>
  <c r="N19" i="27"/>
  <c r="K19" i="27"/>
  <c r="AC18" i="27"/>
  <c r="K18" i="27"/>
  <c r="S18" i="27" s="1"/>
  <c r="W18" i="27" s="1"/>
  <c r="X18" i="27" s="1"/>
  <c r="T18" i="27" s="1"/>
  <c r="U18" i="27" s="1"/>
  <c r="Y18" i="27" s="1"/>
  <c r="AC17" i="27"/>
  <c r="AC16" i="27"/>
  <c r="N16" i="27"/>
  <c r="K16" i="27"/>
  <c r="AC15" i="27"/>
  <c r="S15" i="27"/>
  <c r="K15" i="27"/>
  <c r="AC14" i="27"/>
  <c r="K14" i="27"/>
  <c r="S14" i="27" s="1"/>
  <c r="AC13" i="27"/>
  <c r="N13" i="27"/>
  <c r="K13" i="27"/>
  <c r="AC12" i="27"/>
  <c r="W12" i="27"/>
  <c r="X12" i="27" s="1"/>
  <c r="N12" i="27"/>
  <c r="K12" i="27"/>
  <c r="U12" i="27" s="1"/>
  <c r="AC11" i="27"/>
  <c r="K11" i="27"/>
  <c r="S11" i="27" s="1"/>
  <c r="AC10" i="27"/>
  <c r="N10" i="27"/>
  <c r="K10" i="27"/>
  <c r="AC9" i="27"/>
  <c r="K9" i="27"/>
  <c r="S9" i="27" s="1"/>
  <c r="AC8" i="27"/>
  <c r="K8" i="27"/>
  <c r="S8" i="27" s="1"/>
  <c r="W8" i="27" s="1"/>
  <c r="X8" i="27" s="1"/>
  <c r="AC7" i="27"/>
  <c r="W7" i="27"/>
  <c r="X7" i="27" s="1"/>
  <c r="N7" i="27"/>
  <c r="K7" i="27"/>
  <c r="U7" i="27" s="1"/>
  <c r="AC6" i="27"/>
  <c r="X6" i="27"/>
  <c r="N6" i="27"/>
  <c r="K6" i="27"/>
  <c r="AC5" i="27"/>
  <c r="N5" i="27"/>
  <c r="K5" i="27"/>
  <c r="AC4" i="27"/>
  <c r="N4" i="27"/>
  <c r="K4" i="27"/>
  <c r="AC3" i="27"/>
  <c r="N3" i="27"/>
  <c r="K3" i="27"/>
  <c r="AC2" i="27"/>
  <c r="N2" i="27"/>
  <c r="K2" i="27"/>
  <c r="S90" i="27" l="1"/>
  <c r="S52" i="27"/>
  <c r="S72" i="27"/>
  <c r="S74" i="27"/>
  <c r="T74" i="27" s="1"/>
  <c r="U74" i="27" s="1"/>
  <c r="Y74" i="27" s="1"/>
  <c r="S25" i="27"/>
  <c r="W25" i="27" s="1"/>
  <c r="X25" i="27" s="1"/>
  <c r="T25" i="27" s="1"/>
  <c r="U25" i="27" s="1"/>
  <c r="Y25" i="27" s="1"/>
  <c r="S62" i="27"/>
  <c r="W62" i="27" s="1"/>
  <c r="X62" i="27" s="1"/>
  <c r="T62" i="27" s="1"/>
  <c r="U62" i="27" s="1"/>
  <c r="Y62" i="27" s="1"/>
  <c r="S70" i="27"/>
  <c r="S80" i="27"/>
  <c r="W80" i="27" s="1"/>
  <c r="X80" i="27" s="1"/>
  <c r="T80" i="27" s="1"/>
  <c r="U80" i="27" s="1"/>
  <c r="Y80" i="27" s="1"/>
  <c r="S23" i="27"/>
  <c r="S64" i="27"/>
  <c r="W64" i="27" s="1"/>
  <c r="X64" i="27" s="1"/>
  <c r="S111" i="27"/>
  <c r="W111" i="27" s="1"/>
  <c r="X111" i="27" s="1"/>
  <c r="T111" i="27" s="1"/>
  <c r="U111" i="27" s="1"/>
  <c r="Y111" i="27" s="1"/>
  <c r="S21" i="27"/>
  <c r="W21" i="27" s="1"/>
  <c r="X21" i="27" s="1"/>
  <c r="S36" i="27"/>
  <c r="W36" i="27" s="1"/>
  <c r="X36" i="27" s="1"/>
  <c r="T36" i="27" s="1"/>
  <c r="U36" i="27" s="1"/>
  <c r="Y36" i="27" s="1"/>
  <c r="S39" i="27"/>
  <c r="W39" i="27" s="1"/>
  <c r="X39" i="27" s="1"/>
  <c r="T39" i="27" s="1"/>
  <c r="U39" i="27" s="1"/>
  <c r="Y39" i="27" s="1"/>
  <c r="S65" i="27"/>
  <c r="W65" i="27" s="1"/>
  <c r="X65" i="27" s="1"/>
  <c r="T65" i="27" s="1"/>
  <c r="U65" i="27" s="1"/>
  <c r="Y65" i="27" s="1"/>
  <c r="S19" i="27"/>
  <c r="W19" i="27" s="1"/>
  <c r="X19" i="27" s="1"/>
  <c r="T19" i="27" s="1"/>
  <c r="U19" i="27" s="1"/>
  <c r="Y19" i="27" s="1"/>
  <c r="S37" i="27"/>
  <c r="W37" i="27" s="1"/>
  <c r="X37" i="27" s="1"/>
  <c r="T37" i="27" s="1"/>
  <c r="U37" i="27" s="1"/>
  <c r="Y37" i="27" s="1"/>
  <c r="S4" i="27"/>
  <c r="W4" i="27" s="1"/>
  <c r="X4" i="27" s="1"/>
  <c r="S54" i="27"/>
  <c r="W54" i="27" s="1"/>
  <c r="X54" i="27" s="1"/>
  <c r="S60" i="27"/>
  <c r="W60" i="27" s="1"/>
  <c r="X60" i="27" s="1"/>
  <c r="S67" i="27"/>
  <c r="S94" i="27"/>
  <c r="W94" i="27" s="1"/>
  <c r="X94" i="27" s="1"/>
  <c r="T94" i="27" s="1"/>
  <c r="U94" i="27" s="1"/>
  <c r="Y94" i="27" s="1"/>
  <c r="S101" i="27"/>
  <c r="W101" i="27" s="1"/>
  <c r="X101" i="27" s="1"/>
  <c r="T101" i="27" s="1"/>
  <c r="U101" i="27" s="1"/>
  <c r="Y101" i="27" s="1"/>
  <c r="S114" i="27"/>
  <c r="W114" i="27" s="1"/>
  <c r="X114" i="27" s="1"/>
  <c r="T114" i="27" s="1"/>
  <c r="U114" i="27" s="1"/>
  <c r="Y114" i="27" s="1"/>
  <c r="S84" i="27"/>
  <c r="W84" i="27" s="1"/>
  <c r="X84" i="27" s="1"/>
  <c r="T84" i="27" s="1"/>
  <c r="U84" i="27" s="1"/>
  <c r="Y84" i="27" s="1"/>
  <c r="S96" i="27"/>
  <c r="W96" i="27" s="1"/>
  <c r="X96" i="27" s="1"/>
  <c r="T96" i="27" s="1"/>
  <c r="U96" i="27" s="1"/>
  <c r="Y96" i="27" s="1"/>
  <c r="S76" i="27"/>
  <c r="W76" i="27" s="1"/>
  <c r="X76" i="27" s="1"/>
  <c r="T76" i="27" s="1"/>
  <c r="U76" i="27" s="1"/>
  <c r="Y76" i="27" s="1"/>
  <c r="S106" i="27"/>
  <c r="S32" i="27"/>
  <c r="W32" i="27" s="1"/>
  <c r="X32" i="27" s="1"/>
  <c r="T32" i="27" s="1"/>
  <c r="U32" i="27" s="1"/>
  <c r="Y32" i="27" s="1"/>
  <c r="S42" i="27"/>
  <c r="W42" i="27" s="1"/>
  <c r="X42" i="27" s="1"/>
  <c r="T42" i="27" s="1"/>
  <c r="U42" i="27" s="1"/>
  <c r="Y42" i="27" s="1"/>
  <c r="S47" i="27"/>
  <c r="W47" i="27" s="1"/>
  <c r="X47" i="27" s="1"/>
  <c r="S59" i="27"/>
  <c r="W59" i="27" s="1"/>
  <c r="X59" i="27" s="1"/>
  <c r="T59" i="27" s="1"/>
  <c r="U59" i="27" s="1"/>
  <c r="Y59" i="27" s="1"/>
  <c r="S88" i="27"/>
  <c r="W88" i="27" s="1"/>
  <c r="X88" i="27" s="1"/>
  <c r="S93" i="27"/>
  <c r="W93" i="27" s="1"/>
  <c r="X93" i="27" s="1"/>
  <c r="T93" i="27" s="1"/>
  <c r="U93" i="27" s="1"/>
  <c r="Y93" i="27" s="1"/>
  <c r="S105" i="27"/>
  <c r="W105" i="27" s="1"/>
  <c r="X105" i="27" s="1"/>
  <c r="W9" i="27"/>
  <c r="X9" i="27" s="1"/>
  <c r="T9" i="27" s="1"/>
  <c r="U9" i="27" s="1"/>
  <c r="Y9" i="27" s="1"/>
  <c r="W15" i="27"/>
  <c r="X15" i="27" s="1"/>
  <c r="T15" i="27" s="1"/>
  <c r="U15" i="27" s="1"/>
  <c r="Y15" i="27" s="1"/>
  <c r="S46" i="27"/>
  <c r="W46" i="27" s="1"/>
  <c r="X46" i="27" s="1"/>
  <c r="T46" i="27" s="1"/>
  <c r="U46" i="27" s="1"/>
  <c r="Y46" i="27" s="1"/>
  <c r="S5" i="27"/>
  <c r="W5" i="27" s="1"/>
  <c r="X5" i="27" s="1"/>
  <c r="T5" i="27" s="1"/>
  <c r="U5" i="27" s="1"/>
  <c r="Y5" i="27" s="1"/>
  <c r="S10" i="27"/>
  <c r="Y12" i="27"/>
  <c r="T22" i="27"/>
  <c r="U22" i="27" s="1"/>
  <c r="Y22" i="27" s="1"/>
  <c r="S29" i="27"/>
  <c r="W29" i="27" s="1"/>
  <c r="X29" i="27" s="1"/>
  <c r="T29" i="27" s="1"/>
  <c r="U29" i="27" s="1"/>
  <c r="Y29" i="27" s="1"/>
  <c r="S38" i="27"/>
  <c r="W38" i="27" s="1"/>
  <c r="X38" i="27" s="1"/>
  <c r="S40" i="27"/>
  <c r="W40" i="27" s="1"/>
  <c r="X40" i="27" s="1"/>
  <c r="S43" i="27"/>
  <c r="S53" i="27"/>
  <c r="W53" i="27" s="1"/>
  <c r="X53" i="27" s="1"/>
  <c r="T53" i="27" s="1"/>
  <c r="U53" i="27" s="1"/>
  <c r="Y53" i="27" s="1"/>
  <c r="S58" i="27"/>
  <c r="S68" i="27"/>
  <c r="S71" i="27"/>
  <c r="W71" i="27" s="1"/>
  <c r="X71" i="27" s="1"/>
  <c r="S79" i="27"/>
  <c r="W79" i="27" s="1"/>
  <c r="X79" i="27" s="1"/>
  <c r="S81" i="27"/>
  <c r="W81" i="27" s="1"/>
  <c r="X81" i="27" s="1"/>
  <c r="T81" i="27" s="1"/>
  <c r="U81" i="27" s="1"/>
  <c r="Y81" i="27" s="1"/>
  <c r="S86" i="27"/>
  <c r="W86" i="27" s="1"/>
  <c r="X86" i="27" s="1"/>
  <c r="T86" i="27" s="1"/>
  <c r="U86" i="27" s="1"/>
  <c r="Y86" i="27" s="1"/>
  <c r="S92" i="27"/>
  <c r="W92" i="27" s="1"/>
  <c r="X92" i="27" s="1"/>
  <c r="T92" i="27" s="1"/>
  <c r="U92" i="27" s="1"/>
  <c r="Y92" i="27" s="1"/>
  <c r="S95" i="27"/>
  <c r="W95" i="27" s="1"/>
  <c r="X95" i="27" s="1"/>
  <c r="S98" i="27"/>
  <c r="W98" i="27" s="1"/>
  <c r="X98" i="27" s="1"/>
  <c r="S103" i="27"/>
  <c r="W103" i="27" s="1"/>
  <c r="X103" i="27" s="1"/>
  <c r="T103" i="27" s="1"/>
  <c r="U103" i="27" s="1"/>
  <c r="Y103" i="27" s="1"/>
  <c r="T104" i="27"/>
  <c r="U104" i="27" s="1"/>
  <c r="Y104" i="27" s="1"/>
  <c r="S108" i="27"/>
  <c r="W108" i="27" s="1"/>
  <c r="X108" i="27" s="1"/>
  <c r="T108" i="27" s="1"/>
  <c r="U108" i="27" s="1"/>
  <c r="Y108" i="27" s="1"/>
  <c r="S112" i="27"/>
  <c r="W112" i="27" s="1"/>
  <c r="X112" i="27" s="1"/>
  <c r="T112" i="27" s="1"/>
  <c r="U112" i="27" s="1"/>
  <c r="Y112" i="27" s="1"/>
  <c r="S115" i="27"/>
  <c r="W115" i="27" s="1"/>
  <c r="X115" i="27" s="1"/>
  <c r="T115" i="27" s="1"/>
  <c r="U115" i="27" s="1"/>
  <c r="Y115" i="27" s="1"/>
  <c r="Y51" i="27"/>
  <c r="S2" i="27"/>
  <c r="W2" i="27" s="1"/>
  <c r="X2" i="27" s="1"/>
  <c r="T2" i="27" s="1"/>
  <c r="U2" i="27" s="1"/>
  <c r="Y2" i="27" s="1"/>
  <c r="S3" i="27"/>
  <c r="S6" i="27"/>
  <c r="T6" i="27" s="1"/>
  <c r="U6" i="27" s="1"/>
  <c r="Y6" i="27" s="1"/>
  <c r="Y7" i="27"/>
  <c r="S13" i="27"/>
  <c r="W13" i="27" s="1"/>
  <c r="X13" i="27" s="1"/>
  <c r="T13" i="27" s="1"/>
  <c r="U13" i="27" s="1"/>
  <c r="Y13" i="27" s="1"/>
  <c r="S16" i="27"/>
  <c r="W16" i="27" s="1"/>
  <c r="X16" i="27" s="1"/>
  <c r="T16" i="27" s="1"/>
  <c r="U16" i="27" s="1"/>
  <c r="Y16" i="27" s="1"/>
  <c r="S24" i="27"/>
  <c r="S26" i="27"/>
  <c r="S33" i="27"/>
  <c r="S50" i="27"/>
  <c r="W50" i="27" s="1"/>
  <c r="X50" i="27" s="1"/>
  <c r="T50" i="27" s="1"/>
  <c r="U50" i="27" s="1"/>
  <c r="Y50" i="27" s="1"/>
  <c r="S63" i="27"/>
  <c r="W63" i="27" s="1"/>
  <c r="X63" i="27" s="1"/>
  <c r="T66" i="27"/>
  <c r="U66" i="27" s="1"/>
  <c r="Y66" i="27" s="1"/>
  <c r="S69" i="27"/>
  <c r="W69" i="27" s="1"/>
  <c r="X69" i="27" s="1"/>
  <c r="T89" i="27"/>
  <c r="U89" i="27" s="1"/>
  <c r="Y89" i="27" s="1"/>
  <c r="S91" i="27"/>
  <c r="W91" i="27" s="1"/>
  <c r="X91" i="27" s="1"/>
  <c r="S102" i="27"/>
  <c r="W102" i="27" s="1"/>
  <c r="X102" i="27" s="1"/>
  <c r="T102" i="27" s="1"/>
  <c r="U102" i="27" s="1"/>
  <c r="Y102" i="27" s="1"/>
  <c r="S109" i="27"/>
  <c r="W109" i="27" s="1"/>
  <c r="X109" i="27" s="1"/>
  <c r="T109" i="27" s="1"/>
  <c r="U109" i="27" s="1"/>
  <c r="Y109" i="27" s="1"/>
  <c r="W10" i="27"/>
  <c r="X10" i="27" s="1"/>
  <c r="T10" i="27" s="1"/>
  <c r="U10" i="27" s="1"/>
  <c r="Y10" i="27" s="1"/>
  <c r="W28" i="27"/>
  <c r="X28" i="27" s="1"/>
  <c r="T28" i="27" s="1"/>
  <c r="U28" i="27" s="1"/>
  <c r="Y28" i="27" s="1"/>
  <c r="W75" i="27"/>
  <c r="X75" i="27" s="1"/>
  <c r="T75" i="27" s="1"/>
  <c r="U75" i="27" s="1"/>
  <c r="Y75" i="27" s="1"/>
  <c r="T8" i="27"/>
  <c r="U8" i="27" s="1"/>
  <c r="Y8" i="27" s="1"/>
  <c r="W11" i="27"/>
  <c r="X11" i="27" s="1"/>
  <c r="T11" i="27" s="1"/>
  <c r="U11" i="27" s="1"/>
  <c r="Y11" i="27" s="1"/>
  <c r="W14" i="27"/>
  <c r="X14" i="27" s="1"/>
  <c r="T14" i="27" s="1"/>
  <c r="U14" i="27" s="1"/>
  <c r="Y14" i="27" s="1"/>
  <c r="W49" i="27"/>
  <c r="X49" i="27" s="1"/>
  <c r="T49" i="27" s="1"/>
  <c r="U49" i="27" s="1"/>
  <c r="Y49" i="27" s="1"/>
  <c r="W58" i="27"/>
  <c r="X58" i="27" s="1"/>
  <c r="T58" i="27" s="1"/>
  <c r="U58" i="27" s="1"/>
  <c r="Y58" i="27" s="1"/>
  <c r="W73" i="27"/>
  <c r="X73" i="27" s="1"/>
  <c r="T73" i="27" s="1"/>
  <c r="U73" i="27" s="1"/>
  <c r="Y73" i="27" s="1"/>
  <c r="T4" i="27"/>
  <c r="U4" i="27" s="1"/>
  <c r="Y4" i="27" s="1"/>
  <c r="W23" i="27"/>
  <c r="X23" i="27" s="1"/>
  <c r="T23" i="27" s="1"/>
  <c r="U23" i="27" s="1"/>
  <c r="Y23" i="27" s="1"/>
  <c r="T31" i="27"/>
  <c r="U31" i="27" s="1"/>
  <c r="Y31" i="27" s="1"/>
  <c r="T41" i="27"/>
  <c r="U41" i="27" s="1"/>
  <c r="Y41" i="27" s="1"/>
  <c r="W48" i="27"/>
  <c r="X48" i="27" s="1"/>
  <c r="T48" i="27" s="1"/>
  <c r="U48" i="27" s="1"/>
  <c r="Y48" i="27" s="1"/>
  <c r="W72" i="27"/>
  <c r="X72" i="27" s="1"/>
  <c r="T72" i="27" s="1"/>
  <c r="U72" i="27" s="1"/>
  <c r="Y72" i="27" s="1"/>
  <c r="W20" i="27"/>
  <c r="X20" i="27" s="1"/>
  <c r="T20" i="27" s="1"/>
  <c r="U20" i="27" s="1"/>
  <c r="Y20" i="27" s="1"/>
  <c r="T30" i="27"/>
  <c r="U30" i="27" s="1"/>
  <c r="Y30" i="27" s="1"/>
  <c r="W52" i="27"/>
  <c r="X52" i="27" s="1"/>
  <c r="T52" i="27" s="1"/>
  <c r="U52" i="27" s="1"/>
  <c r="Y52" i="27" s="1"/>
  <c r="W61" i="27"/>
  <c r="X61" i="27" s="1"/>
  <c r="T61" i="27" s="1"/>
  <c r="U61" i="27" s="1"/>
  <c r="Y61" i="27" s="1"/>
  <c r="Y57" i="27"/>
  <c r="W70" i="27"/>
  <c r="X70" i="27" s="1"/>
  <c r="T70" i="27" s="1"/>
  <c r="U70" i="27" s="1"/>
  <c r="Y70" i="27" s="1"/>
  <c r="W97" i="27"/>
  <c r="X97" i="27" s="1"/>
  <c r="T97" i="27" s="1"/>
  <c r="U97" i="27" s="1"/>
  <c r="Y97" i="27" s="1"/>
  <c r="T56" i="27"/>
  <c r="U56" i="27" s="1"/>
  <c r="Y56" i="27" s="1"/>
  <c r="W78" i="27"/>
  <c r="X78" i="27" s="1"/>
  <c r="T78" i="27" s="1"/>
  <c r="U78" i="27" s="1"/>
  <c r="Y78" i="27" s="1"/>
  <c r="Y83" i="27"/>
  <c r="W67" i="27"/>
  <c r="X67" i="27" s="1"/>
  <c r="T67" i="27" s="1"/>
  <c r="U67" i="27" s="1"/>
  <c r="Y67" i="27" s="1"/>
  <c r="W77" i="27"/>
  <c r="X77" i="27" s="1"/>
  <c r="T77" i="27" s="1"/>
  <c r="U77" i="27" s="1"/>
  <c r="Y77" i="27" s="1"/>
  <c r="T82" i="27"/>
  <c r="U82" i="27" s="1"/>
  <c r="Y82" i="27" s="1"/>
  <c r="T85" i="27"/>
  <c r="U85" i="27" s="1"/>
  <c r="Y85" i="27" s="1"/>
  <c r="Y99" i="27"/>
  <c r="W110" i="27"/>
  <c r="X110" i="27" s="1"/>
  <c r="T110" i="27" s="1"/>
  <c r="U110" i="27" s="1"/>
  <c r="Y110" i="27" s="1"/>
  <c r="W90" i="27"/>
  <c r="X90" i="27" s="1"/>
  <c r="T90" i="27" s="1"/>
  <c r="U90" i="27" s="1"/>
  <c r="Y90" i="27" s="1"/>
  <c r="W106" i="27"/>
  <c r="X106" i="27" s="1"/>
  <c r="T106" i="27" s="1"/>
  <c r="U106" i="27" s="1"/>
  <c r="Y106" i="27" s="1"/>
  <c r="T64" i="27" l="1"/>
  <c r="U64" i="27" s="1"/>
  <c r="Y64" i="27" s="1"/>
  <c r="T98" i="27"/>
  <c r="U98" i="27" s="1"/>
  <c r="Y98" i="27" s="1"/>
  <c r="T88" i="27"/>
  <c r="U88" i="27" s="1"/>
  <c r="Y88" i="27" s="1"/>
  <c r="T71" i="27"/>
  <c r="U71" i="27" s="1"/>
  <c r="Y71" i="27" s="1"/>
  <c r="T60" i="27"/>
  <c r="U60" i="27" s="1"/>
  <c r="Y60" i="27" s="1"/>
  <c r="T21" i="27"/>
  <c r="U21" i="27" s="1"/>
  <c r="Y21" i="27" s="1"/>
  <c r="T47" i="27"/>
  <c r="U47" i="27" s="1"/>
  <c r="Y47" i="27" s="1"/>
  <c r="T91" i="27"/>
  <c r="U91" i="27" s="1"/>
  <c r="Y91" i="27" s="1"/>
  <c r="T63" i="27"/>
  <c r="U63" i="27" s="1"/>
  <c r="Y63" i="27" s="1"/>
  <c r="T79" i="27"/>
  <c r="U79" i="27" s="1"/>
  <c r="Y79" i="27" s="1"/>
  <c r="T95" i="27"/>
  <c r="U95" i="27" s="1"/>
  <c r="Y95" i="27" s="1"/>
  <c r="T38" i="27"/>
  <c r="U38" i="27" s="1"/>
  <c r="Y38" i="27" s="1"/>
  <c r="T69" i="27"/>
  <c r="U69" i="27" s="1"/>
  <c r="Y69" i="27" s="1"/>
  <c r="T54" i="27"/>
  <c r="U54" i="27" s="1"/>
  <c r="Y54" i="27" s="1"/>
  <c r="T105" i="27"/>
  <c r="U105" i="27" s="1"/>
  <c r="Y105" i="27" s="1"/>
  <c r="T40" i="27"/>
  <c r="U40" i="27" s="1"/>
  <c r="Y40" i="27" s="1"/>
  <c r="W24" i="27"/>
  <c r="X24" i="27" s="1"/>
  <c r="T24" i="27" s="1"/>
  <c r="U24" i="27" s="1"/>
  <c r="Y24" i="27" s="1"/>
  <c r="W43" i="27"/>
  <c r="X43" i="27" s="1"/>
  <c r="T43" i="27" s="1"/>
  <c r="U43" i="27" s="1"/>
  <c r="Y43" i="27" s="1"/>
  <c r="W3" i="27"/>
  <c r="X3" i="27" s="1"/>
  <c r="T3" i="27" s="1"/>
  <c r="U3" i="27" s="1"/>
  <c r="Y3" i="27" s="1"/>
  <c r="W68" i="27"/>
  <c r="X68" i="27" s="1"/>
  <c r="T68" i="27" s="1"/>
  <c r="U68" i="27" s="1"/>
  <c r="Y68" i="27" s="1"/>
  <c r="W33" i="27"/>
  <c r="X33" i="27" s="1"/>
  <c r="T33" i="27" s="1"/>
  <c r="U33" i="27" s="1"/>
  <c r="Y33" i="27" s="1"/>
  <c r="W26" i="27"/>
  <c r="X26" i="27" s="1"/>
  <c r="T26" i="27" s="1"/>
  <c r="U26" i="27" s="1"/>
  <c r="Y26" i="27" s="1"/>
  <c r="Y116" i="27" l="1"/>
  <c r="C108" i="53" l="1"/>
  <c r="C106" i="53" l="1"/>
  <c r="C112" i="53" l="1"/>
  <c r="C103" i="53"/>
  <c r="C113" i="53"/>
  <c r="C101" i="53"/>
  <c r="C102" i="53"/>
  <c r="C67" i="53"/>
  <c r="C100" i="53" l="1"/>
  <c r="C104" i="53"/>
  <c r="C76" i="53"/>
  <c r="C17" i="53"/>
  <c r="C66" i="53"/>
  <c r="C97" i="53"/>
  <c r="C69" i="53"/>
  <c r="C55" i="53"/>
  <c r="C20" i="53"/>
  <c r="C92" i="53"/>
  <c r="C93" i="53"/>
  <c r="C86" i="53"/>
  <c r="C95" i="53"/>
  <c r="C42" i="53"/>
  <c r="C99" i="53"/>
  <c r="C81" i="53"/>
  <c r="C70" i="53"/>
  <c r="C41" i="53"/>
  <c r="C98" i="53"/>
  <c r="C109" i="53"/>
  <c r="C26" i="53"/>
  <c r="C54" i="53"/>
  <c r="C84" i="53"/>
  <c r="C36" i="53"/>
  <c r="C77" i="53"/>
  <c r="C43" i="53"/>
  <c r="C35" i="53"/>
  <c r="C34" i="53"/>
  <c r="C71" i="53"/>
  <c r="C33" i="53"/>
  <c r="C22" i="53" l="1"/>
  <c r="C105" i="53"/>
  <c r="C56" i="53"/>
  <c r="C51" i="53"/>
  <c r="C88" i="53"/>
  <c r="C63" i="53"/>
  <c r="C78" i="53"/>
  <c r="C32" i="53"/>
  <c r="C25" i="53"/>
  <c r="C23" i="53"/>
  <c r="C38" i="53"/>
  <c r="C29" i="53"/>
  <c r="C75" i="53"/>
  <c r="C82" i="53"/>
  <c r="C68" i="53"/>
  <c r="C27" i="53"/>
  <c r="C44" i="53"/>
  <c r="C16" i="53"/>
  <c r="C110" i="53"/>
  <c r="C57" i="53"/>
  <c r="C19" i="53"/>
  <c r="C79" i="53"/>
  <c r="C72" i="53"/>
  <c r="C30" i="53"/>
  <c r="C61" i="53"/>
  <c r="C107" i="53"/>
  <c r="C21" i="53"/>
  <c r="C50" i="53"/>
  <c r="C46" i="53"/>
  <c r="C65" i="53"/>
  <c r="C31" i="53"/>
  <c r="C94" i="53"/>
  <c r="C52" i="53"/>
  <c r="C45" i="53"/>
  <c r="C53" i="53"/>
  <c r="C40" i="53"/>
  <c r="C59" i="53"/>
  <c r="C74" i="53"/>
  <c r="C47" i="53"/>
  <c r="C87" i="53"/>
  <c r="C91" i="53"/>
  <c r="C64" i="53"/>
  <c r="C96" i="53"/>
  <c r="C85" i="53"/>
  <c r="C49" i="53"/>
  <c r="C28" i="53"/>
  <c r="C58" i="53"/>
  <c r="C62" i="53"/>
  <c r="C18" i="53"/>
  <c r="C83" i="53"/>
  <c r="C24" i="53"/>
  <c r="C48" i="53"/>
  <c r="C73" i="53"/>
  <c r="C89" i="53"/>
  <c r="C39" i="53"/>
  <c r="C90" i="53"/>
  <c r="C80" i="53"/>
  <c r="C111" i="53"/>
  <c r="C60" i="53"/>
  <c r="C37" i="53" l="1"/>
  <c r="C119" i="53" s="1"/>
</calcChain>
</file>

<file path=xl/comments1.xml><?xml version="1.0" encoding="utf-8"?>
<comments xmlns="http://schemas.openxmlformats.org/spreadsheetml/2006/main">
  <authors>
    <author>tc={E41F2334-0FF1-4A71-83BB-A088C1DEAE42}</author>
    <author>Uyen Nguyen Tu</author>
    <author>tc={1A3A9994-D4DF-4B23-895D-129F7C96B1EA}</author>
    <author>tc={BF86D0C6-5F8B-4667-A228-C14A8333683C}</author>
    <author>thanhhoa</author>
    <author>Microsoft Office User</author>
    <author>tc={EB53620C-D2F3-4123-B5F1-770883602227}</author>
  </authors>
  <commentList>
    <comment ref="O27" authorId="0" shapeId="0">
      <text>
        <r>
          <rPr>
            <sz val="10"/>
            <color rgb="FF000000"/>
            <rFont val="Arial"/>
          </rPr>
          <t xml:space="preserve">
    Tien dien thoai</t>
        </r>
      </text>
    </comment>
    <comment ref="T70" authorId="1" shapeId="0">
      <text>
        <r>
          <rPr>
            <b/>
            <sz val="9"/>
            <color indexed="81"/>
            <rFont val="Tahoma"/>
            <family val="2"/>
          </rPr>
          <t>Uyen Nguyen Tu:</t>
        </r>
        <r>
          <rPr>
            <sz val="9"/>
            <color indexed="81"/>
            <rFont val="Tahoma"/>
            <family val="2"/>
          </rPr>
          <t xml:space="preserve">
Trừ 1.575.512 (thuế) =&gt; thực nhận bằng net 27tr</t>
        </r>
      </text>
    </comment>
    <comment ref="O72" authorId="2" shapeId="0">
      <text>
        <r>
          <rPr>
            <sz val="10"/>
            <color rgb="FF000000"/>
            <rFont val="Arial"/>
          </rPr>
          <t xml:space="preserve">
Comment:
    Tien dien thoai</t>
        </r>
      </text>
    </comment>
    <comment ref="T73" authorId="1" shapeId="0">
      <text>
        <r>
          <rPr>
            <b/>
            <sz val="9"/>
            <color indexed="81"/>
            <rFont val="Tahoma"/>
            <family val="2"/>
          </rPr>
          <t>Uyen Nguyen Tu:</t>
        </r>
        <r>
          <rPr>
            <sz val="9"/>
            <color indexed="81"/>
            <rFont val="Tahoma"/>
            <family val="2"/>
          </rPr>
          <t xml:space="preserve">
Trừ 600.341 thuế</t>
        </r>
      </text>
    </comment>
    <comment ref="T75" authorId="1" shapeId="0">
      <text>
        <r>
          <rPr>
            <b/>
            <sz val="9"/>
            <color indexed="81"/>
            <rFont val="Tahoma"/>
            <family val="2"/>
          </rPr>
          <t>Uyen Nguyen Tu:</t>
        </r>
        <r>
          <rPr>
            <sz val="9"/>
            <color indexed="81"/>
            <rFont val="Tahoma"/>
            <family val="2"/>
          </rPr>
          <t xml:space="preserve">
trừ thuế 300.341</t>
        </r>
      </text>
    </comment>
    <comment ref="T76" authorId="1" shapeId="0">
      <text>
        <r>
          <rPr>
            <b/>
            <sz val="9"/>
            <color indexed="81"/>
            <rFont val="Tahoma"/>
            <family val="2"/>
          </rPr>
          <t>Uyen Nguyen Tu:</t>
        </r>
        <r>
          <rPr>
            <sz val="9"/>
            <color indexed="81"/>
            <rFont val="Tahoma"/>
            <family val="2"/>
          </rPr>
          <t xml:space="preserve">
trừ thuế 700.341
</t>
        </r>
      </text>
    </comment>
    <comment ref="T77" authorId="1" shapeId="0">
      <text>
        <r>
          <rPr>
            <b/>
            <sz val="9"/>
            <color indexed="81"/>
            <rFont val="Tahoma"/>
            <family val="2"/>
          </rPr>
          <t>Uyen Nguyen Tu:</t>
        </r>
        <r>
          <rPr>
            <sz val="9"/>
            <color indexed="81"/>
            <rFont val="Tahoma"/>
            <family val="2"/>
          </rPr>
          <t xml:space="preserve">
trừ thuế 700.341
</t>
        </r>
      </text>
    </comment>
    <comment ref="T78" authorId="1" shapeId="0">
      <text>
        <r>
          <rPr>
            <b/>
            <sz val="9"/>
            <color indexed="81"/>
            <rFont val="Tahoma"/>
            <family val="2"/>
          </rPr>
          <t>Uyen Nguyen Tu:
trừ thuế 600.341</t>
        </r>
      </text>
    </comment>
    <comment ref="T80" authorId="1" shapeId="0">
      <text>
        <r>
          <rPr>
            <b/>
            <sz val="9"/>
            <color indexed="81"/>
            <rFont val="Tahoma"/>
            <family val="2"/>
          </rPr>
          <t>Uyen Nguyen Tu:</t>
        </r>
        <r>
          <rPr>
            <sz val="9"/>
            <color indexed="81"/>
            <rFont val="Tahoma"/>
            <family val="2"/>
          </rPr>
          <t xml:space="preserve">
trừ thuế 25.171</t>
        </r>
      </text>
    </comment>
    <comment ref="T81" authorId="1" shapeId="0">
      <text>
        <r>
          <rPr>
            <b/>
            <sz val="9"/>
            <color indexed="81"/>
            <rFont val="Tahoma"/>
            <family val="2"/>
          </rPr>
          <t>Uyen Nguyen Tu:</t>
        </r>
        <r>
          <rPr>
            <sz val="9"/>
            <color indexed="81"/>
            <rFont val="Tahoma"/>
            <family val="2"/>
          </rPr>
          <t xml:space="preserve">
trừ thuế 5.125.853</t>
        </r>
      </text>
    </comment>
    <comment ref="O82" authorId="3" shapeId="0">
      <text>
        <r>
          <rPr>
            <sz val="10"/>
            <color rgb="FF000000"/>
            <rFont val="Arial"/>
          </rPr>
          <t xml:space="preserve">
Comment:
    Chi phí đi lại</t>
        </r>
      </text>
    </comment>
    <comment ref="T83" authorId="1" shapeId="0">
      <text>
        <r>
          <rPr>
            <b/>
            <sz val="9"/>
            <color indexed="81"/>
            <rFont val="Tahoma"/>
            <family val="2"/>
          </rPr>
          <t>Uyen Nguyen Tu:</t>
        </r>
        <r>
          <rPr>
            <sz val="9"/>
            <color indexed="81"/>
            <rFont val="Tahoma"/>
            <family val="2"/>
          </rPr>
          <t xml:space="preserve">
trừ thuế 225.171</t>
        </r>
      </text>
    </comment>
    <comment ref="G99" authorId="4" shapeId="0">
      <text>
        <r>
          <rPr>
            <b/>
            <sz val="9"/>
            <color rgb="FF000000"/>
            <rFont val="Tahoma"/>
            <family val="2"/>
          </rPr>
          <t>Uyen:</t>
        </r>
        <r>
          <rPr>
            <sz val="9"/>
            <color rgb="FF000000"/>
            <rFont val="Tahoma"/>
            <family val="2"/>
          </rPr>
          <t xml:space="preserve">
Tỷ giá 28.2.2022:  22.675
</t>
        </r>
      </text>
    </comment>
    <comment ref="H99" authorId="1" shapeId="0">
      <text>
        <r>
          <rPr>
            <b/>
            <sz val="9"/>
            <color indexed="81"/>
            <rFont val="Tahoma"/>
            <family val="2"/>
          </rPr>
          <t>Uyen Nguyen Tu:</t>
        </r>
        <r>
          <rPr>
            <sz val="9"/>
            <color indexed="81"/>
            <rFont val="Tahoma"/>
            <family val="2"/>
          </rPr>
          <t xml:space="preserve">
giờ công</t>
        </r>
      </text>
    </comment>
    <comment ref="H100" authorId="1" shapeId="0">
      <text>
        <r>
          <rPr>
            <b/>
            <sz val="9"/>
            <color indexed="81"/>
            <rFont val="Tahoma"/>
            <family val="2"/>
          </rPr>
          <t>Uyen Nguyen Tu:</t>
        </r>
        <r>
          <rPr>
            <sz val="9"/>
            <color indexed="81"/>
            <rFont val="Tahoma"/>
            <family val="2"/>
          </rPr>
          <t xml:space="preserve">
giờ công</t>
        </r>
      </text>
    </comment>
    <comment ref="G101" authorId="5" shapeId="0">
      <text>
        <r>
          <rPr>
            <b/>
            <sz val="10"/>
            <color rgb="FF000000"/>
            <rFont val="Tahoma"/>
            <family val="2"/>
          </rPr>
          <t xml:space="preserve">Uyen: 90h/tháng
</t>
        </r>
      </text>
    </comment>
    <comment ref="G103" authorId="5" shapeId="0">
      <text>
        <r>
          <rPr>
            <sz val="10"/>
            <color rgb="FF000000"/>
            <rFont val="Tahoma"/>
            <family val="2"/>
          </rPr>
          <t xml:space="preserve">Mức lương 12$/h.
</t>
        </r>
        <r>
          <rPr>
            <sz val="10"/>
            <color rgb="FF000000"/>
            <rFont val="Tahoma"/>
            <family val="2"/>
          </rPr>
          <t>Tỷ giá cố định cho tất cả các tháng: 22,671 (tỷ giá ngày ký HĐ 27.09)</t>
        </r>
      </text>
    </comment>
    <comment ref="H103" authorId="1" shapeId="0">
      <text>
        <r>
          <rPr>
            <b/>
            <sz val="9"/>
            <color indexed="81"/>
            <rFont val="Tahoma"/>
            <family val="2"/>
          </rPr>
          <t>Uyen Nguyen Tu:</t>
        </r>
        <r>
          <rPr>
            <sz val="9"/>
            <color indexed="81"/>
            <rFont val="Tahoma"/>
            <family val="2"/>
          </rPr>
          <t xml:space="preserve">
giờ công</t>
        </r>
      </text>
    </comment>
    <comment ref="G104" authorId="5" shapeId="0">
      <text>
        <r>
          <rPr>
            <sz val="10"/>
            <color rgb="FF000000"/>
            <rFont val="Tahoma"/>
            <family val="2"/>
          </rPr>
          <t xml:space="preserve">Mức lương 12$/h.
</t>
        </r>
        <r>
          <rPr>
            <sz val="10"/>
            <color rgb="FF000000"/>
            <rFont val="Tahoma"/>
            <family val="2"/>
          </rPr>
          <t>Tỷ giá cố định cho tất cả các tháng: 22,671 (tỷ giá ngày ký HĐ 27.09)</t>
        </r>
      </text>
    </comment>
    <comment ref="H104" authorId="1" shapeId="0">
      <text>
        <r>
          <rPr>
            <b/>
            <sz val="9"/>
            <color indexed="81"/>
            <rFont val="Tahoma"/>
            <family val="2"/>
          </rPr>
          <t>Uyen Nguyen Tu:</t>
        </r>
        <r>
          <rPr>
            <sz val="9"/>
            <color indexed="81"/>
            <rFont val="Tahoma"/>
            <family val="2"/>
          </rPr>
          <t xml:space="preserve">
5 ngày công tương đương 20h công</t>
        </r>
      </text>
    </comment>
    <comment ref="G105" authorId="6" shapeId="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120h/tháng</t>
        </r>
      </text>
    </comment>
    <comment ref="H106" authorId="1" shapeId="0">
      <text>
        <r>
          <rPr>
            <b/>
            <sz val="9"/>
            <color indexed="81"/>
            <rFont val="Tahoma"/>
            <family val="2"/>
          </rPr>
          <t>Uyen Nguyen Tu:</t>
        </r>
        <r>
          <rPr>
            <sz val="9"/>
            <color indexed="81"/>
            <rFont val="Tahoma"/>
            <family val="2"/>
          </rPr>
          <t xml:space="preserve">
giờ công</t>
        </r>
      </text>
    </comment>
    <comment ref="O108" authorId="5" shapeId="0">
      <text>
        <r>
          <rPr>
            <b/>
            <sz val="10"/>
            <color rgb="FF000000"/>
            <rFont val="Tahoma"/>
            <family val="2"/>
          </rPr>
          <t>Thực tập sinh hỗ trợ 1tr</t>
        </r>
      </text>
    </comment>
    <comment ref="R108" authorId="5" shapeId="0">
      <text>
        <r>
          <rPr>
            <b/>
            <sz val="10"/>
            <color rgb="FF000000"/>
            <rFont val="Tahoma"/>
            <family val="2"/>
          </rPr>
          <t>Thực tập sinh hỗ trợ 1tr</t>
        </r>
      </text>
    </comment>
    <comment ref="O109" authorId="5" shapeId="0">
      <text>
        <r>
          <rPr>
            <b/>
            <sz val="10"/>
            <color rgb="FF000000"/>
            <rFont val="Arial"/>
            <family val="2"/>
          </rPr>
          <t>Thực tập sinh hỗ trợ 1tr</t>
        </r>
        <r>
          <rPr>
            <sz val="10"/>
            <color rgb="FF000000"/>
            <rFont val="Arial"/>
            <family val="2"/>
          </rPr>
          <t xml:space="preserve">
</t>
        </r>
      </text>
    </comment>
    <comment ref="R109" authorId="5" shapeId="0">
      <text>
        <r>
          <rPr>
            <b/>
            <sz val="10"/>
            <color rgb="FF000000"/>
            <rFont val="Arial"/>
            <family val="2"/>
          </rPr>
          <t>Thực tập sinh hỗ trợ 1tr</t>
        </r>
        <r>
          <rPr>
            <sz val="10"/>
            <color rgb="FF000000"/>
            <rFont val="Arial"/>
            <family val="2"/>
          </rPr>
          <t xml:space="preserve">
</t>
        </r>
      </text>
    </comment>
    <comment ref="O110" authorId="5" shapeId="0">
      <text>
        <r>
          <rPr>
            <b/>
            <sz val="10"/>
            <color rgb="FF000000"/>
            <rFont val="Tahoma"/>
            <family val="34"/>
          </rPr>
          <t>Thực tập sinh hỗ trợ 1tr</t>
        </r>
        <r>
          <rPr>
            <sz val="10"/>
            <color rgb="FF000000"/>
            <rFont val="Arial"/>
            <family val="2"/>
          </rPr>
          <t xml:space="preserve">
</t>
        </r>
      </text>
    </comment>
    <comment ref="R110" authorId="5" shapeId="0">
      <text>
        <r>
          <rPr>
            <b/>
            <sz val="10"/>
            <color rgb="FF000000"/>
            <rFont val="Tahoma"/>
            <family val="34"/>
          </rPr>
          <t>Thực tập sinh hỗ trợ 1tr</t>
        </r>
        <r>
          <rPr>
            <sz val="10"/>
            <color rgb="FF000000"/>
            <rFont val="Arial"/>
            <family val="2"/>
          </rPr>
          <t xml:space="preserve">
</t>
        </r>
      </text>
    </comment>
    <comment ref="O111" authorId="5" shapeId="0">
      <text>
        <r>
          <rPr>
            <b/>
            <sz val="10"/>
            <color rgb="FF000000"/>
            <rFont val="Tahoma"/>
            <family val="34"/>
          </rPr>
          <t>Thực tập sinh hỗ trợ 1tr</t>
        </r>
        <r>
          <rPr>
            <sz val="10"/>
            <color rgb="FF000000"/>
            <rFont val="Arial"/>
            <family val="2"/>
          </rPr>
          <t xml:space="preserve">
</t>
        </r>
      </text>
    </comment>
    <comment ref="R111" authorId="5" shapeId="0">
      <text>
        <r>
          <rPr>
            <b/>
            <sz val="10"/>
            <color rgb="FF000000"/>
            <rFont val="Tahoma"/>
            <family val="34"/>
          </rPr>
          <t>Thực tập sinh hỗ trợ 1tr</t>
        </r>
        <r>
          <rPr>
            <sz val="10"/>
            <color rgb="FF000000"/>
            <rFont val="Arial"/>
            <family val="2"/>
          </rPr>
          <t xml:space="preserve">
</t>
        </r>
      </text>
    </comment>
    <comment ref="O112" authorId="5" shapeId="0">
      <text>
        <r>
          <rPr>
            <b/>
            <sz val="10"/>
            <color rgb="FF000000"/>
            <rFont val="Arial"/>
            <family val="2"/>
          </rPr>
          <t>Thực tập sinh hỗ trợ 1tr</t>
        </r>
        <r>
          <rPr>
            <sz val="10"/>
            <color rgb="FF000000"/>
            <rFont val="Arial"/>
            <family val="2"/>
          </rPr>
          <t xml:space="preserve">
</t>
        </r>
      </text>
    </comment>
    <comment ref="R112" authorId="5" shapeId="0">
      <text>
        <r>
          <rPr>
            <b/>
            <sz val="10"/>
            <color rgb="FF000000"/>
            <rFont val="Arial"/>
            <family val="2"/>
          </rPr>
          <t>Thực tập sinh hỗ trợ 1tr</t>
        </r>
        <r>
          <rPr>
            <sz val="10"/>
            <color rgb="FF000000"/>
            <rFont val="Arial"/>
            <family val="2"/>
          </rPr>
          <t xml:space="preserve">
</t>
        </r>
      </text>
    </comment>
    <comment ref="O113" authorId="5" shapeId="0">
      <text>
        <r>
          <rPr>
            <b/>
            <sz val="10"/>
            <color rgb="FF000000"/>
            <rFont val="Arial"/>
            <family val="2"/>
          </rPr>
          <t>Thực tập sinh hỗ trợ 1tr</t>
        </r>
        <r>
          <rPr>
            <sz val="10"/>
            <color rgb="FF000000"/>
            <rFont val="Arial"/>
            <family val="2"/>
          </rPr>
          <t xml:space="preserve">
</t>
        </r>
      </text>
    </comment>
    <comment ref="O114" authorId="5" shapeId="0">
      <text>
        <r>
          <rPr>
            <b/>
            <sz val="10"/>
            <color rgb="FF000000"/>
            <rFont val="Arial"/>
            <family val="2"/>
          </rPr>
          <t>Thực tập sinh hỗ trợ 1tr</t>
        </r>
        <r>
          <rPr>
            <sz val="10"/>
            <color rgb="FF000000"/>
            <rFont val="Arial"/>
            <family val="2"/>
          </rPr>
          <t xml:space="preserve">
</t>
        </r>
      </text>
    </comment>
  </commentList>
</comments>
</file>

<file path=xl/sharedStrings.xml><?xml version="1.0" encoding="utf-8"?>
<sst xmlns="http://schemas.openxmlformats.org/spreadsheetml/2006/main" count="1591" uniqueCount="1006">
  <si>
    <t>STT</t>
  </si>
  <si>
    <t>TEN NV</t>
  </si>
  <si>
    <t>STK</t>
  </si>
  <si>
    <t>NH</t>
  </si>
  <si>
    <t>Nguyen Cong Danh</t>
  </si>
  <si>
    <t>Tran Minh Chinh</t>
  </si>
  <si>
    <t>Nguyen Van Cuc</t>
  </si>
  <si>
    <t>Nguyen Tran Khanh Au</t>
  </si>
  <si>
    <t>Dam Van Thien</t>
  </si>
  <si>
    <t>Tran Duy Minh Man</t>
  </si>
  <si>
    <t>Nguyen Xuan Luc</t>
  </si>
  <si>
    <t>Tran Nguyen Song Hieu</t>
  </si>
  <si>
    <t>Tran Thi Quynh</t>
  </si>
  <si>
    <t>Tran Thi Kieu Linh</t>
  </si>
  <si>
    <t>Hoang Minh Thai</t>
  </si>
  <si>
    <t>Nguyen Trung Tien</t>
  </si>
  <si>
    <t>Le Thi Thanh Hoa</t>
  </si>
  <si>
    <t>Nguyen Thanh Than</t>
  </si>
  <si>
    <t>19027243108019</t>
  </si>
  <si>
    <t>Techcombank</t>
  </si>
  <si>
    <t>Vo Duy Thanh</t>
  </si>
  <si>
    <t>Huynh Phu Trung</t>
  </si>
  <si>
    <t>Nguyen Manh Hung</t>
  </si>
  <si>
    <t>Nguyen Duy Duc</t>
  </si>
  <si>
    <t>Tran Le Thanh Trung</t>
  </si>
  <si>
    <t>Nguyen Hoang Phung</t>
  </si>
  <si>
    <t>Nguyen Ngoc Dam</t>
  </si>
  <si>
    <t>19031245542686</t>
  </si>
  <si>
    <t>Nguyen Thi Huynh</t>
  </si>
  <si>
    <t>Tran Minh Tien</t>
  </si>
  <si>
    <t>Nguyen Van Khanh</t>
  </si>
  <si>
    <t>Lương thử việc bằng lương chính thức</t>
  </si>
  <si>
    <t>Ngày phép</t>
  </si>
  <si>
    <t>Tiền thuế TNCN</t>
  </si>
  <si>
    <t>Ngày công thực tế</t>
  </si>
  <si>
    <t>Tổng thực nhận</t>
  </si>
  <si>
    <t>Tổng thu nhập Quy đổi từ lương NET thành GROSS</t>
  </si>
  <si>
    <t xml:space="preserve">Lương hợp đồng GROSS </t>
  </si>
  <si>
    <t xml:space="preserve">Lương hợp đồng NET </t>
  </si>
  <si>
    <t>Tổng thu nhập lương NET</t>
  </si>
  <si>
    <t>Thu nhập tính thuế TNCN</t>
  </si>
  <si>
    <t>Main Salary</t>
  </si>
  <si>
    <t>Nguyen Huu Hoang</t>
  </si>
  <si>
    <t>Nguyen Anh Phong</t>
  </si>
  <si>
    <t>Phan Thi Thanh Thao</t>
  </si>
  <si>
    <t>Le Thi Phuong Tuyen</t>
  </si>
  <si>
    <t>Vo Thi Ngan Ha</t>
  </si>
  <si>
    <t>VP Bank - CN Ho Chi Minh</t>
  </si>
  <si>
    <t>Lương thử việc</t>
  </si>
  <si>
    <t>Nguyen Nha Hieu</t>
  </si>
  <si>
    <t>Thử việc từ 30/09 đến 29/11/2019</t>
  </si>
  <si>
    <t>Tran Phuoc Thien Tri</t>
  </si>
  <si>
    <t>Huynh Huu Hoa</t>
  </si>
  <si>
    <t>Nguyen Tam Hoang Gia</t>
  </si>
  <si>
    <t>Truong Minh Tung</t>
  </si>
  <si>
    <t>Bui Xuan Bong</t>
  </si>
  <si>
    <t>Do Thi Tuyet Mai</t>
  </si>
  <si>
    <t>Thử việc từ 01/10/19 đến 30/11/19</t>
  </si>
  <si>
    <t>Thử việc từ 07/10/19 đến 06/12/19</t>
  </si>
  <si>
    <t>Thử việc từ 10/10/19 đến 09/12/19</t>
  </si>
  <si>
    <t>Thử việc từ 15/10/19 đến 14/12/19</t>
  </si>
  <si>
    <t>Thử việc từ 21/10/19 đến 20/12/19</t>
  </si>
  <si>
    <t>Lương mới: 8tr bắt đầu từ 10/10/2019 - 09/10/2020</t>
  </si>
  <si>
    <t>Tạm ứng</t>
  </si>
  <si>
    <t>Bonus</t>
  </si>
  <si>
    <t xml:space="preserve"> Chi phí công tác và phụ cấp khác</t>
  </si>
  <si>
    <t>Nguyen Thi Ha</t>
  </si>
  <si>
    <t>Nguyen Phuoc Sang</t>
  </si>
  <si>
    <t>Tran Thi Hong Thao</t>
  </si>
  <si>
    <t>Nguyen Tan Khoa</t>
  </si>
  <si>
    <t>Vuong Chi Quang</t>
  </si>
  <si>
    <t>Huynh Trung Nhan</t>
  </si>
  <si>
    <t>Nguyen Xuan Nghia</t>
  </si>
  <si>
    <t>0421000530518</t>
  </si>
  <si>
    <t>VCB - CN Hung Vuong</t>
  </si>
  <si>
    <t>Huynh Ngoc Quy</t>
  </si>
  <si>
    <t>Thử việc từ 04/11/19 đến 03/01/20</t>
  </si>
  <si>
    <t>Thử việc từ 18/11/19 đến 17/01/20</t>
  </si>
  <si>
    <t>Thử việc từ 22/11/19 đến 21/01/20</t>
  </si>
  <si>
    <t>Thử việc từ 25/11/19 đến 24/01/20</t>
  </si>
  <si>
    <t>TOTAL</t>
  </si>
  <si>
    <t>19033272722011</t>
  </si>
  <si>
    <t>Do Vuong Tien</t>
  </si>
  <si>
    <t>Trinh Thi Minh Nhi</t>
  </si>
  <si>
    <t>Au Van Sang</t>
  </si>
  <si>
    <t>Ho Pham Minh Phong</t>
  </si>
  <si>
    <t>Cao Huy Quoc</t>
  </si>
  <si>
    <t>Thử việc từ 16/12 đến 15/02/2020</t>
  </si>
  <si>
    <t>Thử việc từ 09/12 đến 08/02/2020</t>
  </si>
  <si>
    <t>Dang Hong Phu</t>
  </si>
  <si>
    <t>Thử việc từ 23/12 đến 22/02/2020</t>
  </si>
  <si>
    <t>Trừ tiền BHXH, BHYT, BHTN (10.5% x 4.729.400đ)</t>
  </si>
  <si>
    <t xml:space="preserve">Hỗ trợ phí gửi xe </t>
  </si>
  <si>
    <t>Lương ngoài giờ</t>
  </si>
  <si>
    <t>Thời gian làm ngoài giờ</t>
  </si>
  <si>
    <t>Phụ cấp trách nhiệm</t>
  </si>
  <si>
    <t>Nguyen Ho Tien Dat</t>
  </si>
  <si>
    <t>Phan Hoai Nhan</t>
  </si>
  <si>
    <t>Tran Bao Toan</t>
  </si>
  <si>
    <t>Nguyen Thi Phuong Thao</t>
  </si>
  <si>
    <t>Pham Du Phong</t>
  </si>
  <si>
    <t>Nguyen Thanh Nhan</t>
  </si>
  <si>
    <t>Nguyen Minh Tien</t>
  </si>
  <si>
    <t>Nguyen Don Ngoc Quang</t>
  </si>
  <si>
    <t>Bui Thanh Phuong</t>
  </si>
  <si>
    <t>Nguyen Trong Hoang</t>
  </si>
  <si>
    <t>To Nhut Phu</t>
  </si>
  <si>
    <t>Thử việc từ 10/02/2020 đến 09/04/2020</t>
  </si>
  <si>
    <t>Thử việc từ 10/02/2020 đến 09/03/2020</t>
  </si>
  <si>
    <t>Thử việc từ 24/02/2020 đến 23/04/2020</t>
  </si>
  <si>
    <t>19028237617013</t>
  </si>
  <si>
    <t>19020508583011</t>
  </si>
  <si>
    <t>19029168580011</t>
  </si>
  <si>
    <t>19028384230019</t>
  </si>
  <si>
    <t>19035575751015</t>
  </si>
  <si>
    <t>19035624891014</t>
  </si>
  <si>
    <t>19030716012015</t>
  </si>
  <si>
    <t>11423215733017</t>
  </si>
  <si>
    <t>19028010305015</t>
  </si>
  <si>
    <t>19034014261012</t>
  </si>
  <si>
    <t>19026855755025</t>
  </si>
  <si>
    <t>10623560318011</t>
  </si>
  <si>
    <t>19028673441028</t>
  </si>
  <si>
    <t>19034125660013</t>
  </si>
  <si>
    <t>19035063404011</t>
  </si>
  <si>
    <t>19035599270018</t>
  </si>
  <si>
    <t>19035599274013</t>
  </si>
  <si>
    <t>19035599273017</t>
  </si>
  <si>
    <t>19034429273016</t>
  </si>
  <si>
    <t>19020519301018</t>
  </si>
  <si>
    <t>19035599290019</t>
  </si>
  <si>
    <t>19035599279015</t>
  </si>
  <si>
    <t>19035599280013</t>
  </si>
  <si>
    <t>19035599266010</t>
  </si>
  <si>
    <t>19035599291015</t>
  </si>
  <si>
    <t>19035599283012</t>
  </si>
  <si>
    <t>19035599292011</t>
  </si>
  <si>
    <t>19035599284019</t>
  </si>
  <si>
    <t>BIDV</t>
  </si>
  <si>
    <t>19030894138022</t>
  </si>
  <si>
    <t>19035615486018</t>
  </si>
  <si>
    <t>19035599267017</t>
  </si>
  <si>
    <t>19035599275011</t>
  </si>
  <si>
    <t>19035599281011</t>
  </si>
  <si>
    <t>19027858169018</t>
  </si>
  <si>
    <t>19035599276016</t>
  </si>
  <si>
    <t>19035615539014</t>
  </si>
  <si>
    <t>19035599277012</t>
  </si>
  <si>
    <t>19035599282016</t>
  </si>
  <si>
    <t>19035599293018</t>
  </si>
  <si>
    <t>19035599286011</t>
  </si>
  <si>
    <t>19034748023014</t>
  </si>
  <si>
    <t>19035599269011</t>
  </si>
  <si>
    <t>19135631811012</t>
  </si>
  <si>
    <t>19020597290014</t>
  </si>
  <si>
    <t>19029236407011</t>
  </si>
  <si>
    <t>19035599295010</t>
  </si>
  <si>
    <t>19035599271014</t>
  </si>
  <si>
    <t>19035599289010</t>
  </si>
  <si>
    <t>19035599288014</t>
  </si>
  <si>
    <t>19035599285015</t>
  </si>
  <si>
    <t>SCB</t>
  </si>
  <si>
    <t>19035599297013</t>
  </si>
  <si>
    <t>0301000342571</t>
  </si>
  <si>
    <t>Vietcombank</t>
  </si>
  <si>
    <t>14410000071615</t>
  </si>
  <si>
    <t>Nguyen Duc Manh</t>
  </si>
  <si>
    <t>Vo Dai Phat</t>
  </si>
  <si>
    <t>Tran Van Tung</t>
  </si>
  <si>
    <t>Huynh Huu My</t>
  </si>
  <si>
    <t>Nguyen Thi Thin</t>
  </si>
  <si>
    <t>Dong Thien Vu</t>
  </si>
  <si>
    <t>Pham Hoang Nam</t>
  </si>
  <si>
    <t>ACB - PGD LÊ TRỌNG TẤN</t>
  </si>
  <si>
    <t>19035264623013</t>
  </si>
  <si>
    <t>19035713638012</t>
  </si>
  <si>
    <t>19034104113012</t>
  </si>
  <si>
    <t>19031931763011</t>
  </si>
  <si>
    <t>19035569195011</t>
  </si>
  <si>
    <t>19035611747011</t>
  </si>
  <si>
    <t>Thử việc từ 02/03/2020 đến 30/04/2020</t>
  </si>
  <si>
    <t>Thử việc từ 10/03/2020 đến 09/05/2020</t>
  </si>
  <si>
    <t>Thử việc từ 16/03/2020 đến 15/05/2020</t>
  </si>
  <si>
    <t>Thử việc từ 23/03/2020 đến 22/05/2020</t>
  </si>
  <si>
    <t>THẢO NOTE</t>
  </si>
  <si>
    <t>HCM</t>
  </si>
  <si>
    <t>WT CHUYEN</t>
  </si>
  <si>
    <t>19032078398019</t>
  </si>
  <si>
    <t>08223100005</t>
  </si>
  <si>
    <t>TỔNG CỘNG</t>
  </si>
  <si>
    <t>19027329211025</t>
  </si>
  <si>
    <t>Nguyen Huu Khiem</t>
  </si>
  <si>
    <t>Phan Thanh Nhan</t>
  </si>
  <si>
    <t>Nguyen Mai Anh</t>
  </si>
  <si>
    <t>To Thi Xuan Huong</t>
  </si>
  <si>
    <t>Dinh Quoc Nguyen</t>
  </si>
  <si>
    <t>Nguyen Hoan Anh Tuan</t>
  </si>
  <si>
    <t>Ho Thanh Binh</t>
  </si>
  <si>
    <t>Thử việc từ 06/04/2020 đến 05/06/2020</t>
  </si>
  <si>
    <t>Thử việc từ 20/04/2020 đến 19/06/2020</t>
  </si>
  <si>
    <t>Thử việc từ 09/04/2020 đến 08/06/2020</t>
  </si>
  <si>
    <t>Thử việc từ 13/04/2020 đến 12/06/2020</t>
  </si>
  <si>
    <t>Apply lương mới từ ngày 17/04/2020</t>
  </si>
  <si>
    <t>19022785220018</t>
  </si>
  <si>
    <t>19033808927019</t>
  </si>
  <si>
    <t>19035768826012</t>
  </si>
  <si>
    <t>19027127572026</t>
  </si>
  <si>
    <t>19035810255012</t>
  </si>
  <si>
    <t>19034955639017</t>
  </si>
  <si>
    <t>03562596301</t>
  </si>
  <si>
    <t>TPBANK</t>
  </si>
  <si>
    <t>19021417703037</t>
  </si>
  <si>
    <t>Dang Vo Duc Trong</t>
  </si>
  <si>
    <t>Dinh Anh Huy</t>
  </si>
  <si>
    <t>Phung Thi Xuan</t>
  </si>
  <si>
    <t>Nguyen Van Thanh</t>
  </si>
  <si>
    <t>Nguyen Quoc Dat</t>
  </si>
  <si>
    <t>19033273089019</t>
  </si>
  <si>
    <t>19034095316010</t>
  </si>
  <si>
    <t>19035856017019</t>
  </si>
  <si>
    <t>19035878637010</t>
  </si>
  <si>
    <t>19035820749013</t>
  </si>
  <si>
    <t>Thử việc từ 15/05/2020 đến 14/07/2020</t>
  </si>
  <si>
    <t>Thử việc từ 04/05/2020 đến 03/07/2020</t>
  </si>
  <si>
    <t>Total Working Days In Month (/21)</t>
  </si>
  <si>
    <t>Vo Minh Vo</t>
  </si>
  <si>
    <t>19035599268013</t>
  </si>
  <si>
    <t>Pham Van Hung</t>
  </si>
  <si>
    <t>19035567550019</t>
  </si>
  <si>
    <t>Ngo Quoc Cuong</t>
  </si>
  <si>
    <t>19035635386011</t>
  </si>
  <si>
    <t>son.duong@watasolutions.com</t>
  </si>
  <si>
    <t>Vo Anh</t>
  </si>
  <si>
    <t>19035576685016</t>
  </si>
  <si>
    <t>Thai Hoang Nam</t>
  </si>
  <si>
    <t>19035584748019</t>
  </si>
  <si>
    <t>Nguyen Chan Viet</t>
  </si>
  <si>
    <t>19035730874013</t>
  </si>
  <si>
    <t>Nguyen Thi Anh Dao</t>
  </si>
  <si>
    <t xml:space="preserve">tuan.nguyen@watasolutions.com </t>
  </si>
  <si>
    <t>Phan Thanh Dien</t>
  </si>
  <si>
    <t>19035632888014</t>
  </si>
  <si>
    <t>Le Hoang Chuong</t>
  </si>
  <si>
    <t>19035560810015</t>
  </si>
  <si>
    <t>Tran Van Xuan</t>
  </si>
  <si>
    <t>14410000069957</t>
  </si>
  <si>
    <t>Phan Tran Hao</t>
  </si>
  <si>
    <t>19035599278019</t>
  </si>
  <si>
    <t>Tran Ha Dong</t>
  </si>
  <si>
    <t>19035599294014</t>
  </si>
  <si>
    <t>Dinh Minh Hiep</t>
  </si>
  <si>
    <t>19034326008012</t>
  </si>
  <si>
    <t>Nguyen Thien Chuong</t>
  </si>
  <si>
    <t>19032636259012</t>
  </si>
  <si>
    <t>Thử việc từ 03/12 đến 02/02/2020</t>
  </si>
  <si>
    <t>Nguyen Hoang Linh Duy</t>
  </si>
  <si>
    <t>19029292166019</t>
  </si>
  <si>
    <t>Thử việc từ 25/03/2020 đến 24/05/2020</t>
  </si>
  <si>
    <t>Le Thi Dung</t>
  </si>
  <si>
    <t>19035797073015</t>
  </si>
  <si>
    <t>phu.to@watasolutions.com</t>
  </si>
  <si>
    <t>Tran Dai Loc</t>
  </si>
  <si>
    <t>210214849145397</t>
  </si>
  <si>
    <t>Eximbank CN Tân Sơn Nhất</t>
  </si>
  <si>
    <t>Thử việc từ 05/02/2020 đến 04/03/2020</t>
  </si>
  <si>
    <t>Huynh Ho Bao Trong</t>
  </si>
  <si>
    <t>19032651902010</t>
  </si>
  <si>
    <t>Doan Thi Thao</t>
  </si>
  <si>
    <t>19035821865017</t>
  </si>
  <si>
    <t>Thử việc từ 01/04/2020 đến 31/05/2020</t>
  </si>
  <si>
    <t>Tran Minh Tuan</t>
  </si>
  <si>
    <t>19035799698012</t>
  </si>
  <si>
    <t>Thai Minh Hung</t>
  </si>
  <si>
    <t>19035790734016</t>
  </si>
  <si>
    <t>Thử việc từ 16/04/2020 đến 15/06/2020</t>
  </si>
  <si>
    <t>Le Vien Trinh</t>
  </si>
  <si>
    <t>19035763414018</t>
  </si>
  <si>
    <t>Le Hong Phuc</t>
  </si>
  <si>
    <t>19035795639011</t>
  </si>
  <si>
    <t>Pham Duc Huy</t>
  </si>
  <si>
    <t>19035813567015</t>
  </si>
  <si>
    <t>Thử việc từ 27/04/2020 đến 26/06/2020</t>
  </si>
  <si>
    <t>binh.ho@watasolutions.com</t>
  </si>
  <si>
    <t>Nguyen Thanh Thuc</t>
  </si>
  <si>
    <t>19035839188012</t>
  </si>
  <si>
    <t>trong.dang@watasolutions.com</t>
  </si>
  <si>
    <t>Le Cong Bang</t>
  </si>
  <si>
    <t>19033963751016</t>
  </si>
  <si>
    <t>Thử việc từ 20/05/2020 đến 19/07/2020</t>
  </si>
  <si>
    <t>Huynh Tien</t>
  </si>
  <si>
    <t>Email</t>
  </si>
  <si>
    <t>Tran Tuan Vu</t>
  </si>
  <si>
    <t>Vo Thanh Song</t>
  </si>
  <si>
    <t>Mai Xuan Huu</t>
  </si>
  <si>
    <t>Ho Tan Khoa</t>
  </si>
  <si>
    <t>Le Anh Nhan</t>
  </si>
  <si>
    <t>Nguyen Phuong Thao</t>
  </si>
  <si>
    <t>Truong Hong Anh</t>
  </si>
  <si>
    <t>vu.tran@watasolutions.com</t>
  </si>
  <si>
    <t>anh.truong@watasolutions.com</t>
  </si>
  <si>
    <t>nhan.le@watasolutions.com</t>
  </si>
  <si>
    <t>song.vo@watasolutions.com</t>
  </si>
  <si>
    <t>thao.nguyenphuong@watasolutions.com</t>
  </si>
  <si>
    <t>khoa.hotan@watasolutions.com</t>
  </si>
  <si>
    <t>Dang Phi Hai</t>
  </si>
  <si>
    <t>Nguyen Dang Kien</t>
  </si>
  <si>
    <t>Nguyen Quoc Khanh</t>
  </si>
  <si>
    <t>Tôi/Chúng tôi cam kết và chịu trách nhiệm về phần mình về lệnh chuyển tiền này.</t>
  </si>
  <si>
    <t>Tân Bình</t>
  </si>
  <si>
    <t>Nguyen Thanh Tai</t>
  </si>
  <si>
    <t>Nguyen Ngoc Man</t>
  </si>
  <si>
    <t>Luong Quoc Hai</t>
  </si>
  <si>
    <t>thanh.vo@watasolutions.com</t>
  </si>
  <si>
    <t>phat.vo@watasolutions.com</t>
  </si>
  <si>
    <t>quang.vuong@watasolutions.com</t>
  </si>
  <si>
    <t>Nguyen Van Tri</t>
  </si>
  <si>
    <t>Ngo Ngoc Minh Chau</t>
  </si>
  <si>
    <t>Nguyen Thi Kim Huyen</t>
  </si>
  <si>
    <t>Duong Tan Duy</t>
  </si>
  <si>
    <t>Tran Hoang Linh</t>
  </si>
  <si>
    <t>sang.au@watasolutions.com</t>
  </si>
  <si>
    <t>phuong.bui@watasolutions.com</t>
  </si>
  <si>
    <t>bong.bui@watasolutions.com</t>
  </si>
  <si>
    <t>quoc.cao@watasolutions.com</t>
  </si>
  <si>
    <t>thien.dam@watasolutions.com</t>
  </si>
  <si>
    <t>phu.dang@watasolutions.com</t>
  </si>
  <si>
    <t>huy.dinh@watasolutions.com</t>
  </si>
  <si>
    <t>hiep.dinh@watasolutions.com</t>
  </si>
  <si>
    <t>nguyen.dinh@watasolutions.com</t>
  </si>
  <si>
    <t>mai.do@watasolutions.com</t>
  </si>
  <si>
    <t>tien.do@watasolutions.com</t>
  </si>
  <si>
    <t>thao.doanthi@watasolutions.com</t>
  </si>
  <si>
    <t>vu.dong@watasolutions.com</t>
  </si>
  <si>
    <t>phong.ho@watasolutions.com</t>
  </si>
  <si>
    <t>19020502536021</t>
  </si>
  <si>
    <t>thai.hoang@watasolutions.com</t>
  </si>
  <si>
    <t>trong.huynh@watasolutions.com</t>
  </si>
  <si>
    <t>hoa.huynh@watasolutions.com</t>
  </si>
  <si>
    <t>my.huynh@watasolutions.com</t>
  </si>
  <si>
    <t>quy.huynh@watasolutions.com</t>
  </si>
  <si>
    <t>trung.huynh@watasolutions.com</t>
  </si>
  <si>
    <t>tien.huynh@watasolutions.com</t>
  </si>
  <si>
    <t>nhan.huynh@watasolutions.com</t>
  </si>
  <si>
    <t>bang.le@watasolutions.com</t>
  </si>
  <si>
    <t>chuong.le@watasolutions.com</t>
  </si>
  <si>
    <t>phuc.lehong@watasolutions.com</t>
  </si>
  <si>
    <t>dung.lethi@watasolutions.com</t>
  </si>
  <si>
    <t>tuyen.le@watasolutions.com</t>
  </si>
  <si>
    <t>hoa.le@watasolutions.com</t>
  </si>
  <si>
    <t>trinh.le@watasolutions.com</t>
  </si>
  <si>
    <t>cuong.ngo@watasolutions.com</t>
  </si>
  <si>
    <t>phong.nguyen@watasolutions.com</t>
  </si>
  <si>
    <t>danh.nguyen@watasolutions.com</t>
  </si>
  <si>
    <t>viet.nguyen@watasolutions.com</t>
  </si>
  <si>
    <t>quang.nguyendon@watasolutions.com</t>
  </si>
  <si>
    <t>manh.nguyen@watasolutions.com</t>
  </si>
  <si>
    <t>duc.nguyen@watasolutions.com</t>
  </si>
  <si>
    <t>dat.nguyen@watasolutions.com</t>
  </si>
  <si>
    <t>tuan.nguyenhoananh@watasolutions.com</t>
  </si>
  <si>
    <t>duy.nguyen@watasolutions.com</t>
  </si>
  <si>
    <t>phung.nguyen@watasolutions.com</t>
  </si>
  <si>
    <t>hoang.nguyen@watasolutions.com</t>
  </si>
  <si>
    <t>khiem.nguyenhuu@watasolutions.com</t>
  </si>
  <si>
    <t>anh.nguyenmai@watasolutions.com</t>
  </si>
  <si>
    <t>hung.nguyen@watasolutions.com</t>
  </si>
  <si>
    <t>tien.nguyen1@watasolutions.com</t>
  </si>
  <si>
    <t>dam.nguyen@watasolutions.com</t>
  </si>
  <si>
    <t>hieu.nguyen.nha@watasolutions.com</t>
  </si>
  <si>
    <t>sang.nguyen@watasolutions.com</t>
  </si>
  <si>
    <t>dat.nguyenquoc@watasolutions.com</t>
  </si>
  <si>
    <t>gia.nguyen@watasolutions.com</t>
  </si>
  <si>
    <t>khoa.nguyen@watasolutions.com</t>
  </si>
  <si>
    <t>nhan.nguyen@watasolutions.com</t>
  </si>
  <si>
    <t>than.nguyen@watasolutions.com</t>
  </si>
  <si>
    <t>thuc.nguyen@watasolutions.com</t>
  </si>
  <si>
    <t>ha.nguyenthi@watasolutions.com</t>
  </si>
  <si>
    <t>huynh.nguyen@watasolutions.com</t>
  </si>
  <si>
    <t>thao.nguyen@watasolutions.com</t>
  </si>
  <si>
    <t>thin.nguyen@watasolutions.com</t>
  </si>
  <si>
    <t>chuong.nguyen@watasolutions.com</t>
  </si>
  <si>
    <t>au.nguyen@watasolutions.com</t>
  </si>
  <si>
    <t>hoang.nguyentrong@watasolutions.com</t>
  </si>
  <si>
    <t>tien.nguyen@watasolutions.com</t>
  </si>
  <si>
    <t>cuc.nguyen@watasolutions.com</t>
  </si>
  <si>
    <t>khanh.nguyen@watasolutions.com</t>
  </si>
  <si>
    <t>thanh.nguyenvan@watasolutions.com</t>
  </si>
  <si>
    <t>luc.nguyen@watasolutions.com</t>
  </si>
  <si>
    <t>nghia.nguyen@watasolutions.com</t>
  </si>
  <si>
    <t>phong.pham@watasolutions.com</t>
  </si>
  <si>
    <t>huy.pham@watasolutions.com</t>
  </si>
  <si>
    <t>nam.pham@watasolutions.com</t>
  </si>
  <si>
    <t>hung.pham@watasolutions.com</t>
  </si>
  <si>
    <t>nhan.phan@watasolutions.com</t>
  </si>
  <si>
    <t>dien.phan@watasolutions.com</t>
  </si>
  <si>
    <t>nhan.phanthanh@watasolutions.com</t>
  </si>
  <si>
    <t>thao.phan@watasolutions.com</t>
  </si>
  <si>
    <t>hao.phan@watasolutions.com</t>
  </si>
  <si>
    <t>Xuan.phung@watasolutions.com</t>
  </si>
  <si>
    <t>huong.to@watasolutions.com</t>
  </si>
  <si>
    <t>nam.thai@watasolutions.com</t>
  </si>
  <si>
    <t>hung.thai@watasolutions.com</t>
  </si>
  <si>
    <t>toan.tran@watasolutions.com</t>
  </si>
  <si>
    <t>loc.tran@watasolutions.com</t>
  </si>
  <si>
    <t>man.trandm@watasolutions.com</t>
  </si>
  <si>
    <t>dong.tran@watasolutions.com</t>
  </si>
  <si>
    <t>trung.tran@watasolutions.com</t>
  </si>
  <si>
    <t>chinh.tran@watasolutions.com</t>
  </si>
  <si>
    <t>tien.tranminh@watasolutions.com</t>
  </si>
  <si>
    <t>tuan.tranminh@watasolutions.com</t>
  </si>
  <si>
    <t>hieu.tran@watasolutions.com</t>
  </si>
  <si>
    <t>tri.tran@watasolutions.com</t>
  </si>
  <si>
    <t>thao.tran@watasolutions.com</t>
  </si>
  <si>
    <t>linh.tran@watasolutions.com</t>
  </si>
  <si>
    <t>quynh.tran@watasolutions.com</t>
  </si>
  <si>
    <t>tung.tran@watasolutions.com</t>
  </si>
  <si>
    <t xml:space="preserve">xuan.tran.van@watasolutions.com </t>
  </si>
  <si>
    <t>nhi.trinh@watasolutions.com</t>
  </si>
  <si>
    <t>tung.truong@watasolutions.com</t>
  </si>
  <si>
    <t>anh.vo@watasolutions.com</t>
  </si>
  <si>
    <t>vo.vo@watasolutions.com</t>
  </si>
  <si>
    <r>
      <t>Chúng tôi xác nhận đã</t>
    </r>
    <r>
      <rPr>
        <b/>
        <sz val="12"/>
        <color theme="1"/>
        <rFont val="Times New Roman"/>
        <family val="1"/>
      </rPr>
      <t xml:space="preserve"> được Techcombank cung cấp, giải thích, đã đọc, hiểu rõ và hoàn toàn đồng ý nội dung </t>
    </r>
    <r>
      <rPr>
        <sz val="12"/>
        <color theme="1"/>
        <rFont val="Times New Roman"/>
        <family val="1"/>
      </rPr>
      <t>Bản Điều khoản và Điều kiện chung về Sản Phẩm và Dịch vụ dành cho Khách hàng tổ chức (</t>
    </r>
    <r>
      <rPr>
        <b/>
        <sz val="12"/>
        <color theme="1"/>
        <rFont val="Times New Roman"/>
        <family val="1"/>
      </rPr>
      <t>sau đây gọi là “Điều khoản và Điều kiện chung”</t>
    </r>
    <r>
      <rPr>
        <sz val="12"/>
        <color theme="1"/>
        <rFont val="Times New Roman"/>
        <family val="1"/>
      </rPr>
      <t xml:space="preserve">) được đăng tải trên trang điện tử chính thức của Techcombank và </t>
    </r>
    <r>
      <rPr>
        <b/>
        <sz val="12"/>
        <color theme="1"/>
        <rFont val="Times New Roman"/>
        <family val="1"/>
      </rPr>
      <t>Bản Điều khoản và Điều kiện chung</t>
    </r>
    <r>
      <rPr>
        <sz val="12"/>
        <color theme="1"/>
        <rFont val="Times New Roman"/>
        <family val="1"/>
      </rPr>
      <t xml:space="preserve"> này sẽ là một phần không thể tách rời của các thỏa thuận, hợp đồng, đăng ký, hoặc đề nghị sử dụng sản phẩm và/hoặc dịch vụ mà chúng tôi đã, sẽ ký kết với Techcombank, có giá trị pháp lý ràng buộc đối với chúng tôi. Scan QR để truy cập bộ Điều khoản và Điều kiện chung: </t>
    </r>
  </si>
  <si>
    <t>Tổng</t>
  </si>
  <si>
    <t>Nguyen Hieu Phuong</t>
  </si>
  <si>
    <t>Công tác phí</t>
  </si>
  <si>
    <t>Tháng 03/2021</t>
  </si>
  <si>
    <t>HỌ VÀ TÊN</t>
  </si>
  <si>
    <t>LOẠI XE</t>
  </si>
  <si>
    <t>SỐ XE</t>
  </si>
  <si>
    <t>SỐ LƯỢNG</t>
  </si>
  <si>
    <t>ĐƠN GIÁ</t>
  </si>
  <si>
    <t>THÀNH TIỀN</t>
  </si>
  <si>
    <t>NOTE</t>
  </si>
  <si>
    <r>
      <rPr>
        <sz val="10"/>
        <color rgb="FFFF0000"/>
        <rFont val="Arial"/>
        <family val="2"/>
      </rPr>
      <t xml:space="preserve">Màu đỏ: </t>
    </r>
    <r>
      <rPr>
        <sz val="10"/>
        <color rgb="FF000000"/>
        <rFont val="Arial"/>
        <family val="2"/>
      </rPr>
      <t>Nghỉ việc</t>
    </r>
  </si>
  <si>
    <t>Air Blade</t>
  </si>
  <si>
    <t>59V2-59357</t>
  </si>
  <si>
    <r>
      <rPr>
        <sz val="10"/>
        <color rgb="FF0000FF"/>
        <rFont val="Arial"/>
        <family val="2"/>
      </rPr>
      <t>Màu xanh:</t>
    </r>
    <r>
      <rPr>
        <sz val="10"/>
        <color rgb="FF000000"/>
        <rFont val="Arial"/>
        <family val="2"/>
      </rPr>
      <t xml:space="preserve">  chuyển qua gửi ngày từ tháng sau</t>
    </r>
  </si>
  <si>
    <t>Jupiter</t>
  </si>
  <si>
    <t>64F9-4823</t>
  </si>
  <si>
    <r>
      <rPr>
        <sz val="10"/>
        <color rgb="FF6AA84F"/>
        <rFont val="Arial"/>
        <family val="2"/>
      </rPr>
      <t>Màu xanh:</t>
    </r>
    <r>
      <rPr>
        <sz val="10"/>
        <color rgb="FF000000"/>
        <rFont val="Arial"/>
        <family val="2"/>
      </rPr>
      <t xml:space="preserve"> Phát sinh trong tháng</t>
    </r>
  </si>
  <si>
    <t>AB</t>
  </si>
  <si>
    <t>47C1-22219</t>
  </si>
  <si>
    <t>Wave</t>
  </si>
  <si>
    <t>59F1-67460</t>
  </si>
  <si>
    <t>Gửi mail cắt từ ngày 03/04</t>
  </si>
  <si>
    <t>Wave S</t>
  </si>
  <si>
    <t>49M7 - 9612</t>
  </si>
  <si>
    <t>67Y1 - 6071</t>
  </si>
  <si>
    <t>Grand</t>
  </si>
  <si>
    <t>49D1-37106</t>
  </si>
  <si>
    <t>61H1-19211</t>
  </si>
  <si>
    <t>59S3-01451</t>
  </si>
  <si>
    <t>wave</t>
  </si>
  <si>
    <t>14B – 65949</t>
  </si>
  <si>
    <t>59D1 - 06687</t>
  </si>
  <si>
    <t>Vario 150</t>
  </si>
  <si>
    <t>65L1-30852</t>
  </si>
  <si>
    <t>Sirius</t>
  </si>
  <si>
    <t>78C1-57572</t>
  </si>
  <si>
    <t>Winner X</t>
  </si>
  <si>
    <t>66V1 - 69739</t>
  </si>
  <si>
    <t>Vision</t>
  </si>
  <si>
    <t>71C2-10812</t>
  </si>
  <si>
    <t>Gửi mail cắt từ ngày 01/04</t>
  </si>
  <si>
    <t>SIRUS</t>
  </si>
  <si>
    <t>61B1 09334</t>
  </si>
  <si>
    <t>Gửi mail cắt từ ngày 04/03</t>
  </si>
  <si>
    <t>Exciter</t>
  </si>
  <si>
    <t>47T1 - 19202</t>
  </si>
  <si>
    <t>60F2 - 45768</t>
  </si>
  <si>
    <t>Yamaha R15</t>
  </si>
  <si>
    <t>49C1 - 10141</t>
  </si>
  <si>
    <t>Honda scooter</t>
  </si>
  <si>
    <t>66H1-2627</t>
  </si>
  <si>
    <t>Yamaha Jupiter</t>
  </si>
  <si>
    <t>47T1-18300</t>
  </si>
  <si>
    <t>Sirius Fi</t>
  </si>
  <si>
    <t>92E1 - 32307</t>
  </si>
  <si>
    <t>59H1 - 44057</t>
  </si>
  <si>
    <t>49H1 - 47629</t>
  </si>
  <si>
    <t>49F1 - 09456</t>
  </si>
  <si>
    <t>71C4 - 09976</t>
  </si>
  <si>
    <t>59G2 - 17082</t>
  </si>
  <si>
    <t>59X3 - 67487</t>
  </si>
  <si>
    <t>Ngo Vu Truong Giang</t>
  </si>
  <si>
    <t>71B1-30517</t>
  </si>
  <si>
    <t>63B4 - 58498</t>
  </si>
  <si>
    <t>Tran Nguyen Cong Ngo</t>
  </si>
  <si>
    <t>20E1 - 22283</t>
  </si>
  <si>
    <t>67C1 - 68967</t>
  </si>
  <si>
    <t>VAT (10%)</t>
  </si>
  <si>
    <t>Tiền thanh toán</t>
  </si>
  <si>
    <t>Khách hàng</t>
  </si>
  <si>
    <t>CÔNG TY CỔ PHẦN TẬP ĐOÀN WATA</t>
  </si>
  <si>
    <t>LỆNH CHUYỂN TIỀN LƯƠNG/ SALARY PAYMENT ORDER</t>
  </si>
  <si>
    <r>
      <t xml:space="preserve">        Số/</t>
    </r>
    <r>
      <rPr>
        <i/>
        <sz val="12"/>
        <rFont val="Times New Roman"/>
        <family val="1"/>
      </rPr>
      <t>No</t>
    </r>
    <r>
      <rPr>
        <b/>
        <sz val="12"/>
        <rFont val="Times New Roman"/>
        <family val="1"/>
      </rPr>
      <t>:</t>
    </r>
  </si>
  <si>
    <r>
      <t>Kính gửi/</t>
    </r>
    <r>
      <rPr>
        <i/>
        <sz val="12"/>
        <rFont val="Times New Roman"/>
        <family val="1"/>
      </rPr>
      <t>To</t>
    </r>
    <r>
      <rPr>
        <b/>
        <sz val="12"/>
        <rFont val="Times New Roman"/>
        <family val="1"/>
      </rPr>
      <t>: Ngân hàng TMCP Kỹ Thương Việt Nam/</t>
    </r>
    <r>
      <rPr>
        <i/>
        <sz val="12"/>
        <rFont val="Times New Roman"/>
        <family val="1"/>
      </rPr>
      <t xml:space="preserve">Techcombank
</t>
    </r>
    <r>
      <rPr>
        <b/>
        <sz val="12"/>
        <rFont val="Times New Roman"/>
        <family val="1"/>
      </rPr>
      <t>Chi nhánh/</t>
    </r>
    <r>
      <rPr>
        <i/>
        <sz val="12"/>
        <rFont val="Times New Roman"/>
        <family val="1"/>
      </rPr>
      <t>Branch</t>
    </r>
    <r>
      <rPr>
        <b/>
        <sz val="12"/>
        <rFont val="Times New Roman"/>
        <family val="1"/>
      </rPr>
      <t>: Tân Bình</t>
    </r>
  </si>
  <si>
    <r>
      <t xml:space="preserve">Tên khách hàng/ </t>
    </r>
    <r>
      <rPr>
        <i/>
        <sz val="12"/>
        <rFont val="Times New Roman"/>
        <family val="1"/>
      </rPr>
      <t xml:space="preserve">Customer name: </t>
    </r>
    <r>
      <rPr>
        <b/>
        <i/>
        <sz val="12"/>
        <rFont val="Times New Roman"/>
        <family val="1"/>
      </rPr>
      <t>CÔNG TY CỔ PHẦN TẬP ĐOÀN WATA</t>
    </r>
  </si>
  <si>
    <r>
      <t xml:space="preserve">Địa chỉ/ </t>
    </r>
    <r>
      <rPr>
        <i/>
        <sz val="12"/>
        <rFont val="Times New Roman"/>
        <family val="1"/>
      </rPr>
      <t xml:space="preserve">Address: </t>
    </r>
    <r>
      <rPr>
        <b/>
        <i/>
        <sz val="12"/>
        <rFont val="Times New Roman"/>
        <family val="1"/>
      </rPr>
      <t>Lầu 11, Tòa Nhà Hải Âu, 39B, Trường Sơn, P4, Quận Tân Bình, TP Hồ Chí Minh</t>
    </r>
  </si>
  <si>
    <t>Với trách nhiệm thuộc về phần mình, chúng tôi đề nghị Ngân hàng TMCP Kỹ Thương Việt Nam thực hiện lệnh chuyển tiền dưới hình thức chuyển khoản với các thông tin chi tiết như sau:</t>
  </si>
  <si>
    <r>
      <t>Số tài khoản trích nợ tại Techcombank/D</t>
    </r>
    <r>
      <rPr>
        <i/>
        <sz val="12"/>
        <rFont val="Times New Roman"/>
        <family val="1"/>
      </rPr>
      <t xml:space="preserve">ebit account at Techcombank: </t>
    </r>
    <r>
      <rPr>
        <b/>
        <i/>
        <sz val="12"/>
        <rFont val="Times New Roman"/>
        <family val="1"/>
      </rPr>
      <t>19135459537035</t>
    </r>
  </si>
  <si>
    <r>
      <t>Số tài khoản thu phí tại Techcombank/</t>
    </r>
    <r>
      <rPr>
        <i/>
        <sz val="12"/>
        <rFont val="Times New Roman"/>
        <family val="1"/>
      </rPr>
      <t>Debit fee from account number at Techcombank:</t>
    </r>
  </si>
  <si>
    <t>Loại tiền*:VND</t>
  </si>
  <si>
    <r>
      <t>Tên Người thụ hưởng/</t>
    </r>
    <r>
      <rPr>
        <i/>
        <sz val="12"/>
        <rFont val="Times New Roman"/>
        <family val="1"/>
      </rPr>
      <t>Beneficiary's name (*)</t>
    </r>
  </si>
  <si>
    <r>
      <t>Số tiền thực nhận/</t>
    </r>
    <r>
      <rPr>
        <i/>
        <sz val="12"/>
        <rFont val="Times New Roman"/>
        <family val="1"/>
      </rPr>
      <t>Amount (*)</t>
    </r>
  </si>
  <si>
    <r>
      <t xml:space="preserve">Tài khoản thụ hưởng/ </t>
    </r>
    <r>
      <rPr>
        <i/>
        <sz val="12"/>
        <rFont val="Times New Roman"/>
        <family val="1"/>
      </rPr>
      <t>Beneficiary's account (*)</t>
    </r>
  </si>
  <si>
    <r>
      <t>Tên ngân hàng thụ hưởng/</t>
    </r>
    <r>
      <rPr>
        <i/>
        <sz val="12"/>
        <rFont val="Times New Roman"/>
        <family val="1"/>
      </rPr>
      <t>Beneficiary bank (*)</t>
    </r>
  </si>
  <si>
    <r>
      <t xml:space="preserve">Chi nhánh ngân hàng thụ hưởng/ </t>
    </r>
    <r>
      <rPr>
        <i/>
        <sz val="12"/>
        <rFont val="Times New Roman"/>
        <family val="1"/>
      </rPr>
      <t>Beneficiary bank branch (1)</t>
    </r>
  </si>
  <si>
    <r>
      <t>Nội dung chuyển tiền/</t>
    </r>
    <r>
      <rPr>
        <i/>
        <sz val="12"/>
        <rFont val="Times New Roman"/>
        <family val="1"/>
      </rPr>
      <t>Narrative (*)</t>
    </r>
  </si>
  <si>
    <t>(*) - Thông tin bắt buộc</t>
  </si>
  <si>
    <t>(1) - Bổ sung thông tin nếu tài khoản người hưởng không mở tại Techcombank</t>
  </si>
  <si>
    <r>
      <t>Văn bản này được lập bằng tiếng Việt, phần tiếng Anh chỉ có giá trị tham khảo /</t>
    </r>
    <r>
      <rPr>
        <i/>
        <sz val="12"/>
        <rFont val="Times New Roman"/>
        <family val="1"/>
      </rPr>
      <t>This document was made in Vietnamese, the English is for reference only.</t>
    </r>
  </si>
  <si>
    <t>XÁC NHẬN CỦA KHÁCH HÀNG VỀ BẢN ĐIỀU KHOẢN VÀ ĐIỀU KIỆN CHUNG VỀ SẢN PHẨM VÀ DỊCH VỤ DÀNH CHO KHÁCH HÀNG TỔ CHỨC TẠI TECHCOMBANK:</t>
  </si>
  <si>
    <r>
      <t xml:space="preserve">XÁC NHẬN CỦA KHÁCH HÀNG/ </t>
    </r>
    <r>
      <rPr>
        <i/>
        <sz val="12"/>
        <rFont val="Times New Roman"/>
        <family val="1"/>
      </rPr>
      <t>CUSTOMER'S CONFIRMATION</t>
    </r>
  </si>
  <si>
    <r>
      <t>XÁC NHẬN CỦA NGÂN HÀNG/</t>
    </r>
    <r>
      <rPr>
        <i/>
        <sz val="12"/>
        <rFont val="Times New Roman"/>
        <family val="1"/>
      </rPr>
      <t xml:space="preserve"> BANK'S CONFIRMATION</t>
    </r>
  </si>
  <si>
    <t>Ngày/Date:…/……/……</t>
  </si>
  <si>
    <r>
      <t xml:space="preserve">    Kế toán trưởng/ </t>
    </r>
    <r>
      <rPr>
        <i/>
        <sz val="12"/>
        <rFont val="Times New Roman"/>
        <family val="1"/>
      </rPr>
      <t>Chief accountant</t>
    </r>
  </si>
  <si>
    <r>
      <t>Chủ tài khoản / NĐDHP của CTK/</t>
    </r>
    <r>
      <rPr>
        <i/>
        <sz val="12"/>
        <rFont val="Times New Roman"/>
        <family val="1"/>
      </rPr>
      <t>Account holder/Representative of Account holder
(Ký, ghi rõ họ tên và đóng dấu/Signature, full name and seal)</t>
    </r>
  </si>
  <si>
    <r>
      <t xml:space="preserve">Giao dịch viên/ </t>
    </r>
    <r>
      <rPr>
        <i/>
        <sz val="12"/>
        <rFont val="Times New Roman"/>
        <family val="1"/>
      </rPr>
      <t>Teller</t>
    </r>
  </si>
  <si>
    <r>
      <t xml:space="preserve">Kiểm soát/ </t>
    </r>
    <r>
      <rPr>
        <i/>
        <sz val="12"/>
        <rFont val="Times New Roman"/>
        <family val="1"/>
      </rPr>
      <t>Supervisor</t>
    </r>
  </si>
  <si>
    <t xml:space="preserve"> </t>
  </si>
  <si>
    <t>uyen.nguyen@watasolutions.com</t>
  </si>
  <si>
    <t>NGUYEN CONG DANH</t>
  </si>
  <si>
    <t>TRAN MINH CHINH</t>
  </si>
  <si>
    <t>DAM VAN THIEN</t>
  </si>
  <si>
    <t>TRAN DUY MINH MAN</t>
  </si>
  <si>
    <t>NGUYEN XUAN LUC</t>
  </si>
  <si>
    <t>TRAN THI KIEU LINH</t>
  </si>
  <si>
    <t>NGUYEN TRUNG TIEN</t>
  </si>
  <si>
    <t>NGUYEN THANH THAN</t>
  </si>
  <si>
    <t>HUYNH PHU TRUNG</t>
  </si>
  <si>
    <t>NGUYEN MANH HUNG</t>
  </si>
  <si>
    <t>NGUYEN DUY DUC</t>
  </si>
  <si>
    <t>TRAN LE THANH TRUNG</t>
  </si>
  <si>
    <t>NGUYEN VAN CUC</t>
  </si>
  <si>
    <t>LE THI THANH HOA</t>
  </si>
  <si>
    <t>NGUYEN HUU HOANG</t>
  </si>
  <si>
    <t>HOANG MINH THAI</t>
  </si>
  <si>
    <t>TRAN MINH TIEN</t>
  </si>
  <si>
    <t>PHAN THI THANH THAO</t>
  </si>
  <si>
    <t>NGUYEN NHA HIEU</t>
  </si>
  <si>
    <t>NGUYEN THI HA</t>
  </si>
  <si>
    <t>DO VUONG TIEN</t>
  </si>
  <si>
    <t>TRINH THI MINH NHI</t>
  </si>
  <si>
    <t>TRAN BAO TOAN</t>
  </si>
  <si>
    <t>NGUYEN THI PHUONG THAO</t>
  </si>
  <si>
    <t>BUI THANH PHUONG</t>
  </si>
  <si>
    <t>NGUYEN DUC MANH</t>
  </si>
  <si>
    <t>VO DAI PHAT</t>
  </si>
  <si>
    <t>HUYNH HUU MY</t>
  </si>
  <si>
    <t>DONG THIEN VU</t>
  </si>
  <si>
    <t>PHAM HOANG NAM</t>
  </si>
  <si>
    <t>NGUYEN HUU KHIEM</t>
  </si>
  <si>
    <t>DINH QUOC NGUYEN</t>
  </si>
  <si>
    <t>PHUNG THI XUAN</t>
  </si>
  <si>
    <t>TRAN TUAN VU</t>
  </si>
  <si>
    <t>DANG PHI HAI</t>
  </si>
  <si>
    <t>LY NGOC LAN</t>
  </si>
  <si>
    <t>NGUYEN DANG KIEN</t>
  </si>
  <si>
    <t>DUONG TAN DUY</t>
  </si>
  <si>
    <t>TRAN NGOC XUAN THU</t>
  </si>
  <si>
    <t>NGUYEN CONG NGO</t>
  </si>
  <si>
    <t>TRAN THI THUAN DUYEN</t>
  </si>
  <si>
    <t>TRAN ANH QUOC</t>
  </si>
  <si>
    <t>LUONG QUOC HAI</t>
  </si>
  <si>
    <t>NGUYEN THANH TAI</t>
  </si>
  <si>
    <t>NGUYEN NGOC MAN</t>
  </si>
  <si>
    <t>TRAN HOANG LINH</t>
  </si>
  <si>
    <t>KHUAT DUY QUANG</t>
  </si>
  <si>
    <t>TO NHUT PHU</t>
  </si>
  <si>
    <t>NGUYEN XUAN NGHIA</t>
  </si>
  <si>
    <t>VAN THI KHAI TRI</t>
  </si>
  <si>
    <t>NGUYEN THAI BINH</t>
  </si>
  <si>
    <t>NGUYEN LE DUY</t>
  </si>
  <si>
    <t>NGUYEN QUANG VINH</t>
  </si>
  <si>
    <t>NGO NGUYEN TRUONG GIANG</t>
  </si>
  <si>
    <t>NGUYEN VAN TRI</t>
  </si>
  <si>
    <t>NGUYEN DINH DUNG</t>
  </si>
  <si>
    <t>VUONG HUYNH TUAN KHAI</t>
  </si>
  <si>
    <t>DAO QUYEN</t>
  </si>
  <si>
    <t>NGUYEN DINH KHOI</t>
  </si>
  <si>
    <t>PHAM VIET THANH SON</t>
  </si>
  <si>
    <t>MA NONG PHU</t>
  </si>
  <si>
    <t>NGUYEN NGOC THIEN AN</t>
  </si>
  <si>
    <t>NGUYEN QUANG</t>
  </si>
  <si>
    <t>NGUYEN DUY HAO</t>
  </si>
  <si>
    <t>LE DANG NHU DUONG</t>
  </si>
  <si>
    <t>NGUYEN THI BAO VY</t>
  </si>
  <si>
    <t>NGO VU QUYEN</t>
  </si>
  <si>
    <t>TRAN KHANH DUY</t>
  </si>
  <si>
    <t>NGUYEN DONG CAM TRUC</t>
  </si>
  <si>
    <t>NGUYEN NGOC DAM</t>
  </si>
  <si>
    <t>DAO TRONG KHANH</t>
  </si>
  <si>
    <t>NGUYEN ANH TUAN</t>
  </si>
  <si>
    <t>VO TUAN KIET</t>
  </si>
  <si>
    <t>NGUYEN TU UYEN</t>
  </si>
  <si>
    <t>TRAN TAM TO</t>
  </si>
  <si>
    <t>VO Y NGUYEN</t>
  </si>
  <si>
    <t>PHAM VU HOANG TUAN</t>
  </si>
  <si>
    <t>DO DUC HUY</t>
  </si>
  <si>
    <t>DAO THI PHUONG</t>
  </si>
  <si>
    <t>DUONG THANH SON</t>
  </si>
  <si>
    <t>NGUYEN MINH THANH</t>
  </si>
  <si>
    <t>NGUYEN QUOC HOANG</t>
  </si>
  <si>
    <t>LE ANH NHAN</t>
  </si>
  <si>
    <t>TRAN HUU LOC</t>
  </si>
  <si>
    <t>DO MANH CUONG</t>
  </si>
  <si>
    <t>VO CHI THANH</t>
  </si>
  <si>
    <t>NGUYEN PHUONG THAO</t>
  </si>
  <si>
    <t>DINH MINH HIEP</t>
  </si>
  <si>
    <t>DOAN NGOC TAI</t>
  </si>
  <si>
    <t>NGUYEN THI VI NA</t>
  </si>
  <si>
    <t>DUONG DINH VU</t>
  </si>
  <si>
    <t>QUACH TRIEN HUY</t>
  </si>
  <si>
    <t>HUYNH HO BAO TRONG</t>
  </si>
  <si>
    <t>HOANG MY</t>
  </si>
  <si>
    <t>TRAN DAI LOC</t>
  </si>
  <si>
    <t>CMND</t>
  </si>
  <si>
    <t>Địa chỉ</t>
  </si>
  <si>
    <t>Thành Lợi, Bình Tân, Vĩnh Long</t>
  </si>
  <si>
    <t>082190000524</t>
  </si>
  <si>
    <t>024801089</t>
  </si>
  <si>
    <t>025037148</t>
  </si>
  <si>
    <t>079090006162</t>
  </si>
  <si>
    <t>072192002908</t>
  </si>
  <si>
    <t>B6983011</t>
  </si>
  <si>
    <t>024543917</t>
  </si>
  <si>
    <t>091549754</t>
  </si>
  <si>
    <t>079090010103</t>
  </si>
  <si>
    <t>079095014755</t>
  </si>
  <si>
    <t>025259797</t>
  </si>
  <si>
    <t>025443686</t>
  </si>
  <si>
    <t>025388389</t>
  </si>
  <si>
    <t>025127801</t>
  </si>
  <si>
    <t>091088000206</t>
  </si>
  <si>
    <t>064097012184</t>
  </si>
  <si>
    <t>025992240</t>
  </si>
  <si>
    <t>025693980</t>
  </si>
  <si>
    <t>075087000442</t>
  </si>
  <si>
    <t>023662819</t>
  </si>
  <si>
    <t>079092000390</t>
  </si>
  <si>
    <t>031195000918</t>
  </si>
  <si>
    <t>026197002917</t>
  </si>
  <si>
    <t>025381428</t>
  </si>
  <si>
    <t>001092024572</t>
  </si>
  <si>
    <t>079192001760</t>
  </si>
  <si>
    <t>001098002162</t>
  </si>
  <si>
    <t>046087000261</t>
  </si>
  <si>
    <t>025239543</t>
  </si>
  <si>
    <t>023729635</t>
  </si>
  <si>
    <t>Hòa Thuận, Vĩnh Thạnh, Lấp Vò, Đồng Tháp</t>
  </si>
  <si>
    <t>Đô Thành, Yên Thành, Nghệ An</t>
  </si>
  <si>
    <t>32 Nguyễn Văn Cừ, P.An Lạc, Tx.Buôn Hồ, Tỉnh ĐăkLăk</t>
  </si>
  <si>
    <t>449/59/16 Thống Nhất, P.16, Quận Gò Vấp,Tp. HCM</t>
  </si>
  <si>
    <t>177/8/48 Lũy Bán Bích, Hiệp Tân, Tân Phú, TPHCM</t>
  </si>
  <si>
    <t>Ấp Tân Luông A, Xã Tân Phong, Huyện Cai Lậy, Tỉnh Tiền Giang</t>
  </si>
  <si>
    <t>Thôn Tân Lạc 2, Xã Đinh Lạc, Huyện Di Linh, Lâm Đồng</t>
  </si>
  <si>
    <t>2C12 - Chung cư An Trung 2- 1122 Ngô Quyền - Quận Sơn Trà - Đà Nẵng</t>
  </si>
  <si>
    <t>5/7 Ninh Phước, Ninh Thạnh, TP. Tây Ninh, tỉnh Tây Ninh.</t>
  </si>
  <si>
    <t>Châu Long 1, Vĩnh Mỹ, Châu Đốc, An Giang</t>
  </si>
  <si>
    <t>755/34/29 Lê Đức Thọ, P.16, Q.Gò Vấp, TP.HCM</t>
  </si>
  <si>
    <t>Ninh Tịnh 2, Phường 9, TP.Tuy Hòa, Phú Yên</t>
  </si>
  <si>
    <t>4116, QL 80, Thạnh An, Vĩnh Thạnh, TP. Cần Thơ</t>
  </si>
  <si>
    <t>29/23/2 Đỗ Nhuận, P.Sơn Kỳ, Q.Tân Phú, Tp. HCM</t>
  </si>
  <si>
    <t>Kp. Hòa Long, P.Vĩnh Phú, Thuận An, Bình Dương</t>
  </si>
  <si>
    <t>290/46B, Tổ 5, KP.1, P.Tam Hiệp, Biên Hoà, Đồng Nai</t>
  </si>
  <si>
    <t>Yên Ninh - Phú Lương - Thái Nguyên</t>
  </si>
  <si>
    <t>Hòa Đông, Krông Pắc, ĐăkLăk</t>
  </si>
  <si>
    <t>TDP Nghĩa Lập 2, Thạnh Mỹ, Đơn Dương, Lâm Đồng</t>
  </si>
  <si>
    <t>Hàm Tiến, TP. Phan Thiết, Bình Thuận</t>
  </si>
  <si>
    <t>23/80/20 Nguyễn Hữu Tiến, Tây Thạnh, Tân Phú, Tp. Hồ Chí Minh</t>
  </si>
  <si>
    <t>01 Hùng Vương, Lộc Thọ, Nha Trang, Khánh Hoà</t>
  </si>
  <si>
    <t>Ấp 4, Phú an, Tân Phú, Đồng Nai</t>
  </si>
  <si>
    <t>362A KP1, P. Trung Mỹ Tây, Q.12, TP. Hồ Chí Minh</t>
  </si>
  <si>
    <t>Cụm 4, Tân Hội, Đan Phượng, Hà Nội</t>
  </si>
  <si>
    <t>814/6 Sư Vạn Hạnh, P.12, Q.10, TP. Hồ Chí Minh</t>
  </si>
  <si>
    <t>251/81/1C Lê Quang Định, Phường 7, Q Bình Thạnh, HCM</t>
  </si>
  <si>
    <t>64 Phan Văn Hân, P.17, Bình Thạnh, Hồ Chí Minh</t>
  </si>
  <si>
    <t>82 Đường số 1, Phường 16, Gò Vấp, TP HCM</t>
  </si>
  <si>
    <t>Khối 6, An Mỹ, TP Tam Kỳ, Quảng Nam</t>
  </si>
  <si>
    <t>Đồng Quýt, Yên Bình, Tam Điệp, Ninh Bình</t>
  </si>
  <si>
    <t>114/11 Lê Trung Đình,Phường Nguyễn Nghiêm, TP. Quảng Ngãi, Quảng Ngãi</t>
  </si>
  <si>
    <t>405 Lô B, CC Cô Giang, P Cô Giang, Quận 1, HCM</t>
  </si>
  <si>
    <t>Thuận Nhơn, Hải Hưng, Hải Lăng, Quảng Trị</t>
  </si>
  <si>
    <t>42 Tô Hiến Thành, Tân Lập, Nha Trang, Khánh Hòa</t>
  </si>
  <si>
    <t>Phước Hòa, Tuy Phước, Bình Định</t>
  </si>
  <si>
    <t>24 Cửa Đông, Cửa Đông, Hoàn Kiếm, Hà Nội</t>
  </si>
  <si>
    <t>Hành Thuận, Nghĩa Hành, Quảng Ngãi</t>
  </si>
  <si>
    <t>Tam Xuân 1, Núi Thành, Quảng Nam</t>
  </si>
  <si>
    <t>Trung Châu, Mỹ Hiệp, Chợ Mới, An Giang</t>
  </si>
  <si>
    <t>959/6 Nguyễn Duy Trinh, P. Bình Trưng Đông, Q. 2, Tp. Hồ Chí Minh</t>
  </si>
  <si>
    <t>An Hòa, Tây Hòa, Trảng Bom, Đồng Nai</t>
  </si>
  <si>
    <t>2/47/11/9 Tô Ngọc Vân, Phường 15, Gò Vấp, Thành phố Hồ Chí Minh</t>
  </si>
  <si>
    <t>Dũng Nghĩa, Vũ Thư, Thái Bình</t>
  </si>
  <si>
    <t>Ấp 1, Vĩnh Bình, Vĩnh Hưng, Long An</t>
  </si>
  <si>
    <t>huyện Tư Nghĩa, tỉnh Quảng Ngãi</t>
  </si>
  <si>
    <t>Ấp 2, Long Định, Cần Đước, Long An</t>
  </si>
  <si>
    <t>65/51 Dư Hàng, Lê Chân, Hải Phòng</t>
  </si>
  <si>
    <t>15 Bùi Dự, Hoa Lư, Thành phố Pleiku, Gia Lai</t>
  </si>
  <si>
    <t>307 Lô B CC Mỹ Long, P. Hiệp Bình Chánh, Thủ Đức, Tp. Hồ Chí Minh</t>
  </si>
  <si>
    <t>Tân Long, Phú Giáo, Bình Dương</t>
  </si>
  <si>
    <t>117/22 Đỗ Ngọc Thạnh, Phường 15, Quận 5, Tp. Hồ Chí Minh</t>
  </si>
  <si>
    <t>Hoà Mỹ Tây, Tây Hoà, Phú Yên</t>
  </si>
  <si>
    <t>50 B6, Giảng Võ, Ba Đình, Hà Nội</t>
  </si>
  <si>
    <t>26c/x Lý Thái Tổ, Phường 1, Quận 3, Thành phố Hồ Chí Minh</t>
  </si>
  <si>
    <t>173/3 Trần Quốc Thảo, Phường 9, Quận 3, Tp. Hồ Chí Minh</t>
  </si>
  <si>
    <t>TPD5, Tân Hoà, Buôn Ma Thuột, Đăk Lăk.</t>
  </si>
  <si>
    <t>65/26, Trần Thị Hè, P.Hiệp Thành, Quan 12</t>
  </si>
  <si>
    <t>Số 165 Định Công Hạ, Hoàng Mai, Hà Nội</t>
  </si>
  <si>
    <t>tổ 25 Hòa Thọ Tây, Cẩm Lệ, Đà Nẵng</t>
  </si>
  <si>
    <t>2150/25/34/5 QL 1, Khu Phố 1, P. Tân Chánh Hiệp, Q.12, TP.HCM</t>
  </si>
  <si>
    <t>5/53 Nguyễn Tuấn Thiện, Lê Mao, Tp. Vinh, Nghệ An.</t>
  </si>
  <si>
    <t>71/21 TA16 Thới An, Q12, Tp. HCM</t>
  </si>
  <si>
    <t>84/86/5A Tân Sơn Nhì, P. TSN, Tân Phú, Tp. HCM</t>
  </si>
  <si>
    <t>Trung Sơn, Duy Phú, Duy Xuyên, Quảng Nam</t>
  </si>
  <si>
    <t>Phú Thạnh, An Chấn, Tuy An, Phú Yên</t>
  </si>
  <si>
    <t>Số 18, Tổ 1, KP Sơn Hà, Đinh Văn, Lâm Hà, Lâm Đồng</t>
  </si>
  <si>
    <t xml:space="preserve">Khu 3, ấp Suối Cả, Long Giao, Cẩm Mỹ, Đồng Nai </t>
  </si>
  <si>
    <t xml:space="preserve">44/18 Đường số 12, Trường Thọ, Thủ Đức, Tp. HCM </t>
  </si>
  <si>
    <t>43 Tái Thiết, P 11, Tân Bình, Tp. Hồ Chí Minh</t>
  </si>
  <si>
    <t>Sóc Sơn, Nam Hà, Lâm Hà, Lâm Đồng</t>
  </si>
  <si>
    <t>Bến Đình, Phú Đông, Nhơn Trạch, Đồng Nai</t>
  </si>
  <si>
    <t>16/4A ấp Thới Tứ 2, Thới Tam Thôn, Hóc Môn, TPHCM</t>
  </si>
  <si>
    <t>50/8, Tx25, P. Thạnh Xuân, Q.12, HCM</t>
  </si>
  <si>
    <t>34/AB, An Bình, An Thủy, Ba Tri, Bến Tre</t>
  </si>
  <si>
    <t>Tổ 6, KP Xa Cam 2, Hưng Chiến, Bình Long, Bình Phước</t>
  </si>
  <si>
    <t>số 24 tổ 1, Bồ Đề, Kiểng Phước, Gò Công Đông, Tiền Giang</t>
  </si>
  <si>
    <t>Thôn 3, EaBhok, CưKuin, Daklak</t>
  </si>
  <si>
    <t>Thôn 4, Đạ Rsal, Đam Rông, Lâm Đồng</t>
  </si>
  <si>
    <t>159/2 Nguyễn Trãi, P.2, Q.5, TP.HCM</t>
  </si>
  <si>
    <t>tổ 7, Hòa Hưng, Hòa Bình Thạnh, Châu Thành, An Giang</t>
  </si>
  <si>
    <t>Thôn 4, Lộc Phú, Bảo Lâm, Lâm Đồng</t>
  </si>
  <si>
    <t>Tổ 13, Phường 12, Quận 3, Thành phố Hồ Chí Minh</t>
  </si>
  <si>
    <t>HUYNH VAN NHAN</t>
  </si>
  <si>
    <t>LE NGUYEN SON THUY</t>
  </si>
  <si>
    <t>LUU THI THANH TUYEN</t>
  </si>
  <si>
    <t>TRUONG TAN HUY</t>
  </si>
  <si>
    <t>TRAN THI THUY LAN</t>
  </si>
  <si>
    <t>HO TAN KHOA</t>
  </si>
  <si>
    <t>LE HOANG NAM</t>
  </si>
  <si>
    <t>NGUYEN HUU PHAT</t>
  </si>
  <si>
    <r>
      <t xml:space="preserve">Số món tiền chuyển (Bằng số):  103                  </t>
    </r>
    <r>
      <rPr>
        <b/>
        <i/>
        <sz val="12"/>
        <rFont val="Times New Roman"/>
        <family val="1"/>
      </rPr>
      <t xml:space="preserve"> </t>
    </r>
    <r>
      <rPr>
        <i/>
        <sz val="12"/>
        <rFont val="Times New Roman"/>
        <family val="1"/>
      </rPr>
      <t>(Bằng chữ: một trăm lẻ ba)</t>
    </r>
  </si>
  <si>
    <r>
      <t>Tổng số tiền chuyển (Bằng số):</t>
    </r>
    <r>
      <rPr>
        <b/>
        <sz val="12"/>
        <rFont val="Times New Roman"/>
        <family val="1"/>
      </rPr>
      <t xml:space="preserve"> 2.384.063.606 </t>
    </r>
    <r>
      <rPr>
        <i/>
        <sz val="12"/>
        <rFont val="Times New Roman"/>
        <family val="1"/>
      </rPr>
      <t>(Bằng chữ: Hai tỷ, ba trăm tám mươi bốn triệu, không trăm sáu mươi ba nghìn, sáu trăm lẻ sáu đồng chẵn.)</t>
    </r>
  </si>
  <si>
    <t>228 Đông Khê, Đăng Giang, Ngô Quyền, Hải Phòng</t>
  </si>
  <si>
    <t>29/7F Trung Đông, Thới Tam Thôn, Hóc Môn, Tp. Hồ Chí Minh</t>
  </si>
  <si>
    <t>An Xuyên, Thành phố Cà Mau, Tỉnh Cà Mau</t>
  </si>
  <si>
    <t>Khối 6, Kiến Đức, Đắk R'Lấp, Đắk Nông</t>
  </si>
  <si>
    <t>Xóm 3, Nam Giang, Nam Đàn, Nghệ An</t>
  </si>
  <si>
    <t>Ấp Vĩnh An, La Ngà, Định Quán, Đồng Nai</t>
  </si>
  <si>
    <t>41 Trần Quý Cáp, Đồng Phú, Đồng Hới, Quảng Bình</t>
  </si>
  <si>
    <t>C3/121 Bắc Sơn, Quang Trung, Thống Nhất, Đồng Nai</t>
  </si>
  <si>
    <t>1/7 Đường số 4, KP1, Tân Quy, Quận 7, Tp. HCM</t>
  </si>
  <si>
    <t>Khóm 4, Phường 1, Thành phố Trà Vinh, Tỉnh Trà Vinh</t>
  </si>
  <si>
    <t>111/8/2/164 Đường Trục, P.13, Bình Thạnh, Tp. Hồ Chí Minh</t>
  </si>
  <si>
    <t>Tiền Phong, Ân Thi, Hưng Yên</t>
  </si>
  <si>
    <t>549/30E Xô Viết Nghệ Tĩnh, P26, Bình Thạnh, Tp. Hồ Chí Minh</t>
  </si>
  <si>
    <t>Hoài Thanh Tây, Hoài Nhơn, Bình Định</t>
  </si>
  <si>
    <t>Tú Cẩm, Bình Tú, Thăng Bình, Quảng Nam</t>
  </si>
  <si>
    <t>Thụy Hương, Phú Cường, Sóc Sơn, Hà Nội</t>
  </si>
  <si>
    <t>TT. Võ Xu, Đức Linh, Bình Thuận</t>
  </si>
  <si>
    <t>Starhill Apartment, Phường Phú Mỹ Hưng, Quận 7, Tp. HCM</t>
  </si>
  <si>
    <t>18/21 Đường 17, Phường Tân Kiểng, Quận 7, Tp. Hồ Chí Minh</t>
  </si>
  <si>
    <t>P5995249B</t>
  </si>
  <si>
    <t>W0122</t>
  </si>
  <si>
    <t>W0108</t>
  </si>
  <si>
    <t>W0109</t>
  </si>
  <si>
    <t>W0156</t>
  </si>
  <si>
    <t>FULL-TIME</t>
  </si>
  <si>
    <t>REMOTE - PART-TIME</t>
  </si>
  <si>
    <t>INTERNSHIP</t>
  </si>
  <si>
    <t>W0166</t>
  </si>
  <si>
    <t>W0167</t>
  </si>
  <si>
    <t>WS0001</t>
  </si>
  <si>
    <t>WS0002</t>
  </si>
  <si>
    <t>W0001</t>
  </si>
  <si>
    <t>W0013</t>
  </si>
  <si>
    <t>W0002</t>
  </si>
  <si>
    <t>W0015</t>
  </si>
  <si>
    <t>W0016</t>
  </si>
  <si>
    <t>W0003</t>
  </si>
  <si>
    <t>W0018</t>
  </si>
  <si>
    <t>WS0004</t>
  </si>
  <si>
    <t>WS0006</t>
  </si>
  <si>
    <t>W0019</t>
  </si>
  <si>
    <t>W0020</t>
  </si>
  <si>
    <t>W0021</t>
  </si>
  <si>
    <t>W0024</t>
  </si>
  <si>
    <t>W0029</t>
  </si>
  <si>
    <t>W0035</t>
  </si>
  <si>
    <t>W0033</t>
  </si>
  <si>
    <t>W0036</t>
  </si>
  <si>
    <t>W0038</t>
  </si>
  <si>
    <t>W0041</t>
  </si>
  <si>
    <t>W0043</t>
  </si>
  <si>
    <t>W0037</t>
  </si>
  <si>
    <t>W0044</t>
  </si>
  <si>
    <t>W0049</t>
  </si>
  <si>
    <t>W0052</t>
  </si>
  <si>
    <t>W0054</t>
  </si>
  <si>
    <t>W0058</t>
  </si>
  <si>
    <t>W0060</t>
  </si>
  <si>
    <t>W0062</t>
  </si>
  <si>
    <t>W0056</t>
  </si>
  <si>
    <t>W0065</t>
  </si>
  <si>
    <t>W0066</t>
  </si>
  <si>
    <t>W0069</t>
  </si>
  <si>
    <t>W0067</t>
  </si>
  <si>
    <t>W0068</t>
  </si>
  <si>
    <t>W0070</t>
  </si>
  <si>
    <t>W0071</t>
  </si>
  <si>
    <t>W0074</t>
  </si>
  <si>
    <t>W0075</t>
  </si>
  <si>
    <t>W0077</t>
  </si>
  <si>
    <t>W0080</t>
  </si>
  <si>
    <t>W0082</t>
  </si>
  <si>
    <t>W0088</t>
  </si>
  <si>
    <t>W0086</t>
  </si>
  <si>
    <t>W0085</t>
  </si>
  <si>
    <t>W0089</t>
  </si>
  <si>
    <t>W0090</t>
  </si>
  <si>
    <t>W0092</t>
  </si>
  <si>
    <t>W0093</t>
  </si>
  <si>
    <t>W0094</t>
  </si>
  <si>
    <t>W0096</t>
  </si>
  <si>
    <t>W0098</t>
  </si>
  <si>
    <t>W0101</t>
  </si>
  <si>
    <t>W0102</t>
  </si>
  <si>
    <t>W0103</t>
  </si>
  <si>
    <t>W0105</t>
  </si>
  <si>
    <t>W0110</t>
  </si>
  <si>
    <t>W0112</t>
  </si>
  <si>
    <t>W0113</t>
  </si>
  <si>
    <t>W0115</t>
  </si>
  <si>
    <t>W0116</t>
  </si>
  <si>
    <t>W0120</t>
  </si>
  <si>
    <t>W0121</t>
  </si>
  <si>
    <t>W0126</t>
  </si>
  <si>
    <t>W0127</t>
  </si>
  <si>
    <t>W0128</t>
  </si>
  <si>
    <t>W0132</t>
  </si>
  <si>
    <t>W0143</t>
  </si>
  <si>
    <t>W0144</t>
  </si>
  <si>
    <t>W0151</t>
  </si>
  <si>
    <t>W0152</t>
  </si>
  <si>
    <t>W0153</t>
  </si>
  <si>
    <t>W0155</t>
  </si>
  <si>
    <t>W0157</t>
  </si>
  <si>
    <t>W0159</t>
  </si>
  <si>
    <t>W0160</t>
  </si>
  <si>
    <t>W0161</t>
  </si>
  <si>
    <t>W0162</t>
  </si>
  <si>
    <t>W0163</t>
  </si>
  <si>
    <t>W0164</t>
  </si>
  <si>
    <t>W0168</t>
  </si>
  <si>
    <t>W0169</t>
  </si>
  <si>
    <t>W0170</t>
  </si>
  <si>
    <t>W0171</t>
  </si>
  <si>
    <t>W0011</t>
  </si>
  <si>
    <t>W0008</t>
  </si>
  <si>
    <t>W0017</t>
  </si>
  <si>
    <t>W0012</t>
  </si>
  <si>
    <t>W0006</t>
  </si>
  <si>
    <t>W0027</t>
  </si>
  <si>
    <t>W0073</t>
  </si>
  <si>
    <t>W0005</t>
  </si>
  <si>
    <t>W0009</t>
  </si>
  <si>
    <t>W0010</t>
  </si>
  <si>
    <t>W0131</t>
  </si>
  <si>
    <t>W0114</t>
  </si>
  <si>
    <t>W0138</t>
  </si>
  <si>
    <t>W0139</t>
  </si>
  <si>
    <t>W0165</t>
  </si>
  <si>
    <t>W0149</t>
  </si>
  <si>
    <t>W0147</t>
  </si>
  <si>
    <t>W0145</t>
  </si>
  <si>
    <t>W0148</t>
  </si>
  <si>
    <t>W0146</t>
  </si>
  <si>
    <t>64/11 Dân Thắng 1, Tân Thới Nhì, Hóc Môn, Tp. Hồ Chí Minh</t>
  </si>
  <si>
    <t>KP. Phước Hòa, P. Tân Thiện, TX. Đồng Xoài, Bình Phước</t>
  </si>
  <si>
    <t>106KP4, Thị trấn Nhà Bè, Nhà Bè, Tp. Hồ Chí Minh</t>
  </si>
  <si>
    <t>Hành Thịnh, Nghĩa Hành, Quảng Ngãi</t>
  </si>
  <si>
    <t>272/15A Đinh Bộ Lĩnh, P26, Bình Thạnh, Tp. Hồ Chí Minh</t>
  </si>
  <si>
    <t>REMOTE FULL-TIME</t>
  </si>
  <si>
    <t>W0175</t>
  </si>
  <si>
    <t>W0025</t>
  </si>
  <si>
    <t>Ngày phép đã dùng trong tháng</t>
  </si>
  <si>
    <t>Tổng ngày công</t>
  </si>
  <si>
    <t>Phí gửi xe</t>
  </si>
  <si>
    <t>Lương Chính</t>
  </si>
  <si>
    <t>Tổng thu nhập</t>
  </si>
  <si>
    <t>Tổng Thực nhận</t>
  </si>
  <si>
    <t>Tổng ngày phép còn lại</t>
  </si>
  <si>
    <t xml:space="preserve">Ngày phép tháng </t>
  </si>
  <si>
    <t>Nguyen Van 1</t>
  </si>
  <si>
    <t>Nguyen Van 2</t>
  </si>
  <si>
    <t>Nguyen Van 3</t>
  </si>
  <si>
    <t>Nguyen Van 4</t>
  </si>
  <si>
    <t>Nguyen Van 5</t>
  </si>
  <si>
    <t>Nguyen Van 6</t>
  </si>
  <si>
    <t>Nguyen Van 7</t>
  </si>
  <si>
    <t>Nguyen Van 8</t>
  </si>
  <si>
    <t>Nguyen Van 9</t>
  </si>
  <si>
    <t>Nguyen Van 10</t>
  </si>
  <si>
    <t>Nguyen Van 11</t>
  </si>
  <si>
    <t>Nguyen Van 12</t>
  </si>
  <si>
    <t>Nguyen Van 13</t>
  </si>
  <si>
    <t>Nguyen Van 14</t>
  </si>
  <si>
    <t>Nguyen Van 15</t>
  </si>
  <si>
    <t>Nguyen Van 16</t>
  </si>
  <si>
    <t>Nguyen Van 17</t>
  </si>
  <si>
    <t>Nguyen Van 18</t>
  </si>
  <si>
    <t>Nguyen Van 19</t>
  </si>
  <si>
    <t>Nguyen Van 20</t>
  </si>
  <si>
    <t>Nguyen Van 21</t>
  </si>
  <si>
    <t>Nguyen Van 22</t>
  </si>
  <si>
    <t>Nguyen Van 23</t>
  </si>
  <si>
    <t>Nguyen Van 24</t>
  </si>
  <si>
    <t>Nguyen Van 25</t>
  </si>
  <si>
    <t>Nguyen Van 26</t>
  </si>
  <si>
    <t>Nguyen Van 27</t>
  </si>
  <si>
    <t>Nguyen Van 28</t>
  </si>
  <si>
    <t>Nguyen Van 29</t>
  </si>
  <si>
    <t>Nguyen Van 30</t>
  </si>
  <si>
    <t>Nguyen Van 31</t>
  </si>
  <si>
    <t>Nguyen Van 32</t>
  </si>
  <si>
    <t>Nguyen Van 33</t>
  </si>
  <si>
    <t>Nguyen Van 34</t>
  </si>
  <si>
    <t>Nguyen Van 35</t>
  </si>
  <si>
    <t>Nguyen Van 36</t>
  </si>
  <si>
    <t>Nguyen Van 37</t>
  </si>
  <si>
    <t>Nguyen Van 38</t>
  </si>
  <si>
    <t>Nguyen Van 39</t>
  </si>
  <si>
    <t>Nguyen Van 40</t>
  </si>
  <si>
    <t>Nguyen Van 41</t>
  </si>
  <si>
    <t>Nguyen Van 42</t>
  </si>
  <si>
    <t>Nguyen Van 43</t>
  </si>
  <si>
    <t>Nguyen Van 44</t>
  </si>
  <si>
    <t>Nguyen Van 45</t>
  </si>
  <si>
    <t>Nguyen Van 46</t>
  </si>
  <si>
    <t>Nguyen Van 47</t>
  </si>
  <si>
    <t>Nguyen Van 48</t>
  </si>
  <si>
    <t>Nguyen Van 49</t>
  </si>
  <si>
    <t>Nguyen Van 50</t>
  </si>
  <si>
    <t>Nguyen Van 51</t>
  </si>
  <si>
    <t>Nguyen Van 52</t>
  </si>
  <si>
    <t>Nguyen Van 53</t>
  </si>
  <si>
    <t>Nguyen Van 54</t>
  </si>
  <si>
    <t>Nguyen Van 55</t>
  </si>
  <si>
    <t>Nguyen Van 56</t>
  </si>
  <si>
    <t>Nguyen Van 57</t>
  </si>
  <si>
    <t>Nguyen Van 58</t>
  </si>
  <si>
    <t>Nguyen Van 59</t>
  </si>
  <si>
    <t>Nguyen Van 60</t>
  </si>
  <si>
    <t>Nguyen Van 61</t>
  </si>
  <si>
    <t>Nguyen Van 62</t>
  </si>
  <si>
    <t>Nguyen Van 63</t>
  </si>
  <si>
    <t>Nguyen Van 64</t>
  </si>
  <si>
    <t>Nguyen Van 65</t>
  </si>
  <si>
    <t>Nguyen Van 66</t>
  </si>
  <si>
    <t>Nguyen Van 67</t>
  </si>
  <si>
    <t>Nguyen Van 68</t>
  </si>
  <si>
    <t>Nguyen Van 69</t>
  </si>
  <si>
    <t>Nguyen Van 70</t>
  </si>
  <si>
    <t>Nguyen Van 71</t>
  </si>
  <si>
    <t>Nguyen Van 72</t>
  </si>
  <si>
    <t>Nguyen Van 73</t>
  </si>
  <si>
    <t>Nguyen Van 74</t>
  </si>
  <si>
    <t>Nguyen Van 75</t>
  </si>
  <si>
    <t>Nguyen Van 76</t>
  </si>
  <si>
    <t>Nguyen Van 77</t>
  </si>
  <si>
    <t>Nguyen Van 78</t>
  </si>
  <si>
    <t>Nguyen Van 79</t>
  </si>
  <si>
    <t>Nguyen Van 80</t>
  </si>
  <si>
    <t>Nguyen Van 81</t>
  </si>
  <si>
    <t>Nguyen Van 82</t>
  </si>
  <si>
    <t>Nguyen Van 83</t>
  </si>
  <si>
    <t>Nguyen Van 84</t>
  </si>
  <si>
    <t>Nguyen Van 85</t>
  </si>
  <si>
    <t>Nguyen Van 86</t>
  </si>
  <si>
    <t>Nguyen Van 87</t>
  </si>
  <si>
    <t>Nguyen Van 88</t>
  </si>
  <si>
    <t>Nguyen Van 89</t>
  </si>
  <si>
    <t>Nguyen Van 90</t>
  </si>
  <si>
    <t>Nguyen Van 91</t>
  </si>
  <si>
    <t>Nguyen Van 92</t>
  </si>
  <si>
    <t>Nguyen Van 93</t>
  </si>
  <si>
    <t>Nguyen Van 94</t>
  </si>
  <si>
    <t>Nguyen Van 95</t>
  </si>
  <si>
    <t>Nguyen Van 96</t>
  </si>
  <si>
    <t>Nguyen Van 97</t>
  </si>
  <si>
    <t>Nguyen Van 98</t>
  </si>
  <si>
    <t>Nguyen Van 99</t>
  </si>
  <si>
    <t>Nguyen Van 100</t>
  </si>
  <si>
    <t>Nguyen Van 101</t>
  </si>
  <si>
    <t>Nguyen Van 102</t>
  </si>
  <si>
    <t>Nguyen Van 103</t>
  </si>
  <si>
    <t>Nguyen Van 104</t>
  </si>
  <si>
    <t>Nguyen Van 105</t>
  </si>
  <si>
    <t>Nguyen Van 106</t>
  </si>
  <si>
    <t>Nguyen Van 107</t>
  </si>
  <si>
    <t>Nguyen Van 108</t>
  </si>
  <si>
    <t>Nguyen Van 109</t>
  </si>
  <si>
    <t>Nguyen Van 110</t>
  </si>
  <si>
    <t>Nguyen Van 111</t>
  </si>
  <si>
    <t>Nguyen Van 112</t>
  </si>
  <si>
    <t>Nguyen Van 113</t>
  </si>
  <si>
    <t>Tên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</si>
</sst>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 _₫_-;\-* #,##0.00\ _₫_-;_-* &quot;-&quot;??\ _₫_-;_-@_-"/>
    <numFmt numFmtId="166" formatCode="_(* #,##0_);_(* \(#,##0\);_(* &quot;-&quot;??_);_(@_)"/>
    <numFmt numFmtId="167" formatCode="_(* #,##0.0_);_(* \(#,##0.0\);_(* &quot;-&quot;??_);_(@_)"/>
    <numFmt numFmtId="168" formatCode="_(* #,##0.000_);_(* \(#,##0.000\);_(* &quot;-&quot;??_);_(@_)"/>
    <numFmt numFmtId="169" formatCode="_(* #,##0.0_);_(* \(#,##0.0\);_(* &quot;-&quot;?_);_(@_)"/>
    <numFmt numFmtId="170" formatCode="_-* #,##0.0\ _₫_-;\-* #,##0.0\ _₫_-;_-* &quot;-&quot;?\ _₫_-;_-@_-"/>
    <numFmt numFmtId="171" formatCode="_-* #,##0.0_-;\-* #,##0.0_-;_-* &quot;-&quot;_-;_-@_-"/>
  </numFmts>
  <fonts count="76">
    <font>
      <sz val="10"/>
      <color rgb="FF000000"/>
      <name val="Arial"/>
    </font>
    <font>
      <sz val="10"/>
      <color rgb="FF000000"/>
      <name val="Arial"/>
      <family val="2"/>
    </font>
    <font>
      <sz val="11"/>
      <name val="Times New Roman"/>
      <family val="1"/>
    </font>
    <font>
      <b/>
      <sz val="11"/>
      <name val="Times New Roman"/>
      <family val="1"/>
    </font>
    <font>
      <b/>
      <sz val="11"/>
      <color rgb="FF000000"/>
      <name val="Times New Roman"/>
      <family val="1"/>
    </font>
    <font>
      <sz val="11"/>
      <color rgb="FF000000"/>
      <name val="Times New Roman"/>
      <family val="1"/>
    </font>
    <font>
      <sz val="11"/>
      <color theme="1"/>
      <name val="Times New Roman"/>
      <family val="1"/>
    </font>
    <font>
      <b/>
      <sz val="11"/>
      <color rgb="FFFF0000"/>
      <name val="Times New Roman"/>
      <family val="1"/>
    </font>
    <font>
      <b/>
      <sz val="11"/>
      <color theme="1"/>
      <name val="Times New Roman"/>
      <family val="1"/>
    </font>
    <font>
      <b/>
      <u val="singleAccounting"/>
      <sz val="11"/>
      <color theme="1"/>
      <name val="Times New Roman"/>
      <family val="1"/>
    </font>
    <font>
      <b/>
      <u val="singleAccounting"/>
      <sz val="11"/>
      <color rgb="FF000000"/>
      <name val="Times New Roman"/>
      <family val="1"/>
    </font>
    <font>
      <b/>
      <sz val="12"/>
      <name val="Times New Roman"/>
      <family val="1"/>
    </font>
    <font>
      <sz val="10"/>
      <name val="Times New Roman"/>
      <family val="1"/>
    </font>
    <font>
      <sz val="10"/>
      <color indexed="18"/>
      <name val="Times New Roman"/>
      <family val="1"/>
    </font>
    <font>
      <sz val="10"/>
      <color rgb="FF000000"/>
      <name val="Times New Roman"/>
      <family val="1"/>
    </font>
    <font>
      <sz val="11"/>
      <color theme="1"/>
      <name val="Calibri"/>
      <family val="2"/>
    </font>
    <font>
      <sz val="11"/>
      <color rgb="FFFF0000"/>
      <name val="Times New Roman"/>
      <family val="1"/>
    </font>
    <font>
      <sz val="12"/>
      <color rgb="FF000000"/>
      <name val="Times New Roman"/>
      <family val="1"/>
    </font>
    <font>
      <sz val="12"/>
      <name val="Times New Roman"/>
      <family val="1"/>
    </font>
    <font>
      <sz val="12"/>
      <color theme="1"/>
      <name val="Times New Roman"/>
      <family val="1"/>
    </font>
    <font>
      <sz val="11"/>
      <color rgb="FF222222"/>
      <name val="Times New Roman"/>
      <family val="1"/>
    </font>
    <font>
      <u/>
      <sz val="12"/>
      <color rgb="FF0563C1"/>
      <name val="Times New Roman"/>
      <family val="1"/>
    </font>
    <font>
      <u/>
      <sz val="10"/>
      <color theme="10"/>
      <name val="Arial"/>
      <family val="2"/>
    </font>
    <font>
      <sz val="11"/>
      <color rgb="FF999999"/>
      <name val="Segoe UI"/>
      <family val="2"/>
    </font>
    <font>
      <b/>
      <sz val="11"/>
      <color indexed="58"/>
      <name val="Times New Roman"/>
      <family val="1"/>
    </font>
    <font>
      <sz val="11"/>
      <color indexed="18"/>
      <name val="Times New Roman"/>
      <family val="1"/>
    </font>
    <font>
      <b/>
      <i/>
      <sz val="12"/>
      <name val="Times New Roman"/>
      <family val="1"/>
    </font>
    <font>
      <i/>
      <sz val="12"/>
      <name val="Times New Roman"/>
      <family val="1"/>
    </font>
    <font>
      <b/>
      <sz val="12"/>
      <color theme="1"/>
      <name val="Times New Roman"/>
      <family val="1"/>
    </font>
    <font>
      <sz val="11"/>
      <color rgb="FF000000"/>
      <name val="Calibri"/>
      <family val="2"/>
    </font>
    <font>
      <sz val="10"/>
      <color rgb="FF000000"/>
      <name val="&quot;Times New Roman&quot;"/>
    </font>
    <font>
      <sz val="10"/>
      <color rgb="FFFF0000"/>
      <name val="Arial"/>
      <family val="2"/>
    </font>
    <font>
      <sz val="10"/>
      <color rgb="FF0000FF"/>
      <name val="Arial"/>
      <family val="2"/>
    </font>
    <font>
      <sz val="10"/>
      <color rgb="FF6AA84F"/>
      <name val="Arial"/>
      <family val="2"/>
    </font>
    <font>
      <sz val="10"/>
      <name val="Arial"/>
      <family val="2"/>
    </font>
    <font>
      <sz val="11"/>
      <color rgb="FF000000"/>
      <name val="Arial"/>
      <family val="2"/>
    </font>
    <font>
      <b/>
      <sz val="10"/>
      <name val="Arial"/>
      <family val="2"/>
    </font>
    <font>
      <b/>
      <sz val="10"/>
      <name val="VNI-Times"/>
    </font>
    <font>
      <sz val="10"/>
      <color rgb="FF222222"/>
      <name val="Arial"/>
      <family val="2"/>
    </font>
    <font>
      <sz val="10"/>
      <color rgb="FFFF0000"/>
      <name val="&quot;Times New Roman&quot;"/>
    </font>
    <font>
      <sz val="11"/>
      <color rgb="FF222222"/>
      <name val="Calibri"/>
      <family val="2"/>
    </font>
    <font>
      <sz val="12"/>
      <color rgb="FF222222"/>
      <name val="Arial"/>
      <family val="2"/>
    </font>
    <font>
      <b/>
      <sz val="10"/>
      <name val="Times New Roman"/>
      <family val="1"/>
    </font>
    <font>
      <b/>
      <sz val="14"/>
      <color indexed="58"/>
      <name val="Times New Roman"/>
      <family val="1"/>
    </font>
    <font>
      <sz val="9"/>
      <name val="Times New Roman"/>
      <family val="1"/>
    </font>
    <font>
      <sz val="11"/>
      <color indexed="8"/>
      <name val="Times New Roman"/>
      <family val="1"/>
    </font>
    <font>
      <b/>
      <sz val="12"/>
      <color indexed="8"/>
      <name val="Times New Roman"/>
      <family val="1"/>
    </font>
    <font>
      <i/>
      <sz val="12"/>
      <color indexed="8"/>
      <name val="Times New Roman"/>
      <family val="1"/>
    </font>
    <font>
      <sz val="12"/>
      <color indexed="8"/>
      <name val="Times New Roman"/>
      <family val="1"/>
    </font>
    <font>
      <b/>
      <sz val="9"/>
      <color rgb="FF000000"/>
      <name val="Tahoma"/>
      <family val="2"/>
    </font>
    <font>
      <sz val="9"/>
      <color rgb="FF000000"/>
      <name val="Tahoma"/>
      <family val="2"/>
    </font>
    <font>
      <b/>
      <sz val="10"/>
      <color rgb="FF000000"/>
      <name val="Tahoma"/>
      <family val="2"/>
    </font>
    <font>
      <sz val="8"/>
      <name val="Arial"/>
      <family val="2"/>
    </font>
    <font>
      <sz val="10"/>
      <color rgb="FF000000"/>
      <name val="Tahoma"/>
      <family val="2"/>
    </font>
    <font>
      <sz val="11"/>
      <color rgb="FF000000"/>
      <name val="times"/>
      <family val="1"/>
    </font>
    <font>
      <sz val="10"/>
      <color rgb="FF000000"/>
      <name val="Arial"/>
      <family val="2"/>
    </font>
    <font>
      <sz val="11"/>
      <color theme="1"/>
      <name val="Times Roman"/>
    </font>
    <font>
      <sz val="11"/>
      <color rgb="FF000000"/>
      <name val="Times Roman"/>
    </font>
    <font>
      <sz val="11"/>
      <color rgb="FF000000"/>
      <name val="Timehoma"/>
    </font>
    <font>
      <sz val="11"/>
      <color rgb="FFFF0000"/>
      <name val="Times Roman"/>
    </font>
    <font>
      <sz val="11"/>
      <color theme="1"/>
      <name val="Calibri"/>
      <family val="2"/>
      <scheme val="minor"/>
    </font>
    <font>
      <b/>
      <sz val="10"/>
      <color rgb="FF000000"/>
      <name val="Arial"/>
      <family val="2"/>
    </font>
    <font>
      <b/>
      <sz val="10"/>
      <color rgb="FF000000"/>
      <name val="Tahoma"/>
      <family val="34"/>
    </font>
    <font>
      <b/>
      <sz val="11"/>
      <color rgb="FF000000"/>
      <name val="Times Roman"/>
    </font>
    <font>
      <b/>
      <sz val="11"/>
      <color theme="1"/>
      <name val="Times Roman"/>
    </font>
    <font>
      <sz val="11"/>
      <name val="Times Roman"/>
    </font>
    <font>
      <b/>
      <sz val="11"/>
      <color rgb="FFFF0000"/>
      <name val="Times Roman"/>
    </font>
    <font>
      <sz val="11"/>
      <color rgb="FF0070C0"/>
      <name val="Times Roman"/>
    </font>
    <font>
      <b/>
      <u val="singleAccounting"/>
      <sz val="11"/>
      <color rgb="FF000000"/>
      <name val="Times Roman"/>
    </font>
    <font>
      <sz val="11"/>
      <color rgb="FF0000FF"/>
      <name val="Times New Roman"/>
      <family val="1"/>
    </font>
    <font>
      <sz val="9"/>
      <color indexed="81"/>
      <name val="Tahoma"/>
      <family val="2"/>
    </font>
    <font>
      <b/>
      <sz val="9"/>
      <color indexed="81"/>
      <name val="Tahoma"/>
      <family val="2"/>
    </font>
    <font>
      <sz val="11"/>
      <color rgb="FF1814F6"/>
      <name val="Times New Roman"/>
      <family val="1"/>
    </font>
    <font>
      <sz val="12"/>
      <color rgb="FF1814F6"/>
      <name val="Times New Roman"/>
      <family val="1"/>
    </font>
    <font>
      <sz val="11"/>
      <color rgb="FF1814F6"/>
      <name val="Times Roman"/>
    </font>
    <font>
      <sz val="11"/>
      <color rgb="FF3366FF"/>
      <name val="Times New Roman"/>
      <family val="1"/>
    </font>
  </fonts>
  <fills count="17">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0CE831"/>
        <bgColor indexed="64"/>
      </patternFill>
    </fill>
    <fill>
      <patternFill patternType="solid">
        <fgColor rgb="FF0070C0"/>
        <bgColor indexed="64"/>
      </patternFill>
    </fill>
    <fill>
      <patternFill patternType="solid">
        <fgColor rgb="FFFFFFFF"/>
        <bgColor rgb="FFFFFFFF"/>
      </patternFill>
    </fill>
    <fill>
      <patternFill patternType="solid">
        <fgColor theme="9"/>
        <bgColor indexed="64"/>
      </patternFill>
    </fill>
    <fill>
      <patternFill patternType="solid">
        <fgColor theme="7" tint="0.59999389629810485"/>
        <bgColor indexed="64"/>
      </patternFill>
    </fill>
    <fill>
      <patternFill patternType="solid">
        <fgColor rgb="FF00B050"/>
        <bgColor indexed="64"/>
      </patternFill>
    </fill>
    <fill>
      <patternFill patternType="solid">
        <fgColor rgb="FF00FF00"/>
        <bgColor rgb="FF00FF00"/>
      </patternFill>
    </fill>
    <fill>
      <patternFill patternType="solid">
        <fgColor theme="0"/>
        <bgColor indexed="64"/>
      </patternFill>
    </fill>
    <fill>
      <patternFill patternType="solid">
        <fgColor theme="0"/>
        <bgColor rgb="FFFFFFFF"/>
      </patternFill>
    </fill>
    <fill>
      <patternFill patternType="solid">
        <fgColor theme="8" tint="0.39997558519241921"/>
        <bgColor indexed="64"/>
      </patternFill>
    </fill>
    <fill>
      <patternFill patternType="solid">
        <fgColor theme="0"/>
        <bgColor rgb="FF000000"/>
      </patternFill>
    </fill>
  </fills>
  <borders count="3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indexed="64"/>
      </bottom>
      <diagonal/>
    </border>
    <border>
      <left style="thin">
        <color indexed="64"/>
      </left>
      <right style="thin">
        <color indexed="64"/>
      </right>
      <top style="hair">
        <color indexed="64"/>
      </top>
      <bottom style="hair">
        <color indexed="64"/>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hair">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top/>
      <bottom style="thin">
        <color rgb="FF000000"/>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theme="6"/>
      </top>
      <bottom style="hair">
        <color indexed="64"/>
      </bottom>
      <diagonal/>
    </border>
    <border>
      <left style="thin">
        <color indexed="64"/>
      </left>
      <right style="thin">
        <color indexed="64"/>
      </right>
      <top style="thin">
        <color theme="6"/>
      </top>
      <bottom/>
      <diagonal/>
    </border>
    <border>
      <left style="thin">
        <color indexed="64"/>
      </left>
      <right style="thin">
        <color indexed="64"/>
      </right>
      <top style="thin">
        <color theme="6"/>
      </top>
      <bottom style="thin">
        <color theme="6"/>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top/>
      <bottom style="hair">
        <color indexed="64"/>
      </bottom>
      <diagonal/>
    </border>
    <border>
      <left style="thin">
        <color indexed="64"/>
      </left>
      <right style="thin">
        <color indexed="64"/>
      </right>
      <top style="hair">
        <color indexed="64"/>
      </top>
      <bottom/>
      <diagonal/>
    </border>
  </borders>
  <cellStyleXfs count="13">
    <xf numFmtId="0" fontId="0" fillId="0" borderId="0"/>
    <xf numFmtId="43" fontId="1" fillId="0" borderId="0" applyFont="0" applyFill="0" applyBorder="0" applyAlignment="0" applyProtection="0"/>
    <xf numFmtId="0" fontId="1" fillId="0" borderId="0"/>
    <xf numFmtId="0" fontId="22" fillId="0" borderId="0" applyNumberFormat="0" applyFill="0" applyBorder="0" applyAlignment="0" applyProtection="0"/>
    <xf numFmtId="0" fontId="29" fillId="0" borderId="0"/>
    <xf numFmtId="165" fontId="29"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164" fontId="55" fillId="0" borderId="0" applyFont="0" applyFill="0" applyBorder="0" applyAlignment="0" applyProtection="0"/>
    <xf numFmtId="0" fontId="12" fillId="0" borderId="0"/>
    <xf numFmtId="43" fontId="12" fillId="0" borderId="0" applyFont="0" applyFill="0" applyBorder="0" applyAlignment="0" applyProtection="0"/>
    <xf numFmtId="164" fontId="12" fillId="0" borderId="0" applyFont="0" applyFill="0" applyBorder="0" applyAlignment="0" applyProtection="0"/>
    <xf numFmtId="0" fontId="60" fillId="0" borderId="0"/>
  </cellStyleXfs>
  <cellXfs count="476">
    <xf numFmtId="0" fontId="0" fillId="0" borderId="0" xfId="0" applyFont="1" applyAlignment="1"/>
    <xf numFmtId="0" fontId="5" fillId="0" borderId="0" xfId="0" applyFont="1" applyFill="1" applyAlignment="1"/>
    <xf numFmtId="166" fontId="2" fillId="0" borderId="3" xfId="1" applyNumberFormat="1" applyFont="1" applyFill="1" applyBorder="1" applyAlignment="1">
      <alignment wrapText="1"/>
    </xf>
    <xf numFmtId="166" fontId="6" fillId="0" borderId="3" xfId="1" applyNumberFormat="1" applyFont="1" applyFill="1" applyBorder="1" applyAlignment="1">
      <alignment horizontal="left" vertical="center"/>
    </xf>
    <xf numFmtId="166" fontId="5" fillId="0" borderId="3" xfId="1" applyNumberFormat="1" applyFont="1" applyFill="1" applyBorder="1" applyAlignment="1">
      <alignment horizontal="center" wrapText="1"/>
    </xf>
    <xf numFmtId="166" fontId="5" fillId="0" borderId="3" xfId="1" applyNumberFormat="1" applyFont="1" applyFill="1" applyBorder="1" applyAlignment="1">
      <alignment wrapText="1"/>
    </xf>
    <xf numFmtId="49" fontId="6" fillId="0" borderId="3" xfId="0" applyNumberFormat="1" applyFont="1" applyFill="1" applyBorder="1" applyAlignment="1">
      <alignment wrapText="1"/>
    </xf>
    <xf numFmtId="0" fontId="6" fillId="0" borderId="3" xfId="0" applyFont="1" applyFill="1" applyBorder="1" applyAlignment="1">
      <alignment wrapText="1"/>
    </xf>
    <xf numFmtId="167" fontId="6" fillId="0" borderId="3" xfId="1" applyNumberFormat="1" applyFont="1" applyFill="1" applyBorder="1" applyAlignment="1">
      <alignment horizontal="right" wrapText="1"/>
    </xf>
    <xf numFmtId="1" fontId="6" fillId="0" borderId="3" xfId="0" applyNumberFormat="1" applyFont="1" applyFill="1" applyBorder="1" applyAlignment="1">
      <alignment horizontal="left"/>
    </xf>
    <xf numFmtId="0" fontId="6" fillId="0" borderId="3" xfId="0" applyFont="1" applyFill="1" applyBorder="1" applyAlignment="1"/>
    <xf numFmtId="49" fontId="6" fillId="0" borderId="3" xfId="0" applyNumberFormat="1" applyFont="1" applyFill="1" applyBorder="1" applyAlignment="1"/>
    <xf numFmtId="166" fontId="8" fillId="0" borderId="3" xfId="1" applyNumberFormat="1" applyFont="1" applyFill="1" applyBorder="1" applyAlignment="1"/>
    <xf numFmtId="166" fontId="6" fillId="0" borderId="3" xfId="1" applyNumberFormat="1" applyFont="1" applyFill="1" applyBorder="1" applyAlignment="1"/>
    <xf numFmtId="166" fontId="6" fillId="0" borderId="3" xfId="1" applyNumberFormat="1" applyFont="1" applyFill="1" applyBorder="1" applyAlignment="1">
      <alignment wrapText="1"/>
    </xf>
    <xf numFmtId="49" fontId="6" fillId="0" borderId="3" xfId="0" quotePrefix="1" applyNumberFormat="1" applyFont="1" applyFill="1" applyBorder="1" applyAlignment="1"/>
    <xf numFmtId="0" fontId="2" fillId="0" borderId="3" xfId="0" applyFont="1" applyFill="1" applyBorder="1" applyAlignment="1"/>
    <xf numFmtId="166" fontId="2" fillId="0" borderId="3" xfId="1" applyNumberFormat="1" applyFont="1" applyFill="1" applyBorder="1" applyAlignment="1"/>
    <xf numFmtId="167" fontId="6" fillId="0" borderId="3" xfId="1" applyNumberFormat="1" applyFont="1" applyFill="1" applyBorder="1" applyAlignment="1">
      <alignment horizontal="center"/>
    </xf>
    <xf numFmtId="167" fontId="5" fillId="0" borderId="3" xfId="1" applyNumberFormat="1" applyFont="1" applyFill="1" applyBorder="1" applyAlignment="1">
      <alignment horizontal="right" wrapText="1"/>
    </xf>
    <xf numFmtId="3" fontId="4" fillId="0" borderId="3" xfId="0" applyNumberFormat="1" applyFont="1" applyFill="1" applyBorder="1" applyAlignment="1">
      <alignment horizontal="center"/>
    </xf>
    <xf numFmtId="166" fontId="6" fillId="0" borderId="3" xfId="1" applyNumberFormat="1" applyFont="1" applyFill="1" applyBorder="1" applyAlignment="1">
      <alignment horizontal="right" wrapText="1"/>
    </xf>
    <xf numFmtId="49" fontId="2" fillId="0" borderId="3" xfId="0" applyNumberFormat="1" applyFont="1" applyFill="1" applyBorder="1" applyAlignment="1"/>
    <xf numFmtId="166" fontId="5" fillId="0" borderId="3" xfId="1" applyNumberFormat="1" applyFont="1" applyFill="1" applyBorder="1" applyAlignment="1">
      <alignment horizontal="right" wrapText="1"/>
    </xf>
    <xf numFmtId="166" fontId="4" fillId="0" borderId="3" xfId="1" applyNumberFormat="1" applyFont="1" applyFill="1" applyBorder="1" applyAlignment="1">
      <alignment horizontal="center" wrapText="1"/>
    </xf>
    <xf numFmtId="0" fontId="2" fillId="2" borderId="3" xfId="0" applyFont="1" applyFill="1" applyBorder="1" applyAlignment="1"/>
    <xf numFmtId="169" fontId="5" fillId="0" borderId="0" xfId="0" applyNumberFormat="1" applyFont="1" applyFill="1" applyAlignment="1"/>
    <xf numFmtId="166" fontId="6" fillId="0" borderId="3" xfId="1" applyNumberFormat="1" applyFont="1" applyFill="1" applyBorder="1" applyAlignment="1">
      <alignment horizontal="center" wrapText="1"/>
    </xf>
    <xf numFmtId="0" fontId="2" fillId="0" borderId="3" xfId="0" applyFont="1" applyFill="1" applyBorder="1" applyAlignment="1">
      <alignment wrapText="1"/>
    </xf>
    <xf numFmtId="0" fontId="3" fillId="4" borderId="5" xfId="0" applyFont="1" applyFill="1" applyBorder="1" applyAlignment="1">
      <alignment horizontal="center" vertical="center" wrapText="1"/>
    </xf>
    <xf numFmtId="166" fontId="4" fillId="4" borderId="0" xfId="1"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3" fontId="4" fillId="7" borderId="3" xfId="0" applyNumberFormat="1" applyFont="1" applyFill="1" applyBorder="1" applyAlignment="1">
      <alignment horizontal="center"/>
    </xf>
    <xf numFmtId="0" fontId="4" fillId="4" borderId="4" xfId="0" applyFont="1" applyFill="1" applyBorder="1" applyAlignment="1">
      <alignment horizontal="center" vertical="center" wrapText="1"/>
    </xf>
    <xf numFmtId="49" fontId="4" fillId="4" borderId="4" xfId="0" applyNumberFormat="1" applyFont="1" applyFill="1" applyBorder="1" applyAlignment="1">
      <alignment horizontal="center" vertical="center" wrapText="1"/>
    </xf>
    <xf numFmtId="166" fontId="4" fillId="4" borderId="4" xfId="1" applyNumberFormat="1" applyFont="1" applyFill="1" applyBorder="1" applyAlignment="1">
      <alignment horizontal="center" vertical="center" wrapText="1"/>
    </xf>
    <xf numFmtId="167" fontId="4" fillId="4" borderId="4" xfId="1" applyNumberFormat="1" applyFont="1" applyFill="1" applyBorder="1" applyAlignment="1">
      <alignment horizontal="center" vertical="center" wrapText="1"/>
    </xf>
    <xf numFmtId="167" fontId="8" fillId="6" borderId="4" xfId="1" applyNumberFormat="1" applyFont="1" applyFill="1" applyBorder="1" applyAlignment="1">
      <alignment horizontal="center" vertical="center" wrapText="1"/>
    </xf>
    <xf numFmtId="0" fontId="4" fillId="7" borderId="4" xfId="0" applyFont="1" applyFill="1" applyBorder="1" applyAlignment="1">
      <alignment horizontal="center" vertical="center" wrapText="1"/>
    </xf>
    <xf numFmtId="166" fontId="4" fillId="3" borderId="4" xfId="1" applyNumberFormat="1"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0" borderId="3" xfId="0" applyFont="1" applyFill="1" applyBorder="1" applyAlignment="1">
      <alignment horizontal="right" wrapText="1"/>
    </xf>
    <xf numFmtId="167" fontId="6" fillId="0" borderId="3" xfId="1" applyNumberFormat="1" applyFont="1" applyFill="1" applyBorder="1" applyAlignment="1">
      <alignment horizontal="right"/>
    </xf>
    <xf numFmtId="166" fontId="4" fillId="6" borderId="3" xfId="1" applyNumberFormat="1" applyFont="1" applyFill="1" applyBorder="1" applyAlignment="1">
      <alignment horizontal="center" wrapText="1"/>
    </xf>
    <xf numFmtId="166" fontId="2" fillId="0" borderId="3" xfId="0" applyNumberFormat="1" applyFont="1" applyFill="1" applyBorder="1" applyAlignment="1">
      <alignment wrapText="1"/>
    </xf>
    <xf numFmtId="167" fontId="2" fillId="0" borderId="3" xfId="0" applyNumberFormat="1" applyFont="1" applyFill="1" applyBorder="1" applyAlignment="1">
      <alignment horizontal="center"/>
    </xf>
    <xf numFmtId="166" fontId="2" fillId="0" borderId="3" xfId="1" applyNumberFormat="1" applyFont="1" applyFill="1" applyBorder="1" applyAlignment="1">
      <alignment horizontal="right" wrapText="1"/>
    </xf>
    <xf numFmtId="166" fontId="2" fillId="0" borderId="3" xfId="1" applyNumberFormat="1" applyFont="1" applyFill="1" applyBorder="1" applyAlignment="1">
      <alignment horizontal="left" wrapText="1"/>
    </xf>
    <xf numFmtId="166" fontId="3" fillId="0" borderId="3" xfId="1" applyNumberFormat="1" applyFont="1" applyFill="1" applyBorder="1" applyAlignment="1">
      <alignment wrapText="1"/>
    </xf>
    <xf numFmtId="0" fontId="2" fillId="2" borderId="3" xfId="0" applyFont="1" applyFill="1" applyBorder="1" applyAlignment="1">
      <alignment wrapText="1"/>
    </xf>
    <xf numFmtId="3" fontId="5" fillId="0" borderId="3" xfId="0" applyNumberFormat="1" applyFont="1" applyFill="1" applyBorder="1" applyAlignment="1">
      <alignment horizontal="center"/>
    </xf>
    <xf numFmtId="49" fontId="2" fillId="0" borderId="3" xfId="0" applyNumberFormat="1" applyFont="1" applyBorder="1" applyAlignment="1">
      <alignment horizontal="left"/>
    </xf>
    <xf numFmtId="49" fontId="6" fillId="0" borderId="3" xfId="0" applyNumberFormat="1" applyFont="1" applyBorder="1"/>
    <xf numFmtId="0" fontId="5" fillId="0" borderId="3" xfId="0" applyFont="1" applyFill="1" applyBorder="1" applyAlignment="1"/>
    <xf numFmtId="166" fontId="2" fillId="9" borderId="3" xfId="1" applyNumberFormat="1" applyFont="1" applyFill="1" applyBorder="1" applyAlignment="1"/>
    <xf numFmtId="3" fontId="8" fillId="7" borderId="3" xfId="0" applyNumberFormat="1" applyFont="1" applyFill="1" applyBorder="1" applyAlignment="1">
      <alignment horizontal="center"/>
    </xf>
    <xf numFmtId="166" fontId="8" fillId="6" borderId="3" xfId="1" applyNumberFormat="1" applyFont="1" applyFill="1" applyBorder="1" applyAlignment="1">
      <alignment horizontal="center" wrapText="1"/>
    </xf>
    <xf numFmtId="169" fontId="6" fillId="0" borderId="0" xfId="0" applyNumberFormat="1" applyFont="1" applyFill="1" applyAlignment="1"/>
    <xf numFmtId="0" fontId="5" fillId="0" borderId="0" xfId="0" applyFont="1" applyFill="1" applyAlignment="1">
      <alignment horizontal="left"/>
    </xf>
    <xf numFmtId="49" fontId="2" fillId="0" borderId="13" xfId="0" applyNumberFormat="1" applyFont="1" applyFill="1" applyBorder="1" applyAlignment="1"/>
    <xf numFmtId="166" fontId="5" fillId="0" borderId="3" xfId="1" applyNumberFormat="1" applyFont="1" applyFill="1" applyBorder="1" applyAlignment="1">
      <alignment horizontal="right"/>
    </xf>
    <xf numFmtId="49" fontId="15" fillId="8" borderId="3" xfId="0" applyNumberFormat="1" applyFont="1" applyFill="1" applyBorder="1" applyAlignment="1">
      <alignment horizontal="left"/>
    </xf>
    <xf numFmtId="0" fontId="16" fillId="0" borderId="3" xfId="0" applyFont="1" applyFill="1" applyBorder="1" applyAlignment="1"/>
    <xf numFmtId="166" fontId="16" fillId="0" borderId="3" xfId="1" applyNumberFormat="1" applyFont="1" applyFill="1" applyBorder="1" applyAlignment="1">
      <alignment wrapText="1"/>
    </xf>
    <xf numFmtId="166" fontId="16" fillId="0" borderId="3" xfId="1" applyNumberFormat="1" applyFont="1" applyFill="1" applyBorder="1" applyAlignment="1"/>
    <xf numFmtId="167" fontId="16" fillId="0" borderId="3" xfId="1" applyNumberFormat="1" applyFont="1" applyFill="1" applyBorder="1" applyAlignment="1">
      <alignment horizontal="center"/>
    </xf>
    <xf numFmtId="166" fontId="16" fillId="0" borderId="3" xfId="1" applyNumberFormat="1" applyFont="1" applyFill="1" applyBorder="1" applyAlignment="1">
      <alignment horizontal="center" wrapText="1"/>
    </xf>
    <xf numFmtId="166" fontId="16" fillId="0" borderId="3" xfId="1" applyNumberFormat="1" applyFont="1" applyFill="1" applyBorder="1" applyAlignment="1">
      <alignment horizontal="left" vertical="center"/>
    </xf>
    <xf numFmtId="0" fontId="16" fillId="0" borderId="3" xfId="0" applyFont="1" applyFill="1" applyBorder="1" applyAlignment="1">
      <alignment wrapText="1"/>
    </xf>
    <xf numFmtId="166" fontId="16" fillId="0" borderId="3" xfId="0" applyNumberFormat="1" applyFont="1" applyFill="1" applyBorder="1" applyAlignment="1">
      <alignment wrapText="1"/>
    </xf>
    <xf numFmtId="0" fontId="16" fillId="0" borderId="0" xfId="0" applyFont="1" applyFill="1" applyAlignment="1"/>
    <xf numFmtId="169" fontId="16" fillId="0" borderId="0" xfId="0" applyNumberFormat="1" applyFont="1" applyFill="1" applyAlignment="1"/>
    <xf numFmtId="166" fontId="7" fillId="0" borderId="3" xfId="1" applyNumberFormat="1" applyFont="1" applyFill="1" applyBorder="1" applyAlignment="1">
      <alignment wrapText="1"/>
    </xf>
    <xf numFmtId="3" fontId="7" fillId="7" borderId="3" xfId="0" applyNumberFormat="1" applyFont="1" applyFill="1" applyBorder="1" applyAlignment="1">
      <alignment horizontal="center"/>
    </xf>
    <xf numFmtId="166" fontId="7" fillId="6" borderId="3" xfId="1" applyNumberFormat="1" applyFont="1" applyFill="1" applyBorder="1" applyAlignment="1">
      <alignment horizontal="center" wrapText="1"/>
    </xf>
    <xf numFmtId="166" fontId="4" fillId="6" borderId="4" xfId="1" applyNumberFormat="1" applyFont="1" applyFill="1" applyBorder="1" applyAlignment="1">
      <alignment horizontal="center" vertical="center" wrapText="1"/>
    </xf>
    <xf numFmtId="166" fontId="2" fillId="11" borderId="3" xfId="1" applyNumberFormat="1" applyFont="1" applyFill="1" applyBorder="1" applyAlignment="1">
      <alignment wrapText="1"/>
    </xf>
    <xf numFmtId="167" fontId="16" fillId="0" borderId="3" xfId="1" applyNumberFormat="1" applyFont="1" applyFill="1" applyBorder="1" applyAlignment="1">
      <alignment horizontal="right"/>
    </xf>
    <xf numFmtId="166" fontId="5" fillId="11" borderId="3" xfId="1" applyNumberFormat="1" applyFont="1" applyFill="1" applyBorder="1" applyAlignment="1">
      <alignment wrapText="1"/>
    </xf>
    <xf numFmtId="0" fontId="2" fillId="9" borderId="3" xfId="0" applyFont="1" applyFill="1" applyBorder="1" applyAlignment="1">
      <alignment wrapText="1"/>
    </xf>
    <xf numFmtId="49" fontId="20" fillId="8" borderId="3" xfId="0" applyNumberFormat="1" applyFont="1" applyFill="1" applyBorder="1" applyAlignment="1"/>
    <xf numFmtId="166" fontId="5" fillId="0" borderId="3" xfId="1" applyNumberFormat="1" applyFont="1" applyFill="1" applyBorder="1" applyAlignment="1">
      <alignment horizontal="center"/>
    </xf>
    <xf numFmtId="166" fontId="2" fillId="0" borderId="3" xfId="1" applyNumberFormat="1" applyFont="1" applyFill="1" applyBorder="1" applyAlignment="1">
      <alignment horizontal="center"/>
    </xf>
    <xf numFmtId="49" fontId="6" fillId="0" borderId="13" xfId="0" applyNumberFormat="1" applyFont="1" applyBorder="1"/>
    <xf numFmtId="0" fontId="14" fillId="0" borderId="3" xfId="0" applyFont="1" applyBorder="1" applyAlignment="1"/>
    <xf numFmtId="3" fontId="5" fillId="2" borderId="3" xfId="0" applyNumberFormat="1" applyFont="1" applyFill="1" applyBorder="1" applyAlignment="1">
      <alignment horizontal="center"/>
    </xf>
    <xf numFmtId="0" fontId="6" fillId="2" borderId="3" xfId="0" applyFont="1" applyFill="1" applyBorder="1" applyAlignment="1"/>
    <xf numFmtId="0" fontId="6" fillId="0" borderId="3" xfId="0" applyFont="1" applyBorder="1" applyAlignment="1">
      <alignment wrapText="1"/>
    </xf>
    <xf numFmtId="0" fontId="22" fillId="0" borderId="3" xfId="3" applyFill="1" applyBorder="1" applyAlignment="1">
      <alignment wrapText="1"/>
    </xf>
    <xf numFmtId="0" fontId="22" fillId="0" borderId="0" xfId="3" applyFill="1" applyAlignment="1"/>
    <xf numFmtId="0" fontId="2" fillId="10" borderId="3" xfId="0" applyFont="1" applyFill="1" applyBorder="1" applyAlignment="1"/>
    <xf numFmtId="0" fontId="2" fillId="0" borderId="0" xfId="0" applyFont="1" applyFill="1" applyBorder="1" applyAlignment="1">
      <alignment wrapText="1"/>
    </xf>
    <xf numFmtId="0" fontId="22" fillId="0" borderId="3" xfId="3" applyFill="1" applyBorder="1" applyAlignment="1"/>
    <xf numFmtId="0" fontId="6" fillId="0" borderId="0" xfId="0" applyFont="1" applyFill="1" applyBorder="1" applyAlignment="1">
      <alignment wrapText="1"/>
    </xf>
    <xf numFmtId="0" fontId="2" fillId="0" borderId="0" xfId="0" applyFont="1" applyFill="1" applyBorder="1" applyAlignment="1"/>
    <xf numFmtId="0" fontId="21" fillId="0" borderId="3" xfId="0" applyFont="1" applyBorder="1"/>
    <xf numFmtId="0" fontId="23" fillId="0" borderId="3" xfId="0" applyFont="1" applyBorder="1" applyAlignment="1"/>
    <xf numFmtId="0" fontId="5" fillId="0" borderId="13" xfId="0" applyFont="1" applyFill="1" applyBorder="1" applyAlignment="1"/>
    <xf numFmtId="49" fontId="2" fillId="0" borderId="0" xfId="0" applyNumberFormat="1" applyFont="1" applyFill="1" applyBorder="1" applyAlignment="1"/>
    <xf numFmtId="49" fontId="16" fillId="0" borderId="13" xfId="0" applyNumberFormat="1" applyFont="1" applyFill="1" applyBorder="1" applyAlignment="1"/>
    <xf numFmtId="49" fontId="6" fillId="0" borderId="13" xfId="0" applyNumberFormat="1" applyFont="1" applyFill="1" applyBorder="1" applyAlignment="1"/>
    <xf numFmtId="49" fontId="6" fillId="0" borderId="0" xfId="0" applyNumberFormat="1" applyFont="1" applyFill="1" applyBorder="1" applyAlignment="1"/>
    <xf numFmtId="49" fontId="6" fillId="0" borderId="13" xfId="0" applyNumberFormat="1" applyFont="1" applyFill="1" applyBorder="1" applyAlignment="1">
      <alignment wrapText="1"/>
    </xf>
    <xf numFmtId="49" fontId="6" fillId="0" borderId="0" xfId="0" applyNumberFormat="1" applyFont="1" applyFill="1" applyBorder="1" applyAlignment="1">
      <alignment wrapText="1"/>
    </xf>
    <xf numFmtId="49" fontId="6" fillId="0" borderId="0" xfId="0" quotePrefix="1" applyNumberFormat="1" applyFont="1" applyFill="1" applyBorder="1" applyAlignment="1"/>
    <xf numFmtId="0" fontId="6" fillId="0" borderId="0" xfId="0" applyFont="1" applyFill="1" applyBorder="1" applyAlignment="1"/>
    <xf numFmtId="166" fontId="5" fillId="0" borderId="3" xfId="1" applyNumberFormat="1" applyFont="1" applyFill="1" applyBorder="1" applyAlignment="1"/>
    <xf numFmtId="166" fontId="2" fillId="0" borderId="0" xfId="1" applyNumberFormat="1" applyFont="1" applyFill="1" applyBorder="1" applyAlignment="1"/>
    <xf numFmtId="166" fontId="8" fillId="0" borderId="0" xfId="1" applyNumberFormat="1" applyFont="1" applyFill="1" applyBorder="1" applyAlignment="1"/>
    <xf numFmtId="166" fontId="6" fillId="0" borderId="0" xfId="1" applyNumberFormat="1" applyFont="1" applyFill="1" applyBorder="1" applyAlignment="1">
      <alignment wrapText="1"/>
    </xf>
    <xf numFmtId="168" fontId="5" fillId="0" borderId="3" xfId="1" applyNumberFormat="1" applyFont="1" applyFill="1" applyBorder="1" applyAlignment="1"/>
    <xf numFmtId="166" fontId="2" fillId="9" borderId="0" xfId="1" applyNumberFormat="1" applyFont="1" applyFill="1" applyBorder="1" applyAlignment="1"/>
    <xf numFmtId="166" fontId="6" fillId="0" borderId="0" xfId="1" applyNumberFormat="1" applyFont="1" applyFill="1" applyBorder="1" applyAlignment="1">
      <alignment horizontal="right" wrapText="1"/>
    </xf>
    <xf numFmtId="166" fontId="6" fillId="0" borderId="0" xfId="1" applyNumberFormat="1" applyFont="1" applyFill="1" applyBorder="1" applyAlignment="1"/>
    <xf numFmtId="167" fontId="6" fillId="0" borderId="0" xfId="1" applyNumberFormat="1" applyFont="1" applyFill="1" applyBorder="1" applyAlignment="1">
      <alignment horizontal="right"/>
    </xf>
    <xf numFmtId="167" fontId="5" fillId="0" borderId="0" xfId="1" applyNumberFormat="1" applyFont="1" applyFill="1" applyBorder="1" applyAlignment="1">
      <alignment horizontal="right" wrapText="1"/>
    </xf>
    <xf numFmtId="167" fontId="5" fillId="0" borderId="3" xfId="1" applyNumberFormat="1" applyFont="1" applyFill="1" applyBorder="1" applyAlignment="1"/>
    <xf numFmtId="167" fontId="5" fillId="0" borderId="3" xfId="1" applyNumberFormat="1" applyFont="1" applyFill="1" applyBorder="1" applyAlignment="1">
      <alignment horizontal="center"/>
    </xf>
    <xf numFmtId="167" fontId="6" fillId="0" borderId="0" xfId="1" applyNumberFormat="1" applyFont="1" applyFill="1" applyBorder="1" applyAlignment="1">
      <alignment horizontal="center"/>
    </xf>
    <xf numFmtId="167" fontId="2" fillId="0" borderId="0" xfId="1" applyNumberFormat="1" applyFont="1" applyFill="1" applyBorder="1" applyAlignment="1">
      <alignment horizontal="center"/>
    </xf>
    <xf numFmtId="166" fontId="2" fillId="0" borderId="0" xfId="1" applyNumberFormat="1" applyFont="1" applyFill="1" applyBorder="1" applyAlignment="1">
      <alignment wrapText="1"/>
    </xf>
    <xf numFmtId="166" fontId="5" fillId="0" borderId="0" xfId="1" applyNumberFormat="1" applyFont="1" applyFill="1" applyBorder="1" applyAlignment="1">
      <alignment horizontal="center" wrapText="1"/>
    </xf>
    <xf numFmtId="166" fontId="5" fillId="0" borderId="0" xfId="1" applyNumberFormat="1" applyFont="1" applyFill="1" applyBorder="1" applyAlignment="1">
      <alignment wrapText="1"/>
    </xf>
    <xf numFmtId="0" fontId="4" fillId="0" borderId="3" xfId="0" applyFont="1" applyFill="1" applyBorder="1" applyAlignment="1">
      <alignment horizontal="center"/>
    </xf>
    <xf numFmtId="3" fontId="4" fillId="7" borderId="0" xfId="0" applyNumberFormat="1" applyFont="1" applyFill="1" applyBorder="1" applyAlignment="1">
      <alignment horizontal="center"/>
    </xf>
    <xf numFmtId="166" fontId="3" fillId="0" borderId="0" xfId="1" applyNumberFormat="1" applyFont="1" applyFill="1" applyBorder="1" applyAlignment="1"/>
    <xf numFmtId="166" fontId="4" fillId="0" borderId="0" xfId="1" applyNumberFormat="1" applyFont="1" applyFill="1" applyBorder="1" applyAlignment="1">
      <alignment horizontal="center" wrapText="1"/>
    </xf>
    <xf numFmtId="166" fontId="6" fillId="0" borderId="0" xfId="1" applyNumberFormat="1" applyFont="1" applyFill="1" applyBorder="1" applyAlignment="1">
      <alignment horizontal="center" wrapText="1"/>
    </xf>
    <xf numFmtId="166" fontId="6" fillId="0" borderId="0" xfId="1" applyNumberFormat="1" applyFont="1" applyFill="1" applyBorder="1" applyAlignment="1">
      <alignment horizontal="left" vertical="center"/>
    </xf>
    <xf numFmtId="166" fontId="9" fillId="5" borderId="0" xfId="1" applyNumberFormat="1" applyFont="1" applyFill="1" applyBorder="1" applyAlignment="1">
      <alignment horizontal="left" vertical="center"/>
    </xf>
    <xf numFmtId="166" fontId="4" fillId="0" borderId="3" xfId="1" applyNumberFormat="1" applyFont="1" applyFill="1" applyBorder="1" applyAlignment="1"/>
    <xf numFmtId="166" fontId="4" fillId="6" borderId="0" xfId="1" applyNumberFormat="1" applyFont="1" applyFill="1" applyBorder="1" applyAlignment="1">
      <alignment horizontal="center" wrapText="1"/>
    </xf>
    <xf numFmtId="166" fontId="10" fillId="5" borderId="0" xfId="1" applyNumberFormat="1" applyFont="1" applyFill="1" applyBorder="1" applyAlignment="1">
      <alignment horizontal="center" wrapText="1"/>
    </xf>
    <xf numFmtId="0" fontId="2" fillId="2" borderId="0" xfId="0" applyFont="1" applyFill="1" applyBorder="1" applyAlignment="1">
      <alignment wrapText="1"/>
    </xf>
    <xf numFmtId="166" fontId="2" fillId="0" borderId="0" xfId="0" applyNumberFormat="1" applyFont="1" applyFill="1" applyBorder="1" applyAlignment="1">
      <alignment wrapText="1"/>
    </xf>
    <xf numFmtId="0" fontId="22" fillId="0" borderId="3" xfId="3" applyBorder="1"/>
    <xf numFmtId="0" fontId="1" fillId="0" borderId="0" xfId="2"/>
    <xf numFmtId="0" fontId="2" fillId="0" borderId="0" xfId="2" applyFont="1"/>
    <xf numFmtId="0" fontId="25" fillId="0" borderId="0" xfId="2" applyFont="1"/>
    <xf numFmtId="0" fontId="13" fillId="0" borderId="0" xfId="2" applyFont="1"/>
    <xf numFmtId="0" fontId="12" fillId="0" borderId="0" xfId="2" applyFont="1"/>
    <xf numFmtId="0" fontId="0" fillId="0" borderId="0" xfId="0" applyFont="1" applyAlignment="1"/>
    <xf numFmtId="0" fontId="34" fillId="8" borderId="0" xfId="0" applyFont="1" applyFill="1" applyAlignment="1"/>
    <xf numFmtId="0" fontId="37" fillId="0" borderId="14" xfId="0" applyFont="1" applyBorder="1" applyAlignment="1"/>
    <xf numFmtId="0" fontId="36" fillId="0" borderId="1" xfId="0" applyFont="1" applyBorder="1" applyAlignment="1">
      <alignment horizontal="center"/>
    </xf>
    <xf numFmtId="0" fontId="36" fillId="0" borderId="11" xfId="0" applyFont="1" applyBorder="1" applyAlignment="1">
      <alignment horizontal="center"/>
    </xf>
    <xf numFmtId="0" fontId="34" fillId="0" borderId="0" xfId="0" applyFont="1" applyAlignment="1"/>
    <xf numFmtId="0" fontId="34" fillId="8" borderId="10" xfId="0" applyFont="1" applyFill="1" applyBorder="1" applyAlignment="1">
      <alignment horizontal="center"/>
    </xf>
    <xf numFmtId="0" fontId="30" fillId="0" borderId="1" xfId="0" applyFont="1" applyBorder="1" applyAlignment="1"/>
    <xf numFmtId="0" fontId="34" fillId="8" borderId="2" xfId="0" applyFont="1" applyFill="1" applyBorder="1" applyAlignment="1">
      <alignment horizontal="center"/>
    </xf>
    <xf numFmtId="0" fontId="38" fillId="8" borderId="2" xfId="0" applyFont="1" applyFill="1" applyBorder="1" applyAlignment="1">
      <alignment horizontal="center"/>
    </xf>
    <xf numFmtId="3" fontId="34" fillId="0" borderId="2" xfId="0" applyNumberFormat="1" applyFont="1" applyBorder="1" applyAlignment="1">
      <alignment horizontal="right"/>
    </xf>
    <xf numFmtId="0" fontId="39" fillId="0" borderId="1" xfId="0" applyFont="1" applyBorder="1" applyAlignment="1"/>
    <xf numFmtId="0" fontId="40" fillId="8" borderId="2" xfId="0" applyFont="1" applyFill="1" applyBorder="1" applyAlignment="1">
      <alignment horizontal="center"/>
    </xf>
    <xf numFmtId="0" fontId="38" fillId="0" borderId="1" xfId="0" applyFont="1" applyBorder="1" applyAlignment="1"/>
    <xf numFmtId="0" fontId="34" fillId="8" borderId="0" xfId="0" applyFont="1" applyFill="1"/>
    <xf numFmtId="0" fontId="32" fillId="0" borderId="1" xfId="0" applyFont="1" applyBorder="1" applyAlignment="1"/>
    <xf numFmtId="0" fontId="31" fillId="0" borderId="1" xfId="0" applyFont="1" applyBorder="1" applyAlignment="1"/>
    <xf numFmtId="0" fontId="41" fillId="8" borderId="2" xfId="0" applyFont="1" applyFill="1" applyBorder="1" applyAlignment="1">
      <alignment horizontal="center"/>
    </xf>
    <xf numFmtId="0" fontId="33" fillId="8" borderId="10" xfId="0" applyFont="1" applyFill="1" applyBorder="1" applyAlignment="1">
      <alignment horizontal="center"/>
    </xf>
    <xf numFmtId="0" fontId="38" fillId="8" borderId="1" xfId="0" applyFont="1" applyFill="1" applyBorder="1" applyAlignment="1"/>
    <xf numFmtId="0" fontId="32" fillId="8" borderId="1" xfId="0" applyFont="1" applyFill="1" applyBorder="1" applyAlignment="1"/>
    <xf numFmtId="3" fontId="36" fillId="0" borderId="2" xfId="0" applyNumberFormat="1" applyFont="1" applyBorder="1" applyAlignment="1">
      <alignment horizontal="right" vertical="center"/>
    </xf>
    <xf numFmtId="0" fontId="24" fillId="0" borderId="16" xfId="2" applyFont="1" applyBorder="1"/>
    <xf numFmtId="0" fontId="24" fillId="0" borderId="17" xfId="2" applyFont="1" applyBorder="1"/>
    <xf numFmtId="0" fontId="24" fillId="0" borderId="0" xfId="2" applyFont="1" applyBorder="1"/>
    <xf numFmtId="0" fontId="24" fillId="0" borderId="18" xfId="2" applyFont="1" applyBorder="1"/>
    <xf numFmtId="0" fontId="43" fillId="0" borderId="0" xfId="2" applyFont="1" applyBorder="1"/>
    <xf numFmtId="0" fontId="1" fillId="0" borderId="18" xfId="2" applyBorder="1"/>
    <xf numFmtId="0" fontId="1" fillId="0" borderId="0" xfId="2" applyAlignment="1">
      <alignment horizontal="center"/>
    </xf>
    <xf numFmtId="0" fontId="18" fillId="0" borderId="18" xfId="2" applyFont="1" applyBorder="1"/>
    <xf numFmtId="0" fontId="18" fillId="0" borderId="18" xfId="2" applyFont="1" applyBorder="1" applyAlignment="1">
      <alignment horizontal="left" vertical="top"/>
    </xf>
    <xf numFmtId="0" fontId="26" fillId="0" borderId="19" xfId="2" applyFont="1" applyBorder="1"/>
    <xf numFmtId="0" fontId="26" fillId="0" borderId="7" xfId="2" applyFont="1" applyBorder="1"/>
    <xf numFmtId="0" fontId="44" fillId="0" borderId="0" xfId="2" applyFont="1"/>
    <xf numFmtId="3" fontId="45" fillId="0" borderId="8" xfId="2" applyNumberFormat="1" applyFont="1" applyBorder="1" applyAlignment="1">
      <alignment horizontal="center" vertical="center" wrapText="1"/>
    </xf>
    <xf numFmtId="166" fontId="45" fillId="0" borderId="12" xfId="1" applyNumberFormat="1" applyFont="1" applyFill="1" applyBorder="1" applyAlignment="1">
      <alignment horizontal="center" vertical="center" wrapText="1"/>
    </xf>
    <xf numFmtId="3" fontId="45" fillId="0" borderId="12" xfId="2" applyNumberFormat="1" applyFont="1" applyBorder="1" applyAlignment="1">
      <alignment horizontal="center" vertical="center" wrapText="1"/>
    </xf>
    <xf numFmtId="0" fontId="47" fillId="0" borderId="18" xfId="2" applyFont="1" applyBorder="1" applyAlignment="1">
      <alignment horizontal="left"/>
    </xf>
    <xf numFmtId="0" fontId="48" fillId="0" borderId="0" xfId="2" applyFont="1" applyBorder="1" applyAlignment="1">
      <alignment horizontal="center"/>
    </xf>
    <xf numFmtId="0" fontId="18" fillId="0" borderId="20" xfId="2" applyFont="1" applyBorder="1" applyAlignment="1">
      <alignment horizontal="center" vertical="center" wrapText="1"/>
    </xf>
    <xf numFmtId="166" fontId="18" fillId="0" borderId="0" xfId="1" applyNumberFormat="1" applyFont="1" applyFill="1" applyBorder="1"/>
    <xf numFmtId="0" fontId="12" fillId="0" borderId="20" xfId="2" applyFont="1" applyBorder="1" applyAlignment="1">
      <alignment horizontal="center"/>
    </xf>
    <xf numFmtId="0" fontId="2" fillId="0" borderId="20" xfId="2" applyFont="1" applyBorder="1" applyAlignment="1">
      <alignment horizontal="center"/>
    </xf>
    <xf numFmtId="0" fontId="18" fillId="0" borderId="0" xfId="2" applyFont="1" applyBorder="1"/>
    <xf numFmtId="0" fontId="19" fillId="0" borderId="20" xfId="2" applyFont="1" applyBorder="1" applyAlignment="1">
      <alignment horizontal="center" vertical="center" wrapText="1"/>
    </xf>
    <xf numFmtId="0" fontId="11" fillId="0" borderId="0" xfId="2" applyFont="1" applyBorder="1" applyAlignment="1">
      <alignment vertical="top" wrapText="1"/>
    </xf>
    <xf numFmtId="0" fontId="11" fillId="0" borderId="0" xfId="2" applyFont="1" applyBorder="1"/>
    <xf numFmtId="0" fontId="27" fillId="0" borderId="0" xfId="2" quotePrefix="1" applyFont="1" applyBorder="1"/>
    <xf numFmtId="0" fontId="18" fillId="0" borderId="20" xfId="2" applyFont="1" applyBorder="1" applyAlignment="1">
      <alignment horizontal="center"/>
    </xf>
    <xf numFmtId="0" fontId="11" fillId="0" borderId="0" xfId="2" applyFont="1" applyBorder="1" applyAlignment="1">
      <alignment vertical="top"/>
    </xf>
    <xf numFmtId="0" fontId="11" fillId="0" borderId="20" xfId="2" applyFont="1" applyBorder="1" applyAlignment="1">
      <alignment horizontal="center" vertical="top"/>
    </xf>
    <xf numFmtId="0" fontId="2" fillId="0" borderId="21" xfId="2" applyFont="1" applyBorder="1" applyAlignment="1">
      <alignment horizontal="center"/>
    </xf>
    <xf numFmtId="3" fontId="1" fillId="0" borderId="0" xfId="2" applyNumberFormat="1"/>
    <xf numFmtId="0" fontId="2" fillId="0" borderId="0" xfId="2" applyFont="1" applyAlignment="1">
      <alignment vertical="center"/>
    </xf>
    <xf numFmtId="0" fontId="12" fillId="0" borderId="0" xfId="2" applyFont="1" applyAlignment="1">
      <alignment vertical="center"/>
    </xf>
    <xf numFmtId="0" fontId="3" fillId="0" borderId="18" xfId="2" applyFont="1" applyBorder="1" applyAlignment="1">
      <alignment horizontal="center"/>
    </xf>
    <xf numFmtId="0" fontId="3" fillId="0" borderId="0" xfId="2" applyFont="1" applyBorder="1" applyAlignment="1">
      <alignment horizontal="center"/>
    </xf>
    <xf numFmtId="0" fontId="3" fillId="0" borderId="7" xfId="2" applyFont="1" applyBorder="1" applyAlignment="1">
      <alignment horizontal="center"/>
    </xf>
    <xf numFmtId="0" fontId="19" fillId="0" borderId="18" xfId="2" applyFont="1" applyBorder="1" applyAlignment="1">
      <alignment horizontal="left" vertical="center" wrapText="1"/>
    </xf>
    <xf numFmtId="0" fontId="19" fillId="0" borderId="0" xfId="2" applyFont="1" applyBorder="1" applyAlignment="1">
      <alignment horizontal="left" vertical="center" wrapText="1"/>
    </xf>
    <xf numFmtId="0" fontId="27" fillId="0" borderId="0" xfId="2" applyFont="1" applyBorder="1" applyAlignment="1">
      <alignment horizontal="center"/>
    </xf>
    <xf numFmtId="0" fontId="18" fillId="0" borderId="0" xfId="2" applyFont="1" applyBorder="1" applyAlignment="1">
      <alignment horizontal="left" vertical="top" wrapText="1"/>
    </xf>
    <xf numFmtId="0" fontId="2" fillId="0" borderId="17" xfId="2" applyFont="1" applyBorder="1"/>
    <xf numFmtId="0" fontId="24" fillId="0" borderId="22" xfId="2" applyFont="1" applyBorder="1" applyAlignment="1">
      <alignment horizontal="center"/>
    </xf>
    <xf numFmtId="0" fontId="24" fillId="0" borderId="20" xfId="2" applyFont="1" applyBorder="1" applyAlignment="1">
      <alignment horizontal="center"/>
    </xf>
    <xf numFmtId="0" fontId="1" fillId="0" borderId="0" xfId="2" applyBorder="1"/>
    <xf numFmtId="0" fontId="1" fillId="0" borderId="20" xfId="2" applyBorder="1" applyAlignment="1">
      <alignment horizontal="center"/>
    </xf>
    <xf numFmtId="0" fontId="42" fillId="0" borderId="0" xfId="2" applyFont="1" applyBorder="1" applyAlignment="1">
      <alignment horizontal="left"/>
    </xf>
    <xf numFmtId="0" fontId="25" fillId="0" borderId="20" xfId="2" applyFont="1" applyBorder="1" applyAlignment="1">
      <alignment horizontal="center"/>
    </xf>
    <xf numFmtId="0" fontId="11" fillId="0" borderId="0" xfId="2" applyFont="1" applyBorder="1" applyAlignment="1">
      <alignment vertical="center" wrapText="1"/>
    </xf>
    <xf numFmtId="0" fontId="18" fillId="0" borderId="0" xfId="2" applyFont="1" applyBorder="1" applyAlignment="1">
      <alignment vertical="top" wrapText="1"/>
    </xf>
    <xf numFmtId="0" fontId="13" fillId="0" borderId="21" xfId="2" applyFont="1" applyBorder="1" applyAlignment="1">
      <alignment horizontal="center"/>
    </xf>
    <xf numFmtId="0" fontId="18" fillId="0" borderId="0" xfId="2" applyFont="1" applyBorder="1" applyAlignment="1">
      <alignment horizontal="left"/>
    </xf>
    <xf numFmtId="0" fontId="24" fillId="0" borderId="17" xfId="2" applyFont="1" applyBorder="1" applyAlignment="1">
      <alignment horizontal="left"/>
    </xf>
    <xf numFmtId="0" fontId="24" fillId="0" borderId="0" xfId="2" applyFont="1" applyBorder="1" applyAlignment="1">
      <alignment horizontal="left"/>
    </xf>
    <xf numFmtId="0" fontId="1" fillId="0" borderId="0" xfId="2" applyBorder="1" applyAlignment="1">
      <alignment horizontal="left"/>
    </xf>
    <xf numFmtId="0" fontId="26" fillId="0" borderId="7" xfId="2" applyFont="1" applyBorder="1" applyAlignment="1">
      <alignment horizontal="left"/>
    </xf>
    <xf numFmtId="0" fontId="6" fillId="8" borderId="25" xfId="0" applyFont="1" applyFill="1" applyBorder="1" applyAlignment="1">
      <alignment horizontal="left"/>
    </xf>
    <xf numFmtId="0" fontId="6" fillId="14" borderId="26" xfId="0" applyFont="1" applyFill="1" applyBorder="1" applyAlignment="1">
      <alignment horizontal="left"/>
    </xf>
    <xf numFmtId="0" fontId="6" fillId="14" borderId="23" xfId="0" applyFont="1" applyFill="1" applyBorder="1" applyAlignment="1">
      <alignment horizontal="left"/>
    </xf>
    <xf numFmtId="0" fontId="48" fillId="0" borderId="0" xfId="2" applyFont="1" applyBorder="1" applyAlignment="1">
      <alignment horizontal="left"/>
    </xf>
    <xf numFmtId="0" fontId="3" fillId="0" borderId="0" xfId="2" applyFont="1" applyBorder="1" applyAlignment="1">
      <alignment horizontal="left"/>
    </xf>
    <xf numFmtId="0" fontId="1" fillId="0" borderId="0" xfId="2" applyAlignment="1">
      <alignment horizontal="left"/>
    </xf>
    <xf numFmtId="0" fontId="11" fillId="0" borderId="0" xfId="2" applyFont="1" applyBorder="1" applyAlignment="1">
      <alignment horizontal="left" wrapText="1"/>
    </xf>
    <xf numFmtId="0" fontId="18" fillId="0" borderId="0" xfId="2" applyFont="1" applyBorder="1" applyAlignment="1">
      <alignment horizontal="left" wrapText="1"/>
    </xf>
    <xf numFmtId="166" fontId="45" fillId="0" borderId="12" xfId="1" applyNumberFormat="1" applyFont="1" applyFill="1" applyBorder="1" applyAlignment="1">
      <alignment horizontal="left" wrapText="1"/>
    </xf>
    <xf numFmtId="166" fontId="45" fillId="0" borderId="23" xfId="1" applyNumberFormat="1" applyFont="1" applyFill="1" applyBorder="1" applyAlignment="1">
      <alignment horizontal="left" wrapText="1"/>
    </xf>
    <xf numFmtId="166" fontId="45" fillId="0" borderId="24" xfId="1" applyNumberFormat="1" applyFont="1" applyFill="1" applyBorder="1" applyAlignment="1">
      <alignment horizontal="left" wrapText="1"/>
    </xf>
    <xf numFmtId="166" fontId="45" fillId="13" borderId="12" xfId="1" applyNumberFormat="1" applyFont="1" applyFill="1" applyBorder="1" applyAlignment="1">
      <alignment horizontal="left" wrapText="1"/>
    </xf>
    <xf numFmtId="0" fontId="19" fillId="0" borderId="0" xfId="2" applyFont="1" applyBorder="1" applyAlignment="1">
      <alignment horizontal="left" wrapText="1"/>
    </xf>
    <xf numFmtId="0" fontId="6" fillId="13" borderId="26" xfId="0" applyFont="1" applyFill="1" applyBorder="1" applyAlignment="1">
      <alignment horizontal="left"/>
    </xf>
    <xf numFmtId="0" fontId="6" fillId="13" borderId="23" xfId="0" applyFont="1" applyFill="1" applyBorder="1" applyAlignment="1">
      <alignment horizontal="left"/>
    </xf>
    <xf numFmtId="166" fontId="45" fillId="0" borderId="8" xfId="1" applyNumberFormat="1" applyFont="1" applyFill="1" applyBorder="1" applyAlignment="1">
      <alignment horizontal="center" vertical="center" wrapText="1"/>
    </xf>
    <xf numFmtId="166" fontId="45" fillId="0" borderId="29" xfId="1" applyNumberFormat="1" applyFont="1" applyFill="1" applyBorder="1" applyAlignment="1">
      <alignment horizontal="left" wrapText="1"/>
    </xf>
    <xf numFmtId="0" fontId="6" fillId="13" borderId="8" xfId="0" applyFont="1" applyFill="1" applyBorder="1" applyAlignment="1">
      <alignment horizontal="left"/>
    </xf>
    <xf numFmtId="0" fontId="57" fillId="0" borderId="0" xfId="0" applyFont="1" applyAlignment="1">
      <alignment vertical="center"/>
    </xf>
    <xf numFmtId="0" fontId="57" fillId="0" borderId="0" xfId="0" applyFont="1" applyAlignment="1">
      <alignment horizontal="left" vertical="center"/>
    </xf>
    <xf numFmtId="0" fontId="6" fillId="13" borderId="30" xfId="0" applyFont="1" applyFill="1" applyBorder="1" applyAlignment="1">
      <alignment horizontal="left"/>
    </xf>
    <xf numFmtId="166" fontId="46" fillId="0" borderId="28" xfId="2" applyNumberFormat="1" applyFont="1" applyBorder="1" applyAlignment="1">
      <alignment vertical="center"/>
    </xf>
    <xf numFmtId="0" fontId="46" fillId="0" borderId="28" xfId="2" applyFont="1" applyBorder="1" applyAlignment="1">
      <alignment vertical="center"/>
    </xf>
    <xf numFmtId="0" fontId="11" fillId="0" borderId="28" xfId="2" applyFont="1" applyBorder="1" applyAlignment="1">
      <alignment horizontal="center" vertical="center" wrapText="1"/>
    </xf>
    <xf numFmtId="0" fontId="6" fillId="13" borderId="27" xfId="0" applyFont="1" applyFill="1" applyBorder="1" applyAlignment="1">
      <alignment horizontal="left"/>
    </xf>
    <xf numFmtId="166" fontId="45" fillId="0" borderId="28" xfId="1" applyNumberFormat="1" applyFont="1" applyFill="1" applyBorder="1" applyAlignment="1">
      <alignment horizontal="center" vertical="center" wrapText="1"/>
    </xf>
    <xf numFmtId="166" fontId="63" fillId="6" borderId="3" xfId="1" applyNumberFormat="1" applyFont="1" applyFill="1" applyBorder="1" applyAlignment="1">
      <alignment horizontal="center" vertical="center" wrapText="1"/>
    </xf>
    <xf numFmtId="0" fontId="65" fillId="4" borderId="3" xfId="0" applyFont="1" applyFill="1" applyBorder="1" applyAlignment="1">
      <alignment horizontal="center" vertical="center" wrapText="1"/>
    </xf>
    <xf numFmtId="0" fontId="65" fillId="0" borderId="3" xfId="0" applyFont="1" applyFill="1" applyBorder="1" applyAlignment="1">
      <alignment vertical="center" wrapText="1"/>
    </xf>
    <xf numFmtId="0" fontId="5" fillId="0" borderId="0" xfId="0" applyFont="1" applyAlignment="1">
      <alignment horizontal="center" vertical="center"/>
    </xf>
    <xf numFmtId="0" fontId="5" fillId="0" borderId="0" xfId="0" applyFont="1" applyAlignment="1">
      <alignment vertical="center"/>
    </xf>
    <xf numFmtId="0" fontId="3"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166" fontId="4" fillId="4" borderId="3" xfId="1" applyNumberFormat="1" applyFont="1" applyFill="1" applyBorder="1" applyAlignment="1">
      <alignment vertical="center" wrapText="1"/>
    </xf>
    <xf numFmtId="166" fontId="4" fillId="4" borderId="3" xfId="1" applyNumberFormat="1" applyFont="1" applyFill="1" applyBorder="1" applyAlignment="1">
      <alignment horizontal="center" vertical="center" wrapText="1"/>
    </xf>
    <xf numFmtId="167" fontId="4" fillId="4" borderId="3" xfId="1" applyNumberFormat="1" applyFont="1" applyFill="1" applyBorder="1" applyAlignment="1">
      <alignment horizontal="center" vertical="center" wrapText="1"/>
    </xf>
    <xf numFmtId="167" fontId="8" fillId="6" borderId="3" xfId="1" applyNumberFormat="1" applyFont="1" applyFill="1" applyBorder="1" applyAlignment="1">
      <alignment horizontal="center" vertical="center" wrapText="1"/>
    </xf>
    <xf numFmtId="43" fontId="4" fillId="4" borderId="3" xfId="1" applyNumberFormat="1" applyFont="1" applyFill="1" applyBorder="1" applyAlignment="1">
      <alignment horizontal="center" vertical="center" wrapText="1"/>
    </xf>
    <xf numFmtId="0" fontId="4" fillId="7" borderId="3" xfId="0" applyFont="1" applyFill="1" applyBorder="1" applyAlignment="1">
      <alignment horizontal="center" vertical="center" wrapText="1"/>
    </xf>
    <xf numFmtId="166" fontId="4" fillId="3" borderId="3" xfId="1" applyNumberFormat="1" applyFont="1" applyFill="1" applyBorder="1" applyAlignment="1">
      <alignment horizontal="center" vertical="center" wrapText="1"/>
    </xf>
    <xf numFmtId="166" fontId="2" fillId="13" borderId="3" xfId="1" applyNumberFormat="1" applyFont="1" applyFill="1" applyBorder="1" applyAlignment="1">
      <alignment vertical="center"/>
    </xf>
    <xf numFmtId="166" fontId="2" fillId="13" borderId="3" xfId="1" applyNumberFormat="1" applyFont="1" applyFill="1" applyBorder="1" applyAlignment="1">
      <alignment vertical="center" wrapText="1"/>
    </xf>
    <xf numFmtId="166" fontId="5" fillId="13" borderId="3" xfId="1" applyNumberFormat="1" applyFont="1" applyFill="1" applyBorder="1" applyAlignment="1">
      <alignment horizontal="center" vertical="center" wrapText="1"/>
    </xf>
    <xf numFmtId="166" fontId="5" fillId="13" borderId="3" xfId="1" applyNumberFormat="1" applyFont="1" applyFill="1" applyBorder="1" applyAlignment="1">
      <alignment vertical="center" wrapText="1"/>
    </xf>
    <xf numFmtId="0" fontId="6" fillId="13" borderId="3" xfId="0" applyFont="1" applyFill="1" applyBorder="1" applyAlignment="1">
      <alignment vertical="center"/>
    </xf>
    <xf numFmtId="166" fontId="4" fillId="4" borderId="3" xfId="1" applyNumberFormat="1" applyFont="1" applyFill="1" applyBorder="1" applyAlignment="1">
      <alignment horizontal="right" vertical="center" wrapText="1"/>
    </xf>
    <xf numFmtId="166" fontId="2" fillId="13" borderId="3" xfId="1" applyNumberFormat="1" applyFont="1" applyFill="1" applyBorder="1" applyAlignment="1">
      <alignment horizontal="right" vertical="center"/>
    </xf>
    <xf numFmtId="166" fontId="16" fillId="13" borderId="3" xfId="1" applyNumberFormat="1" applyFont="1" applyFill="1" applyBorder="1" applyAlignment="1">
      <alignment horizontal="right" vertical="center"/>
    </xf>
    <xf numFmtId="166" fontId="6" fillId="13" borderId="3" xfId="1" applyNumberFormat="1" applyFont="1" applyFill="1" applyBorder="1" applyAlignment="1">
      <alignment horizontal="right" vertical="center"/>
    </xf>
    <xf numFmtId="3" fontId="16" fillId="13" borderId="3" xfId="0" applyNumberFormat="1" applyFont="1" applyFill="1" applyBorder="1" applyAlignment="1">
      <alignment horizontal="right" vertical="center" wrapText="1"/>
    </xf>
    <xf numFmtId="0" fontId="16" fillId="13" borderId="3" xfId="0" applyFont="1" applyFill="1" applyBorder="1" applyAlignment="1">
      <alignment horizontal="right" vertical="center"/>
    </xf>
    <xf numFmtId="3" fontId="5" fillId="13" borderId="3" xfId="0" applyNumberFormat="1" applyFont="1" applyFill="1" applyBorder="1" applyAlignment="1">
      <alignment horizontal="right" vertical="center" wrapText="1"/>
    </xf>
    <xf numFmtId="0" fontId="5" fillId="0" borderId="0" xfId="0" applyFont="1" applyAlignment="1">
      <alignment horizontal="right" vertical="center"/>
    </xf>
    <xf numFmtId="0" fontId="57" fillId="0" borderId="0" xfId="0" applyFont="1" applyAlignment="1">
      <alignment horizontal="right" vertical="center"/>
    </xf>
    <xf numFmtId="0" fontId="35" fillId="0" borderId="0" xfId="0" applyFont="1" applyAlignment="1">
      <alignment horizontal="right" vertical="center"/>
    </xf>
    <xf numFmtId="166" fontId="8" fillId="15" borderId="3" xfId="1" applyNumberFormat="1" applyFont="1" applyFill="1" applyBorder="1" applyAlignment="1">
      <alignment horizontal="center" vertical="center" wrapText="1"/>
    </xf>
    <xf numFmtId="164" fontId="2" fillId="13" borderId="3" xfId="8" applyFont="1" applyFill="1" applyBorder="1" applyAlignment="1">
      <alignment horizontal="right" vertical="center"/>
    </xf>
    <xf numFmtId="0" fontId="18" fillId="0" borderId="3" xfId="0" applyFont="1" applyBorder="1" applyAlignment="1">
      <alignment horizontal="center"/>
    </xf>
    <xf numFmtId="0" fontId="17" fillId="0" borderId="3" xfId="0" applyFont="1" applyBorder="1" applyAlignment="1">
      <alignment horizontal="center"/>
    </xf>
    <xf numFmtId="0" fontId="2" fillId="13" borderId="3" xfId="0" applyFont="1" applyFill="1" applyBorder="1" applyAlignment="1">
      <alignment horizontal="center" vertical="center" wrapText="1"/>
    </xf>
    <xf numFmtId="0" fontId="57" fillId="0" borderId="3" xfId="0" applyFont="1" applyBorder="1" applyAlignment="1">
      <alignment vertical="center"/>
    </xf>
    <xf numFmtId="0" fontId="56" fillId="0" borderId="3" xfId="0" applyFont="1" applyFill="1" applyBorder="1" applyAlignment="1">
      <alignment vertical="center"/>
    </xf>
    <xf numFmtId="0" fontId="2" fillId="0" borderId="3" xfId="0" applyFont="1" applyFill="1" applyBorder="1" applyAlignment="1">
      <alignment horizontal="center" vertical="center" wrapText="1"/>
    </xf>
    <xf numFmtId="0" fontId="2" fillId="13" borderId="3" xfId="0" applyFont="1" applyFill="1" applyBorder="1" applyAlignment="1">
      <alignment vertical="center"/>
    </xf>
    <xf numFmtId="166" fontId="6" fillId="13" borderId="3" xfId="1" applyNumberFormat="1" applyFont="1" applyFill="1" applyBorder="1" applyAlignment="1">
      <alignment vertical="center" wrapText="1"/>
    </xf>
    <xf numFmtId="167" fontId="6" fillId="13" borderId="3" xfId="1" applyNumberFormat="1" applyFont="1" applyFill="1" applyBorder="1" applyAlignment="1">
      <alignment vertical="center"/>
    </xf>
    <xf numFmtId="43" fontId="5" fillId="13" borderId="3" xfId="1" applyNumberFormat="1" applyFont="1" applyFill="1" applyBorder="1" applyAlignment="1">
      <alignment vertical="center" wrapText="1"/>
    </xf>
    <xf numFmtId="166" fontId="5" fillId="0" borderId="3" xfId="1" applyNumberFormat="1" applyFont="1" applyFill="1" applyBorder="1" applyAlignment="1">
      <alignment vertical="center" wrapText="1"/>
    </xf>
    <xf numFmtId="3" fontId="4" fillId="15" borderId="3" xfId="0" applyNumberFormat="1" applyFont="1" applyFill="1" applyBorder="1" applyAlignment="1">
      <alignment horizontal="center" vertical="center"/>
    </xf>
    <xf numFmtId="166" fontId="5" fillId="0" borderId="3" xfId="1" applyNumberFormat="1" applyFont="1" applyFill="1" applyBorder="1" applyAlignment="1">
      <alignment horizontal="right" vertical="center" wrapText="1"/>
    </xf>
    <xf numFmtId="166" fontId="5" fillId="0" borderId="3" xfId="1" applyNumberFormat="1" applyFont="1" applyFill="1" applyBorder="1" applyAlignment="1">
      <alignment horizontal="center" vertical="center" wrapText="1"/>
    </xf>
    <xf numFmtId="166" fontId="65" fillId="0" borderId="3" xfId="0" applyNumberFormat="1" applyFont="1" applyFill="1" applyBorder="1" applyAlignment="1">
      <alignment vertical="center" wrapText="1"/>
    </xf>
    <xf numFmtId="0" fontId="57" fillId="0" borderId="0" xfId="0" applyFont="1" applyFill="1" applyAlignment="1">
      <alignment vertical="center"/>
    </xf>
    <xf numFmtId="167" fontId="57" fillId="0" borderId="0" xfId="0" applyNumberFormat="1" applyFont="1" applyFill="1" applyAlignment="1">
      <alignment vertical="center"/>
    </xf>
    <xf numFmtId="170" fontId="57" fillId="0" borderId="0" xfId="0" applyNumberFormat="1" applyFont="1" applyFill="1" applyAlignment="1">
      <alignment vertical="center"/>
    </xf>
    <xf numFmtId="0" fontId="5" fillId="0" borderId="3" xfId="0" applyFont="1" applyFill="1" applyBorder="1" applyAlignment="1">
      <alignment vertical="center"/>
    </xf>
    <xf numFmtId="0" fontId="57" fillId="0" borderId="0" xfId="0" quotePrefix="1" applyFont="1" applyFill="1" applyAlignment="1">
      <alignment horizontal="left" vertical="center"/>
    </xf>
    <xf numFmtId="166" fontId="6" fillId="13" borderId="3" xfId="1" applyNumberFormat="1" applyFont="1" applyFill="1" applyBorder="1" applyAlignment="1">
      <alignment vertical="center"/>
    </xf>
    <xf numFmtId="166" fontId="8" fillId="13" borderId="3" xfId="1" applyNumberFormat="1" applyFont="1" applyFill="1" applyBorder="1" applyAlignment="1">
      <alignment vertical="center"/>
    </xf>
    <xf numFmtId="166" fontId="57" fillId="0" borderId="0" xfId="0" applyNumberFormat="1" applyFont="1" applyFill="1" applyAlignment="1">
      <alignment vertical="center"/>
    </xf>
    <xf numFmtId="166" fontId="3" fillId="13" borderId="3" xfId="1" applyNumberFormat="1" applyFont="1" applyFill="1" applyBorder="1" applyAlignment="1">
      <alignment vertical="center" wrapText="1"/>
    </xf>
    <xf numFmtId="0" fontId="57" fillId="0" borderId="0" xfId="0" applyFont="1" applyFill="1" applyAlignment="1">
      <alignment horizontal="left" vertical="center"/>
    </xf>
    <xf numFmtId="0" fontId="57" fillId="0" borderId="0" xfId="0" quotePrefix="1" applyFont="1" applyAlignment="1">
      <alignment horizontal="left" vertical="center"/>
    </xf>
    <xf numFmtId="0" fontId="16" fillId="0" borderId="3" xfId="0" applyFont="1" applyFill="1" applyBorder="1" applyAlignment="1">
      <alignment horizontal="center" vertical="center" wrapText="1"/>
    </xf>
    <xf numFmtId="0" fontId="16" fillId="13" borderId="3" xfId="0" applyFont="1" applyFill="1" applyBorder="1" applyAlignment="1">
      <alignment vertical="center"/>
    </xf>
    <xf numFmtId="166" fontId="16" fillId="13" borderId="3" xfId="1" applyNumberFormat="1" applyFont="1" applyFill="1" applyBorder="1" applyAlignment="1">
      <alignment vertical="center"/>
    </xf>
    <xf numFmtId="167" fontId="16" fillId="13" borderId="3" xfId="1" applyNumberFormat="1" applyFont="1" applyFill="1" applyBorder="1" applyAlignment="1">
      <alignment vertical="center"/>
    </xf>
    <xf numFmtId="166" fontId="16" fillId="13" borderId="3" xfId="1" applyNumberFormat="1" applyFont="1" applyFill="1" applyBorder="1" applyAlignment="1">
      <alignment vertical="center" wrapText="1"/>
    </xf>
    <xf numFmtId="43" fontId="16" fillId="13" borderId="3" xfId="1" applyNumberFormat="1" applyFont="1" applyFill="1" applyBorder="1" applyAlignment="1">
      <alignment vertical="center" wrapText="1"/>
    </xf>
    <xf numFmtId="166" fontId="16" fillId="0" borderId="3" xfId="1" applyNumberFormat="1" applyFont="1" applyFill="1" applyBorder="1" applyAlignment="1">
      <alignment vertical="center" wrapText="1"/>
    </xf>
    <xf numFmtId="3" fontId="7" fillId="15" borderId="3" xfId="0" applyNumberFormat="1" applyFont="1" applyFill="1" applyBorder="1" applyAlignment="1">
      <alignment horizontal="center" vertical="center"/>
    </xf>
    <xf numFmtId="166" fontId="16" fillId="0" borderId="3" xfId="1" applyNumberFormat="1" applyFont="1" applyFill="1" applyBorder="1" applyAlignment="1">
      <alignment horizontal="right" vertical="center" wrapText="1"/>
    </xf>
    <xf numFmtId="166" fontId="16" fillId="0" borderId="3" xfId="1" applyNumberFormat="1" applyFont="1" applyFill="1" applyBorder="1" applyAlignment="1">
      <alignment horizontal="center" vertical="center" wrapText="1"/>
    </xf>
    <xf numFmtId="166" fontId="66" fillId="6" borderId="3" xfId="1" applyNumberFormat="1" applyFont="1" applyFill="1" applyBorder="1" applyAlignment="1">
      <alignment horizontal="center" vertical="center" wrapText="1"/>
    </xf>
    <xf numFmtId="166" fontId="59" fillId="0" borderId="3" xfId="0" applyNumberFormat="1" applyFont="1" applyFill="1" applyBorder="1" applyAlignment="1">
      <alignment vertical="center" wrapText="1"/>
    </xf>
    <xf numFmtId="0" fontId="59" fillId="0" borderId="0" xfId="0" applyFont="1" applyFill="1" applyAlignment="1">
      <alignment vertical="center"/>
    </xf>
    <xf numFmtId="0" fontId="59" fillId="0" borderId="0" xfId="0" applyFont="1" applyAlignment="1">
      <alignment horizontal="left" vertical="center"/>
    </xf>
    <xf numFmtId="0" fontId="59" fillId="0" borderId="3" xfId="0" applyFont="1" applyBorder="1" applyAlignment="1">
      <alignment vertical="center"/>
    </xf>
    <xf numFmtId="167" fontId="59" fillId="0" borderId="0" xfId="0" applyNumberFormat="1" applyFont="1" applyFill="1" applyAlignment="1">
      <alignment vertical="center"/>
    </xf>
    <xf numFmtId="170" fontId="59" fillId="0" borderId="0" xfId="0" applyNumberFormat="1" applyFont="1" applyFill="1" applyAlignment="1">
      <alignment vertical="center"/>
    </xf>
    <xf numFmtId="166" fontId="6" fillId="0" borderId="3" xfId="1" applyNumberFormat="1" applyFont="1" applyFill="1" applyBorder="1" applyAlignment="1">
      <alignment horizontal="right" vertical="center" wrapText="1"/>
    </xf>
    <xf numFmtId="0" fontId="56" fillId="0" borderId="3" xfId="0" applyFont="1" applyFill="1" applyBorder="1" applyAlignment="1">
      <alignment vertical="center" wrapText="1"/>
    </xf>
    <xf numFmtId="166" fontId="67" fillId="0" borderId="3" xfId="0" applyNumberFormat="1" applyFont="1" applyFill="1" applyBorder="1" applyAlignment="1">
      <alignment vertical="center" wrapText="1"/>
    </xf>
    <xf numFmtId="3" fontId="2" fillId="13" borderId="3" xfId="0" applyNumberFormat="1" applyFont="1" applyFill="1" applyBorder="1" applyAlignment="1">
      <alignment vertical="center"/>
    </xf>
    <xf numFmtId="166" fontId="5" fillId="16" borderId="3" xfId="0" applyNumberFormat="1" applyFont="1" applyFill="1" applyBorder="1" applyAlignment="1">
      <alignment vertical="center" wrapText="1"/>
    </xf>
    <xf numFmtId="166" fontId="2" fillId="0" borderId="3" xfId="1" applyNumberFormat="1" applyFont="1" applyFill="1" applyBorder="1" applyAlignment="1">
      <alignment vertical="center"/>
    </xf>
    <xf numFmtId="166" fontId="6" fillId="13" borderId="3" xfId="1" applyNumberFormat="1" applyFont="1" applyFill="1" applyBorder="1" applyAlignment="1">
      <alignment horizontal="right" vertical="center" wrapText="1"/>
    </xf>
    <xf numFmtId="166" fontId="6" fillId="0" borderId="3" xfId="1" applyNumberFormat="1" applyFont="1" applyFill="1" applyBorder="1" applyAlignment="1">
      <alignment vertical="center"/>
    </xf>
    <xf numFmtId="166" fontId="6" fillId="0" borderId="3" xfId="1" applyNumberFormat="1" applyFont="1" applyFill="1" applyBorder="1" applyAlignment="1">
      <alignment horizontal="center" vertical="center" wrapText="1"/>
    </xf>
    <xf numFmtId="166" fontId="64" fillId="6" borderId="3" xfId="1" applyNumberFormat="1" applyFont="1" applyFill="1" applyBorder="1" applyAlignment="1">
      <alignment horizontal="center" vertical="center" wrapText="1"/>
    </xf>
    <xf numFmtId="166" fontId="56" fillId="0" borderId="3" xfId="0" applyNumberFormat="1" applyFont="1" applyFill="1" applyBorder="1" applyAlignment="1">
      <alignment vertical="center" wrapText="1"/>
    </xf>
    <xf numFmtId="0" fontId="59" fillId="0" borderId="0" xfId="0" quotePrefix="1" applyFont="1" applyAlignment="1">
      <alignment horizontal="left" vertical="center"/>
    </xf>
    <xf numFmtId="3" fontId="16" fillId="13" borderId="3" xfId="0" applyNumberFormat="1" applyFont="1" applyFill="1" applyBorder="1" applyAlignment="1">
      <alignment vertical="center"/>
    </xf>
    <xf numFmtId="0" fontId="59" fillId="0" borderId="0" xfId="0" quotePrefix="1" applyFont="1" applyFill="1" applyAlignment="1">
      <alignment horizontal="left" vertical="center"/>
    </xf>
    <xf numFmtId="0" fontId="59" fillId="0" borderId="0" xfId="0" applyFont="1" applyAlignment="1">
      <alignment vertical="center"/>
    </xf>
    <xf numFmtId="3" fontId="5" fillId="13" borderId="3" xfId="0" applyNumberFormat="1" applyFont="1" applyFill="1" applyBorder="1" applyAlignment="1">
      <alignment vertical="center"/>
    </xf>
    <xf numFmtId="3" fontId="6" fillId="13" borderId="3" xfId="0" applyNumberFormat="1" applyFont="1" applyFill="1" applyBorder="1" applyAlignment="1">
      <alignment vertical="center"/>
    </xf>
    <xf numFmtId="3" fontId="5" fillId="13" borderId="3" xfId="0" applyNumberFormat="1" applyFont="1" applyFill="1" applyBorder="1" applyAlignment="1">
      <alignment vertical="center" wrapText="1"/>
    </xf>
    <xf numFmtId="3" fontId="16" fillId="13" borderId="3" xfId="0" applyNumberFormat="1" applyFont="1" applyFill="1" applyBorder="1" applyAlignment="1">
      <alignment vertical="center" wrapText="1"/>
    </xf>
    <xf numFmtId="0" fontId="59" fillId="0" borderId="3" xfId="0" applyFont="1" applyFill="1" applyBorder="1" applyAlignment="1">
      <alignment vertical="center" wrapText="1"/>
    </xf>
    <xf numFmtId="166" fontId="59" fillId="0" borderId="0" xfId="0" applyNumberFormat="1" applyFont="1" applyFill="1" applyAlignment="1">
      <alignment vertical="center"/>
    </xf>
    <xf numFmtId="166" fontId="16" fillId="13" borderId="3" xfId="1" applyNumberFormat="1" applyFont="1" applyFill="1" applyBorder="1" applyAlignment="1">
      <alignment horizontal="right" vertical="center" wrapText="1"/>
    </xf>
    <xf numFmtId="166" fontId="5" fillId="13" borderId="3" xfId="1" applyNumberFormat="1" applyFont="1" applyFill="1" applyBorder="1" applyAlignment="1">
      <alignment horizontal="right" vertical="center" wrapText="1"/>
    </xf>
    <xf numFmtId="0" fontId="5" fillId="13" borderId="3" xfId="0" applyFont="1" applyFill="1" applyBorder="1" applyAlignment="1">
      <alignment vertical="center"/>
    </xf>
    <xf numFmtId="164" fontId="6" fillId="13" borderId="3" xfId="8" applyFont="1" applyFill="1" applyBorder="1" applyAlignment="1">
      <alignment vertical="center"/>
    </xf>
    <xf numFmtId="3" fontId="6" fillId="13" borderId="3" xfId="0" applyNumberFormat="1" applyFont="1" applyFill="1" applyBorder="1" applyAlignment="1">
      <alignment vertical="center" wrapText="1"/>
    </xf>
    <xf numFmtId="166" fontId="6" fillId="10" borderId="3" xfId="1" applyNumberFormat="1" applyFont="1" applyFill="1" applyBorder="1" applyAlignment="1">
      <alignment vertical="center"/>
    </xf>
    <xf numFmtId="166" fontId="5" fillId="9" borderId="3" xfId="1" applyNumberFormat="1" applyFont="1" applyFill="1" applyBorder="1" applyAlignment="1">
      <alignment horizontal="right" vertical="center" wrapText="1"/>
    </xf>
    <xf numFmtId="0" fontId="5" fillId="0" borderId="3" xfId="0" applyFont="1" applyBorder="1" applyAlignment="1">
      <alignment vertical="center" wrapText="1"/>
    </xf>
    <xf numFmtId="166" fontId="16" fillId="13" borderId="3" xfId="1" applyNumberFormat="1" applyFont="1" applyFill="1" applyBorder="1" applyAlignment="1">
      <alignment horizontal="center" vertical="center" wrapText="1"/>
    </xf>
    <xf numFmtId="166" fontId="16" fillId="13" borderId="3" xfId="1" applyNumberFormat="1" applyFont="1" applyFill="1" applyBorder="1" applyAlignment="1">
      <alignment horizontal="left" vertical="center"/>
    </xf>
    <xf numFmtId="166" fontId="6" fillId="13" borderId="3" xfId="1" applyNumberFormat="1" applyFont="1" applyFill="1" applyBorder="1" applyAlignment="1">
      <alignment horizontal="left" vertical="center"/>
    </xf>
    <xf numFmtId="166" fontId="6" fillId="13" borderId="3" xfId="1" applyNumberFormat="1" applyFont="1" applyFill="1" applyBorder="1" applyAlignment="1">
      <alignment horizontal="center" vertical="center" wrapText="1"/>
    </xf>
    <xf numFmtId="166" fontId="2" fillId="0" borderId="3" xfId="1" applyNumberFormat="1" applyFont="1" applyFill="1" applyBorder="1" applyAlignment="1">
      <alignment vertical="center" wrapText="1"/>
    </xf>
    <xf numFmtId="14" fontId="57" fillId="0" borderId="3" xfId="0" applyNumberFormat="1" applyFont="1" applyBorder="1" applyAlignment="1">
      <alignment horizontal="right" vertical="center" wrapText="1"/>
    </xf>
    <xf numFmtId="166" fontId="6" fillId="0" borderId="3" xfId="1" applyNumberFormat="1" applyFont="1" applyFill="1" applyBorder="1" applyAlignment="1">
      <alignment vertical="center" wrapText="1"/>
    </xf>
    <xf numFmtId="14" fontId="56" fillId="0" borderId="3" xfId="0" applyNumberFormat="1" applyFont="1" applyBorder="1" applyAlignment="1">
      <alignment horizontal="right" vertical="center" wrapText="1"/>
    </xf>
    <xf numFmtId="0" fontId="56" fillId="0" borderId="0" xfId="0" applyFont="1" applyAlignment="1">
      <alignment vertical="center"/>
    </xf>
    <xf numFmtId="0" fontId="56" fillId="0" borderId="0" xfId="0" quotePrefix="1" applyFont="1" applyAlignment="1">
      <alignment horizontal="left" vertical="center"/>
    </xf>
    <xf numFmtId="0" fontId="56" fillId="0" borderId="3" xfId="0" applyFont="1" applyBorder="1" applyAlignment="1">
      <alignment vertical="center"/>
    </xf>
    <xf numFmtId="167" fontId="56" fillId="0" borderId="0" xfId="0" applyNumberFormat="1" applyFont="1" applyFill="1" applyAlignment="1">
      <alignment vertical="center"/>
    </xf>
    <xf numFmtId="3" fontId="8" fillId="15" borderId="3" xfId="0" applyNumberFormat="1" applyFont="1" applyFill="1" applyBorder="1" applyAlignment="1">
      <alignment horizontal="center" vertical="center"/>
    </xf>
    <xf numFmtId="166" fontId="6" fillId="13" borderId="3" xfId="1" applyNumberFormat="1" applyFont="1" applyFill="1" applyBorder="1" applyAlignment="1">
      <alignment horizontal="center" vertical="center"/>
    </xf>
    <xf numFmtId="0" fontId="56" fillId="0" borderId="0" xfId="0" applyFont="1" applyFill="1" applyAlignment="1">
      <alignment vertical="center"/>
    </xf>
    <xf numFmtId="0" fontId="56" fillId="0" borderId="0" xfId="0" applyFont="1" applyAlignment="1">
      <alignment horizontal="left" vertical="center"/>
    </xf>
    <xf numFmtId="170" fontId="56" fillId="0" borderId="0" xfId="0" applyNumberFormat="1" applyFont="1" applyFill="1" applyAlignment="1">
      <alignment vertical="center"/>
    </xf>
    <xf numFmtId="43" fontId="6" fillId="13" borderId="3" xfId="1" applyNumberFormat="1" applyFont="1" applyFill="1" applyBorder="1" applyAlignment="1">
      <alignment vertical="center" wrapText="1"/>
    </xf>
    <xf numFmtId="0" fontId="74" fillId="10" borderId="3" xfId="0" applyFont="1" applyFill="1" applyBorder="1" applyAlignment="1">
      <alignment vertical="center"/>
    </xf>
    <xf numFmtId="167" fontId="2" fillId="13" borderId="3" xfId="1" applyNumberFormat="1" applyFont="1" applyFill="1" applyBorder="1" applyAlignment="1">
      <alignment vertical="center"/>
    </xf>
    <xf numFmtId="43" fontId="2" fillId="13" borderId="3" xfId="1" applyNumberFormat="1" applyFont="1" applyFill="1" applyBorder="1" applyAlignment="1">
      <alignment vertical="center" wrapText="1"/>
    </xf>
    <xf numFmtId="166" fontId="72" fillId="13" borderId="3" xfId="1" applyNumberFormat="1" applyFont="1" applyFill="1" applyBorder="1" applyAlignment="1">
      <alignment vertical="center" wrapText="1"/>
    </xf>
    <xf numFmtId="166" fontId="72" fillId="13" borderId="3" xfId="1" applyNumberFormat="1" applyFont="1" applyFill="1" applyBorder="1" applyAlignment="1">
      <alignment horizontal="right" vertical="center" wrapText="1"/>
    </xf>
    <xf numFmtId="166" fontId="72" fillId="13" borderId="3" xfId="1" applyNumberFormat="1" applyFont="1" applyFill="1" applyBorder="1" applyAlignment="1">
      <alignment horizontal="center" vertical="center" wrapText="1"/>
    </xf>
    <xf numFmtId="166" fontId="72" fillId="13" borderId="3" xfId="1" applyNumberFormat="1" applyFont="1" applyFill="1" applyBorder="1" applyAlignment="1">
      <alignment horizontal="left" vertical="center"/>
    </xf>
    <xf numFmtId="14" fontId="74" fillId="13" borderId="3" xfId="0" applyNumberFormat="1" applyFont="1" applyFill="1" applyBorder="1" applyAlignment="1">
      <alignment horizontal="right" vertical="center" wrapText="1"/>
    </xf>
    <xf numFmtId="0" fontId="74" fillId="13" borderId="0" xfId="0" quotePrefix="1" applyFont="1" applyFill="1" applyAlignment="1">
      <alignment horizontal="left" vertical="center"/>
    </xf>
    <xf numFmtId="0" fontId="74" fillId="13" borderId="3" xfId="0" applyFont="1" applyFill="1" applyBorder="1" applyAlignment="1">
      <alignment vertical="center"/>
    </xf>
    <xf numFmtId="167" fontId="74" fillId="13" borderId="0" xfId="0" applyNumberFormat="1" applyFont="1" applyFill="1" applyAlignment="1">
      <alignment vertical="center"/>
    </xf>
    <xf numFmtId="0" fontId="74" fillId="13" borderId="0" xfId="0" applyFont="1" applyFill="1" applyAlignment="1">
      <alignment vertical="center"/>
    </xf>
    <xf numFmtId="0" fontId="57" fillId="0" borderId="0" xfId="0" applyFont="1" applyAlignment="1">
      <alignment horizontal="center" vertical="center"/>
    </xf>
    <xf numFmtId="166" fontId="57" fillId="0" borderId="0" xfId="0" applyNumberFormat="1" applyFont="1" applyAlignment="1">
      <alignment vertical="center"/>
    </xf>
    <xf numFmtId="167" fontId="57" fillId="0" borderId="0" xfId="0" applyNumberFormat="1" applyFont="1" applyAlignment="1">
      <alignment vertical="center"/>
    </xf>
    <xf numFmtId="43" fontId="57" fillId="0" borderId="0" xfId="0" applyNumberFormat="1" applyFont="1" applyAlignment="1">
      <alignment vertical="center"/>
    </xf>
    <xf numFmtId="166" fontId="57" fillId="0" borderId="0" xfId="1" applyNumberFormat="1" applyFont="1" applyAlignment="1">
      <alignment vertical="center"/>
    </xf>
    <xf numFmtId="0" fontId="35" fillId="0" borderId="0" xfId="0" applyFont="1" applyAlignment="1">
      <alignment vertical="center"/>
    </xf>
    <xf numFmtId="0" fontId="35" fillId="0" borderId="0" xfId="0" applyFont="1" applyAlignment="1">
      <alignment horizontal="center" vertical="center"/>
    </xf>
    <xf numFmtId="164" fontId="35" fillId="0" borderId="0" xfId="0" applyNumberFormat="1" applyFont="1" applyAlignment="1">
      <alignment vertical="center"/>
    </xf>
    <xf numFmtId="0" fontId="54" fillId="0" borderId="0" xfId="0" applyFont="1" applyAlignment="1">
      <alignment vertical="center"/>
    </xf>
    <xf numFmtId="167" fontId="35" fillId="0" borderId="0" xfId="0" applyNumberFormat="1" applyFont="1" applyAlignment="1">
      <alignment vertical="center"/>
    </xf>
    <xf numFmtId="170" fontId="35" fillId="0" borderId="0" xfId="0" applyNumberFormat="1" applyFont="1" applyAlignment="1">
      <alignment vertical="center"/>
    </xf>
    <xf numFmtId="43" fontId="35" fillId="0" borderId="0" xfId="0" applyNumberFormat="1" applyFont="1" applyAlignment="1">
      <alignment vertical="center"/>
    </xf>
    <xf numFmtId="166" fontId="35" fillId="0" borderId="0" xfId="0" applyNumberFormat="1" applyFont="1" applyAlignment="1">
      <alignment vertical="center"/>
    </xf>
    <xf numFmtId="0" fontId="58" fillId="0" borderId="0" xfId="0" applyFont="1" applyAlignment="1">
      <alignment vertical="center"/>
    </xf>
    <xf numFmtId="0" fontId="75" fillId="0" borderId="3" xfId="0" applyFont="1" applyFill="1" applyBorder="1" applyAlignment="1">
      <alignment horizontal="center" vertical="center" wrapText="1"/>
    </xf>
    <xf numFmtId="0" fontId="16" fillId="0" borderId="3" xfId="0" applyFont="1" applyBorder="1" applyAlignment="1">
      <alignment vertical="center" wrapText="1"/>
    </xf>
    <xf numFmtId="0" fontId="73" fillId="0" borderId="3" xfId="0" applyFont="1" applyBorder="1" applyAlignment="1">
      <alignment horizontal="center"/>
    </xf>
    <xf numFmtId="3" fontId="4" fillId="9" borderId="3" xfId="0" applyNumberFormat="1" applyFont="1" applyFill="1" applyBorder="1" applyAlignment="1">
      <alignment horizontal="center" vertical="center"/>
    </xf>
    <xf numFmtId="166" fontId="63" fillId="9" borderId="3" xfId="1" applyNumberFormat="1" applyFont="1" applyFill="1" applyBorder="1" applyAlignment="1">
      <alignment horizontal="center" vertical="center" wrapText="1"/>
    </xf>
    <xf numFmtId="166" fontId="64" fillId="9" borderId="3" xfId="1" applyNumberFormat="1" applyFont="1" applyFill="1" applyBorder="1" applyAlignment="1">
      <alignment horizontal="center" vertical="center" wrapText="1"/>
    </xf>
    <xf numFmtId="166" fontId="6" fillId="10" borderId="3" xfId="1" applyNumberFormat="1" applyFont="1" applyFill="1" applyBorder="1" applyAlignment="1">
      <alignment vertical="center" wrapText="1"/>
    </xf>
    <xf numFmtId="0" fontId="72" fillId="0" borderId="3" xfId="0" applyFont="1" applyFill="1" applyBorder="1" applyAlignment="1">
      <alignment horizontal="center" vertical="center" wrapText="1"/>
    </xf>
    <xf numFmtId="166" fontId="6" fillId="9" borderId="3" xfId="1" applyNumberFormat="1" applyFont="1" applyFill="1" applyBorder="1" applyAlignment="1">
      <alignment horizontal="right" vertical="center" wrapText="1"/>
    </xf>
    <xf numFmtId="166" fontId="16" fillId="10" borderId="3" xfId="1" applyNumberFormat="1" applyFont="1" applyFill="1" applyBorder="1" applyAlignment="1">
      <alignment vertical="center" wrapText="1"/>
    </xf>
    <xf numFmtId="166" fontId="16" fillId="10" borderId="3" xfId="1" applyNumberFormat="1" applyFont="1" applyFill="1" applyBorder="1" applyAlignment="1">
      <alignment vertical="center"/>
    </xf>
    <xf numFmtId="167" fontId="5" fillId="0" borderId="0" xfId="1" applyNumberFormat="1" applyFont="1" applyAlignment="1">
      <alignment horizontal="center" vertical="center"/>
    </xf>
    <xf numFmtId="167" fontId="3" fillId="4" borderId="3" xfId="1" applyNumberFormat="1" applyFont="1" applyFill="1" applyBorder="1" applyAlignment="1">
      <alignment horizontal="center" vertical="center" wrapText="1"/>
    </xf>
    <xf numFmtId="167" fontId="6" fillId="13" borderId="3" xfId="1" applyNumberFormat="1" applyFont="1" applyFill="1" applyBorder="1" applyAlignment="1">
      <alignment vertical="center" wrapText="1"/>
    </xf>
    <xf numFmtId="167" fontId="5" fillId="0" borderId="0" xfId="1" applyNumberFormat="1" applyFont="1" applyAlignment="1">
      <alignment vertical="center"/>
    </xf>
    <xf numFmtId="171" fontId="65" fillId="0" borderId="19" xfId="8" applyNumberFormat="1" applyFont="1" applyFill="1" applyBorder="1" applyAlignment="1">
      <alignment vertical="center" wrapText="1"/>
    </xf>
    <xf numFmtId="0" fontId="57" fillId="0" borderId="7" xfId="0" applyFont="1" applyBorder="1" applyAlignment="1">
      <alignment vertical="center"/>
    </xf>
    <xf numFmtId="171" fontId="65" fillId="0" borderId="3" xfId="8" applyNumberFormat="1" applyFont="1" applyFill="1" applyBorder="1" applyAlignment="1">
      <alignment vertical="center" wrapText="1"/>
    </xf>
    <xf numFmtId="0" fontId="22" fillId="0" borderId="3" xfId="3" applyFill="1" applyBorder="1" applyAlignment="1">
      <alignment vertical="center"/>
    </xf>
    <xf numFmtId="171" fontId="59" fillId="0" borderId="3" xfId="8" applyNumberFormat="1" applyFont="1" applyFill="1" applyBorder="1" applyAlignment="1">
      <alignment vertical="center" wrapText="1"/>
    </xf>
    <xf numFmtId="171" fontId="56" fillId="0" borderId="3" xfId="8" applyNumberFormat="1" applyFont="1" applyFill="1" applyBorder="1" applyAlignment="1">
      <alignment vertical="center" wrapText="1"/>
    </xf>
    <xf numFmtId="171" fontId="74" fillId="13" borderId="3" xfId="8" applyNumberFormat="1" applyFont="1" applyFill="1" applyBorder="1" applyAlignment="1">
      <alignment vertical="center" wrapText="1"/>
    </xf>
    <xf numFmtId="0" fontId="57" fillId="4" borderId="3" xfId="0" applyFont="1" applyFill="1" applyBorder="1" applyAlignment="1">
      <alignment horizontal="center" vertical="center"/>
    </xf>
    <xf numFmtId="0" fontId="2" fillId="13" borderId="28" xfId="0" applyFont="1" applyFill="1" applyBorder="1" applyAlignment="1">
      <alignment horizontal="center" vertical="center" wrapText="1"/>
    </xf>
    <xf numFmtId="0" fontId="69" fillId="13" borderId="28" xfId="0" applyFont="1" applyFill="1" applyBorder="1" applyAlignment="1">
      <alignment vertical="center"/>
    </xf>
    <xf numFmtId="166" fontId="2" fillId="13" borderId="28" xfId="1" applyNumberFormat="1" applyFont="1" applyFill="1" applyBorder="1" applyAlignment="1">
      <alignment vertical="center"/>
    </xf>
    <xf numFmtId="166" fontId="2" fillId="13" borderId="28" xfId="1" applyNumberFormat="1" applyFont="1" applyFill="1" applyBorder="1" applyAlignment="1">
      <alignment horizontal="right" vertical="center"/>
    </xf>
    <xf numFmtId="167" fontId="6" fillId="13" borderId="28" xfId="1" applyNumberFormat="1" applyFont="1" applyFill="1" applyBorder="1" applyAlignment="1">
      <alignment vertical="center"/>
    </xf>
    <xf numFmtId="167" fontId="6" fillId="13" borderId="28" xfId="1" applyNumberFormat="1" applyFont="1" applyFill="1" applyBorder="1" applyAlignment="1">
      <alignment horizontal="right" vertical="center"/>
    </xf>
    <xf numFmtId="167" fontId="6" fillId="13" borderId="28" xfId="1" applyNumberFormat="1" applyFont="1" applyFill="1" applyBorder="1" applyAlignment="1">
      <alignment horizontal="center" vertical="center"/>
    </xf>
    <xf numFmtId="166" fontId="2" fillId="13" borderId="28" xfId="1" applyNumberFormat="1" applyFont="1" applyFill="1" applyBorder="1" applyAlignment="1">
      <alignment vertical="center" wrapText="1"/>
    </xf>
    <xf numFmtId="43" fontId="5" fillId="13" borderId="28" xfId="1" applyNumberFormat="1" applyFont="1" applyFill="1" applyBorder="1" applyAlignment="1">
      <alignment horizontal="center" vertical="center" wrapText="1"/>
    </xf>
    <xf numFmtId="166" fontId="5" fillId="13" borderId="28" xfId="1" applyNumberFormat="1" applyFont="1" applyFill="1" applyBorder="1" applyAlignment="1">
      <alignment horizontal="center" vertical="center" wrapText="1"/>
    </xf>
    <xf numFmtId="166" fontId="5" fillId="13" borderId="28" xfId="1" applyNumberFormat="1" applyFont="1" applyFill="1" applyBorder="1" applyAlignment="1">
      <alignment vertical="center" wrapText="1"/>
    </xf>
    <xf numFmtId="3" fontId="4" fillId="5" borderId="28" xfId="0" applyNumberFormat="1" applyFont="1" applyFill="1" applyBorder="1" applyAlignment="1">
      <alignment horizontal="center" vertical="center"/>
    </xf>
    <xf numFmtId="166" fontId="5" fillId="5" borderId="28" xfId="1" applyNumberFormat="1" applyFont="1" applyFill="1" applyBorder="1" applyAlignment="1">
      <alignment vertical="center" wrapText="1"/>
    </xf>
    <xf numFmtId="166" fontId="2" fillId="5" borderId="28" xfId="1" applyNumberFormat="1" applyFont="1" applyFill="1" applyBorder="1" applyAlignment="1">
      <alignment vertical="center"/>
    </xf>
    <xf numFmtId="166" fontId="4" fillId="5" borderId="28" xfId="1" applyNumberFormat="1" applyFont="1" applyFill="1" applyBorder="1" applyAlignment="1">
      <alignment horizontal="center" vertical="center" wrapText="1"/>
    </xf>
    <xf numFmtId="166" fontId="9" fillId="5" borderId="28" xfId="1" applyNumberFormat="1" applyFont="1" applyFill="1" applyBorder="1" applyAlignment="1">
      <alignment horizontal="left" vertical="center"/>
    </xf>
    <xf numFmtId="166" fontId="68" fillId="5" borderId="28" xfId="1" applyNumberFormat="1" applyFont="1" applyFill="1" applyBorder="1" applyAlignment="1">
      <alignment horizontal="center" vertical="center" wrapText="1"/>
    </xf>
    <xf numFmtId="167" fontId="2" fillId="0" borderId="28" xfId="1" applyNumberFormat="1" applyFont="1" applyFill="1" applyBorder="1" applyAlignment="1">
      <alignment vertical="center" wrapText="1"/>
    </xf>
    <xf numFmtId="0" fontId="65" fillId="0" borderId="28" xfId="0" applyFont="1" applyFill="1" applyBorder="1" applyAlignment="1">
      <alignment vertical="center" wrapText="1"/>
    </xf>
    <xf numFmtId="0" fontId="5" fillId="0" borderId="3" xfId="0" applyFont="1" applyBorder="1" applyAlignment="1">
      <alignment horizontal="center" vertical="center" textRotation="90"/>
    </xf>
    <xf numFmtId="0" fontId="5" fillId="0" borderId="20" xfId="0" applyFont="1" applyFill="1" applyBorder="1" applyAlignment="1">
      <alignment horizontal="center" vertical="center" textRotation="90" wrapText="1"/>
    </xf>
    <xf numFmtId="0" fontId="5" fillId="0" borderId="21" xfId="0" applyFont="1" applyFill="1" applyBorder="1" applyAlignment="1">
      <alignment horizontal="center" vertical="center" textRotation="90" wrapText="1"/>
    </xf>
    <xf numFmtId="0" fontId="5" fillId="0" borderId="22" xfId="0" applyFont="1" applyFill="1" applyBorder="1" applyAlignment="1">
      <alignment horizontal="center" vertical="center" textRotation="90" wrapText="1"/>
    </xf>
    <xf numFmtId="0" fontId="36" fillId="12" borderId="0" xfId="0" applyFont="1" applyFill="1" applyAlignment="1">
      <alignment horizontal="center"/>
    </xf>
    <xf numFmtId="0" fontId="0" fillId="0" borderId="0" xfId="0" applyFont="1" applyAlignment="1"/>
    <xf numFmtId="0" fontId="36" fillId="8" borderId="10" xfId="0" applyFont="1" applyFill="1" applyBorder="1" applyAlignment="1">
      <alignment horizontal="center" vertical="center"/>
    </xf>
    <xf numFmtId="0" fontId="34" fillId="0" borderId="15" xfId="0" applyFont="1" applyBorder="1"/>
    <xf numFmtId="0" fontId="34" fillId="0" borderId="2" xfId="0" applyFont="1" applyBorder="1"/>
    <xf numFmtId="0" fontId="3" fillId="0" borderId="18" xfId="2" applyFont="1" applyBorder="1" applyAlignment="1">
      <alignment horizontal="center"/>
    </xf>
    <xf numFmtId="0" fontId="3" fillId="0" borderId="0" xfId="2" applyFont="1" applyBorder="1" applyAlignment="1">
      <alignment horizontal="center"/>
    </xf>
    <xf numFmtId="0" fontId="3" fillId="0" borderId="19" xfId="2" applyFont="1" applyBorder="1" applyAlignment="1">
      <alignment horizontal="center"/>
    </xf>
    <xf numFmtId="0" fontId="3" fillId="0" borderId="7" xfId="2" applyFont="1" applyBorder="1" applyAlignment="1">
      <alignment horizontal="center"/>
    </xf>
    <xf numFmtId="0" fontId="19" fillId="0" borderId="18" xfId="2" applyFont="1" applyBorder="1" applyAlignment="1">
      <alignment horizontal="left" vertical="top" wrapText="1"/>
    </xf>
    <xf numFmtId="0" fontId="19" fillId="0" borderId="0" xfId="2" applyFont="1" applyBorder="1" applyAlignment="1">
      <alignment horizontal="left" vertical="top" wrapText="1"/>
    </xf>
    <xf numFmtId="0" fontId="19" fillId="0" borderId="18" xfId="2" applyFont="1" applyBorder="1" applyAlignment="1">
      <alignment horizontal="left" vertical="center" wrapText="1"/>
    </xf>
    <xf numFmtId="0" fontId="19" fillId="0" borderId="0" xfId="2" applyFont="1" applyBorder="1" applyAlignment="1">
      <alignment horizontal="left" vertical="center" wrapText="1"/>
    </xf>
    <xf numFmtId="0" fontId="11" fillId="0" borderId="18" xfId="2" applyFont="1" applyBorder="1" applyAlignment="1">
      <alignment horizontal="center" vertical="top" wrapText="1"/>
    </xf>
    <xf numFmtId="0" fontId="11" fillId="0" borderId="0" xfId="2" applyFont="1" applyBorder="1" applyAlignment="1">
      <alignment horizontal="center" vertical="top" wrapText="1"/>
    </xf>
    <xf numFmtId="0" fontId="11" fillId="0" borderId="20" xfId="2" applyFont="1" applyBorder="1" applyAlignment="1">
      <alignment horizontal="center" vertical="top" wrapText="1"/>
    </xf>
    <xf numFmtId="0" fontId="27" fillId="0" borderId="18" xfId="2" quotePrefix="1" applyFont="1" applyBorder="1" applyAlignment="1">
      <alignment horizontal="center"/>
    </xf>
    <xf numFmtId="0" fontId="27" fillId="0" borderId="0" xfId="2" applyFont="1" applyBorder="1" applyAlignment="1">
      <alignment horizontal="center"/>
    </xf>
    <xf numFmtId="0" fontId="18" fillId="0" borderId="18" xfId="2" applyFont="1" applyBorder="1" applyAlignment="1">
      <alignment horizontal="left" vertical="top" wrapText="1"/>
    </xf>
    <xf numFmtId="0" fontId="18" fillId="0" borderId="0" xfId="2" applyFont="1" applyBorder="1" applyAlignment="1">
      <alignment horizontal="left" vertical="top" wrapText="1"/>
    </xf>
    <xf numFmtId="0" fontId="42" fillId="0" borderId="18" xfId="2" applyFont="1" applyBorder="1" applyAlignment="1">
      <alignment horizontal="left"/>
    </xf>
    <xf numFmtId="0" fontId="42" fillId="0" borderId="0" xfId="2" applyFont="1" applyBorder="1" applyAlignment="1">
      <alignment horizontal="left"/>
    </xf>
    <xf numFmtId="0" fontId="11" fillId="0" borderId="18" xfId="2" applyFont="1" applyBorder="1" applyAlignment="1">
      <alignment horizontal="center"/>
    </xf>
    <xf numFmtId="0" fontId="11" fillId="0" borderId="0" xfId="2" applyFont="1" applyBorder="1" applyAlignment="1">
      <alignment horizontal="center"/>
    </xf>
    <xf numFmtId="0" fontId="11" fillId="0" borderId="20" xfId="2" applyFont="1" applyBorder="1" applyAlignment="1">
      <alignment horizontal="center"/>
    </xf>
    <xf numFmtId="0" fontId="11" fillId="0" borderId="0" xfId="2" applyFont="1" applyBorder="1" applyAlignment="1">
      <alignment horizontal="center" vertical="center" wrapText="1"/>
    </xf>
    <xf numFmtId="0" fontId="18" fillId="0" borderId="18" xfId="2" applyFont="1" applyBorder="1" applyAlignment="1">
      <alignment vertical="top" wrapText="1"/>
    </xf>
    <xf numFmtId="0" fontId="18" fillId="0" borderId="0" xfId="2" applyFont="1" applyBorder="1" applyAlignment="1">
      <alignment vertical="top" wrapText="1"/>
    </xf>
    <xf numFmtId="0" fontId="11" fillId="0" borderId="3" xfId="2" applyFont="1" applyBorder="1" applyAlignment="1">
      <alignment horizontal="center" vertical="center" wrapText="1"/>
    </xf>
    <xf numFmtId="0" fontId="11" fillId="0" borderId="3" xfId="2" applyFont="1" applyBorder="1" applyAlignment="1">
      <alignment horizontal="left" wrapText="1"/>
    </xf>
    <xf numFmtId="0" fontId="46" fillId="0" borderId="3" xfId="2" applyFont="1" applyBorder="1" applyAlignment="1">
      <alignment horizontal="center" vertical="center"/>
    </xf>
    <xf numFmtId="0" fontId="46" fillId="0" borderId="28" xfId="2" applyFont="1" applyBorder="1" applyAlignment="1">
      <alignment horizontal="center" vertical="center"/>
    </xf>
    <xf numFmtId="0" fontId="18" fillId="0" borderId="18" xfId="2" applyFont="1" applyBorder="1" applyAlignment="1">
      <alignment horizontal="left"/>
    </xf>
    <xf numFmtId="0" fontId="18" fillId="0" borderId="0" xfId="2" applyFont="1" applyBorder="1" applyAlignment="1">
      <alignment horizontal="left"/>
    </xf>
    <xf numFmtId="0" fontId="18" fillId="0" borderId="18" xfId="2" applyFont="1" applyBorder="1" applyAlignment="1">
      <alignment horizontal="center" vertical="top" wrapText="1"/>
    </xf>
    <xf numFmtId="0" fontId="18" fillId="0" borderId="0" xfId="2" applyFont="1" applyBorder="1" applyAlignment="1">
      <alignment horizontal="center" vertical="top" wrapText="1"/>
    </xf>
    <xf numFmtId="0" fontId="18" fillId="0" borderId="20" xfId="2" applyFont="1" applyBorder="1" applyAlignment="1">
      <alignment horizontal="center" vertical="top" wrapText="1"/>
    </xf>
    <xf numFmtId="0" fontId="18" fillId="0" borderId="18" xfId="2" applyFont="1" applyBorder="1" applyAlignment="1">
      <alignment vertical="center" wrapText="1"/>
    </xf>
    <xf numFmtId="0" fontId="18" fillId="0" borderId="0" xfId="2" applyFont="1" applyBorder="1" applyAlignment="1">
      <alignment vertical="center" wrapText="1"/>
    </xf>
  </cellXfs>
  <cellStyles count="13">
    <cellStyle name="Comma" xfId="1" builtinId="3"/>
    <cellStyle name="Comma [0]" xfId="8" builtinId="6"/>
    <cellStyle name="Comma [0] 2" xfId="11"/>
    <cellStyle name="Comma 2" xfId="5"/>
    <cellStyle name="Comma 2 2" xfId="6"/>
    <cellStyle name="Comma 3" xfId="7"/>
    <cellStyle name="Comma 4" xfId="10"/>
    <cellStyle name="Hyperlink" xfId="3" builtinId="8"/>
    <cellStyle name="Normal" xfId="0" builtinId="0"/>
    <cellStyle name="Normal 2" xfId="2"/>
    <cellStyle name="Normal 2 2" xfId="12"/>
    <cellStyle name="Normal 3" xfId="4"/>
    <cellStyle name="Normal 4" xfId="9"/>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1814F6"/>
      <color rgb="FF3366FF"/>
      <color rgb="FF0CE8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1683441</xdr:colOff>
      <xdr:row>124</xdr:row>
      <xdr:rowOff>31887</xdr:rowOff>
    </xdr:from>
    <xdr:to>
      <xdr:col>6</xdr:col>
      <xdr:colOff>1323975</xdr:colOff>
      <xdr:row>126</xdr:row>
      <xdr:rowOff>376918</xdr:rowOff>
    </xdr:to>
    <xdr:pic>
      <xdr:nvPicPr>
        <xdr:cNvPr id="2" name="Picture 1">
          <a:extLst>
            <a:ext uri="{FF2B5EF4-FFF2-40B4-BE49-F238E27FC236}">
              <a16:creationId xmlns:a16="http://schemas.microsoft.com/office/drawing/2014/main" id="{3CD4B450-1A90-4DF0-8554-19E151B646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36666" y="35474412"/>
          <a:ext cx="1326459" cy="128800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DU%20LIEU/Du%20lieu%20may%20hoa/LAM%20VIEC/Cty%20WATA/NOI%20BO/NKC%20Wata%20noi%20bo%20T9-2018%20den%20T12-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T"/>
      <sheetName val="HTTK1"/>
      <sheetName val="HTTK2"/>
      <sheetName val="MAHH"/>
      <sheetName val="MAKH"/>
      <sheetName val="MANCC"/>
      <sheetName val="SDD"/>
      <sheetName val="CT"/>
      <sheetName val="CDTK1"/>
      <sheetName val="CDTK3"/>
      <sheetName val="Phai thu KH"/>
      <sheetName val="Phai tra NCC"/>
      <sheetName val="SC TK"/>
      <sheetName val="PHIẾU THU"/>
      <sheetName val="Phieu chi"/>
      <sheetName val="KQKD"/>
      <sheetName val="BC Quan tri"/>
    </sheetNames>
    <sheetDataSet>
      <sheetData sheetId="0">
        <row r="7">
          <cell r="D7">
            <v>43344</v>
          </cell>
        </row>
      </sheetData>
      <sheetData sheetId="1">
        <row r="1">
          <cell r="B1">
            <v>8</v>
          </cell>
        </row>
      </sheetData>
      <sheetData sheetId="2"/>
      <sheetData sheetId="3">
        <row r="1">
          <cell r="A1">
            <v>6</v>
          </cell>
        </row>
      </sheetData>
      <sheetData sheetId="4">
        <row r="1">
          <cell r="A1">
            <v>6</v>
          </cell>
        </row>
      </sheetData>
      <sheetData sheetId="5">
        <row r="1">
          <cell r="A1">
            <v>6</v>
          </cell>
        </row>
      </sheetData>
      <sheetData sheetId="6">
        <row r="1">
          <cell r="A1">
            <v>6</v>
          </cell>
        </row>
      </sheetData>
      <sheetData sheetId="7">
        <row r="1">
          <cell r="B1">
            <v>11</v>
          </cell>
          <cell r="E1">
            <v>0</v>
          </cell>
          <cell r="G1">
            <v>242</v>
          </cell>
          <cell r="H1">
            <v>0</v>
          </cell>
          <cell r="I1">
            <v>11</v>
          </cell>
          <cell r="O1">
            <v>10</v>
          </cell>
          <cell r="T1">
            <v>0</v>
          </cell>
        </row>
        <row r="2">
          <cell r="B2" t="str">
            <v>CT!$E$11:$E$242</v>
          </cell>
        </row>
        <row r="5">
          <cell r="B5" t="str">
            <v>CT!$B$10:$B$10</v>
          </cell>
          <cell r="E5" t="str">
            <v>CT!$E$10:$E$10</v>
          </cell>
          <cell r="G5" t="str">
            <v>CT!$G$10:$G$10</v>
          </cell>
          <cell r="H5" t="str">
            <v>CT!$H$10:$H$10</v>
          </cell>
          <cell r="I5" t="str">
            <v>CT!$I$10:$I$10</v>
          </cell>
          <cell r="J5" t="str">
            <v>CT!$J$10:$J$10</v>
          </cell>
          <cell r="K5" t="str">
            <v>CT!$K$10:$K$10</v>
          </cell>
          <cell r="L5" t="str">
            <v>CT!$L$10:$L$10</v>
          </cell>
          <cell r="M5" t="str">
            <v>CT!$M$10:$M$10</v>
          </cell>
          <cell r="O5" t="str">
            <v>CT!$O$10:$O$10</v>
          </cell>
          <cell r="P5" t="str">
            <v>CT!$P$10:$P$10</v>
          </cell>
          <cell r="Q5" t="str">
            <v>CT!$Q$10:$Q$10</v>
          </cell>
          <cell r="R5" t="str">
            <v>CT!$R$10:$R$10</v>
          </cell>
          <cell r="S5" t="str">
            <v>CT!$S$10:$S$10</v>
          </cell>
          <cell r="T5" t="str">
            <v>CT!$T$10:$T$10</v>
          </cell>
          <cell r="U5" t="str">
            <v>CT!$U$10:$U$10</v>
          </cell>
          <cell r="V5" t="str">
            <v>CT!$V$10:$V$10</v>
          </cell>
        </row>
        <row r="6">
          <cell r="B6" t="str">
            <v>CT!$B$11:$B$10</v>
          </cell>
          <cell r="E6" t="str">
            <v>CT!$E$11:$E$10</v>
          </cell>
          <cell r="G6" t="str">
            <v>CT!$G$11:$G$10</v>
          </cell>
          <cell r="H6" t="str">
            <v>CT!$H$11:$H$10</v>
          </cell>
          <cell r="I6" t="str">
            <v>CT!$I$11:$I$10</v>
          </cell>
          <cell r="J6" t="str">
            <v>CT!$J$11:$J$10</v>
          </cell>
          <cell r="K6" t="str">
            <v>CT!$K$11:$K$10</v>
          </cell>
          <cell r="L6" t="str">
            <v>CT!$L$11:$L$10</v>
          </cell>
          <cell r="M6" t="str">
            <v>CT!$M$11:$M$10</v>
          </cell>
          <cell r="O6" t="str">
            <v>CT!$O$11:$O$10</v>
          </cell>
          <cell r="P6" t="str">
            <v>CT!$P$11:$P$10</v>
          </cell>
          <cell r="Q6" t="str">
            <v>CT!$Q$11:$Q$10</v>
          </cell>
          <cell r="R6" t="str">
            <v>CT!$R$11:$R$10</v>
          </cell>
          <cell r="S6" t="str">
            <v>CT!$S$11:$S$10</v>
          </cell>
          <cell r="T6" t="str">
            <v>CT!$T$11:$T$10</v>
          </cell>
          <cell r="U6" t="str">
            <v>CT!$U$11:$U$10</v>
          </cell>
          <cell r="V6" t="str">
            <v>CT!$V$11:$V$10</v>
          </cell>
        </row>
        <row r="8">
          <cell r="B8" t="str">
            <v>NHẬT KÝ CHUNG NĂM 2018</v>
          </cell>
        </row>
        <row r="10">
          <cell r="B10" t="str">
            <v>Số chứng từ</v>
          </cell>
          <cell r="C10" t="str">
            <v>Số hóa đơn</v>
          </cell>
          <cell r="D10" t="str">
            <v>Ngày chứng từ</v>
          </cell>
          <cell r="E10" t="str">
            <v>Ngày ghi sổ</v>
          </cell>
          <cell r="G10" t="str">
            <v>Diễn giải</v>
          </cell>
          <cell r="H10" t="str">
            <v>TKN</v>
          </cell>
          <cell r="I10" t="str">
            <v>TKC</v>
          </cell>
          <cell r="J10" t="str">
            <v>Mã NCC</v>
          </cell>
          <cell r="K10" t="str">
            <v>Mã hh/ KH</v>
          </cell>
          <cell r="L10" t="str">
            <v>TKN 
CAP 1</v>
          </cell>
          <cell r="M10" t="str">
            <v>TKC 
CAP 1</v>
          </cell>
          <cell r="N10" t="str">
            <v>USD</v>
          </cell>
          <cell r="O10" t="str">
            <v>Số tiền</v>
          </cell>
          <cell r="P10" t="str">
            <v>STNo</v>
          </cell>
          <cell r="Q10" t="str">
            <v>STCo</v>
          </cell>
          <cell r="R10" t="str">
            <v>STno NCC</v>
          </cell>
          <cell r="S10" t="str">
            <v>STco NCC</v>
          </cell>
          <cell r="T10" t="str">
            <v>NK</v>
          </cell>
          <cell r="U10" t="str">
            <v>GHICHU</v>
          </cell>
          <cell r="V10" t="str">
            <v>Tên KH NCC</v>
          </cell>
          <cell r="W10" t="str">
            <v>Địa chỉ</v>
          </cell>
        </row>
        <row r="11">
          <cell r="B11" t="str">
            <v>CT001</v>
          </cell>
          <cell r="D11">
            <v>43344</v>
          </cell>
          <cell r="E11">
            <v>43344</v>
          </cell>
          <cell r="G11" t="str">
            <v>Kết chuyển lợi nhuận chưa phân phối giai đoạn T3/2018 đến T8/2018</v>
          </cell>
          <cell r="H11" t="str">
            <v>4212</v>
          </cell>
          <cell r="I11" t="str">
            <v>4211</v>
          </cell>
          <cell r="L11" t="str">
            <v>421</v>
          </cell>
          <cell r="M11" t="str">
            <v>421</v>
          </cell>
          <cell r="O11">
            <v>542455891</v>
          </cell>
        </row>
        <row r="12">
          <cell r="B12" t="str">
            <v>CT002</v>
          </cell>
          <cell r="D12">
            <v>43347</v>
          </cell>
          <cell r="E12">
            <v>43347</v>
          </cell>
          <cell r="G12" t="str">
            <v>Thu tiền Decision Science Agency Pte Ltd</v>
          </cell>
          <cell r="H12" t="str">
            <v>1122</v>
          </cell>
          <cell r="I12" t="str">
            <v>511322</v>
          </cell>
          <cell r="L12" t="str">
            <v>112</v>
          </cell>
          <cell r="M12" t="str">
            <v>511</v>
          </cell>
          <cell r="O12">
            <v>52438945</v>
          </cell>
        </row>
        <row r="13">
          <cell r="B13" t="str">
            <v>CT003</v>
          </cell>
          <cell r="D13">
            <v>43348</v>
          </cell>
          <cell r="E13">
            <v>43348</v>
          </cell>
          <cell r="G13" t="str">
            <v>Hoàn trả lại lệnh chuyển tiền nhầm tài khoản ngày 30/08/18</v>
          </cell>
          <cell r="H13" t="str">
            <v>1121</v>
          </cell>
          <cell r="I13" t="str">
            <v>6427</v>
          </cell>
          <cell r="L13" t="str">
            <v>112</v>
          </cell>
          <cell r="M13" t="str">
            <v>642</v>
          </cell>
          <cell r="O13">
            <v>12360150</v>
          </cell>
        </row>
        <row r="14">
          <cell r="B14" t="str">
            <v>CT004</v>
          </cell>
          <cell r="D14">
            <v>43348</v>
          </cell>
          <cell r="E14">
            <v>43348</v>
          </cell>
          <cell r="G14" t="str">
            <v>Hoàn trả lại lệnh chuyển tiền nhầm tài khoản ngày 30/08/18</v>
          </cell>
          <cell r="H14" t="str">
            <v>1121</v>
          </cell>
          <cell r="I14" t="str">
            <v>6427</v>
          </cell>
          <cell r="L14" t="str">
            <v>112</v>
          </cell>
          <cell r="M14" t="str">
            <v>642</v>
          </cell>
          <cell r="O14">
            <v>3399073</v>
          </cell>
        </row>
        <row r="15">
          <cell r="B15" t="str">
            <v>CT005</v>
          </cell>
          <cell r="D15">
            <v>43357</v>
          </cell>
          <cell r="E15">
            <v>43357</v>
          </cell>
          <cell r="G15" t="str">
            <v>Bán 10,000$ x 23.220đ từ TK USD chuyển vào TK VND; TGSS: 23.076,26đ</v>
          </cell>
          <cell r="H15" t="str">
            <v>1121</v>
          </cell>
          <cell r="I15" t="str">
            <v>1122</v>
          </cell>
          <cell r="L15" t="str">
            <v>112</v>
          </cell>
          <cell r="M15" t="str">
            <v>112</v>
          </cell>
          <cell r="O15">
            <v>230762635</v>
          </cell>
        </row>
        <row r="16">
          <cell r="B16" t="str">
            <v>CT006</v>
          </cell>
          <cell r="D16">
            <v>43357</v>
          </cell>
          <cell r="E16">
            <v>43357</v>
          </cell>
          <cell r="G16" t="str">
            <v>Chênh lệch tỷ giá lời bán 10,000$ x 23.220đ từ TK USD chuyển vào TK VND; TGSS: 23.076,26đ</v>
          </cell>
          <cell r="H16" t="str">
            <v>1121</v>
          </cell>
          <cell r="I16" t="str">
            <v>515</v>
          </cell>
          <cell r="L16" t="str">
            <v>112</v>
          </cell>
          <cell r="M16" t="str">
            <v>515</v>
          </cell>
          <cell r="O16">
            <v>1437365</v>
          </cell>
        </row>
        <row r="17">
          <cell r="B17" t="str">
            <v>CT007</v>
          </cell>
          <cell r="D17">
            <v>43357</v>
          </cell>
          <cell r="E17">
            <v>43357</v>
          </cell>
          <cell r="F17" t="str">
            <v>Thiện</v>
          </cell>
          <cell r="G17" t="str">
            <v>Rút tiền gửi NH nhập quỹ</v>
          </cell>
          <cell r="H17" t="str">
            <v>11113</v>
          </cell>
          <cell r="I17" t="str">
            <v>1121</v>
          </cell>
          <cell r="L17" t="str">
            <v>111</v>
          </cell>
          <cell r="M17" t="str">
            <v>112</v>
          </cell>
          <cell r="O17">
            <v>240000000</v>
          </cell>
        </row>
        <row r="18">
          <cell r="B18" t="str">
            <v>CT008</v>
          </cell>
          <cell r="D18">
            <v>43360</v>
          </cell>
          <cell r="E18">
            <v>43360</v>
          </cell>
          <cell r="F18" t="str">
            <v>Thiện</v>
          </cell>
          <cell r="G18" t="str">
            <v>Nguyen Xuan Luc - Advance</v>
          </cell>
          <cell r="H18" t="str">
            <v>141</v>
          </cell>
          <cell r="I18" t="str">
            <v>11113</v>
          </cell>
          <cell r="L18" t="str">
            <v>141</v>
          </cell>
          <cell r="M18" t="str">
            <v>111</v>
          </cell>
          <cell r="O18">
            <v>20000000</v>
          </cell>
        </row>
        <row r="19">
          <cell r="B19" t="str">
            <v>CT009</v>
          </cell>
          <cell r="D19">
            <v>43360</v>
          </cell>
          <cell r="E19">
            <v>43360</v>
          </cell>
          <cell r="G19" t="str">
            <v>Bank transfer fee for Luc</v>
          </cell>
          <cell r="H19" t="str">
            <v>6425</v>
          </cell>
          <cell r="I19" t="str">
            <v>11113</v>
          </cell>
          <cell r="L19" t="str">
            <v>642</v>
          </cell>
          <cell r="M19" t="str">
            <v>111</v>
          </cell>
          <cell r="O19">
            <v>7000</v>
          </cell>
        </row>
        <row r="20">
          <cell r="B20" t="str">
            <v>CT010</v>
          </cell>
          <cell r="D20">
            <v>43361</v>
          </cell>
          <cell r="E20">
            <v>43361</v>
          </cell>
          <cell r="G20" t="str">
            <v>Vu Dang Hoang Lam - Salary Hoa Binh</v>
          </cell>
          <cell r="H20" t="str">
            <v>6421</v>
          </cell>
          <cell r="I20" t="str">
            <v>11113</v>
          </cell>
          <cell r="L20" t="str">
            <v>642</v>
          </cell>
          <cell r="M20" t="str">
            <v>111</v>
          </cell>
          <cell r="O20">
            <v>12480000</v>
          </cell>
        </row>
        <row r="21">
          <cell r="B21" t="str">
            <v>CT011</v>
          </cell>
          <cell r="D21">
            <v>43362</v>
          </cell>
          <cell r="E21">
            <v>43362</v>
          </cell>
          <cell r="G21" t="str">
            <v>Thu tiền Decision Science Agency Pte Ltd</v>
          </cell>
          <cell r="H21" t="str">
            <v>1122</v>
          </cell>
          <cell r="I21" t="str">
            <v>511322</v>
          </cell>
          <cell r="L21" t="str">
            <v>112</v>
          </cell>
          <cell r="M21" t="str">
            <v>511</v>
          </cell>
          <cell r="O21">
            <v>16061030</v>
          </cell>
        </row>
        <row r="22">
          <cell r="B22" t="str">
            <v>CT012</v>
          </cell>
          <cell r="D22">
            <v>43363</v>
          </cell>
          <cell r="E22">
            <v>43363</v>
          </cell>
          <cell r="G22" t="str">
            <v>Bank transfer fee for Lam</v>
          </cell>
          <cell r="H22" t="str">
            <v>6425</v>
          </cell>
          <cell r="I22" t="str">
            <v>11113</v>
          </cell>
          <cell r="L22" t="str">
            <v>642</v>
          </cell>
          <cell r="M22" t="str">
            <v>111</v>
          </cell>
          <cell r="O22">
            <v>11000</v>
          </cell>
        </row>
        <row r="23">
          <cell r="B23" t="str">
            <v>CT013</v>
          </cell>
          <cell r="D23">
            <v>43363</v>
          </cell>
          <cell r="E23">
            <v>43363</v>
          </cell>
          <cell r="F23" t="str">
            <v>Thiện</v>
          </cell>
          <cell r="G23" t="str">
            <v>Le Thuy Ngoc Han advance</v>
          </cell>
          <cell r="H23" t="str">
            <v>141</v>
          </cell>
          <cell r="I23" t="str">
            <v>11113</v>
          </cell>
          <cell r="L23" t="str">
            <v>141</v>
          </cell>
          <cell r="M23" t="str">
            <v>111</v>
          </cell>
          <cell r="O23">
            <v>10000000</v>
          </cell>
        </row>
        <row r="24">
          <cell r="B24" t="str">
            <v>CT014</v>
          </cell>
          <cell r="D24">
            <v>43363</v>
          </cell>
          <cell r="E24">
            <v>43363</v>
          </cell>
          <cell r="G24" t="str">
            <v>Bank transfer fee for Han</v>
          </cell>
          <cell r="H24" t="str">
            <v>6425</v>
          </cell>
          <cell r="I24" t="str">
            <v>11113</v>
          </cell>
          <cell r="L24" t="str">
            <v>642</v>
          </cell>
          <cell r="M24" t="str">
            <v>111</v>
          </cell>
          <cell r="O24">
            <v>11000</v>
          </cell>
        </row>
        <row r="25">
          <cell r="B25" t="str">
            <v>CT015</v>
          </cell>
          <cell r="D25">
            <v>43363</v>
          </cell>
          <cell r="E25">
            <v>43363</v>
          </cell>
          <cell r="G25" t="str">
            <v>Vu Minh Thai Salary Sep - Salary Time 1 of Sep</v>
          </cell>
          <cell r="H25" t="str">
            <v>6421</v>
          </cell>
          <cell r="I25" t="str">
            <v>11113</v>
          </cell>
          <cell r="L25" t="str">
            <v>642</v>
          </cell>
          <cell r="M25" t="str">
            <v>111</v>
          </cell>
          <cell r="O25">
            <v>8000000</v>
          </cell>
        </row>
        <row r="26">
          <cell r="B26" t="str">
            <v>CT016</v>
          </cell>
          <cell r="D26">
            <v>43363</v>
          </cell>
          <cell r="E26">
            <v>43363</v>
          </cell>
          <cell r="G26" t="str">
            <v>Bank transfer fee for Thai</v>
          </cell>
          <cell r="H26" t="str">
            <v>6425</v>
          </cell>
          <cell r="I26" t="str">
            <v>11113</v>
          </cell>
          <cell r="L26" t="str">
            <v>642</v>
          </cell>
          <cell r="M26" t="str">
            <v>111</v>
          </cell>
          <cell r="O26">
            <v>7000</v>
          </cell>
        </row>
        <row r="27">
          <cell r="B27" t="str">
            <v>CT017</v>
          </cell>
          <cell r="D27">
            <v>43363</v>
          </cell>
          <cell r="E27">
            <v>43363</v>
          </cell>
          <cell r="G27" t="str">
            <v>Thue - đút cho Thuế</v>
          </cell>
          <cell r="H27" t="str">
            <v>811</v>
          </cell>
          <cell r="I27" t="str">
            <v>11113</v>
          </cell>
          <cell r="L27" t="str">
            <v>811</v>
          </cell>
          <cell r="M27" t="str">
            <v>111</v>
          </cell>
          <cell r="O27">
            <v>1500000</v>
          </cell>
        </row>
        <row r="28">
          <cell r="B28" t="str">
            <v>CT018</v>
          </cell>
          <cell r="D28">
            <v>43368</v>
          </cell>
          <cell r="E28">
            <v>43368</v>
          </cell>
          <cell r="G28" t="str">
            <v>Lãi nhập vốn NH BIDV</v>
          </cell>
          <cell r="H28" t="str">
            <v>1121</v>
          </cell>
          <cell r="I28" t="str">
            <v>515</v>
          </cell>
          <cell r="L28" t="str">
            <v>112</v>
          </cell>
          <cell r="M28" t="str">
            <v>515</v>
          </cell>
          <cell r="O28">
            <v>25803</v>
          </cell>
        </row>
        <row r="29">
          <cell r="B29" t="str">
            <v>CT019</v>
          </cell>
          <cell r="D29">
            <v>43369</v>
          </cell>
          <cell r="E29">
            <v>43369</v>
          </cell>
          <cell r="G29" t="str">
            <v>Thu tiền Bohemian Innovation</v>
          </cell>
          <cell r="H29" t="str">
            <v>1122</v>
          </cell>
          <cell r="I29" t="str">
            <v>511321</v>
          </cell>
          <cell r="L29" t="str">
            <v>112</v>
          </cell>
          <cell r="M29" t="str">
            <v>511</v>
          </cell>
          <cell r="O29">
            <v>547483602</v>
          </cell>
        </row>
        <row r="30">
          <cell r="B30" t="str">
            <v>CT020</v>
          </cell>
          <cell r="D30">
            <v>43370</v>
          </cell>
          <cell r="E30">
            <v>43370</v>
          </cell>
          <cell r="G30" t="str">
            <v>Thu tiền Twentyseven Global</v>
          </cell>
          <cell r="H30" t="str">
            <v>1122</v>
          </cell>
          <cell r="I30" t="str">
            <v>511322</v>
          </cell>
          <cell r="L30" t="str">
            <v>112</v>
          </cell>
          <cell r="M30" t="str">
            <v>511</v>
          </cell>
          <cell r="O30">
            <v>107843715</v>
          </cell>
        </row>
        <row r="31">
          <cell r="B31" t="str">
            <v>CT021</v>
          </cell>
          <cell r="D31">
            <v>43372</v>
          </cell>
          <cell r="E31">
            <v>43372</v>
          </cell>
          <cell r="G31" t="str">
            <v>Nộp thuế TNCN năm 2017</v>
          </cell>
          <cell r="H31" t="str">
            <v>6421</v>
          </cell>
          <cell r="I31" t="str">
            <v>1121</v>
          </cell>
          <cell r="L31" t="str">
            <v>642</v>
          </cell>
          <cell r="M31" t="str">
            <v>112</v>
          </cell>
          <cell r="O31">
            <v>3568300</v>
          </cell>
        </row>
        <row r="32">
          <cell r="B32" t="str">
            <v>CT022</v>
          </cell>
          <cell r="D32">
            <v>43372</v>
          </cell>
          <cell r="E32">
            <v>43372</v>
          </cell>
          <cell r="G32" t="str">
            <v>Nộp phạt chậm nộp tờ khai thuế tncn năm 2017</v>
          </cell>
          <cell r="H32" t="str">
            <v>811</v>
          </cell>
          <cell r="I32" t="str">
            <v>1121</v>
          </cell>
          <cell r="L32" t="str">
            <v>811</v>
          </cell>
          <cell r="M32" t="str">
            <v>112</v>
          </cell>
          <cell r="O32">
            <v>1680000</v>
          </cell>
        </row>
        <row r="33">
          <cell r="B33" t="str">
            <v>CT023</v>
          </cell>
          <cell r="D33">
            <v>43372</v>
          </cell>
          <cell r="E33">
            <v>43372</v>
          </cell>
          <cell r="G33" t="str">
            <v>Phí SMS T8/2018 NH BIDV</v>
          </cell>
          <cell r="H33" t="str">
            <v>6425</v>
          </cell>
          <cell r="I33" t="str">
            <v>1121</v>
          </cell>
          <cell r="L33" t="str">
            <v>642</v>
          </cell>
          <cell r="M33" t="str">
            <v>112</v>
          </cell>
          <cell r="O33">
            <v>110000</v>
          </cell>
        </row>
        <row r="34">
          <cell r="B34" t="str">
            <v>CT024</v>
          </cell>
          <cell r="D34">
            <v>43378</v>
          </cell>
          <cell r="E34">
            <v>43378</v>
          </cell>
          <cell r="G34" t="str">
            <v>NGUYEN CONG DANH-Salary Sep 2018</v>
          </cell>
          <cell r="H34" t="str">
            <v>6421</v>
          </cell>
          <cell r="I34" t="str">
            <v>11113</v>
          </cell>
          <cell r="L34" t="str">
            <v>642</v>
          </cell>
          <cell r="M34" t="str">
            <v>111</v>
          </cell>
          <cell r="O34">
            <v>16400000</v>
          </cell>
        </row>
        <row r="35">
          <cell r="B35" t="str">
            <v>CT025</v>
          </cell>
          <cell r="D35">
            <v>43378</v>
          </cell>
          <cell r="E35">
            <v>43378</v>
          </cell>
          <cell r="G35" t="str">
            <v>TRAN MINH CHINH-Salary Sep 2018</v>
          </cell>
          <cell r="H35" t="str">
            <v>6421</v>
          </cell>
          <cell r="I35" t="str">
            <v>11113</v>
          </cell>
          <cell r="L35" t="str">
            <v>642</v>
          </cell>
          <cell r="M35" t="str">
            <v>111</v>
          </cell>
          <cell r="O35">
            <v>20140000</v>
          </cell>
        </row>
        <row r="36">
          <cell r="B36" t="str">
            <v>CT026</v>
          </cell>
          <cell r="D36">
            <v>43378</v>
          </cell>
          <cell r="E36">
            <v>43378</v>
          </cell>
          <cell r="G36" t="str">
            <v>Nguyen Van Cuc-Salary Sep 2018</v>
          </cell>
          <cell r="H36" t="str">
            <v>6421</v>
          </cell>
          <cell r="I36" t="str">
            <v>11113</v>
          </cell>
          <cell r="L36" t="str">
            <v>642</v>
          </cell>
          <cell r="M36" t="str">
            <v>111</v>
          </cell>
          <cell r="O36">
            <v>12000000</v>
          </cell>
        </row>
        <row r="37">
          <cell r="B37" t="str">
            <v>CT027</v>
          </cell>
          <cell r="D37">
            <v>43378</v>
          </cell>
          <cell r="E37">
            <v>43378</v>
          </cell>
          <cell r="G37" t="str">
            <v>Pham Thi Quynh-Salary Sep 2018</v>
          </cell>
          <cell r="H37" t="str">
            <v>6421</v>
          </cell>
          <cell r="I37" t="str">
            <v>11113</v>
          </cell>
          <cell r="L37" t="str">
            <v>642</v>
          </cell>
          <cell r="M37" t="str">
            <v>111</v>
          </cell>
          <cell r="O37">
            <v>12000000</v>
          </cell>
        </row>
        <row r="38">
          <cell r="B38" t="str">
            <v>CT028</v>
          </cell>
          <cell r="D38">
            <v>43378</v>
          </cell>
          <cell r="E38">
            <v>43378</v>
          </cell>
          <cell r="G38" t="str">
            <v>Nguyen Tran Khanh Au-Salary Sep 2018</v>
          </cell>
          <cell r="H38" t="str">
            <v>6421</v>
          </cell>
          <cell r="I38" t="str">
            <v>11113</v>
          </cell>
          <cell r="L38" t="str">
            <v>642</v>
          </cell>
          <cell r="M38" t="str">
            <v>111</v>
          </cell>
          <cell r="O38">
            <v>13100000</v>
          </cell>
        </row>
        <row r="39">
          <cell r="B39" t="str">
            <v>CT029</v>
          </cell>
          <cell r="D39">
            <v>43378</v>
          </cell>
          <cell r="E39">
            <v>43378</v>
          </cell>
          <cell r="G39" t="str">
            <v>Truong Tan Huy-Salary Sep 2018</v>
          </cell>
          <cell r="H39" t="str">
            <v>6421</v>
          </cell>
          <cell r="I39" t="str">
            <v>11113</v>
          </cell>
          <cell r="L39" t="str">
            <v>642</v>
          </cell>
          <cell r="M39" t="str">
            <v>111</v>
          </cell>
          <cell r="O39">
            <v>3368000</v>
          </cell>
        </row>
        <row r="40">
          <cell r="B40" t="str">
            <v>CT030</v>
          </cell>
          <cell r="D40">
            <v>43378</v>
          </cell>
          <cell r="E40">
            <v>43378</v>
          </cell>
          <cell r="G40" t="str">
            <v>Nguyen Kim Bao-Salary Sep 2018</v>
          </cell>
          <cell r="H40" t="str">
            <v>6421</v>
          </cell>
          <cell r="I40" t="str">
            <v>11113</v>
          </cell>
          <cell r="L40" t="str">
            <v>642</v>
          </cell>
          <cell r="M40" t="str">
            <v>111</v>
          </cell>
          <cell r="O40">
            <v>15750000</v>
          </cell>
        </row>
        <row r="41">
          <cell r="B41" t="str">
            <v>CT031</v>
          </cell>
          <cell r="D41">
            <v>43378</v>
          </cell>
          <cell r="E41">
            <v>43378</v>
          </cell>
          <cell r="G41" t="str">
            <v>Dam Van Thien(Salary)-1. Salary: 81,890,000
2. Cong No Toi 31/8/2018: 230,583,914
=&gt; Total: 312473914</v>
          </cell>
          <cell r="H41" t="str">
            <v>6421</v>
          </cell>
          <cell r="I41" t="str">
            <v>11113</v>
          </cell>
          <cell r="L41" t="str">
            <v>642</v>
          </cell>
          <cell r="M41" t="str">
            <v>111</v>
          </cell>
          <cell r="O41">
            <v>81890000</v>
          </cell>
        </row>
        <row r="42">
          <cell r="B42" t="str">
            <v>CT032</v>
          </cell>
          <cell r="D42">
            <v>43378</v>
          </cell>
          <cell r="E42">
            <v>43378</v>
          </cell>
          <cell r="G42" t="str">
            <v>Chi trả cổ tức và hoa hồng cho Đàm Văn Thiện giai đoạn 1 từ T3/2017-T2/2018 (Công nợ sau khi tổng kết: 230,583,914đ)</v>
          </cell>
          <cell r="H42" t="str">
            <v>3342</v>
          </cell>
          <cell r="I42" t="str">
            <v>11113</v>
          </cell>
          <cell r="L42" t="str">
            <v>334</v>
          </cell>
          <cell r="M42" t="str">
            <v>111</v>
          </cell>
          <cell r="O42">
            <v>323175826</v>
          </cell>
        </row>
        <row r="43">
          <cell r="B43" t="str">
            <v>CT033</v>
          </cell>
          <cell r="D43">
            <v>43378</v>
          </cell>
          <cell r="E43">
            <v>43378</v>
          </cell>
          <cell r="G43" t="str">
            <v>Thu tiền Đàm Văn Thiện giữ tiền mặt của Cty từ T3/2017-T8/2018 (Công nợ sau khi tổng kết: 230,583,914đ)</v>
          </cell>
          <cell r="H43" t="str">
            <v>11113</v>
          </cell>
          <cell r="I43" t="str">
            <v>11111</v>
          </cell>
          <cell r="L43" t="str">
            <v>111</v>
          </cell>
          <cell r="M43" t="str">
            <v>111</v>
          </cell>
          <cell r="O43">
            <v>92591912</v>
          </cell>
        </row>
        <row r="44">
          <cell r="B44" t="str">
            <v>CT034</v>
          </cell>
          <cell r="D44">
            <v>43378</v>
          </cell>
          <cell r="E44">
            <v>43378</v>
          </cell>
          <cell r="G44" t="str">
            <v>VO KIM THINH-Salary Sep 2018</v>
          </cell>
          <cell r="H44" t="str">
            <v>6421</v>
          </cell>
          <cell r="I44" t="str">
            <v>11113</v>
          </cell>
          <cell r="L44" t="str">
            <v>642</v>
          </cell>
          <cell r="M44" t="str">
            <v>111</v>
          </cell>
          <cell r="O44">
            <v>16489000</v>
          </cell>
        </row>
        <row r="45">
          <cell r="B45" t="str">
            <v>CT035</v>
          </cell>
          <cell r="D45">
            <v>43378</v>
          </cell>
          <cell r="E45">
            <v>43378</v>
          </cell>
          <cell r="G45" t="str">
            <v>Nguyen Xuan Luc (Salary)-1. Salary: 20593000
2. Cong No Toi 31/8/2018: 97,113,611
=&gt; Total: 117706611</v>
          </cell>
          <cell r="H45" t="str">
            <v>6421</v>
          </cell>
          <cell r="I45" t="str">
            <v>11113</v>
          </cell>
          <cell r="L45" t="str">
            <v>642</v>
          </cell>
          <cell r="M45" t="str">
            <v>111</v>
          </cell>
          <cell r="O45">
            <v>20593000</v>
          </cell>
        </row>
        <row r="46">
          <cell r="B46" t="str">
            <v>CT036</v>
          </cell>
          <cell r="D46">
            <v>43378</v>
          </cell>
          <cell r="E46">
            <v>43378</v>
          </cell>
          <cell r="G46" t="str">
            <v>Chi trả cổ tức và hoa hồng cho Nguyễn Xuân Lục giai đoạn 1 từ T3/2017-T2/2018 (Công nợ sau khi tổng kết: 97,113,611đ)</v>
          </cell>
          <cell r="H46" t="str">
            <v>3343</v>
          </cell>
          <cell r="I46" t="str">
            <v>11113</v>
          </cell>
          <cell r="L46" t="str">
            <v>334</v>
          </cell>
          <cell r="M46" t="str">
            <v>111</v>
          </cell>
          <cell r="O46">
            <v>143523065</v>
          </cell>
        </row>
        <row r="47">
          <cell r="B47" t="str">
            <v>CT037</v>
          </cell>
          <cell r="D47">
            <v>43378</v>
          </cell>
          <cell r="E47">
            <v>43378</v>
          </cell>
          <cell r="G47" t="str">
            <v>Thu tiền Nguyễn Xuân Lục giữ tiền mặt của Cty từ T3/2017-T8/2018 (Công nợ sau khi tổng kết: 97,113,611đ)</v>
          </cell>
          <cell r="H47" t="str">
            <v>11113</v>
          </cell>
          <cell r="I47" t="str">
            <v>11112</v>
          </cell>
          <cell r="L47" t="str">
            <v>111</v>
          </cell>
          <cell r="M47" t="str">
            <v>111</v>
          </cell>
          <cell r="O47">
            <v>24839753</v>
          </cell>
        </row>
        <row r="48">
          <cell r="B48" t="str">
            <v>CT038</v>
          </cell>
          <cell r="D48">
            <v>43378</v>
          </cell>
          <cell r="E48">
            <v>43378</v>
          </cell>
          <cell r="G48" t="str">
            <v>Nguyen Xuan Luc - Advance</v>
          </cell>
          <cell r="H48" t="str">
            <v>141</v>
          </cell>
          <cell r="I48" t="str">
            <v>11113</v>
          </cell>
          <cell r="L48" t="str">
            <v>141</v>
          </cell>
          <cell r="M48" t="str">
            <v>111</v>
          </cell>
          <cell r="O48">
            <v>50000000</v>
          </cell>
        </row>
        <row r="49">
          <cell r="B49" t="str">
            <v>CT039</v>
          </cell>
          <cell r="D49">
            <v>43378</v>
          </cell>
          <cell r="E49">
            <v>43378</v>
          </cell>
          <cell r="G49" t="str">
            <v>MAI ANH KHA-Salary Sep 2018</v>
          </cell>
          <cell r="H49" t="str">
            <v>6421</v>
          </cell>
          <cell r="I49" t="str">
            <v>11113</v>
          </cell>
          <cell r="L49" t="str">
            <v>642</v>
          </cell>
          <cell r="M49" t="str">
            <v>111</v>
          </cell>
          <cell r="O49">
            <v>7000000</v>
          </cell>
        </row>
        <row r="50">
          <cell r="B50" t="str">
            <v>CT040</v>
          </cell>
          <cell r="D50">
            <v>43378</v>
          </cell>
          <cell r="E50">
            <v>43378</v>
          </cell>
          <cell r="G50" t="str">
            <v>Truong Thanh Nam-Salary Sep 2018</v>
          </cell>
          <cell r="H50" t="str">
            <v>6421</v>
          </cell>
          <cell r="I50" t="str">
            <v>11113</v>
          </cell>
          <cell r="L50" t="str">
            <v>642</v>
          </cell>
          <cell r="M50" t="str">
            <v>111</v>
          </cell>
          <cell r="O50">
            <v>6160000</v>
          </cell>
        </row>
        <row r="51">
          <cell r="B51" t="str">
            <v>CT041</v>
          </cell>
          <cell r="D51">
            <v>43378</v>
          </cell>
          <cell r="E51">
            <v>43378</v>
          </cell>
          <cell r="G51" t="str">
            <v>Tran Nguyen Song Hieu-Salary Sep 2018</v>
          </cell>
          <cell r="H51" t="str">
            <v>6421</v>
          </cell>
          <cell r="I51" t="str">
            <v>11113</v>
          </cell>
          <cell r="L51" t="str">
            <v>642</v>
          </cell>
          <cell r="M51" t="str">
            <v>111</v>
          </cell>
          <cell r="O51">
            <v>7400000</v>
          </cell>
        </row>
        <row r="52">
          <cell r="B52" t="str">
            <v>CT042</v>
          </cell>
          <cell r="D52">
            <v>43378</v>
          </cell>
          <cell r="E52">
            <v>43378</v>
          </cell>
          <cell r="G52" t="str">
            <v>Tran Thi Quynh-Salary Sep 2018</v>
          </cell>
          <cell r="H52" t="str">
            <v>6421</v>
          </cell>
          <cell r="I52" t="str">
            <v>11113</v>
          </cell>
          <cell r="L52" t="str">
            <v>642</v>
          </cell>
          <cell r="M52" t="str">
            <v>111</v>
          </cell>
          <cell r="O52">
            <v>4800000</v>
          </cell>
        </row>
        <row r="53">
          <cell r="B53" t="str">
            <v>CT043</v>
          </cell>
          <cell r="D53">
            <v>43378</v>
          </cell>
          <cell r="E53">
            <v>43378</v>
          </cell>
          <cell r="G53" t="str">
            <v>Tran Thi Kieu Linh-Salary Sep 2018</v>
          </cell>
          <cell r="H53" t="str">
            <v>6421</v>
          </cell>
          <cell r="I53" t="str">
            <v>11113</v>
          </cell>
          <cell r="L53" t="str">
            <v>642</v>
          </cell>
          <cell r="M53" t="str">
            <v>111</v>
          </cell>
          <cell r="O53">
            <v>6800000</v>
          </cell>
        </row>
        <row r="54">
          <cell r="B54" t="str">
            <v>CT044</v>
          </cell>
          <cell r="D54">
            <v>43378</v>
          </cell>
          <cell r="E54">
            <v>43378</v>
          </cell>
          <cell r="G54" t="str">
            <v>Nguyen Dang Quan-Salary Sep 2018</v>
          </cell>
          <cell r="H54" t="str">
            <v>6421</v>
          </cell>
          <cell r="I54" t="str">
            <v>11113</v>
          </cell>
          <cell r="L54" t="str">
            <v>642</v>
          </cell>
          <cell r="M54" t="str">
            <v>111</v>
          </cell>
          <cell r="O54">
            <v>8420000</v>
          </cell>
        </row>
        <row r="55">
          <cell r="B55" t="str">
            <v>CT045</v>
          </cell>
          <cell r="D55">
            <v>43378</v>
          </cell>
          <cell r="E55">
            <v>43378</v>
          </cell>
          <cell r="G55" t="str">
            <v>Nguyen Trung Thanh-Salary Sep 2018</v>
          </cell>
          <cell r="H55" t="str">
            <v>6421</v>
          </cell>
          <cell r="I55" t="str">
            <v>11113</v>
          </cell>
          <cell r="L55" t="str">
            <v>642</v>
          </cell>
          <cell r="M55" t="str">
            <v>111</v>
          </cell>
          <cell r="O55">
            <v>8000000</v>
          </cell>
        </row>
        <row r="56">
          <cell r="B56" t="str">
            <v>CT046</v>
          </cell>
          <cell r="D56">
            <v>43378</v>
          </cell>
          <cell r="E56">
            <v>43378</v>
          </cell>
          <cell r="G56" t="str">
            <v>Hoàng Minh Thái (Salary time 2 of Sep)-Salary Sep 2018 - Time 2</v>
          </cell>
          <cell r="H56" t="str">
            <v>6421</v>
          </cell>
          <cell r="I56" t="str">
            <v>11113</v>
          </cell>
          <cell r="L56" t="str">
            <v>642</v>
          </cell>
          <cell r="M56" t="str">
            <v>111</v>
          </cell>
          <cell r="O56">
            <v>9000000</v>
          </cell>
        </row>
        <row r="57">
          <cell r="B57" t="str">
            <v>CT047</v>
          </cell>
          <cell r="D57">
            <v>43378</v>
          </cell>
          <cell r="E57">
            <v>43378</v>
          </cell>
          <cell r="G57" t="str">
            <v>Nguyen Trung Tien-Salary Sep 2018</v>
          </cell>
          <cell r="H57" t="str">
            <v>6421</v>
          </cell>
          <cell r="I57" t="str">
            <v>11113</v>
          </cell>
          <cell r="L57" t="str">
            <v>642</v>
          </cell>
          <cell r="M57" t="str">
            <v>111</v>
          </cell>
          <cell r="O57">
            <v>21000000</v>
          </cell>
        </row>
        <row r="58">
          <cell r="B58" t="str">
            <v>CT048</v>
          </cell>
          <cell r="D58">
            <v>43378</v>
          </cell>
          <cell r="E58">
            <v>43378</v>
          </cell>
          <cell r="G58" t="str">
            <v>Nguyen Thi Anh Dao-Salary Sep 2018</v>
          </cell>
          <cell r="H58" t="str">
            <v>6421</v>
          </cell>
          <cell r="I58" t="str">
            <v>11113</v>
          </cell>
          <cell r="L58" t="str">
            <v>642</v>
          </cell>
          <cell r="M58" t="str">
            <v>111</v>
          </cell>
          <cell r="O58">
            <v>15000000</v>
          </cell>
        </row>
        <row r="59">
          <cell r="B59" t="str">
            <v>CT049</v>
          </cell>
          <cell r="D59">
            <v>43378</v>
          </cell>
          <cell r="E59">
            <v>43378</v>
          </cell>
          <cell r="G59" t="str">
            <v>Bank transfer salary fee-Salary Sep 2018</v>
          </cell>
          <cell r="H59" t="str">
            <v>6421</v>
          </cell>
          <cell r="I59" t="str">
            <v>11113</v>
          </cell>
          <cell r="L59" t="str">
            <v>642</v>
          </cell>
          <cell r="M59" t="str">
            <v>111</v>
          </cell>
          <cell r="O59">
            <v>66000</v>
          </cell>
        </row>
        <row r="60">
          <cell r="B60" t="str">
            <v>CT050</v>
          </cell>
          <cell r="D60">
            <v>43378</v>
          </cell>
          <cell r="E60">
            <v>43378</v>
          </cell>
          <cell r="G60" t="str">
            <v>Bán 25,000$ x 23.310đ từ TK USD chuyển vào TK VND; TGSS: 23.167,14đ</v>
          </cell>
          <cell r="H60" t="str">
            <v>1121</v>
          </cell>
          <cell r="I60" t="str">
            <v>1122</v>
          </cell>
          <cell r="L60" t="str">
            <v>112</v>
          </cell>
          <cell r="M60" t="str">
            <v>112</v>
          </cell>
          <cell r="O60">
            <v>579178551</v>
          </cell>
        </row>
        <row r="61">
          <cell r="B61" t="str">
            <v>CT051</v>
          </cell>
          <cell r="D61">
            <v>43378</v>
          </cell>
          <cell r="E61">
            <v>43378</v>
          </cell>
          <cell r="G61" t="str">
            <v>Chênh lệch tỷ giá lời Bán 25,000$ x 23.310đ từ TK USD chuyển vào TK VND; TGSS: 23.167,14đ</v>
          </cell>
          <cell r="H61" t="str">
            <v>1121</v>
          </cell>
          <cell r="I61" t="str">
            <v>515</v>
          </cell>
          <cell r="L61" t="str">
            <v>112</v>
          </cell>
          <cell r="M61" t="str">
            <v>515</v>
          </cell>
          <cell r="O61">
            <v>3571449</v>
          </cell>
        </row>
        <row r="62">
          <cell r="B62" t="str">
            <v>CT052</v>
          </cell>
          <cell r="D62">
            <v>43378</v>
          </cell>
          <cell r="E62">
            <v>43378</v>
          </cell>
          <cell r="F62" t="str">
            <v>Thiện</v>
          </cell>
          <cell r="G62" t="str">
            <v>Rút tiền gửi NH nhập quỹ</v>
          </cell>
          <cell r="H62" t="str">
            <v>11113</v>
          </cell>
          <cell r="I62" t="str">
            <v>1121</v>
          </cell>
          <cell r="L62" t="str">
            <v>111</v>
          </cell>
          <cell r="M62" t="str">
            <v>112</v>
          </cell>
          <cell r="O62">
            <v>600000000</v>
          </cell>
        </row>
        <row r="63">
          <cell r="B63" t="str">
            <v>CT053</v>
          </cell>
          <cell r="D63">
            <v>43380</v>
          </cell>
          <cell r="E63">
            <v>43380</v>
          </cell>
          <cell r="G63" t="str">
            <v>Wallet Team OT Trung Nguyen Coffee-OT</v>
          </cell>
          <cell r="H63" t="str">
            <v>6428</v>
          </cell>
          <cell r="I63" t="str">
            <v>11113</v>
          </cell>
          <cell r="L63" t="str">
            <v>642</v>
          </cell>
          <cell r="M63" t="str">
            <v>111</v>
          </cell>
          <cell r="O63">
            <v>114000</v>
          </cell>
        </row>
        <row r="64">
          <cell r="B64" t="str">
            <v>CT054</v>
          </cell>
          <cell r="D64">
            <v>43380</v>
          </cell>
          <cell r="E64">
            <v>43380</v>
          </cell>
          <cell r="G64" t="str">
            <v>Wallet Team OT Trung Nguyen Coffee-OT</v>
          </cell>
          <cell r="H64" t="str">
            <v>6428</v>
          </cell>
          <cell r="I64" t="str">
            <v>11113</v>
          </cell>
          <cell r="L64" t="str">
            <v>642</v>
          </cell>
          <cell r="M64" t="str">
            <v>111</v>
          </cell>
          <cell r="O64">
            <v>167000</v>
          </cell>
        </row>
        <row r="65">
          <cell r="B65" t="str">
            <v>CT055</v>
          </cell>
          <cell r="D65">
            <v>43385</v>
          </cell>
          <cell r="E65">
            <v>43385</v>
          </cell>
          <cell r="G65" t="str">
            <v>Farewell Name-</v>
          </cell>
          <cell r="H65" t="str">
            <v>6428</v>
          </cell>
          <cell r="I65" t="str">
            <v>11113</v>
          </cell>
          <cell r="L65" t="str">
            <v>642</v>
          </cell>
          <cell r="M65" t="str">
            <v>111</v>
          </cell>
          <cell r="O65">
            <v>230000</v>
          </cell>
        </row>
        <row r="66">
          <cell r="B66" t="str">
            <v>CT056</v>
          </cell>
          <cell r="D66">
            <v>43388</v>
          </cell>
          <cell r="E66">
            <v>43388</v>
          </cell>
          <cell r="G66" t="str">
            <v>Nguyen Thi Hoa - Accountant salary July, August, Sep-Salary July, August, Sep 2018</v>
          </cell>
          <cell r="H66" t="str">
            <v>6421</v>
          </cell>
          <cell r="I66" t="str">
            <v>11113</v>
          </cell>
          <cell r="L66" t="str">
            <v>642</v>
          </cell>
          <cell r="M66" t="str">
            <v>111</v>
          </cell>
          <cell r="O66">
            <v>9000000</v>
          </cell>
        </row>
        <row r="67">
          <cell r="B67" t="str">
            <v>CT057</v>
          </cell>
          <cell r="D67">
            <v>43388</v>
          </cell>
          <cell r="E67">
            <v>43388</v>
          </cell>
          <cell r="G67" t="str">
            <v>Tiền chậm nộp tiền thuế TNDN 2016</v>
          </cell>
          <cell r="H67" t="str">
            <v>811</v>
          </cell>
          <cell r="I67" t="str">
            <v>1121</v>
          </cell>
          <cell r="L67" t="str">
            <v>811</v>
          </cell>
          <cell r="M67" t="str">
            <v>112</v>
          </cell>
          <cell r="O67">
            <v>326397</v>
          </cell>
        </row>
        <row r="68">
          <cell r="B68" t="str">
            <v>CT058</v>
          </cell>
          <cell r="D68">
            <v>43388</v>
          </cell>
          <cell r="E68">
            <v>43388</v>
          </cell>
          <cell r="G68" t="str">
            <v>Nôp tiền thuế TNDN năm 2016</v>
          </cell>
          <cell r="H68" t="str">
            <v>8211</v>
          </cell>
          <cell r="I68" t="str">
            <v>1121</v>
          </cell>
          <cell r="L68" t="str">
            <v>821</v>
          </cell>
          <cell r="M68" t="str">
            <v>112</v>
          </cell>
          <cell r="O68">
            <v>1939378</v>
          </cell>
        </row>
        <row r="69">
          <cell r="B69" t="str">
            <v>CT059</v>
          </cell>
          <cell r="D69">
            <v>43388</v>
          </cell>
          <cell r="E69">
            <v>43388</v>
          </cell>
          <cell r="G69" t="str">
            <v>Nộp tiền thuế VAT Q1/2017 (kê khai bổ sung điều chỉnh)</v>
          </cell>
          <cell r="H69" t="str">
            <v>6425</v>
          </cell>
          <cell r="I69" t="str">
            <v>1121</v>
          </cell>
          <cell r="L69" t="str">
            <v>642</v>
          </cell>
          <cell r="M69" t="str">
            <v>112</v>
          </cell>
          <cell r="O69">
            <v>134470</v>
          </cell>
        </row>
        <row r="70">
          <cell r="B70" t="str">
            <v>CT060</v>
          </cell>
          <cell r="D70">
            <v>43388</v>
          </cell>
          <cell r="E70">
            <v>43388</v>
          </cell>
          <cell r="G70" t="str">
            <v>Thanh toán tiền BHXH, BHYT, BHTN T09+T10/2018</v>
          </cell>
          <cell r="H70" t="str">
            <v>6421</v>
          </cell>
          <cell r="I70" t="str">
            <v>1121</v>
          </cell>
          <cell r="L70" t="str">
            <v>642</v>
          </cell>
          <cell r="M70" t="str">
            <v>112</v>
          </cell>
          <cell r="O70">
            <v>10902016</v>
          </cell>
        </row>
        <row r="71">
          <cell r="B71" t="str">
            <v>CT061</v>
          </cell>
          <cell r="D71">
            <v>43388</v>
          </cell>
          <cell r="E71">
            <v>43388</v>
          </cell>
          <cell r="G71" t="str">
            <v>Phí chuyển khoản</v>
          </cell>
          <cell r="H71" t="str">
            <v>6425</v>
          </cell>
          <cell r="I71" t="str">
            <v>1121</v>
          </cell>
          <cell r="L71" t="str">
            <v>642</v>
          </cell>
          <cell r="M71" t="str">
            <v>112</v>
          </cell>
          <cell r="O71">
            <v>6600</v>
          </cell>
        </row>
        <row r="72">
          <cell r="B72" t="str">
            <v>CT062</v>
          </cell>
          <cell r="D72">
            <v>43388</v>
          </cell>
          <cell r="E72">
            <v>43388</v>
          </cell>
          <cell r="G72" t="str">
            <v>Thanh toán tiền Internet T8 + T9/2018 cho Cty PMQT</v>
          </cell>
          <cell r="H72" t="str">
            <v>6427</v>
          </cell>
          <cell r="I72" t="str">
            <v>1121</v>
          </cell>
          <cell r="L72" t="str">
            <v>642</v>
          </cell>
          <cell r="M72" t="str">
            <v>112</v>
          </cell>
          <cell r="O72">
            <v>2266000</v>
          </cell>
        </row>
        <row r="73">
          <cell r="B73" t="str">
            <v>CT063</v>
          </cell>
          <cell r="D73">
            <v>43388</v>
          </cell>
          <cell r="E73">
            <v>43388</v>
          </cell>
          <cell r="G73" t="str">
            <v>Phí chuyển khoản</v>
          </cell>
          <cell r="H73" t="str">
            <v>6425</v>
          </cell>
          <cell r="I73" t="str">
            <v>1121</v>
          </cell>
          <cell r="L73" t="str">
            <v>642</v>
          </cell>
          <cell r="M73" t="str">
            <v>112</v>
          </cell>
          <cell r="O73">
            <v>16500</v>
          </cell>
        </row>
        <row r="74">
          <cell r="B74" t="str">
            <v>CT064</v>
          </cell>
          <cell r="D74">
            <v>43388</v>
          </cell>
          <cell r="E74">
            <v>43388</v>
          </cell>
          <cell r="G74" t="str">
            <v>Thanh toán tiền thuê VP T8-T9-T10/2018 cho Cty PMQT</v>
          </cell>
          <cell r="H74" t="str">
            <v>6427</v>
          </cell>
          <cell r="I74" t="str">
            <v>1121</v>
          </cell>
          <cell r="L74" t="str">
            <v>642</v>
          </cell>
          <cell r="M74" t="str">
            <v>112</v>
          </cell>
          <cell r="O74">
            <v>37871350</v>
          </cell>
        </row>
        <row r="75">
          <cell r="B75" t="str">
            <v>CT065</v>
          </cell>
          <cell r="D75">
            <v>43388</v>
          </cell>
          <cell r="E75">
            <v>43388</v>
          </cell>
          <cell r="G75" t="str">
            <v>Phí chuyển khoản</v>
          </cell>
          <cell r="H75" t="str">
            <v>6425</v>
          </cell>
          <cell r="I75" t="str">
            <v>1121</v>
          </cell>
          <cell r="L75" t="str">
            <v>642</v>
          </cell>
          <cell r="M75" t="str">
            <v>112</v>
          </cell>
          <cell r="O75">
            <v>16500</v>
          </cell>
        </row>
        <row r="76">
          <cell r="B76" t="str">
            <v>CT066</v>
          </cell>
          <cell r="D76">
            <v>43388</v>
          </cell>
          <cell r="E76">
            <v>43388</v>
          </cell>
          <cell r="G76" t="str">
            <v>Thanh toán tiền điện T7-T8-T9/2018 cho Cty PMQT</v>
          </cell>
          <cell r="H76" t="str">
            <v>6427</v>
          </cell>
          <cell r="I76" t="str">
            <v>1121</v>
          </cell>
          <cell r="L76" t="str">
            <v>642</v>
          </cell>
          <cell r="M76" t="str">
            <v>112</v>
          </cell>
          <cell r="O76">
            <v>8499045</v>
          </cell>
        </row>
        <row r="77">
          <cell r="B77" t="str">
            <v>CT067</v>
          </cell>
          <cell r="D77">
            <v>43388</v>
          </cell>
          <cell r="E77">
            <v>43388</v>
          </cell>
          <cell r="G77" t="str">
            <v>Phí chuyển khoản</v>
          </cell>
          <cell r="H77" t="str">
            <v>6425</v>
          </cell>
          <cell r="I77" t="str">
            <v>1121</v>
          </cell>
          <cell r="L77" t="str">
            <v>642</v>
          </cell>
          <cell r="M77" t="str">
            <v>112</v>
          </cell>
          <cell r="O77">
            <v>16500</v>
          </cell>
        </row>
        <row r="78">
          <cell r="B78" t="str">
            <v>CT068</v>
          </cell>
          <cell r="D78">
            <v>43391</v>
          </cell>
          <cell r="E78">
            <v>43391</v>
          </cell>
          <cell r="G78" t="str">
            <v>Thu tiền Decision Science Agency Pte Ltd</v>
          </cell>
          <cell r="H78" t="str">
            <v>1122</v>
          </cell>
          <cell r="I78" t="str">
            <v>511322</v>
          </cell>
          <cell r="L78" t="str">
            <v>112</v>
          </cell>
          <cell r="M78" t="str">
            <v>511</v>
          </cell>
          <cell r="O78">
            <v>70292663</v>
          </cell>
        </row>
        <row r="79">
          <cell r="B79" t="str">
            <v>CT069</v>
          </cell>
          <cell r="D79">
            <v>43393</v>
          </cell>
          <cell r="E79">
            <v>43393</v>
          </cell>
          <cell r="G79" t="str">
            <v>Wallet Team OT Trung Nguyen-OT</v>
          </cell>
          <cell r="H79" t="str">
            <v>6428</v>
          </cell>
          <cell r="I79" t="str">
            <v>11113</v>
          </cell>
          <cell r="L79" t="str">
            <v>642</v>
          </cell>
          <cell r="M79" t="str">
            <v>111</v>
          </cell>
          <cell r="O79">
            <v>189000</v>
          </cell>
        </row>
        <row r="80">
          <cell r="B80" t="str">
            <v>CT070</v>
          </cell>
          <cell r="D80">
            <v>43394</v>
          </cell>
          <cell r="E80">
            <v>43394</v>
          </cell>
          <cell r="G80" t="str">
            <v>Wallet Team OT KFC + Coffee-OT</v>
          </cell>
          <cell r="H80" t="str">
            <v>6428</v>
          </cell>
          <cell r="I80" t="str">
            <v>11113</v>
          </cell>
          <cell r="L80" t="str">
            <v>642</v>
          </cell>
          <cell r="M80" t="str">
            <v>111</v>
          </cell>
          <cell r="O80">
            <v>410000</v>
          </cell>
        </row>
        <row r="81">
          <cell r="B81" t="str">
            <v>CT071</v>
          </cell>
          <cell r="D81">
            <v>43395</v>
          </cell>
          <cell r="E81">
            <v>43395</v>
          </cell>
          <cell r="G81" t="str">
            <v>Vu Minh Thai - Salary Time 1 Oct-Salary Oct 2018 - Time 1</v>
          </cell>
          <cell r="H81" t="str">
            <v>6421</v>
          </cell>
          <cell r="I81" t="str">
            <v>11113</v>
          </cell>
          <cell r="L81" t="str">
            <v>642</v>
          </cell>
          <cell r="M81" t="str">
            <v>111</v>
          </cell>
          <cell r="O81">
            <v>8000000</v>
          </cell>
        </row>
        <row r="82">
          <cell r="B82" t="str">
            <v>CT072</v>
          </cell>
          <cell r="D82">
            <v>43396</v>
          </cell>
          <cell r="E82">
            <v>43396</v>
          </cell>
          <cell r="G82" t="str">
            <v>Tran Minh Chinh Advance-Advance</v>
          </cell>
          <cell r="H82" t="str">
            <v>141</v>
          </cell>
          <cell r="I82" t="str">
            <v>11113</v>
          </cell>
          <cell r="L82" t="str">
            <v>141</v>
          </cell>
          <cell r="M82" t="str">
            <v>111</v>
          </cell>
          <cell r="O82">
            <v>40000000</v>
          </cell>
        </row>
        <row r="83">
          <cell r="B83" t="str">
            <v>CT073</v>
          </cell>
          <cell r="D83">
            <v>43396</v>
          </cell>
          <cell r="E83">
            <v>43396</v>
          </cell>
          <cell r="G83" t="str">
            <v>October Birthday Party</v>
          </cell>
          <cell r="H83" t="str">
            <v>6428</v>
          </cell>
          <cell r="I83" t="str">
            <v>11113</v>
          </cell>
          <cell r="L83" t="str">
            <v>642</v>
          </cell>
          <cell r="M83" t="str">
            <v>111</v>
          </cell>
          <cell r="O83">
            <v>845000</v>
          </cell>
        </row>
        <row r="84">
          <cell r="B84" t="str">
            <v>CT074</v>
          </cell>
          <cell r="D84">
            <v>43396</v>
          </cell>
          <cell r="E84">
            <v>43396</v>
          </cell>
          <cell r="G84" t="str">
            <v>Nguyen Thi Hoa - New stemp , office materiral-</v>
          </cell>
          <cell r="H84" t="str">
            <v>6428</v>
          </cell>
          <cell r="I84" t="str">
            <v>11113</v>
          </cell>
          <cell r="L84" t="str">
            <v>642</v>
          </cell>
          <cell r="M84" t="str">
            <v>111</v>
          </cell>
          <cell r="O84">
            <v>583000</v>
          </cell>
        </row>
        <row r="85">
          <cell r="B85" t="str">
            <v>CT075</v>
          </cell>
          <cell r="D85">
            <v>43398</v>
          </cell>
          <cell r="E85">
            <v>43398</v>
          </cell>
          <cell r="G85" t="str">
            <v>Thu tiền Decision Science Agency Pte Ltd</v>
          </cell>
          <cell r="H85" t="str">
            <v>1122</v>
          </cell>
          <cell r="I85" t="str">
            <v>511322</v>
          </cell>
          <cell r="L85" t="str">
            <v>112</v>
          </cell>
          <cell r="M85" t="str">
            <v>511</v>
          </cell>
          <cell r="O85">
            <v>52529850</v>
          </cell>
        </row>
        <row r="86">
          <cell r="B86" t="str">
            <v>CT076</v>
          </cell>
          <cell r="D86">
            <v>43398</v>
          </cell>
          <cell r="E86">
            <v>43398</v>
          </cell>
          <cell r="G86" t="str">
            <v>Thu tiền Cty Hòa Bình - HĐ0000034</v>
          </cell>
          <cell r="H86" t="str">
            <v>1121</v>
          </cell>
          <cell r="I86" t="str">
            <v>511312</v>
          </cell>
          <cell r="L86" t="str">
            <v>112</v>
          </cell>
          <cell r="M86" t="str">
            <v>511</v>
          </cell>
          <cell r="O86">
            <v>35300000</v>
          </cell>
        </row>
        <row r="87">
          <cell r="B87" t="str">
            <v>CT077</v>
          </cell>
          <cell r="D87">
            <v>43398</v>
          </cell>
          <cell r="E87">
            <v>43398</v>
          </cell>
          <cell r="G87" t="str">
            <v>Lãi nhập vốn NH BIDV</v>
          </cell>
          <cell r="H87" t="str">
            <v>1121</v>
          </cell>
          <cell r="I87" t="str">
            <v>515</v>
          </cell>
          <cell r="L87" t="str">
            <v>112</v>
          </cell>
          <cell r="M87" t="str">
            <v>515</v>
          </cell>
          <cell r="O87">
            <v>20333</v>
          </cell>
        </row>
        <row r="88">
          <cell r="B88" t="str">
            <v>CT078</v>
          </cell>
          <cell r="D88">
            <v>43402</v>
          </cell>
          <cell r="E88">
            <v>43402</v>
          </cell>
          <cell r="G88" t="str">
            <v>Thu tiền Twentyseven Global</v>
          </cell>
          <cell r="H88" t="str">
            <v>1122</v>
          </cell>
          <cell r="I88" t="str">
            <v>511322</v>
          </cell>
          <cell r="L88" t="str">
            <v>112</v>
          </cell>
          <cell r="M88" t="str">
            <v>511</v>
          </cell>
          <cell r="O88">
            <v>158311850</v>
          </cell>
        </row>
        <row r="89">
          <cell r="B89" t="str">
            <v>CT079</v>
          </cell>
          <cell r="D89">
            <v>43404</v>
          </cell>
          <cell r="E89">
            <v>43404</v>
          </cell>
          <cell r="G89" t="str">
            <v>ĐỖ ANH TÙNG-SalarySitecore</v>
          </cell>
          <cell r="H89" t="str">
            <v>6421</v>
          </cell>
          <cell r="I89" t="str">
            <v>11113</v>
          </cell>
          <cell r="L89" t="str">
            <v>642</v>
          </cell>
          <cell r="M89" t="str">
            <v>111</v>
          </cell>
          <cell r="O89">
            <v>45000000</v>
          </cell>
        </row>
        <row r="90">
          <cell r="B90" t="str">
            <v>CT080</v>
          </cell>
          <cell r="D90">
            <v>43404</v>
          </cell>
          <cell r="E90">
            <v>43404</v>
          </cell>
          <cell r="G90" t="str">
            <v>Lê Thuy Ngoc Han-SalarySitecore</v>
          </cell>
          <cell r="H90" t="str">
            <v>6421</v>
          </cell>
          <cell r="I90" t="str">
            <v>11113</v>
          </cell>
          <cell r="L90" t="str">
            <v>642</v>
          </cell>
          <cell r="M90" t="str">
            <v>111</v>
          </cell>
          <cell r="O90">
            <v>11000000</v>
          </cell>
        </row>
        <row r="91">
          <cell r="B91" t="str">
            <v>CT081</v>
          </cell>
          <cell r="D91">
            <v>43404</v>
          </cell>
          <cell r="E91">
            <v>43404</v>
          </cell>
          <cell r="F91" t="str">
            <v>Thiện</v>
          </cell>
          <cell r="G91" t="str">
            <v>Rút tiền gửi NH nhập quỹ</v>
          </cell>
          <cell r="H91" t="str">
            <v>11113</v>
          </cell>
          <cell r="I91" t="str">
            <v>1121</v>
          </cell>
          <cell r="L91" t="str">
            <v>111</v>
          </cell>
          <cell r="M91" t="str">
            <v>112</v>
          </cell>
          <cell r="O91">
            <v>100000000</v>
          </cell>
        </row>
        <row r="92">
          <cell r="B92" t="str">
            <v>CT082</v>
          </cell>
          <cell r="D92">
            <v>43404</v>
          </cell>
          <cell r="E92">
            <v>43404</v>
          </cell>
          <cell r="G92" t="str">
            <v>Phí rút tiền</v>
          </cell>
          <cell r="H92" t="str">
            <v>6425</v>
          </cell>
          <cell r="I92" t="str">
            <v>1121</v>
          </cell>
          <cell r="L92" t="str">
            <v>642</v>
          </cell>
          <cell r="M92" t="str">
            <v>112</v>
          </cell>
          <cell r="O92">
            <v>11000</v>
          </cell>
        </row>
        <row r="93">
          <cell r="B93" t="str">
            <v>CT083</v>
          </cell>
          <cell r="D93">
            <v>43405</v>
          </cell>
          <cell r="E93">
            <v>43405</v>
          </cell>
          <cell r="G93" t="str">
            <v>Thu tiền Bohemian Innovation</v>
          </cell>
          <cell r="H93" t="str">
            <v>1122</v>
          </cell>
          <cell r="I93" t="str">
            <v>511321</v>
          </cell>
          <cell r="L93" t="str">
            <v>112</v>
          </cell>
          <cell r="M93" t="str">
            <v>511</v>
          </cell>
          <cell r="O93">
            <v>558652572</v>
          </cell>
        </row>
        <row r="94">
          <cell r="B94" t="str">
            <v>CT084</v>
          </cell>
          <cell r="D94">
            <v>43407</v>
          </cell>
          <cell r="E94">
            <v>43407</v>
          </cell>
          <cell r="G94" t="str">
            <v>Phí SMS T9/2018 NH BIDV</v>
          </cell>
          <cell r="H94" t="str">
            <v>6425</v>
          </cell>
          <cell r="I94" t="str">
            <v>1121</v>
          </cell>
          <cell r="L94" t="str">
            <v>642</v>
          </cell>
          <cell r="M94" t="str">
            <v>112</v>
          </cell>
          <cell r="O94">
            <v>110000</v>
          </cell>
        </row>
        <row r="95">
          <cell r="B95" t="str">
            <v>CT085</v>
          </cell>
          <cell r="D95">
            <v>43409</v>
          </cell>
          <cell r="E95">
            <v>43409</v>
          </cell>
          <cell r="G95" t="str">
            <v>NGUYEN CONG DANH-salary Oct</v>
          </cell>
          <cell r="H95" t="str">
            <v>6421</v>
          </cell>
          <cell r="I95" t="str">
            <v>11113</v>
          </cell>
          <cell r="L95" t="str">
            <v>642</v>
          </cell>
          <cell r="M95" t="str">
            <v>111</v>
          </cell>
          <cell r="O95">
            <v>16400000</v>
          </cell>
        </row>
        <row r="96">
          <cell r="B96" t="str">
            <v>CT086</v>
          </cell>
          <cell r="D96">
            <v>43409</v>
          </cell>
          <cell r="E96">
            <v>43409</v>
          </cell>
          <cell r="G96" t="str">
            <v>Nguyễn Hoàng Minh-salary Oct</v>
          </cell>
          <cell r="H96" t="str">
            <v>6421</v>
          </cell>
          <cell r="I96" t="str">
            <v>11113</v>
          </cell>
          <cell r="L96" t="str">
            <v>642</v>
          </cell>
          <cell r="M96" t="str">
            <v>111</v>
          </cell>
          <cell r="O96">
            <v>10521000</v>
          </cell>
        </row>
        <row r="97">
          <cell r="B97" t="str">
            <v>CT087</v>
          </cell>
          <cell r="D97">
            <v>43409</v>
          </cell>
          <cell r="E97">
            <v>43409</v>
          </cell>
          <cell r="G97" t="str">
            <v>Tran Anh Quoc-salary Oct</v>
          </cell>
          <cell r="H97" t="str">
            <v>6421</v>
          </cell>
          <cell r="I97" t="str">
            <v>11113</v>
          </cell>
          <cell r="L97" t="str">
            <v>642</v>
          </cell>
          <cell r="M97" t="str">
            <v>111</v>
          </cell>
          <cell r="O97">
            <v>17391000</v>
          </cell>
        </row>
        <row r="98">
          <cell r="B98" t="str">
            <v>CT088</v>
          </cell>
          <cell r="D98">
            <v>43409</v>
          </cell>
          <cell r="E98">
            <v>43409</v>
          </cell>
          <cell r="G98" t="str">
            <v>TRAN MINH CHINH-salary Oct</v>
          </cell>
          <cell r="H98" t="str">
            <v>6421</v>
          </cell>
          <cell r="I98" t="str">
            <v>11113</v>
          </cell>
          <cell r="L98" t="str">
            <v>642</v>
          </cell>
          <cell r="M98" t="str">
            <v>111</v>
          </cell>
          <cell r="O98">
            <v>20140000</v>
          </cell>
        </row>
        <row r="99">
          <cell r="B99" t="str">
            <v>CT089</v>
          </cell>
          <cell r="D99">
            <v>43409</v>
          </cell>
          <cell r="E99">
            <v>43409</v>
          </cell>
          <cell r="G99" t="str">
            <v>Nguyen Van Cuc-salary Oct</v>
          </cell>
          <cell r="H99" t="str">
            <v>6421</v>
          </cell>
          <cell r="I99" t="str">
            <v>11113</v>
          </cell>
          <cell r="L99" t="str">
            <v>642</v>
          </cell>
          <cell r="M99" t="str">
            <v>111</v>
          </cell>
          <cell r="O99">
            <v>12000000</v>
          </cell>
        </row>
        <row r="100">
          <cell r="B100" t="str">
            <v>CT090</v>
          </cell>
          <cell r="D100">
            <v>43409</v>
          </cell>
          <cell r="E100">
            <v>43409</v>
          </cell>
          <cell r="G100" t="str">
            <v>Pham Thi Quynh-salary Oct</v>
          </cell>
          <cell r="H100" t="str">
            <v>6421</v>
          </cell>
          <cell r="I100" t="str">
            <v>11113</v>
          </cell>
          <cell r="L100" t="str">
            <v>642</v>
          </cell>
          <cell r="M100" t="str">
            <v>111</v>
          </cell>
          <cell r="O100">
            <v>12000000</v>
          </cell>
        </row>
        <row r="101">
          <cell r="B101" t="str">
            <v>CT091</v>
          </cell>
          <cell r="D101">
            <v>43409</v>
          </cell>
          <cell r="E101">
            <v>43409</v>
          </cell>
          <cell r="G101" t="str">
            <v>Nguyen Tran Khanh Au-salary Oct</v>
          </cell>
          <cell r="H101" t="str">
            <v>6421</v>
          </cell>
          <cell r="I101" t="str">
            <v>11113</v>
          </cell>
          <cell r="L101" t="str">
            <v>642</v>
          </cell>
          <cell r="M101" t="str">
            <v>111</v>
          </cell>
          <cell r="O101">
            <v>13100000</v>
          </cell>
        </row>
        <row r="102">
          <cell r="B102" t="str">
            <v>CT092</v>
          </cell>
          <cell r="D102">
            <v>43409</v>
          </cell>
          <cell r="E102">
            <v>43409</v>
          </cell>
          <cell r="G102" t="str">
            <v>Huy Le-salary Oct</v>
          </cell>
          <cell r="H102" t="str">
            <v>6421</v>
          </cell>
          <cell r="I102" t="str">
            <v>11113</v>
          </cell>
          <cell r="L102" t="str">
            <v>642</v>
          </cell>
          <cell r="M102" t="str">
            <v>111</v>
          </cell>
          <cell r="O102">
            <v>30000000</v>
          </cell>
        </row>
        <row r="103">
          <cell r="B103" t="str">
            <v>CT093</v>
          </cell>
          <cell r="D103">
            <v>43409</v>
          </cell>
          <cell r="E103">
            <v>43409</v>
          </cell>
          <cell r="G103" t="str">
            <v>Nguyen Kim Bao-salary Oct</v>
          </cell>
          <cell r="H103" t="str">
            <v>6421</v>
          </cell>
          <cell r="I103" t="str">
            <v>11113</v>
          </cell>
          <cell r="L103" t="str">
            <v>642</v>
          </cell>
          <cell r="M103" t="str">
            <v>111</v>
          </cell>
          <cell r="O103">
            <v>15750000</v>
          </cell>
        </row>
        <row r="104">
          <cell r="B104" t="str">
            <v>CT094</v>
          </cell>
          <cell r="D104">
            <v>43409</v>
          </cell>
          <cell r="E104">
            <v>43409</v>
          </cell>
          <cell r="G104" t="str">
            <v>Dam Van Thien-salary Oct</v>
          </cell>
          <cell r="H104" t="str">
            <v>6421</v>
          </cell>
          <cell r="I104" t="str">
            <v>11113</v>
          </cell>
          <cell r="L104" t="str">
            <v>642</v>
          </cell>
          <cell r="M104" t="str">
            <v>111</v>
          </cell>
          <cell r="O104">
            <v>81890000</v>
          </cell>
        </row>
        <row r="105">
          <cell r="B105" t="str">
            <v>CT095</v>
          </cell>
          <cell r="D105">
            <v>43409</v>
          </cell>
          <cell r="E105">
            <v>43409</v>
          </cell>
          <cell r="G105" t="str">
            <v>VO KIM THINH-salary Oct</v>
          </cell>
          <cell r="H105" t="str">
            <v>6421</v>
          </cell>
          <cell r="I105" t="str">
            <v>11113</v>
          </cell>
          <cell r="L105" t="str">
            <v>642</v>
          </cell>
          <cell r="M105" t="str">
            <v>111</v>
          </cell>
          <cell r="O105">
            <v>16489000</v>
          </cell>
        </row>
        <row r="106">
          <cell r="B106" t="str">
            <v>CT096</v>
          </cell>
          <cell r="D106">
            <v>43409</v>
          </cell>
          <cell r="E106">
            <v>43409</v>
          </cell>
          <cell r="G106" t="str">
            <v>Nguyen Xuan Luc-salary Oct</v>
          </cell>
          <cell r="H106" t="str">
            <v>6421</v>
          </cell>
          <cell r="I106" t="str">
            <v>11113</v>
          </cell>
          <cell r="J106" t="str">
            <v>642</v>
          </cell>
          <cell r="K106" t="str">
            <v>111</v>
          </cell>
          <cell r="L106" t="str">
            <v>642</v>
          </cell>
          <cell r="M106" t="str">
            <v>111</v>
          </cell>
          <cell r="O106">
            <v>20593000</v>
          </cell>
        </row>
        <row r="107">
          <cell r="B107" t="str">
            <v>CT097</v>
          </cell>
          <cell r="D107">
            <v>43409</v>
          </cell>
          <cell r="E107">
            <v>43409</v>
          </cell>
          <cell r="G107" t="str">
            <v>MAI ANH KHA-salary Oct</v>
          </cell>
          <cell r="H107" t="str">
            <v>6421</v>
          </cell>
          <cell r="I107" t="str">
            <v>11113</v>
          </cell>
          <cell r="L107" t="str">
            <v>642</v>
          </cell>
          <cell r="M107" t="str">
            <v>111</v>
          </cell>
          <cell r="O107">
            <v>7000000</v>
          </cell>
        </row>
        <row r="108">
          <cell r="B108" t="str">
            <v>CT098</v>
          </cell>
          <cell r="D108">
            <v>43409</v>
          </cell>
          <cell r="E108">
            <v>43409</v>
          </cell>
          <cell r="G108" t="str">
            <v>Truong Thanh Nam-salary Oct</v>
          </cell>
          <cell r="H108" t="str">
            <v>6421</v>
          </cell>
          <cell r="I108" t="str">
            <v>11113</v>
          </cell>
          <cell r="L108" t="str">
            <v>642</v>
          </cell>
          <cell r="M108" t="str">
            <v>111</v>
          </cell>
          <cell r="O108">
            <v>2826000</v>
          </cell>
        </row>
        <row r="109">
          <cell r="B109" t="str">
            <v>CT099</v>
          </cell>
          <cell r="D109">
            <v>43409</v>
          </cell>
          <cell r="E109">
            <v>43409</v>
          </cell>
          <cell r="G109" t="str">
            <v>Tran Nguyen Song Hieu-salary Oct</v>
          </cell>
          <cell r="H109" t="str">
            <v>6421</v>
          </cell>
          <cell r="I109" t="str">
            <v>11113</v>
          </cell>
          <cell r="L109" t="str">
            <v>642</v>
          </cell>
          <cell r="M109" t="str">
            <v>111</v>
          </cell>
          <cell r="O109">
            <v>8000000</v>
          </cell>
        </row>
        <row r="110">
          <cell r="B110" t="str">
            <v>CT100</v>
          </cell>
          <cell r="D110">
            <v>43409</v>
          </cell>
          <cell r="E110">
            <v>43409</v>
          </cell>
          <cell r="G110" t="str">
            <v>Tran Thi Quynh-salary Oct</v>
          </cell>
          <cell r="H110" t="str">
            <v>6421</v>
          </cell>
          <cell r="I110" t="str">
            <v>11113</v>
          </cell>
          <cell r="L110" t="str">
            <v>642</v>
          </cell>
          <cell r="M110" t="str">
            <v>111</v>
          </cell>
          <cell r="O110">
            <v>5489000</v>
          </cell>
        </row>
        <row r="111">
          <cell r="B111" t="str">
            <v>CT101</v>
          </cell>
          <cell r="D111">
            <v>43409</v>
          </cell>
          <cell r="E111">
            <v>43409</v>
          </cell>
          <cell r="G111" t="str">
            <v>Tran Thi Kieu Linh-salary Oct</v>
          </cell>
          <cell r="H111" t="str">
            <v>6421</v>
          </cell>
          <cell r="I111" t="str">
            <v>11113</v>
          </cell>
          <cell r="L111" t="str">
            <v>642</v>
          </cell>
          <cell r="M111" t="str">
            <v>111</v>
          </cell>
          <cell r="O111">
            <v>8500000</v>
          </cell>
        </row>
        <row r="112">
          <cell r="B112" t="str">
            <v>CT102</v>
          </cell>
          <cell r="D112">
            <v>43409</v>
          </cell>
          <cell r="E112">
            <v>43409</v>
          </cell>
          <cell r="G112" t="str">
            <v>Nguyen Dang Quan-salary Oct</v>
          </cell>
          <cell r="H112" t="str">
            <v>6421</v>
          </cell>
          <cell r="I112" t="str">
            <v>11113</v>
          </cell>
          <cell r="L112" t="str">
            <v>642</v>
          </cell>
          <cell r="M112" t="str">
            <v>111</v>
          </cell>
          <cell r="O112">
            <v>8420000</v>
          </cell>
        </row>
        <row r="113">
          <cell r="B113" t="str">
            <v>CT103</v>
          </cell>
          <cell r="D113">
            <v>43409</v>
          </cell>
          <cell r="E113">
            <v>43409</v>
          </cell>
          <cell r="G113" t="str">
            <v>Nguyen Trung Thanh-salary Oct</v>
          </cell>
          <cell r="H113" t="str">
            <v>6421</v>
          </cell>
          <cell r="I113" t="str">
            <v>11113</v>
          </cell>
          <cell r="L113" t="str">
            <v>642</v>
          </cell>
          <cell r="M113" t="str">
            <v>111</v>
          </cell>
          <cell r="O113">
            <v>10000000</v>
          </cell>
        </row>
        <row r="114">
          <cell r="B114" t="str">
            <v>CT104</v>
          </cell>
          <cell r="D114">
            <v>43409</v>
          </cell>
          <cell r="E114">
            <v>43409</v>
          </cell>
          <cell r="G114" t="str">
            <v>Hoàng Minh Thái-salary Oct</v>
          </cell>
          <cell r="H114" t="str">
            <v>6421</v>
          </cell>
          <cell r="I114" t="str">
            <v>11113</v>
          </cell>
          <cell r="L114" t="str">
            <v>642</v>
          </cell>
          <cell r="M114" t="str">
            <v>111</v>
          </cell>
          <cell r="O114">
            <v>8000000</v>
          </cell>
        </row>
        <row r="115">
          <cell r="B115" t="str">
            <v>CT105</v>
          </cell>
          <cell r="D115">
            <v>43409</v>
          </cell>
          <cell r="E115">
            <v>43409</v>
          </cell>
          <cell r="G115" t="str">
            <v>Nguyen Trung Tien-salary Oct</v>
          </cell>
          <cell r="H115" t="str">
            <v>6421</v>
          </cell>
          <cell r="I115" t="str">
            <v>11113</v>
          </cell>
          <cell r="L115" t="str">
            <v>642</v>
          </cell>
          <cell r="M115" t="str">
            <v>111</v>
          </cell>
          <cell r="O115">
            <v>28299000</v>
          </cell>
        </row>
        <row r="116">
          <cell r="B116" t="str">
            <v>CT106</v>
          </cell>
          <cell r="D116">
            <v>43409</v>
          </cell>
          <cell r="E116">
            <v>43409</v>
          </cell>
          <cell r="G116" t="str">
            <v>Nguyen Thi Anh Dao-salary Oct</v>
          </cell>
          <cell r="H116" t="str">
            <v>6421</v>
          </cell>
          <cell r="I116" t="str">
            <v>11113</v>
          </cell>
          <cell r="L116" t="str">
            <v>642</v>
          </cell>
          <cell r="M116" t="str">
            <v>111</v>
          </cell>
          <cell r="O116">
            <v>16000000</v>
          </cell>
        </row>
        <row r="117">
          <cell r="B117" t="str">
            <v>CT107</v>
          </cell>
          <cell r="D117">
            <v>43409</v>
          </cell>
          <cell r="E117">
            <v>43409</v>
          </cell>
          <cell r="G117" t="str">
            <v>Transaction fee</v>
          </cell>
          <cell r="H117" t="str">
            <v>6425</v>
          </cell>
          <cell r="I117" t="str">
            <v>11113</v>
          </cell>
          <cell r="L117" t="str">
            <v>642</v>
          </cell>
          <cell r="M117" t="str">
            <v>111</v>
          </cell>
          <cell r="O117">
            <v>88000</v>
          </cell>
        </row>
        <row r="118">
          <cell r="B118" t="str">
            <v>CT108</v>
          </cell>
          <cell r="D118">
            <v>43409</v>
          </cell>
          <cell r="E118">
            <v>43409</v>
          </cell>
          <cell r="G118" t="str">
            <v>Bán 25,000$ x 23.265đ từ TK USD chuyển vào TK VND; TGSS: 23.220,65đ</v>
          </cell>
          <cell r="H118" t="str">
            <v>1121</v>
          </cell>
          <cell r="I118" t="str">
            <v>1122</v>
          </cell>
          <cell r="L118" t="str">
            <v>112</v>
          </cell>
          <cell r="M118" t="str">
            <v>112</v>
          </cell>
          <cell r="O118">
            <v>580516210</v>
          </cell>
        </row>
        <row r="119">
          <cell r="B119" t="str">
            <v>CT109</v>
          </cell>
          <cell r="D119">
            <v>43409</v>
          </cell>
          <cell r="E119">
            <v>43409</v>
          </cell>
          <cell r="G119" t="str">
            <v>Chênh lệch tỷ giá lời Bán 25,000$ x 23.265đ từ TK USD chuyển vào TK VND; TGSS: 23.220,65đ</v>
          </cell>
          <cell r="H119" t="str">
            <v>1121</v>
          </cell>
          <cell r="I119" t="str">
            <v>515</v>
          </cell>
          <cell r="L119" t="str">
            <v>112</v>
          </cell>
          <cell r="M119" t="str">
            <v>515</v>
          </cell>
          <cell r="O119">
            <v>1108790</v>
          </cell>
        </row>
        <row r="120">
          <cell r="B120" t="str">
            <v>CT110</v>
          </cell>
          <cell r="D120">
            <v>43409</v>
          </cell>
          <cell r="E120">
            <v>43409</v>
          </cell>
          <cell r="F120" t="str">
            <v>Thiện</v>
          </cell>
          <cell r="G120" t="str">
            <v>Rút tiền gửi NH nhập quỹ</v>
          </cell>
          <cell r="H120" t="str">
            <v>11113</v>
          </cell>
          <cell r="I120" t="str">
            <v>1121</v>
          </cell>
          <cell r="L120" t="str">
            <v>111</v>
          </cell>
          <cell r="M120" t="str">
            <v>112</v>
          </cell>
          <cell r="O120">
            <v>450000000</v>
          </cell>
        </row>
        <row r="121">
          <cell r="B121" t="str">
            <v>CT111</v>
          </cell>
          <cell r="D121">
            <v>43411</v>
          </cell>
          <cell r="E121">
            <v>43411</v>
          </cell>
          <cell r="G121" t="str">
            <v>Thu tiền Cty Hòa Bình - HĐ0000035</v>
          </cell>
          <cell r="H121" t="str">
            <v>1121</v>
          </cell>
          <cell r="I121" t="str">
            <v>511312</v>
          </cell>
          <cell r="L121" t="str">
            <v>112</v>
          </cell>
          <cell r="M121" t="str">
            <v>511</v>
          </cell>
          <cell r="O121">
            <v>17000000</v>
          </cell>
        </row>
        <row r="122">
          <cell r="B122" t="str">
            <v>CT112</v>
          </cell>
          <cell r="D122">
            <v>43413</v>
          </cell>
          <cell r="E122">
            <v>43413</v>
          </cell>
          <cell r="G122" t="str">
            <v>VU DANG HOANG LUAN</v>
          </cell>
          <cell r="H122" t="str">
            <v>6421</v>
          </cell>
          <cell r="I122" t="str">
            <v>11113</v>
          </cell>
          <cell r="L122" t="str">
            <v>642</v>
          </cell>
          <cell r="M122" t="str">
            <v>111</v>
          </cell>
          <cell r="O122">
            <v>1430000</v>
          </cell>
        </row>
        <row r="123">
          <cell r="B123" t="str">
            <v>CT113</v>
          </cell>
          <cell r="D123">
            <v>43413</v>
          </cell>
          <cell r="E123">
            <v>43413</v>
          </cell>
          <cell r="G123" t="str">
            <v>To Nhut Phu</v>
          </cell>
          <cell r="H123" t="str">
            <v>6421</v>
          </cell>
          <cell r="I123" t="str">
            <v>11113</v>
          </cell>
          <cell r="L123" t="str">
            <v>642</v>
          </cell>
          <cell r="M123" t="str">
            <v>111</v>
          </cell>
          <cell r="O123">
            <v>12420000</v>
          </cell>
        </row>
        <row r="124">
          <cell r="B124" t="str">
            <v>CT114</v>
          </cell>
          <cell r="D124">
            <v>43413</v>
          </cell>
          <cell r="E124">
            <v>43413</v>
          </cell>
          <cell r="G124" t="str">
            <v>TRAN HUU LINH</v>
          </cell>
          <cell r="H124" t="str">
            <v>6421</v>
          </cell>
          <cell r="I124" t="str">
            <v>11113</v>
          </cell>
          <cell r="L124" t="str">
            <v>642</v>
          </cell>
          <cell r="M124" t="str">
            <v>111</v>
          </cell>
          <cell r="O124">
            <v>6305000</v>
          </cell>
        </row>
        <row r="125">
          <cell r="B125" t="str">
            <v>CT115</v>
          </cell>
          <cell r="D125">
            <v>43413</v>
          </cell>
          <cell r="E125">
            <v>43413</v>
          </cell>
          <cell r="G125" t="str">
            <v>Nguyễn thanh thân</v>
          </cell>
          <cell r="H125" t="str">
            <v>6421</v>
          </cell>
          <cell r="I125" t="str">
            <v>11113</v>
          </cell>
          <cell r="L125" t="str">
            <v>642</v>
          </cell>
          <cell r="M125" t="str">
            <v>111</v>
          </cell>
          <cell r="O125">
            <v>9549000</v>
          </cell>
        </row>
        <row r="126">
          <cell r="B126" t="str">
            <v>CT116</v>
          </cell>
          <cell r="D126">
            <v>43413</v>
          </cell>
          <cell r="E126">
            <v>43413</v>
          </cell>
          <cell r="G126" t="str">
            <v>Transaction fee</v>
          </cell>
          <cell r="H126" t="str">
            <v>6425</v>
          </cell>
          <cell r="I126" t="str">
            <v>11113</v>
          </cell>
          <cell r="L126" t="str">
            <v>642</v>
          </cell>
          <cell r="M126" t="str">
            <v>111</v>
          </cell>
          <cell r="O126">
            <v>44000</v>
          </cell>
        </row>
        <row r="127">
          <cell r="B127" t="str">
            <v>CT117</v>
          </cell>
          <cell r="D127">
            <v>43413</v>
          </cell>
          <cell r="E127">
            <v>43413</v>
          </cell>
          <cell r="G127" t="str">
            <v>Thu tiền Cty Widosoft T9/2018</v>
          </cell>
          <cell r="H127" t="str">
            <v>1121</v>
          </cell>
          <cell r="I127" t="str">
            <v>511311</v>
          </cell>
          <cell r="L127" t="str">
            <v>112</v>
          </cell>
          <cell r="M127" t="str">
            <v>511</v>
          </cell>
          <cell r="O127">
            <v>30000000</v>
          </cell>
        </row>
        <row r="128">
          <cell r="B128" t="str">
            <v>CT118</v>
          </cell>
          <cell r="D128">
            <v>43416</v>
          </cell>
          <cell r="E128">
            <v>43416</v>
          </cell>
          <cell r="G128" t="str">
            <v>Le Thi Thanh Hoa-salary Oct + Finance 2016-2017 (2tr)</v>
          </cell>
          <cell r="H128" t="str">
            <v>6421</v>
          </cell>
          <cell r="I128" t="str">
            <v>11113</v>
          </cell>
          <cell r="L128" t="str">
            <v>642</v>
          </cell>
          <cell r="M128" t="str">
            <v>111</v>
          </cell>
          <cell r="O128">
            <v>5000000</v>
          </cell>
        </row>
        <row r="129">
          <cell r="B129" t="str">
            <v>CT119</v>
          </cell>
          <cell r="D129">
            <v>43416</v>
          </cell>
          <cell r="E129">
            <v>43416</v>
          </cell>
          <cell r="G129" t="str">
            <v>Nguyen Xuan Luc - Advance</v>
          </cell>
          <cell r="H129" t="str">
            <v>141</v>
          </cell>
          <cell r="I129" t="str">
            <v>11113</v>
          </cell>
          <cell r="L129" t="str">
            <v>141</v>
          </cell>
          <cell r="M129" t="str">
            <v>111</v>
          </cell>
          <cell r="O129">
            <v>50000000</v>
          </cell>
        </row>
        <row r="130">
          <cell r="B130" t="str">
            <v>CT120</v>
          </cell>
          <cell r="D130">
            <v>43416</v>
          </cell>
          <cell r="E130">
            <v>43416</v>
          </cell>
          <cell r="F130" t="str">
            <v>Thiện</v>
          </cell>
          <cell r="G130" t="str">
            <v>Rút tiền gửi NH nhập quỹ</v>
          </cell>
          <cell r="H130" t="str">
            <v>11113</v>
          </cell>
          <cell r="I130" t="str">
            <v>1121</v>
          </cell>
          <cell r="L130" t="str">
            <v>111</v>
          </cell>
          <cell r="M130" t="str">
            <v>112</v>
          </cell>
          <cell r="O130">
            <v>50000000</v>
          </cell>
        </row>
        <row r="131">
          <cell r="B131" t="str">
            <v>CT121</v>
          </cell>
          <cell r="D131">
            <v>43423</v>
          </cell>
          <cell r="E131">
            <v>43423</v>
          </cell>
          <cell r="G131" t="str">
            <v>Thu tiền Decision Science Agency Pte Ltd</v>
          </cell>
          <cell r="H131" t="str">
            <v>1122</v>
          </cell>
          <cell r="I131" t="str">
            <v>511322</v>
          </cell>
          <cell r="L131" t="str">
            <v>112</v>
          </cell>
          <cell r="M131" t="str">
            <v>511</v>
          </cell>
          <cell r="O131">
            <v>91558031</v>
          </cell>
        </row>
        <row r="132">
          <cell r="B132" t="str">
            <v>CT122</v>
          </cell>
          <cell r="D132">
            <v>43424</v>
          </cell>
          <cell r="E132">
            <v>43424</v>
          </cell>
          <cell r="G132" t="str">
            <v xml:space="preserve">Hoàng Minh Thái-salary </v>
          </cell>
          <cell r="H132" t="str">
            <v>6421</v>
          </cell>
          <cell r="I132" t="str">
            <v>11113</v>
          </cell>
          <cell r="L132" t="str">
            <v>642</v>
          </cell>
          <cell r="M132" t="str">
            <v>111</v>
          </cell>
          <cell r="O132">
            <v>8000000</v>
          </cell>
        </row>
        <row r="133">
          <cell r="B133" t="str">
            <v>CT123</v>
          </cell>
          <cell r="D133">
            <v>43426</v>
          </cell>
          <cell r="E133">
            <v>43426</v>
          </cell>
          <cell r="G133" t="str">
            <v>Company coffee-electronic problem</v>
          </cell>
          <cell r="H133" t="str">
            <v>6428</v>
          </cell>
          <cell r="I133" t="str">
            <v>11113</v>
          </cell>
          <cell r="L133" t="str">
            <v>642</v>
          </cell>
          <cell r="M133" t="str">
            <v>111</v>
          </cell>
          <cell r="O133">
            <v>367000</v>
          </cell>
        </row>
        <row r="134">
          <cell r="B134" t="str">
            <v>CT124</v>
          </cell>
          <cell r="D134">
            <v>43427</v>
          </cell>
          <cell r="E134">
            <v>43427</v>
          </cell>
          <cell r="G134" t="str">
            <v>Phí SMS T10/2018 NH BIDV</v>
          </cell>
          <cell r="H134" t="str">
            <v>6425</v>
          </cell>
          <cell r="I134" t="str">
            <v>1121</v>
          </cell>
          <cell r="L134" t="str">
            <v>642</v>
          </cell>
          <cell r="M134" t="str">
            <v>112</v>
          </cell>
          <cell r="O134">
            <v>110000</v>
          </cell>
        </row>
        <row r="135">
          <cell r="B135" t="str">
            <v>CT125</v>
          </cell>
          <cell r="D135">
            <v>43429</v>
          </cell>
          <cell r="E135">
            <v>43429</v>
          </cell>
          <cell r="G135" t="str">
            <v>Lãi nhập vốn NH BIDV</v>
          </cell>
          <cell r="H135" t="str">
            <v>1121</v>
          </cell>
          <cell r="I135" t="str">
            <v>515</v>
          </cell>
          <cell r="L135" t="str">
            <v>112</v>
          </cell>
          <cell r="M135" t="str">
            <v>515</v>
          </cell>
          <cell r="O135">
            <v>20782</v>
          </cell>
        </row>
        <row r="136">
          <cell r="B136" t="str">
            <v>CT126</v>
          </cell>
          <cell r="D136">
            <v>43430</v>
          </cell>
          <cell r="E136">
            <v>43430</v>
          </cell>
          <cell r="G136" t="str">
            <v>Phí quản lý TK USD NH BIDV</v>
          </cell>
          <cell r="H136" t="str">
            <v>6425</v>
          </cell>
          <cell r="I136" t="str">
            <v>1122</v>
          </cell>
          <cell r="L136" t="str">
            <v>642</v>
          </cell>
          <cell r="M136" t="str">
            <v>112</v>
          </cell>
          <cell r="O136">
            <v>153278</v>
          </cell>
        </row>
        <row r="137">
          <cell r="B137" t="str">
            <v>CT127</v>
          </cell>
          <cell r="D137">
            <v>43430</v>
          </cell>
          <cell r="E137">
            <v>43430</v>
          </cell>
          <cell r="G137" t="str">
            <v>Phí Quản lý tài khoản NH BIDV</v>
          </cell>
          <cell r="H137" t="str">
            <v>6425</v>
          </cell>
          <cell r="I137" t="str">
            <v>1121</v>
          </cell>
          <cell r="L137" t="str">
            <v>642</v>
          </cell>
          <cell r="M137" t="str">
            <v>112</v>
          </cell>
          <cell r="O137">
            <v>99000</v>
          </cell>
        </row>
        <row r="138">
          <cell r="B138" t="str">
            <v>CT128</v>
          </cell>
          <cell r="D138">
            <v>43432</v>
          </cell>
          <cell r="E138">
            <v>43432</v>
          </cell>
          <cell r="G138" t="str">
            <v>Thu tiền Bohemian Innovation</v>
          </cell>
          <cell r="H138" t="str">
            <v>1122</v>
          </cell>
          <cell r="I138" t="str">
            <v>511321</v>
          </cell>
          <cell r="L138" t="str">
            <v>112</v>
          </cell>
          <cell r="M138" t="str">
            <v>511</v>
          </cell>
          <cell r="O138">
            <v>558772506</v>
          </cell>
        </row>
        <row r="139">
          <cell r="B139" t="str">
            <v>CT129</v>
          </cell>
          <cell r="D139">
            <v>43433</v>
          </cell>
          <cell r="E139">
            <v>43433</v>
          </cell>
          <cell r="G139" t="str">
            <v>Thu tiền Twentyseven Global</v>
          </cell>
          <cell r="H139" t="str">
            <v>1122</v>
          </cell>
          <cell r="I139" t="str">
            <v>511322</v>
          </cell>
          <cell r="L139" t="str">
            <v>112</v>
          </cell>
          <cell r="M139" t="str">
            <v>511</v>
          </cell>
          <cell r="O139">
            <v>158209933</v>
          </cell>
        </row>
        <row r="140">
          <cell r="B140" t="str">
            <v>CT130</v>
          </cell>
          <cell r="D140">
            <v>43433</v>
          </cell>
          <cell r="E140">
            <v>43433</v>
          </cell>
          <cell r="G140" t="str">
            <v>Thanh toán tiền BHXH, BHYT, BHTN T11/2018</v>
          </cell>
          <cell r="H140" t="str">
            <v>6421</v>
          </cell>
          <cell r="I140" t="str">
            <v>1121</v>
          </cell>
          <cell r="L140" t="str">
            <v>642</v>
          </cell>
          <cell r="M140" t="str">
            <v>112</v>
          </cell>
          <cell r="O140">
            <v>9730901</v>
          </cell>
        </row>
        <row r="141">
          <cell r="B141" t="str">
            <v>CT131</v>
          </cell>
          <cell r="D141">
            <v>43433</v>
          </cell>
          <cell r="E141">
            <v>43433</v>
          </cell>
          <cell r="G141" t="str">
            <v>Phí chuyển khoản</v>
          </cell>
          <cell r="H141" t="str">
            <v>6425</v>
          </cell>
          <cell r="I141" t="str">
            <v>1121</v>
          </cell>
          <cell r="L141" t="str">
            <v>642</v>
          </cell>
          <cell r="M141" t="str">
            <v>112</v>
          </cell>
          <cell r="O141">
            <v>6600</v>
          </cell>
        </row>
        <row r="142">
          <cell r="B142" t="str">
            <v>CT132</v>
          </cell>
          <cell r="D142">
            <v>43434</v>
          </cell>
          <cell r="E142">
            <v>43434</v>
          </cell>
          <cell r="G142" t="str">
            <v>Company birthday party in NOV</v>
          </cell>
          <cell r="H142" t="str">
            <v>6428</v>
          </cell>
          <cell r="I142" t="str">
            <v>11113</v>
          </cell>
          <cell r="L142" t="str">
            <v>642</v>
          </cell>
          <cell r="M142" t="str">
            <v>111</v>
          </cell>
          <cell r="O142">
            <v>1000000</v>
          </cell>
        </row>
        <row r="143">
          <cell r="B143" t="str">
            <v>CT133</v>
          </cell>
          <cell r="D143">
            <v>43434</v>
          </cell>
          <cell r="E143">
            <v>43434</v>
          </cell>
          <cell r="G143" t="str">
            <v>Company Party Football beer-welcome Cuc and MTB partty</v>
          </cell>
          <cell r="H143" t="str">
            <v>6428</v>
          </cell>
          <cell r="I143" t="str">
            <v>11113</v>
          </cell>
          <cell r="L143" t="str">
            <v>642</v>
          </cell>
          <cell r="M143" t="str">
            <v>111</v>
          </cell>
          <cell r="O143">
            <v>2244000</v>
          </cell>
          <cell r="U143" t="str">
            <v>Company Party Football beer-welcome Cuc and MTB partty</v>
          </cell>
        </row>
        <row r="144">
          <cell r="B144" t="str">
            <v>CT134</v>
          </cell>
          <cell r="D144">
            <v>43434</v>
          </cell>
          <cell r="E144">
            <v>43434</v>
          </cell>
          <cell r="G144" t="str">
            <v>Thanh toán tiền thuê VP T11/2018 và tiền điện T10/2018 cho Cty PMQT</v>
          </cell>
          <cell r="H144" t="str">
            <v>6427</v>
          </cell>
          <cell r="I144" t="str">
            <v>1121</v>
          </cell>
          <cell r="L144" t="str">
            <v>642</v>
          </cell>
          <cell r="M144" t="str">
            <v>112</v>
          </cell>
          <cell r="O144">
            <v>15655851</v>
          </cell>
        </row>
        <row r="145">
          <cell r="B145" t="str">
            <v>CT135</v>
          </cell>
          <cell r="D145">
            <v>43434</v>
          </cell>
          <cell r="E145">
            <v>43434</v>
          </cell>
          <cell r="G145" t="str">
            <v>Phí chuyển khoản</v>
          </cell>
          <cell r="H145" t="str">
            <v>6425</v>
          </cell>
          <cell r="I145" t="str">
            <v>1121</v>
          </cell>
          <cell r="L145" t="str">
            <v>642</v>
          </cell>
          <cell r="M145" t="str">
            <v>112</v>
          </cell>
          <cell r="O145">
            <v>16500</v>
          </cell>
        </row>
        <row r="146">
          <cell r="B146" t="str">
            <v>CT136</v>
          </cell>
          <cell r="D146">
            <v>43434</v>
          </cell>
          <cell r="E146">
            <v>43434</v>
          </cell>
          <cell r="G146" t="str">
            <v>Thanh toán tiền Internet T10/2018 cho Cty PMQT</v>
          </cell>
          <cell r="H146" t="str">
            <v>6427</v>
          </cell>
          <cell r="I146" t="str">
            <v>1121</v>
          </cell>
          <cell r="L146" t="str">
            <v>642</v>
          </cell>
          <cell r="M146" t="str">
            <v>112</v>
          </cell>
          <cell r="O146">
            <v>1133000</v>
          </cell>
        </row>
        <row r="147">
          <cell r="B147" t="str">
            <v>CT137</v>
          </cell>
          <cell r="D147">
            <v>43434</v>
          </cell>
          <cell r="E147">
            <v>43434</v>
          </cell>
          <cell r="G147" t="str">
            <v>Phí chuyển khoản</v>
          </cell>
          <cell r="H147" t="str">
            <v>6425</v>
          </cell>
          <cell r="I147" t="str">
            <v>1121</v>
          </cell>
          <cell r="L147" t="str">
            <v>642</v>
          </cell>
          <cell r="M147" t="str">
            <v>112</v>
          </cell>
          <cell r="O147">
            <v>16500</v>
          </cell>
        </row>
        <row r="148">
          <cell r="B148" t="str">
            <v>CT138</v>
          </cell>
          <cell r="D148">
            <v>43435</v>
          </cell>
          <cell r="E148">
            <v>43435</v>
          </cell>
          <cell r="G148" t="str">
            <v>Thu tiền Swantner Ventures</v>
          </cell>
          <cell r="H148" t="str">
            <v>1122</v>
          </cell>
          <cell r="I148" t="str">
            <v>511321</v>
          </cell>
          <cell r="L148" t="str">
            <v>112</v>
          </cell>
          <cell r="M148" t="str">
            <v>511</v>
          </cell>
          <cell r="O148">
            <v>510398880</v>
          </cell>
        </row>
        <row r="149">
          <cell r="B149" t="str">
            <v>CT139</v>
          </cell>
          <cell r="D149">
            <v>43439</v>
          </cell>
          <cell r="E149">
            <v>43439</v>
          </cell>
          <cell r="G149" t="str">
            <v>NGUYEN CONG DANH</v>
          </cell>
          <cell r="H149" t="str">
            <v>6421</v>
          </cell>
          <cell r="I149" t="str">
            <v>11113</v>
          </cell>
          <cell r="L149" t="str">
            <v>642</v>
          </cell>
          <cell r="M149" t="str">
            <v>111</v>
          </cell>
          <cell r="O149">
            <v>16400000</v>
          </cell>
        </row>
        <row r="150">
          <cell r="B150" t="str">
            <v>CT140</v>
          </cell>
          <cell r="D150">
            <v>43439</v>
          </cell>
          <cell r="E150">
            <v>43439</v>
          </cell>
          <cell r="G150" t="str">
            <v>Nguyễn Hoàng Minh</v>
          </cell>
          <cell r="H150" t="str">
            <v>6421</v>
          </cell>
          <cell r="I150" t="str">
            <v>11113</v>
          </cell>
          <cell r="L150" t="str">
            <v>642</v>
          </cell>
          <cell r="M150" t="str">
            <v>111</v>
          </cell>
          <cell r="O150">
            <v>11479000</v>
          </cell>
        </row>
        <row r="151">
          <cell r="B151" t="str">
            <v>CT141</v>
          </cell>
          <cell r="D151">
            <v>43439</v>
          </cell>
          <cell r="E151">
            <v>43439</v>
          </cell>
          <cell r="G151" t="str">
            <v>Tran Anh Quoc</v>
          </cell>
          <cell r="H151" t="str">
            <v>6421</v>
          </cell>
          <cell r="I151" t="str">
            <v>11113</v>
          </cell>
          <cell r="L151" t="str">
            <v>642</v>
          </cell>
          <cell r="M151" t="str">
            <v>111</v>
          </cell>
          <cell r="O151">
            <v>25000000</v>
          </cell>
        </row>
        <row r="152">
          <cell r="B152" t="str">
            <v>CT142</v>
          </cell>
          <cell r="D152">
            <v>43439</v>
          </cell>
          <cell r="E152">
            <v>43439</v>
          </cell>
          <cell r="G152" t="str">
            <v>LE MINH QUAN</v>
          </cell>
          <cell r="H152" t="str">
            <v>6421</v>
          </cell>
          <cell r="I152" t="str">
            <v>11113</v>
          </cell>
          <cell r="L152" t="str">
            <v>642</v>
          </cell>
          <cell r="M152" t="str">
            <v>111</v>
          </cell>
          <cell r="O152">
            <v>12710000</v>
          </cell>
        </row>
        <row r="153">
          <cell r="B153" t="str">
            <v>CT143</v>
          </cell>
          <cell r="D153">
            <v>43439</v>
          </cell>
          <cell r="E153">
            <v>43439</v>
          </cell>
          <cell r="G153" t="str">
            <v>TRAN MINH CHINH -Deducted from advance - salary Nov</v>
          </cell>
          <cell r="H153" t="str">
            <v>6421</v>
          </cell>
          <cell r="I153" t="str">
            <v>141</v>
          </cell>
          <cell r="L153" t="str">
            <v>642</v>
          </cell>
          <cell r="M153" t="str">
            <v>141</v>
          </cell>
          <cell r="O153">
            <v>20140000</v>
          </cell>
        </row>
        <row r="154">
          <cell r="B154" t="str">
            <v>CT144</v>
          </cell>
          <cell r="D154">
            <v>43439</v>
          </cell>
          <cell r="E154">
            <v>43439</v>
          </cell>
          <cell r="G154" t="str">
            <v>Nguyen Van Cuc</v>
          </cell>
          <cell r="H154" t="str">
            <v>6421</v>
          </cell>
          <cell r="I154" t="str">
            <v>11113</v>
          </cell>
          <cell r="L154" t="str">
            <v>642</v>
          </cell>
          <cell r="M154" t="str">
            <v>111</v>
          </cell>
          <cell r="O154">
            <v>12000000</v>
          </cell>
        </row>
        <row r="155">
          <cell r="B155" t="str">
            <v>CT145</v>
          </cell>
          <cell r="D155">
            <v>43439</v>
          </cell>
          <cell r="E155">
            <v>43439</v>
          </cell>
          <cell r="G155" t="str">
            <v>Pham Thi Quynh</v>
          </cell>
          <cell r="H155" t="str">
            <v>6421</v>
          </cell>
          <cell r="I155" t="str">
            <v>11113</v>
          </cell>
          <cell r="L155" t="str">
            <v>642</v>
          </cell>
          <cell r="M155" t="str">
            <v>111</v>
          </cell>
          <cell r="O155">
            <v>12000000</v>
          </cell>
        </row>
        <row r="156">
          <cell r="B156" t="str">
            <v>CT146</v>
          </cell>
          <cell r="D156">
            <v>43439</v>
          </cell>
          <cell r="E156">
            <v>43439</v>
          </cell>
          <cell r="G156" t="str">
            <v>Nguyen Tran Khanh Au</v>
          </cell>
          <cell r="H156" t="str">
            <v>6421</v>
          </cell>
          <cell r="I156" t="str">
            <v>11113</v>
          </cell>
          <cell r="L156" t="str">
            <v>642</v>
          </cell>
          <cell r="M156" t="str">
            <v>111</v>
          </cell>
          <cell r="O156">
            <v>13100000</v>
          </cell>
        </row>
        <row r="157">
          <cell r="B157" t="str">
            <v>CT147</v>
          </cell>
          <cell r="D157">
            <v>43439</v>
          </cell>
          <cell r="E157">
            <v>43439</v>
          </cell>
          <cell r="G157" t="str">
            <v>Voong Tan Quoc Cuong</v>
          </cell>
          <cell r="H157" t="str">
            <v>6421</v>
          </cell>
          <cell r="I157" t="str">
            <v>11113</v>
          </cell>
          <cell r="L157" t="str">
            <v>642</v>
          </cell>
          <cell r="M157" t="str">
            <v>111</v>
          </cell>
          <cell r="O157">
            <v>7272000</v>
          </cell>
        </row>
        <row r="158">
          <cell r="B158" t="str">
            <v>CT148</v>
          </cell>
          <cell r="D158">
            <v>43439</v>
          </cell>
          <cell r="E158">
            <v>43439</v>
          </cell>
          <cell r="G158" t="str">
            <v>Le Xuan Huy</v>
          </cell>
          <cell r="H158" t="str">
            <v>6421</v>
          </cell>
          <cell r="I158" t="str">
            <v>11113</v>
          </cell>
          <cell r="L158" t="str">
            <v>642</v>
          </cell>
          <cell r="M158" t="str">
            <v>111</v>
          </cell>
          <cell r="O158">
            <v>30000000</v>
          </cell>
        </row>
        <row r="159">
          <cell r="B159" t="str">
            <v>CT149</v>
          </cell>
          <cell r="D159">
            <v>43439</v>
          </cell>
          <cell r="E159">
            <v>43439</v>
          </cell>
          <cell r="G159" t="str">
            <v>Nguyen Kim Bao</v>
          </cell>
          <cell r="H159" t="str">
            <v>6421</v>
          </cell>
          <cell r="I159" t="str">
            <v>11113</v>
          </cell>
          <cell r="L159" t="str">
            <v>642</v>
          </cell>
          <cell r="M159" t="str">
            <v>111</v>
          </cell>
          <cell r="O159">
            <v>15750000</v>
          </cell>
        </row>
        <row r="160">
          <cell r="B160" t="str">
            <v>CT150</v>
          </cell>
          <cell r="D160">
            <v>43439</v>
          </cell>
          <cell r="E160">
            <v>43439</v>
          </cell>
          <cell r="G160" t="str">
            <v>Dam Van Thien-salary Nov</v>
          </cell>
          <cell r="H160" t="str">
            <v>6421</v>
          </cell>
          <cell r="I160" t="str">
            <v>11113</v>
          </cell>
          <cell r="L160" t="str">
            <v>642</v>
          </cell>
          <cell r="M160" t="str">
            <v>111</v>
          </cell>
          <cell r="O160">
            <v>81890000</v>
          </cell>
        </row>
        <row r="161">
          <cell r="B161" t="str">
            <v>CT151</v>
          </cell>
          <cell r="D161">
            <v>43439</v>
          </cell>
          <cell r="E161">
            <v>43439</v>
          </cell>
          <cell r="G161" t="str">
            <v>Nguyen Xuan Luc-salary Nov</v>
          </cell>
          <cell r="H161" t="str">
            <v>6421</v>
          </cell>
          <cell r="I161" t="str">
            <v>11113</v>
          </cell>
          <cell r="J161" t="str">
            <v>642</v>
          </cell>
          <cell r="K161" t="str">
            <v>111</v>
          </cell>
          <cell r="L161" t="str">
            <v>642</v>
          </cell>
          <cell r="M161" t="str">
            <v>111</v>
          </cell>
          <cell r="O161">
            <v>20593000</v>
          </cell>
        </row>
        <row r="162">
          <cell r="B162" t="str">
            <v>CT152</v>
          </cell>
          <cell r="D162">
            <v>43439</v>
          </cell>
          <cell r="E162">
            <v>43439</v>
          </cell>
          <cell r="G162" t="str">
            <v>MAI ANH KHA</v>
          </cell>
          <cell r="H162" t="str">
            <v>6421</v>
          </cell>
          <cell r="I162" t="str">
            <v>11113</v>
          </cell>
          <cell r="L162" t="str">
            <v>642</v>
          </cell>
          <cell r="M162" t="str">
            <v>111</v>
          </cell>
          <cell r="O162">
            <v>7000000</v>
          </cell>
        </row>
        <row r="163">
          <cell r="B163" t="str">
            <v>CT153</v>
          </cell>
          <cell r="D163">
            <v>43439</v>
          </cell>
          <cell r="E163">
            <v>43439</v>
          </cell>
          <cell r="G163" t="str">
            <v>Tran Nguyen Song Hieu</v>
          </cell>
          <cell r="H163" t="str">
            <v>6421</v>
          </cell>
          <cell r="I163" t="str">
            <v>11113</v>
          </cell>
          <cell r="L163" t="str">
            <v>642</v>
          </cell>
          <cell r="M163" t="str">
            <v>111</v>
          </cell>
          <cell r="O163">
            <v>8000000</v>
          </cell>
        </row>
        <row r="164">
          <cell r="B164" t="str">
            <v>CT154</v>
          </cell>
          <cell r="D164">
            <v>43439</v>
          </cell>
          <cell r="E164">
            <v>43439</v>
          </cell>
          <cell r="G164" t="str">
            <v>Tran Thi Quynh</v>
          </cell>
          <cell r="H164" t="str">
            <v>6421</v>
          </cell>
          <cell r="I164" t="str">
            <v>11113</v>
          </cell>
          <cell r="L164" t="str">
            <v>642</v>
          </cell>
          <cell r="M164" t="str">
            <v>111</v>
          </cell>
          <cell r="O164">
            <v>5489000</v>
          </cell>
        </row>
        <row r="165">
          <cell r="B165" t="str">
            <v>CT155</v>
          </cell>
          <cell r="D165">
            <v>43439</v>
          </cell>
          <cell r="E165">
            <v>43439</v>
          </cell>
          <cell r="G165" t="str">
            <v>Tran Thi Kieu Linh</v>
          </cell>
          <cell r="H165" t="str">
            <v>6421</v>
          </cell>
          <cell r="I165" t="str">
            <v>11113</v>
          </cell>
          <cell r="L165" t="str">
            <v>642</v>
          </cell>
          <cell r="M165" t="str">
            <v>111</v>
          </cell>
          <cell r="O165">
            <v>10500000</v>
          </cell>
        </row>
        <row r="166">
          <cell r="B166" t="str">
            <v>CT156</v>
          </cell>
          <cell r="D166">
            <v>43439</v>
          </cell>
          <cell r="E166">
            <v>43439</v>
          </cell>
          <cell r="G166" t="str">
            <v>Nguyen Dang Quan</v>
          </cell>
          <cell r="H166" t="str">
            <v>6421</v>
          </cell>
          <cell r="I166" t="str">
            <v>11113</v>
          </cell>
          <cell r="L166" t="str">
            <v>642</v>
          </cell>
          <cell r="M166" t="str">
            <v>111</v>
          </cell>
          <cell r="O166">
            <v>2679000</v>
          </cell>
        </row>
        <row r="167">
          <cell r="B167" t="str">
            <v>CT157</v>
          </cell>
          <cell r="D167">
            <v>43439</v>
          </cell>
          <cell r="E167">
            <v>43439</v>
          </cell>
          <cell r="G167" t="str">
            <v>Nguyen Trung Thanh</v>
          </cell>
          <cell r="H167" t="str">
            <v>6421</v>
          </cell>
          <cell r="I167" t="str">
            <v>11113</v>
          </cell>
          <cell r="L167" t="str">
            <v>642</v>
          </cell>
          <cell r="M167" t="str">
            <v>111</v>
          </cell>
          <cell r="O167">
            <v>11000000</v>
          </cell>
        </row>
        <row r="168">
          <cell r="B168" t="str">
            <v>CT158</v>
          </cell>
          <cell r="D168">
            <v>43439</v>
          </cell>
          <cell r="E168">
            <v>43439</v>
          </cell>
          <cell r="G168" t="str">
            <v>Hoang Minh Thai</v>
          </cell>
          <cell r="H168" t="str">
            <v>6421</v>
          </cell>
          <cell r="I168" t="str">
            <v>11113</v>
          </cell>
          <cell r="L168" t="str">
            <v>642</v>
          </cell>
          <cell r="M168" t="str">
            <v>111</v>
          </cell>
          <cell r="O168">
            <v>8000000</v>
          </cell>
        </row>
        <row r="169">
          <cell r="B169" t="str">
            <v>CT159</v>
          </cell>
          <cell r="D169">
            <v>43439</v>
          </cell>
          <cell r="E169">
            <v>43439</v>
          </cell>
          <cell r="G169" t="str">
            <v>Nguyen Trung Tien</v>
          </cell>
          <cell r="H169" t="str">
            <v>6421</v>
          </cell>
          <cell r="I169" t="str">
            <v>11113</v>
          </cell>
          <cell r="L169" t="str">
            <v>642</v>
          </cell>
          <cell r="M169" t="str">
            <v>111</v>
          </cell>
          <cell r="O169">
            <v>23300000</v>
          </cell>
        </row>
        <row r="170">
          <cell r="B170" t="str">
            <v>CT160</v>
          </cell>
          <cell r="D170">
            <v>43439</v>
          </cell>
          <cell r="E170">
            <v>43439</v>
          </cell>
          <cell r="G170" t="str">
            <v>Nguyen Thi Anh Dao</v>
          </cell>
          <cell r="H170" t="str">
            <v>6421</v>
          </cell>
          <cell r="I170" t="str">
            <v>11113</v>
          </cell>
          <cell r="L170" t="str">
            <v>642</v>
          </cell>
          <cell r="M170" t="str">
            <v>111</v>
          </cell>
          <cell r="O170">
            <v>16000000</v>
          </cell>
        </row>
        <row r="171">
          <cell r="B171" t="str">
            <v>CT161</v>
          </cell>
          <cell r="D171">
            <v>43439</v>
          </cell>
          <cell r="E171">
            <v>43439</v>
          </cell>
          <cell r="G171" t="str">
            <v>Le Thi Thanh Hoa</v>
          </cell>
          <cell r="H171" t="str">
            <v>6421</v>
          </cell>
          <cell r="I171" t="str">
            <v>11113</v>
          </cell>
          <cell r="L171" t="str">
            <v>642</v>
          </cell>
          <cell r="M171" t="str">
            <v>111</v>
          </cell>
          <cell r="O171">
            <v>3000000</v>
          </cell>
        </row>
        <row r="172">
          <cell r="B172" t="str">
            <v>CT162</v>
          </cell>
          <cell r="D172">
            <v>43439</v>
          </cell>
          <cell r="E172">
            <v>43439</v>
          </cell>
          <cell r="G172" t="str">
            <v>Nguyen Trong Hoang</v>
          </cell>
          <cell r="H172" t="str">
            <v>6421</v>
          </cell>
          <cell r="I172" t="str">
            <v>11113</v>
          </cell>
          <cell r="L172" t="str">
            <v>642</v>
          </cell>
          <cell r="M172" t="str">
            <v>111</v>
          </cell>
          <cell r="O172">
            <v>11600000</v>
          </cell>
        </row>
        <row r="173">
          <cell r="B173" t="str">
            <v>CT163</v>
          </cell>
          <cell r="D173">
            <v>43439</v>
          </cell>
          <cell r="E173">
            <v>43439</v>
          </cell>
          <cell r="G173" t="str">
            <v>Tran Manh Tuan</v>
          </cell>
          <cell r="H173" t="str">
            <v>6421</v>
          </cell>
          <cell r="I173" t="str">
            <v>11113</v>
          </cell>
          <cell r="L173" t="str">
            <v>642</v>
          </cell>
          <cell r="M173" t="str">
            <v>111</v>
          </cell>
          <cell r="O173">
            <v>13340000</v>
          </cell>
        </row>
        <row r="174">
          <cell r="B174" t="str">
            <v>CT164</v>
          </cell>
          <cell r="D174">
            <v>43439</v>
          </cell>
          <cell r="E174">
            <v>43439</v>
          </cell>
          <cell r="G174" t="str">
            <v>Nguyen Xuan Luc - Advance</v>
          </cell>
          <cell r="H174" t="str">
            <v>141</v>
          </cell>
          <cell r="I174" t="str">
            <v>11113</v>
          </cell>
          <cell r="L174" t="str">
            <v>141</v>
          </cell>
          <cell r="M174" t="str">
            <v>111</v>
          </cell>
          <cell r="O174">
            <v>50000000</v>
          </cell>
        </row>
        <row r="175">
          <cell r="B175" t="str">
            <v>CT165</v>
          </cell>
          <cell r="D175">
            <v>43439</v>
          </cell>
          <cell r="E175">
            <v>43439</v>
          </cell>
          <cell r="G175" t="str">
            <v>Wallet release drinks</v>
          </cell>
          <cell r="H175" t="str">
            <v>6428</v>
          </cell>
          <cell r="I175" t="str">
            <v>11113</v>
          </cell>
          <cell r="L175" t="str">
            <v>642</v>
          </cell>
          <cell r="M175" t="str">
            <v>111</v>
          </cell>
          <cell r="O175">
            <v>270000</v>
          </cell>
        </row>
        <row r="176">
          <cell r="B176" t="str">
            <v>CT166</v>
          </cell>
          <cell r="D176">
            <v>43439</v>
          </cell>
          <cell r="E176">
            <v>43439</v>
          </cell>
          <cell r="G176" t="str">
            <v>Bán 30,000$ x 23.240đ từ TK USD chuyển vào TK VND; TGSS: 23.248,04đ</v>
          </cell>
          <cell r="H176" t="str">
            <v>1121</v>
          </cell>
          <cell r="I176" t="str">
            <v>1122</v>
          </cell>
          <cell r="L176" t="str">
            <v>112</v>
          </cell>
          <cell r="M176" t="str">
            <v>112</v>
          </cell>
          <cell r="O176">
            <v>697200000</v>
          </cell>
        </row>
        <row r="177">
          <cell r="B177" t="str">
            <v>CT167</v>
          </cell>
          <cell r="D177">
            <v>43439</v>
          </cell>
          <cell r="E177">
            <v>43439</v>
          </cell>
          <cell r="G177" t="str">
            <v>Chênh lệch tỷ giá lỗ Bán 30,000$ x 23.240đ từ TK USD chuyển vào TK VND; TGSS: 23.248,04đ</v>
          </cell>
          <cell r="H177" t="str">
            <v>635</v>
          </cell>
          <cell r="I177" t="str">
            <v>1122</v>
          </cell>
          <cell r="L177" t="str">
            <v>635</v>
          </cell>
          <cell r="M177" t="str">
            <v>112</v>
          </cell>
          <cell r="O177">
            <v>241120</v>
          </cell>
        </row>
        <row r="178">
          <cell r="B178" t="str">
            <v>CT168</v>
          </cell>
          <cell r="D178">
            <v>43439</v>
          </cell>
          <cell r="E178">
            <v>43439</v>
          </cell>
          <cell r="F178" t="str">
            <v>Thiện</v>
          </cell>
          <cell r="G178" t="str">
            <v>Rút tiền gửi NH nhập quỹ</v>
          </cell>
          <cell r="H178" t="str">
            <v>11113</v>
          </cell>
          <cell r="I178" t="str">
            <v>1121</v>
          </cell>
          <cell r="L178" t="str">
            <v>111</v>
          </cell>
          <cell r="M178" t="str">
            <v>112</v>
          </cell>
          <cell r="O178">
            <v>500000000</v>
          </cell>
        </row>
        <row r="179">
          <cell r="B179" t="str">
            <v>CT169</v>
          </cell>
          <cell r="D179">
            <v>43441</v>
          </cell>
          <cell r="E179">
            <v>43441</v>
          </cell>
          <cell r="G179" t="str">
            <v>Thu tiền Cty Widosoft T11/2018</v>
          </cell>
          <cell r="H179" t="str">
            <v>1121</v>
          </cell>
          <cell r="I179" t="str">
            <v>511311</v>
          </cell>
          <cell r="L179" t="str">
            <v>112</v>
          </cell>
          <cell r="M179" t="str">
            <v>511</v>
          </cell>
          <cell r="O179">
            <v>15000000</v>
          </cell>
        </row>
        <row r="180">
          <cell r="B180" t="str">
            <v>CT170</v>
          </cell>
          <cell r="D180">
            <v>43445</v>
          </cell>
          <cell r="E180">
            <v>43445</v>
          </cell>
          <cell r="G180" t="str">
            <v>dirnk welcome Linh</v>
          </cell>
          <cell r="H180" t="str">
            <v>6428</v>
          </cell>
          <cell r="I180" t="str">
            <v>11113</v>
          </cell>
          <cell r="L180" t="str">
            <v>642</v>
          </cell>
          <cell r="M180" t="str">
            <v>111</v>
          </cell>
          <cell r="O180">
            <v>280000</v>
          </cell>
        </row>
        <row r="181">
          <cell r="B181" t="str">
            <v>CT171</v>
          </cell>
          <cell r="D181">
            <v>43446</v>
          </cell>
          <cell r="E181">
            <v>43446</v>
          </cell>
          <cell r="G181" t="str">
            <v>Thu tiền Blockdrop Inc</v>
          </cell>
          <cell r="H181" t="str">
            <v>1122</v>
          </cell>
          <cell r="I181" t="str">
            <v>511321</v>
          </cell>
          <cell r="L181" t="str">
            <v>112</v>
          </cell>
          <cell r="M181" t="str">
            <v>511</v>
          </cell>
          <cell r="O181">
            <v>69514173</v>
          </cell>
        </row>
        <row r="182">
          <cell r="B182" t="str">
            <v>CT172</v>
          </cell>
          <cell r="D182">
            <v>43448</v>
          </cell>
          <cell r="E182">
            <v>43448</v>
          </cell>
          <cell r="G182" t="str">
            <v>Thu tiền Decision Science Agency Pte Ltd</v>
          </cell>
          <cell r="H182" t="str">
            <v>1122</v>
          </cell>
          <cell r="I182" t="str">
            <v>511322</v>
          </cell>
          <cell r="L182" t="str">
            <v>112</v>
          </cell>
          <cell r="M182" t="str">
            <v>511</v>
          </cell>
          <cell r="O182">
            <v>43702820</v>
          </cell>
        </row>
        <row r="183">
          <cell r="B183" t="str">
            <v>CT173</v>
          </cell>
          <cell r="D183">
            <v>43448</v>
          </cell>
          <cell r="E183">
            <v>43448</v>
          </cell>
          <cell r="G183" t="str">
            <v>Thu tiền Anh Nghĩa ck CP năm 2017 cho hợp thức hóa trên hóa đơn (phải trả lại cho a. Nghĩa)</v>
          </cell>
          <cell r="H183" t="str">
            <v>1121</v>
          </cell>
          <cell r="I183" t="str">
            <v>3388</v>
          </cell>
          <cell r="L183" t="str">
            <v>112</v>
          </cell>
          <cell r="M183" t="str">
            <v>338</v>
          </cell>
          <cell r="O183">
            <v>151100000</v>
          </cell>
        </row>
        <row r="184">
          <cell r="B184" t="str">
            <v>CT174</v>
          </cell>
          <cell r="D184">
            <v>43448</v>
          </cell>
          <cell r="E184">
            <v>43448</v>
          </cell>
          <cell r="G184" t="str">
            <v>Trả lại tiền cho a Nghĩa đã ck CP năm 2017 hợp thức hóa trên hóa đơn</v>
          </cell>
          <cell r="H184" t="str">
            <v>3388</v>
          </cell>
          <cell r="I184" t="str">
            <v>11113</v>
          </cell>
          <cell r="L184" t="str">
            <v>338</v>
          </cell>
          <cell r="M184" t="str">
            <v>111</v>
          </cell>
          <cell r="O184">
            <v>151100000</v>
          </cell>
        </row>
        <row r="185">
          <cell r="B185" t="str">
            <v>CT175</v>
          </cell>
          <cell r="D185">
            <v>43448</v>
          </cell>
          <cell r="E185">
            <v>43448</v>
          </cell>
          <cell r="F185" t="str">
            <v>Thiện</v>
          </cell>
          <cell r="G185" t="str">
            <v>Rút tiền gửi NH nhập quỹ</v>
          </cell>
          <cell r="H185" t="str">
            <v>11113</v>
          </cell>
          <cell r="I185" t="str">
            <v>1121</v>
          </cell>
          <cell r="L185" t="str">
            <v>111</v>
          </cell>
          <cell r="M185" t="str">
            <v>112</v>
          </cell>
          <cell r="O185">
            <v>150000000</v>
          </cell>
        </row>
        <row r="186">
          <cell r="B186" t="str">
            <v>CT176</v>
          </cell>
          <cell r="D186">
            <v>43448</v>
          </cell>
          <cell r="E186">
            <v>43448</v>
          </cell>
          <cell r="G186" t="str">
            <v>Phí SMS T11/2018 NH BIDV</v>
          </cell>
          <cell r="H186" t="str">
            <v>6425</v>
          </cell>
          <cell r="I186" t="str">
            <v>1121</v>
          </cell>
          <cell r="L186" t="str">
            <v>642</v>
          </cell>
          <cell r="M186" t="str">
            <v>112</v>
          </cell>
          <cell r="O186">
            <v>110000</v>
          </cell>
        </row>
        <row r="187">
          <cell r="B187" t="str">
            <v>CT177</v>
          </cell>
          <cell r="D187">
            <v>43452</v>
          </cell>
          <cell r="E187">
            <v>43452</v>
          </cell>
          <cell r="G187" t="str">
            <v>Man Tran wallet salaru</v>
          </cell>
          <cell r="H187" t="str">
            <v>6428</v>
          </cell>
          <cell r="I187" t="str">
            <v>11113</v>
          </cell>
          <cell r="L187" t="str">
            <v>642</v>
          </cell>
          <cell r="M187" t="str">
            <v>111</v>
          </cell>
          <cell r="O187">
            <v>46638000</v>
          </cell>
        </row>
        <row r="188">
          <cell r="B188" t="str">
            <v>CT178</v>
          </cell>
          <cell r="D188">
            <v>43452</v>
          </cell>
          <cell r="E188">
            <v>43452</v>
          </cell>
          <cell r="G188" t="str">
            <v>Thanh toán tiền BHXH, BHYT, BHTN T12/2018</v>
          </cell>
          <cell r="H188" t="str">
            <v>6421</v>
          </cell>
          <cell r="I188" t="str">
            <v>1121</v>
          </cell>
          <cell r="L188" t="str">
            <v>642</v>
          </cell>
          <cell r="M188" t="str">
            <v>112</v>
          </cell>
          <cell r="O188">
            <v>8176512</v>
          </cell>
        </row>
        <row r="189">
          <cell r="B189" t="str">
            <v>CT179</v>
          </cell>
          <cell r="D189">
            <v>43452</v>
          </cell>
          <cell r="E189">
            <v>43452</v>
          </cell>
          <cell r="G189" t="str">
            <v>Phí chuyển khoản</v>
          </cell>
          <cell r="H189" t="str">
            <v>6425</v>
          </cell>
          <cell r="I189" t="str">
            <v>1121</v>
          </cell>
          <cell r="L189" t="str">
            <v>642</v>
          </cell>
          <cell r="M189" t="str">
            <v>112</v>
          </cell>
          <cell r="O189">
            <v>6600</v>
          </cell>
        </row>
        <row r="190">
          <cell r="B190" t="str">
            <v>CT180</v>
          </cell>
          <cell r="D190">
            <v>43456</v>
          </cell>
          <cell r="E190">
            <v>43456</v>
          </cell>
          <cell r="G190" t="str">
            <v>Thu tiền Decision Science Agency Pte Ltd</v>
          </cell>
          <cell r="H190" t="str">
            <v>1122</v>
          </cell>
          <cell r="I190" t="str">
            <v>511322</v>
          </cell>
          <cell r="L190" t="str">
            <v>112</v>
          </cell>
          <cell r="M190" t="str">
            <v>511</v>
          </cell>
          <cell r="O190">
            <v>26652244</v>
          </cell>
        </row>
        <row r="191">
          <cell r="B191" t="str">
            <v>CT181</v>
          </cell>
          <cell r="D191">
            <v>43459</v>
          </cell>
          <cell r="E191">
            <v>43459</v>
          </cell>
          <cell r="G191" t="str">
            <v>Lãi nhập vốn NH BIDV</v>
          </cell>
          <cell r="H191" t="str">
            <v>1121</v>
          </cell>
          <cell r="I191" t="str">
            <v>515</v>
          </cell>
          <cell r="L191" t="str">
            <v>112</v>
          </cell>
          <cell r="M191" t="str">
            <v>515</v>
          </cell>
          <cell r="O191">
            <v>43330</v>
          </cell>
        </row>
        <row r="192">
          <cell r="B192" t="str">
            <v>CT182</v>
          </cell>
          <cell r="D192">
            <v>43453</v>
          </cell>
          <cell r="E192">
            <v>43453</v>
          </cell>
          <cell r="G192" t="str">
            <v>Github accout in December 2018</v>
          </cell>
          <cell r="H192" t="str">
            <v>6427</v>
          </cell>
          <cell r="I192" t="str">
            <v>11113</v>
          </cell>
          <cell r="L192" t="str">
            <v>642</v>
          </cell>
          <cell r="M192" t="str">
            <v>111</v>
          </cell>
          <cell r="O192">
            <v>163170</v>
          </cell>
        </row>
        <row r="193">
          <cell r="B193" t="str">
            <v>CT183</v>
          </cell>
          <cell r="D193">
            <v>43458</v>
          </cell>
          <cell r="E193">
            <v>43458</v>
          </cell>
          <cell r="G193" t="str">
            <v>Chrismas drink</v>
          </cell>
          <cell r="H193" t="str">
            <v>6428</v>
          </cell>
          <cell r="I193" t="str">
            <v>11113</v>
          </cell>
          <cell r="L193" t="str">
            <v>642</v>
          </cell>
          <cell r="M193" t="str">
            <v>111</v>
          </cell>
          <cell r="O193">
            <v>250000</v>
          </cell>
        </row>
        <row r="194">
          <cell r="B194" t="str">
            <v>CT184</v>
          </cell>
          <cell r="D194">
            <v>43465</v>
          </cell>
          <cell r="E194">
            <v>43465</v>
          </cell>
          <cell r="G194" t="str">
            <v xml:space="preserve">end year drinks </v>
          </cell>
          <cell r="H194" t="str">
            <v>6428</v>
          </cell>
          <cell r="I194" t="str">
            <v>11113</v>
          </cell>
          <cell r="L194" t="str">
            <v>642</v>
          </cell>
          <cell r="M194" t="str">
            <v>111</v>
          </cell>
          <cell r="O194">
            <v>338500</v>
          </cell>
        </row>
        <row r="195">
          <cell r="B195" t="str">
            <v>CT185</v>
          </cell>
          <cell r="D195">
            <v>43461</v>
          </cell>
          <cell r="E195">
            <v>43461</v>
          </cell>
          <cell r="G195" t="str">
            <v>27global party with phuong</v>
          </cell>
          <cell r="H195" t="str">
            <v>6428</v>
          </cell>
          <cell r="I195" t="str">
            <v>11113</v>
          </cell>
          <cell r="L195" t="str">
            <v>642</v>
          </cell>
          <cell r="M195" t="str">
            <v>111</v>
          </cell>
          <cell r="O195">
            <v>3166000</v>
          </cell>
        </row>
        <row r="196">
          <cell r="B196" t="str">
            <v>CT186</v>
          </cell>
          <cell r="D196">
            <v>43439</v>
          </cell>
          <cell r="E196">
            <v>43439</v>
          </cell>
          <cell r="G196" t="str">
            <v xml:space="preserve">wallet team party after release </v>
          </cell>
          <cell r="H196" t="str">
            <v>6428</v>
          </cell>
          <cell r="I196" t="str">
            <v>11113</v>
          </cell>
          <cell r="L196" t="str">
            <v>642</v>
          </cell>
          <cell r="M196" t="str">
            <v>111</v>
          </cell>
          <cell r="O196">
            <v>1369000</v>
          </cell>
        </row>
        <row r="197">
          <cell r="B197" t="str">
            <v>CT187</v>
          </cell>
          <cell r="D197">
            <v>43459</v>
          </cell>
          <cell r="E197">
            <v>43459</v>
          </cell>
          <cell r="G197" t="str">
            <v xml:space="preserve">Chrismas material </v>
          </cell>
          <cell r="H197" t="str">
            <v>6428</v>
          </cell>
          <cell r="I197" t="str">
            <v>11113</v>
          </cell>
          <cell r="L197" t="str">
            <v>642</v>
          </cell>
          <cell r="M197" t="str">
            <v>111</v>
          </cell>
          <cell r="O197">
            <v>1000000</v>
          </cell>
        </row>
        <row r="198">
          <cell r="B198" t="str">
            <v>CT188</v>
          </cell>
          <cell r="D198">
            <v>43465</v>
          </cell>
          <cell r="E198">
            <v>43465</v>
          </cell>
          <cell r="G198" t="str">
            <v>NGUYEN CONG DANH - Salary T12/2018</v>
          </cell>
          <cell r="H198" t="str">
            <v>6421</v>
          </cell>
          <cell r="I198" t="str">
            <v>3341</v>
          </cell>
          <cell r="L198" t="str">
            <v>642</v>
          </cell>
          <cell r="M198" t="str">
            <v>334</v>
          </cell>
          <cell r="O198">
            <v>17400000</v>
          </cell>
        </row>
        <row r="199">
          <cell r="B199" t="str">
            <v>CT189</v>
          </cell>
          <cell r="D199">
            <v>43465</v>
          </cell>
          <cell r="E199">
            <v>43465</v>
          </cell>
          <cell r="G199" t="str">
            <v>Nguyễn Hoàng Minh - Salary T12/2018</v>
          </cell>
          <cell r="H199" t="str">
            <v>6421</v>
          </cell>
          <cell r="I199" t="str">
            <v>3341</v>
          </cell>
          <cell r="L199" t="str">
            <v>642</v>
          </cell>
          <cell r="M199" t="str">
            <v>334</v>
          </cell>
          <cell r="O199">
            <v>11000000</v>
          </cell>
        </row>
        <row r="200">
          <cell r="B200" t="str">
            <v>CT190</v>
          </cell>
          <cell r="D200">
            <v>43465</v>
          </cell>
          <cell r="E200">
            <v>43465</v>
          </cell>
          <cell r="G200" t="str">
            <v>Tran Anh Quoc - Salary T12/2018</v>
          </cell>
          <cell r="H200" t="str">
            <v>6421</v>
          </cell>
          <cell r="I200" t="str">
            <v>3341</v>
          </cell>
          <cell r="L200" t="str">
            <v>642</v>
          </cell>
          <cell r="M200" t="str">
            <v>334</v>
          </cell>
          <cell r="O200">
            <v>25000000</v>
          </cell>
        </row>
        <row r="201">
          <cell r="B201" t="str">
            <v>CT191</v>
          </cell>
          <cell r="D201">
            <v>43465</v>
          </cell>
          <cell r="E201">
            <v>43465</v>
          </cell>
          <cell r="G201" t="str">
            <v>LE MINH QUAN - Salary T12/2018</v>
          </cell>
          <cell r="H201" t="str">
            <v>6421</v>
          </cell>
          <cell r="I201" t="str">
            <v>3341</v>
          </cell>
          <cell r="L201" t="str">
            <v>642</v>
          </cell>
          <cell r="M201" t="str">
            <v>334</v>
          </cell>
          <cell r="O201">
            <v>23300000</v>
          </cell>
        </row>
        <row r="202">
          <cell r="B202" t="str">
            <v>CT192</v>
          </cell>
          <cell r="D202">
            <v>43465</v>
          </cell>
          <cell r="E202">
            <v>43465</v>
          </cell>
          <cell r="G202" t="str">
            <v>TRAN MINH CHINH - Salary T12/2018</v>
          </cell>
          <cell r="H202" t="str">
            <v>6421</v>
          </cell>
          <cell r="I202" t="str">
            <v>3341</v>
          </cell>
          <cell r="L202" t="str">
            <v>642</v>
          </cell>
          <cell r="M202" t="str">
            <v>334</v>
          </cell>
          <cell r="O202">
            <v>10570000</v>
          </cell>
        </row>
        <row r="203">
          <cell r="B203" t="str">
            <v>CT193</v>
          </cell>
          <cell r="D203">
            <v>43465</v>
          </cell>
          <cell r="E203">
            <v>43465</v>
          </cell>
          <cell r="G203" t="str">
            <v>TRAN MINH CHINH - Salary T12/2018 trừ trong tạm ứng</v>
          </cell>
          <cell r="H203" t="str">
            <v>6421</v>
          </cell>
          <cell r="I203" t="str">
            <v>141</v>
          </cell>
          <cell r="L203" t="str">
            <v>642</v>
          </cell>
          <cell r="M203" t="str">
            <v>141</v>
          </cell>
          <cell r="O203">
            <v>9570000</v>
          </cell>
        </row>
        <row r="204">
          <cell r="B204" t="str">
            <v>CT194</v>
          </cell>
          <cell r="D204">
            <v>43465</v>
          </cell>
          <cell r="E204">
            <v>43465</v>
          </cell>
          <cell r="G204" t="str">
            <v>Nguyen Van Cuc - Salary T12/2018</v>
          </cell>
          <cell r="H204" t="str">
            <v>6421</v>
          </cell>
          <cell r="I204" t="str">
            <v>3341</v>
          </cell>
          <cell r="L204" t="str">
            <v>642</v>
          </cell>
          <cell r="M204" t="str">
            <v>334</v>
          </cell>
          <cell r="O204">
            <v>12000000</v>
          </cell>
        </row>
        <row r="205">
          <cell r="B205" t="str">
            <v>CT195</v>
          </cell>
          <cell r="D205">
            <v>43465</v>
          </cell>
          <cell r="E205">
            <v>43465</v>
          </cell>
          <cell r="G205" t="str">
            <v>Pham Thi Quynh - Salary T12/2018</v>
          </cell>
          <cell r="H205" t="str">
            <v>6421</v>
          </cell>
          <cell r="I205" t="str">
            <v>3341</v>
          </cell>
          <cell r="L205" t="str">
            <v>642</v>
          </cell>
          <cell r="M205" t="str">
            <v>334</v>
          </cell>
          <cell r="O205">
            <v>12000000</v>
          </cell>
        </row>
        <row r="206">
          <cell r="B206" t="str">
            <v>CT196</v>
          </cell>
          <cell r="D206">
            <v>43465</v>
          </cell>
          <cell r="E206">
            <v>43465</v>
          </cell>
          <cell r="G206" t="str">
            <v>Nguyen Tran Khanh Au - Salary T12/2018</v>
          </cell>
          <cell r="H206" t="str">
            <v>6421</v>
          </cell>
          <cell r="I206" t="str">
            <v>3341</v>
          </cell>
          <cell r="L206" t="str">
            <v>642</v>
          </cell>
          <cell r="M206" t="str">
            <v>334</v>
          </cell>
          <cell r="O206">
            <v>14100000</v>
          </cell>
        </row>
        <row r="207">
          <cell r="B207" t="str">
            <v>CT197</v>
          </cell>
          <cell r="D207">
            <v>43465</v>
          </cell>
          <cell r="E207">
            <v>43465</v>
          </cell>
          <cell r="G207" t="str">
            <v>Voong Tan Quoc Cuong - Salary T12/2018</v>
          </cell>
          <cell r="H207" t="str">
            <v>6421</v>
          </cell>
          <cell r="I207" t="str">
            <v>3341</v>
          </cell>
          <cell r="L207" t="str">
            <v>642</v>
          </cell>
          <cell r="M207" t="str">
            <v>334</v>
          </cell>
          <cell r="O207">
            <v>16000000</v>
          </cell>
        </row>
        <row r="208">
          <cell r="B208" t="str">
            <v>CT198</v>
          </cell>
          <cell r="D208">
            <v>43465</v>
          </cell>
          <cell r="E208">
            <v>43465</v>
          </cell>
          <cell r="G208" t="str">
            <v>Le Xuan Huy - Salary T12/2018</v>
          </cell>
          <cell r="H208" t="str">
            <v>6421</v>
          </cell>
          <cell r="I208" t="str">
            <v>3341</v>
          </cell>
          <cell r="L208" t="str">
            <v>642</v>
          </cell>
          <cell r="M208" t="str">
            <v>334</v>
          </cell>
          <cell r="O208">
            <v>30000000</v>
          </cell>
        </row>
        <row r="209">
          <cell r="B209" t="str">
            <v>CT199</v>
          </cell>
          <cell r="D209">
            <v>43465</v>
          </cell>
          <cell r="E209">
            <v>43465</v>
          </cell>
          <cell r="G209" t="str">
            <v>Nguyen Kim Bao - Salary T12/2018</v>
          </cell>
          <cell r="H209" t="str">
            <v>6421</v>
          </cell>
          <cell r="I209" t="str">
            <v>3341</v>
          </cell>
          <cell r="L209" t="str">
            <v>642</v>
          </cell>
          <cell r="M209" t="str">
            <v>334</v>
          </cell>
          <cell r="O209">
            <v>15750000</v>
          </cell>
        </row>
        <row r="210">
          <cell r="B210" t="str">
            <v>CT200</v>
          </cell>
          <cell r="D210">
            <v>43465</v>
          </cell>
          <cell r="E210">
            <v>43465</v>
          </cell>
          <cell r="G210" t="str">
            <v>Dam Van Thien - Salary T12/2018</v>
          </cell>
          <cell r="H210" t="str">
            <v>6421</v>
          </cell>
          <cell r="I210" t="str">
            <v>3341</v>
          </cell>
          <cell r="L210" t="str">
            <v>642</v>
          </cell>
          <cell r="M210" t="str">
            <v>334</v>
          </cell>
          <cell r="O210">
            <v>81890000</v>
          </cell>
        </row>
        <row r="211">
          <cell r="B211" t="str">
            <v>CT201</v>
          </cell>
          <cell r="D211">
            <v>43465</v>
          </cell>
          <cell r="E211">
            <v>43465</v>
          </cell>
          <cell r="G211" t="str">
            <v>Nguyen Xuan Luc - Salary T12/2018</v>
          </cell>
          <cell r="H211" t="str">
            <v>6421</v>
          </cell>
          <cell r="I211" t="str">
            <v>3341</v>
          </cell>
          <cell r="L211" t="str">
            <v>642</v>
          </cell>
          <cell r="M211" t="str">
            <v>334</v>
          </cell>
          <cell r="O211">
            <v>20593000</v>
          </cell>
        </row>
        <row r="212">
          <cell r="B212" t="str">
            <v>CT202</v>
          </cell>
          <cell r="D212">
            <v>43465</v>
          </cell>
          <cell r="E212">
            <v>43465</v>
          </cell>
          <cell r="G212" t="str">
            <v>MAI ANH KHA - Salary T12/2018</v>
          </cell>
          <cell r="H212" t="str">
            <v>6421</v>
          </cell>
          <cell r="I212" t="str">
            <v>3341</v>
          </cell>
          <cell r="L212" t="str">
            <v>642</v>
          </cell>
          <cell r="M212" t="str">
            <v>334</v>
          </cell>
          <cell r="O212">
            <v>7000000</v>
          </cell>
        </row>
        <row r="213">
          <cell r="B213" t="str">
            <v>CT203</v>
          </cell>
          <cell r="D213">
            <v>43465</v>
          </cell>
          <cell r="E213">
            <v>43465</v>
          </cell>
          <cell r="G213" t="str">
            <v>Tran Nguyen Song Hieu - Salary T12/2018</v>
          </cell>
          <cell r="H213" t="str">
            <v>6421</v>
          </cell>
          <cell r="I213" t="str">
            <v>3341</v>
          </cell>
          <cell r="L213" t="str">
            <v>642</v>
          </cell>
          <cell r="M213" t="str">
            <v>334</v>
          </cell>
          <cell r="O213">
            <v>8000000</v>
          </cell>
        </row>
        <row r="214">
          <cell r="B214" t="str">
            <v>CT204</v>
          </cell>
          <cell r="D214">
            <v>43465</v>
          </cell>
          <cell r="E214">
            <v>43465</v>
          </cell>
          <cell r="G214" t="str">
            <v>Tran Thi Quynh - Salary T12/2018</v>
          </cell>
          <cell r="H214" t="str">
            <v>6421</v>
          </cell>
          <cell r="I214" t="str">
            <v>3341</v>
          </cell>
          <cell r="L214" t="str">
            <v>642</v>
          </cell>
          <cell r="M214" t="str">
            <v>334</v>
          </cell>
          <cell r="O214">
            <v>5489000</v>
          </cell>
        </row>
        <row r="215">
          <cell r="B215" t="str">
            <v>CT205</v>
          </cell>
          <cell r="D215">
            <v>43465</v>
          </cell>
          <cell r="E215">
            <v>43465</v>
          </cell>
          <cell r="G215" t="str">
            <v>Tran Thi Kieu Linh - Salary T12/2018</v>
          </cell>
          <cell r="H215" t="str">
            <v>6421</v>
          </cell>
          <cell r="I215" t="str">
            <v>3341</v>
          </cell>
          <cell r="L215" t="str">
            <v>642</v>
          </cell>
          <cell r="M215" t="str">
            <v>334</v>
          </cell>
          <cell r="O215">
            <v>8500000</v>
          </cell>
        </row>
        <row r="216">
          <cell r="B216" t="str">
            <v>CT206</v>
          </cell>
          <cell r="D216">
            <v>43465</v>
          </cell>
          <cell r="E216">
            <v>43465</v>
          </cell>
          <cell r="G216" t="str">
            <v>Hoang Minh Thai - Salary T12/2018</v>
          </cell>
          <cell r="H216" t="str">
            <v>6421</v>
          </cell>
          <cell r="I216" t="str">
            <v>3341</v>
          </cell>
          <cell r="L216" t="str">
            <v>642</v>
          </cell>
          <cell r="M216" t="str">
            <v>334</v>
          </cell>
          <cell r="O216">
            <v>19994000</v>
          </cell>
        </row>
        <row r="217">
          <cell r="B217" t="str">
            <v>CT207</v>
          </cell>
          <cell r="D217">
            <v>43465</v>
          </cell>
          <cell r="E217">
            <v>43465</v>
          </cell>
          <cell r="G217" t="str">
            <v>Nguyen Trung Tien - Salary T12/2018</v>
          </cell>
          <cell r="H217" t="str">
            <v>6421</v>
          </cell>
          <cell r="I217" t="str">
            <v>3341</v>
          </cell>
          <cell r="L217" t="str">
            <v>642</v>
          </cell>
          <cell r="M217" t="str">
            <v>334</v>
          </cell>
          <cell r="O217">
            <v>24220000</v>
          </cell>
        </row>
        <row r="218">
          <cell r="B218" t="str">
            <v>CT208</v>
          </cell>
          <cell r="D218">
            <v>43465</v>
          </cell>
          <cell r="E218">
            <v>43465</v>
          </cell>
          <cell r="G218" t="str">
            <v>Nguyen Thi Anh Dao - Salary T12/2018</v>
          </cell>
          <cell r="H218" t="str">
            <v>6421</v>
          </cell>
          <cell r="I218" t="str">
            <v>3341</v>
          </cell>
          <cell r="L218" t="str">
            <v>642</v>
          </cell>
          <cell r="M218" t="str">
            <v>334</v>
          </cell>
          <cell r="O218">
            <v>16000000</v>
          </cell>
        </row>
        <row r="219">
          <cell r="B219" t="str">
            <v>CT209</v>
          </cell>
          <cell r="D219">
            <v>43465</v>
          </cell>
          <cell r="E219">
            <v>43465</v>
          </cell>
          <cell r="G219" t="str">
            <v>Le Thi Thanh Hoa - Salary T12/2018</v>
          </cell>
          <cell r="H219" t="str">
            <v>6421</v>
          </cell>
          <cell r="I219" t="str">
            <v>3341</v>
          </cell>
          <cell r="L219" t="str">
            <v>642</v>
          </cell>
          <cell r="M219" t="str">
            <v>334</v>
          </cell>
          <cell r="O219">
            <v>3000000</v>
          </cell>
        </row>
        <row r="220">
          <cell r="B220" t="str">
            <v>CT210</v>
          </cell>
          <cell r="D220">
            <v>43465</v>
          </cell>
          <cell r="E220">
            <v>43465</v>
          </cell>
          <cell r="G220" t="str">
            <v>Nguyen Trong Hoang - Salary T12/2018</v>
          </cell>
          <cell r="H220" t="str">
            <v>6421</v>
          </cell>
          <cell r="I220" t="str">
            <v>3341</v>
          </cell>
          <cell r="L220" t="str">
            <v>642</v>
          </cell>
          <cell r="M220" t="str">
            <v>334</v>
          </cell>
          <cell r="O220">
            <v>10210000</v>
          </cell>
        </row>
        <row r="221">
          <cell r="B221" t="str">
            <v>CT211</v>
          </cell>
          <cell r="D221">
            <v>43465</v>
          </cell>
          <cell r="E221">
            <v>43465</v>
          </cell>
          <cell r="G221" t="str">
            <v>VU DANG HOANG LUAN - Salary T12/2018</v>
          </cell>
          <cell r="H221" t="str">
            <v>6421</v>
          </cell>
          <cell r="I221" t="str">
            <v>3341</v>
          </cell>
          <cell r="L221" t="str">
            <v>642</v>
          </cell>
          <cell r="M221" t="str">
            <v>334</v>
          </cell>
          <cell r="O221">
            <v>910000</v>
          </cell>
        </row>
        <row r="222">
          <cell r="B222" t="str">
            <v>CT212</v>
          </cell>
          <cell r="D222">
            <v>43465</v>
          </cell>
          <cell r="E222">
            <v>43465</v>
          </cell>
          <cell r="G222" t="str">
            <v>TRAN MANH TUAN - Salary T12/2018</v>
          </cell>
          <cell r="H222" t="str">
            <v>6421</v>
          </cell>
          <cell r="I222" t="str">
            <v>3341</v>
          </cell>
          <cell r="L222" t="str">
            <v>642</v>
          </cell>
          <cell r="M222" t="str">
            <v>334</v>
          </cell>
          <cell r="O222">
            <v>2160000</v>
          </cell>
        </row>
        <row r="223">
          <cell r="B223" t="str">
            <v>CT213</v>
          </cell>
          <cell r="D223">
            <v>43469</v>
          </cell>
          <cell r="E223">
            <v>43469</v>
          </cell>
          <cell r="G223" t="str">
            <v>Transfer fee Salary T12</v>
          </cell>
          <cell r="H223" t="str">
            <v>6425</v>
          </cell>
          <cell r="I223" t="str">
            <v>11113</v>
          </cell>
          <cell r="L223" t="str">
            <v>642</v>
          </cell>
          <cell r="M223" t="str">
            <v>111</v>
          </cell>
          <cell r="O223">
            <v>121000</v>
          </cell>
        </row>
        <row r="224">
          <cell r="B224" t="str">
            <v>CT214</v>
          </cell>
          <cell r="D224">
            <v>43466</v>
          </cell>
          <cell r="E224">
            <v>43466</v>
          </cell>
          <cell r="G224" t="str">
            <v>Thu tiền Bohemian Innovation</v>
          </cell>
          <cell r="H224" t="str">
            <v>1122</v>
          </cell>
          <cell r="I224" t="str">
            <v>511321</v>
          </cell>
          <cell r="L224" t="str">
            <v>112</v>
          </cell>
          <cell r="M224" t="str">
            <v>511</v>
          </cell>
          <cell r="O224">
            <v>555294420</v>
          </cell>
        </row>
        <row r="225">
          <cell r="B225" t="str">
            <v>CT215</v>
          </cell>
          <cell r="D225">
            <v>43467</v>
          </cell>
          <cell r="E225">
            <v>43467</v>
          </cell>
          <cell r="G225" t="str">
            <v>Thu tiền Twentyseven Global</v>
          </cell>
          <cell r="H225" t="str">
            <v>1122</v>
          </cell>
          <cell r="I225" t="str">
            <v>511322</v>
          </cell>
          <cell r="L225" t="str">
            <v>112</v>
          </cell>
          <cell r="M225" t="str">
            <v>511</v>
          </cell>
          <cell r="O225">
            <v>157292675</v>
          </cell>
        </row>
        <row r="226">
          <cell r="B226" t="str">
            <v>CT216</v>
          </cell>
          <cell r="D226">
            <v>43467</v>
          </cell>
          <cell r="E226">
            <v>43467</v>
          </cell>
          <cell r="G226" t="str">
            <v xml:space="preserve">Hoa hồng cho Đàm Văn Thiện từ T9/18 đến T12/18 : 20% doanh thu (tổng từ T3/18 đến T12/18: 1.082.719.510đ, đã ghi nhận gđ T3/18-T18/18: 384.536.000đ) </v>
          </cell>
          <cell r="H226" t="str">
            <v>6421</v>
          </cell>
          <cell r="I226" t="str">
            <v>3342</v>
          </cell>
          <cell r="L226" t="str">
            <v>642</v>
          </cell>
          <cell r="M226" t="str">
            <v>334</v>
          </cell>
          <cell r="O226">
            <v>698183509.89999998</v>
          </cell>
        </row>
        <row r="227">
          <cell r="B227" t="str">
            <v>CT217</v>
          </cell>
          <cell r="D227">
            <v>43467</v>
          </cell>
          <cell r="E227">
            <v>43467</v>
          </cell>
          <cell r="G227" t="str">
            <v xml:space="preserve">Hoa hồng cho Nguyễn Xuân Lục từ T9/18 đến T12/18 : 10% doanh thu (tổng từ T3/18 đến T12/18: 105.544.773đ, đã ghi nhận gđ T3/18-T18/18: 3.600.000đ) </v>
          </cell>
          <cell r="H227" t="str">
            <v>6421</v>
          </cell>
          <cell r="I227" t="str">
            <v>3343</v>
          </cell>
          <cell r="L227" t="str">
            <v>642</v>
          </cell>
          <cell r="M227" t="str">
            <v>334</v>
          </cell>
          <cell r="O227">
            <v>101944772.90000001</v>
          </cell>
        </row>
        <row r="228">
          <cell r="B228" t="str">
            <v>CT218</v>
          </cell>
          <cell r="D228">
            <v>43465</v>
          </cell>
          <cell r="E228">
            <v>43465</v>
          </cell>
          <cell r="G228" t="str">
            <v>Kết chuyển Doanh thu cung cấp dịch vụ - THIỆN - VND</v>
          </cell>
          <cell r="H228" t="str">
            <v>511311</v>
          </cell>
          <cell r="I228" t="str">
            <v>911</v>
          </cell>
          <cell r="L228" t="str">
            <v>511</v>
          </cell>
          <cell r="M228" t="str">
            <v>911</v>
          </cell>
          <cell r="O228">
            <v>45000000</v>
          </cell>
        </row>
        <row r="229">
          <cell r="B229" t="str">
            <v>CT219</v>
          </cell>
          <cell r="D229">
            <v>43465</v>
          </cell>
          <cell r="E229">
            <v>43465</v>
          </cell>
          <cell r="G229" t="str">
            <v>Kết chuyển Doanh thu cung cấp dịch vụ - LỤC - VND</v>
          </cell>
          <cell r="H229" t="str">
            <v>511312</v>
          </cell>
          <cell r="I229" t="str">
            <v>911</v>
          </cell>
          <cell r="L229" t="str">
            <v>511</v>
          </cell>
          <cell r="M229" t="str">
            <v>911</v>
          </cell>
          <cell r="O229">
            <v>52300000</v>
          </cell>
        </row>
        <row r="230">
          <cell r="B230" t="str">
            <v>CT220</v>
          </cell>
          <cell r="D230">
            <v>43465</v>
          </cell>
          <cell r="E230">
            <v>43465</v>
          </cell>
          <cell r="G230" t="str">
            <v>Kết chuyển Doanh thu cung cấp dịch vụ - THIỆN- USD</v>
          </cell>
          <cell r="H230" t="str">
            <v>511321</v>
          </cell>
          <cell r="I230" t="str">
            <v>911</v>
          </cell>
          <cell r="L230" t="str">
            <v>511</v>
          </cell>
          <cell r="M230" t="str">
            <v>911</v>
          </cell>
          <cell r="O230">
            <v>2800116153</v>
          </cell>
        </row>
        <row r="231">
          <cell r="B231" t="str">
            <v>CT221</v>
          </cell>
          <cell r="D231">
            <v>43465</v>
          </cell>
          <cell r="E231">
            <v>43465</v>
          </cell>
          <cell r="G231" t="str">
            <v>Kết chuyển Doanh thu cung cấp dịch vụ - LỤC- USD</v>
          </cell>
          <cell r="H231" t="str">
            <v>511322</v>
          </cell>
          <cell r="I231" t="str">
            <v>911</v>
          </cell>
          <cell r="L231" t="str">
            <v>511</v>
          </cell>
          <cell r="M231" t="str">
            <v>911</v>
          </cell>
          <cell r="O231">
            <v>934893756</v>
          </cell>
        </row>
        <row r="232">
          <cell r="B232" t="str">
            <v>CT222</v>
          </cell>
          <cell r="D232">
            <v>43465</v>
          </cell>
          <cell r="E232">
            <v>43465</v>
          </cell>
          <cell r="G232" t="str">
            <v>Kết chuyển Doanh thu cung cấp dịch vụ - Wata</v>
          </cell>
          <cell r="H232" t="str">
            <v>51133</v>
          </cell>
          <cell r="I232" t="str">
            <v>911</v>
          </cell>
          <cell r="L232" t="str">
            <v>511</v>
          </cell>
          <cell r="M232" t="str">
            <v>911</v>
          </cell>
          <cell r="O232">
            <v>0</v>
          </cell>
        </row>
        <row r="233">
          <cell r="B233" t="str">
            <v>CT223</v>
          </cell>
          <cell r="D233">
            <v>43465</v>
          </cell>
          <cell r="E233">
            <v>43465</v>
          </cell>
          <cell r="G233" t="str">
            <v>Kết chuyển doanh thu hoạt động tài chính</v>
          </cell>
          <cell r="H233" t="str">
            <v>515</v>
          </cell>
          <cell r="I233" t="str">
            <v>911</v>
          </cell>
          <cell r="L233" t="str">
            <v>515</v>
          </cell>
          <cell r="M233" t="str">
            <v>911</v>
          </cell>
          <cell r="O233">
            <v>6227852</v>
          </cell>
        </row>
        <row r="234">
          <cell r="B234" t="str">
            <v>CT224</v>
          </cell>
          <cell r="D234">
            <v>43465</v>
          </cell>
          <cell r="E234">
            <v>43465</v>
          </cell>
          <cell r="G234" t="str">
            <v>Kết chuyển chi phí tài chính</v>
          </cell>
          <cell r="H234" t="str">
            <v>911</v>
          </cell>
          <cell r="I234" t="str">
            <v>635</v>
          </cell>
          <cell r="L234" t="str">
            <v>911</v>
          </cell>
          <cell r="M234" t="str">
            <v>635</v>
          </cell>
          <cell r="O234">
            <v>241120</v>
          </cell>
        </row>
        <row r="235">
          <cell r="B235" t="str">
            <v>CT225</v>
          </cell>
          <cell r="D235">
            <v>43465</v>
          </cell>
          <cell r="E235">
            <v>43465</v>
          </cell>
          <cell r="G235" t="str">
            <v>Kết chuyển chi phí quản lý doanh nghiệp</v>
          </cell>
          <cell r="H235" t="str">
            <v>911</v>
          </cell>
          <cell r="I235" t="str">
            <v>6421</v>
          </cell>
          <cell r="L235" t="str">
            <v>911</v>
          </cell>
          <cell r="M235" t="str">
            <v>642</v>
          </cell>
          <cell r="O235">
            <v>2445772011.8000002</v>
          </cell>
        </row>
        <row r="236">
          <cell r="B236" t="str">
            <v>CT226</v>
          </cell>
          <cell r="D236">
            <v>43465</v>
          </cell>
          <cell r="E236">
            <v>43465</v>
          </cell>
          <cell r="G236" t="str">
            <v>Kết chuyển chi phí quản lý doanh nghiệp</v>
          </cell>
          <cell r="H236" t="str">
            <v>911</v>
          </cell>
          <cell r="I236" t="str">
            <v>6423</v>
          </cell>
          <cell r="L236" t="str">
            <v>911</v>
          </cell>
          <cell r="M236" t="str">
            <v>642</v>
          </cell>
          <cell r="O236">
            <v>0</v>
          </cell>
        </row>
        <row r="237">
          <cell r="B237" t="str">
            <v>CT227</v>
          </cell>
          <cell r="D237">
            <v>43465</v>
          </cell>
          <cell r="E237">
            <v>43465</v>
          </cell>
          <cell r="G237" t="str">
            <v>Kết chuyển chi phí quản lý doanh nghiệp</v>
          </cell>
          <cell r="H237" t="str">
            <v>911</v>
          </cell>
          <cell r="I237" t="str">
            <v>6425</v>
          </cell>
          <cell r="L237" t="str">
            <v>911</v>
          </cell>
          <cell r="M237" t="str">
            <v>642</v>
          </cell>
          <cell r="O237">
            <v>1229048</v>
          </cell>
        </row>
        <row r="238">
          <cell r="B238" t="str">
            <v>CT228</v>
          </cell>
          <cell r="D238">
            <v>43465</v>
          </cell>
          <cell r="E238">
            <v>43465</v>
          </cell>
          <cell r="G238" t="str">
            <v>Kết chuyển chi phí quản lý doanh nghiệp</v>
          </cell>
          <cell r="H238" t="str">
            <v>911</v>
          </cell>
          <cell r="I238" t="str">
            <v>6427</v>
          </cell>
          <cell r="L238" t="str">
            <v>911</v>
          </cell>
          <cell r="M238" t="str">
            <v>642</v>
          </cell>
          <cell r="O238">
            <v>49829193</v>
          </cell>
        </row>
        <row r="239">
          <cell r="B239" t="str">
            <v>CT229</v>
          </cell>
          <cell r="D239">
            <v>43465</v>
          </cell>
          <cell r="E239">
            <v>43465</v>
          </cell>
          <cell r="G239" t="str">
            <v>Kết chuyển chi phí quản lý doanh nghiệp</v>
          </cell>
          <cell r="H239" t="str">
            <v>911</v>
          </cell>
          <cell r="I239" t="str">
            <v>6428</v>
          </cell>
          <cell r="L239" t="str">
            <v>911</v>
          </cell>
          <cell r="M239" t="str">
            <v>642</v>
          </cell>
          <cell r="O239">
            <v>59460500</v>
          </cell>
        </row>
        <row r="240">
          <cell r="B240" t="str">
            <v>CT230</v>
          </cell>
          <cell r="D240">
            <v>43465</v>
          </cell>
          <cell r="E240">
            <v>43465</v>
          </cell>
          <cell r="G240" t="str">
            <v>Kết chuyển chi phí khác</v>
          </cell>
          <cell r="H240" t="str">
            <v>911</v>
          </cell>
          <cell r="I240" t="str">
            <v>811</v>
          </cell>
          <cell r="L240" t="str">
            <v>911</v>
          </cell>
          <cell r="M240" t="str">
            <v>811</v>
          </cell>
          <cell r="O240">
            <v>3506397</v>
          </cell>
        </row>
        <row r="241">
          <cell r="B241" t="str">
            <v>CT231</v>
          </cell>
          <cell r="D241">
            <v>43465</v>
          </cell>
          <cell r="E241">
            <v>43465</v>
          </cell>
          <cell r="G241" t="str">
            <v>Kết chuyển chi phí thuế TNDN</v>
          </cell>
          <cell r="H241" t="str">
            <v>911</v>
          </cell>
          <cell r="I241" t="str">
            <v>8211</v>
          </cell>
          <cell r="L241" t="str">
            <v>911</v>
          </cell>
          <cell r="M241" t="str">
            <v>821</v>
          </cell>
          <cell r="O241">
            <v>1939378</v>
          </cell>
        </row>
        <row r="242">
          <cell r="B242" t="str">
            <v>CT232</v>
          </cell>
          <cell r="D242">
            <v>43465</v>
          </cell>
          <cell r="E242">
            <v>43465</v>
          </cell>
          <cell r="G242" t="str">
            <v>Kết chuyển xác định kết quả kinh doanh năm 2018</v>
          </cell>
          <cell r="H242" t="str">
            <v>911</v>
          </cell>
          <cell r="I242" t="str">
            <v>4212</v>
          </cell>
          <cell r="L242" t="str">
            <v>911</v>
          </cell>
          <cell r="M242" t="str">
            <v>421</v>
          </cell>
          <cell r="O242">
            <v>1276560113.1999998</v>
          </cell>
        </row>
        <row r="243">
          <cell r="L243" t="str">
            <v/>
          </cell>
          <cell r="M243" t="str">
            <v/>
          </cell>
        </row>
      </sheetData>
      <sheetData sheetId="8">
        <row r="80">
          <cell r="I80">
            <v>0</v>
          </cell>
        </row>
      </sheetData>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person displayName="Uyen Nguyen Tu" id="{3080B492-0FC6-406A-AD42-16B1F3E54036}" userId="S::uyen.nguyen@watasolutions.com::069f0a47-6f14-4e5d-b023-2875bda6e80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27" dT="2022-01-01T07:51:18.76" personId="{3080B492-0FC6-406A-AD42-16B1F3E54036}" id="{E41F2334-0FF1-4A71-83BB-A088C1DEAE42}">
    <text>Tien dien thoai</text>
  </threadedComment>
  <threadedComment ref="K66" dT="2022-01-23T05:20:11.72" personId="{3080B492-0FC6-406A-AD42-16B1F3E54036}" id="{1DBBE3C5-809B-44CF-B8A2-0D4A20D00B4F}">
    <text>Trả phép cho nhân viên nghỉ việc</text>
  </threadedComment>
  <threadedComment ref="Q73" dT="2022-01-01T07:51:18.76" personId="{3080B492-0FC6-406A-AD42-16B1F3E54036}" id="{1A3A9994-D4DF-4B23-895D-129F7C96B1EA}">
    <text>Tien dien thoai</text>
  </threadedComment>
  <threadedComment ref="V75" dT="2022-01-23T05:13:17.72" personId="{3080B492-0FC6-406A-AD42-16B1F3E54036}" id="{755B0797-B320-4E5D-A058-4C1508C70A36}">
    <text>10 ngày thứ việc 11 ngày chính thức</text>
  </threadedComment>
  <threadedComment ref="V76" dT="2022-01-23T05:13:17.72" personId="{3080B492-0FC6-406A-AD42-16B1F3E54036}" id="{E2FACD17-78AB-4E53-A44D-4EFAF11B6E61}">
    <text>10 ngày thứ việc 11 ngày chính thức</text>
  </threadedComment>
  <threadedComment ref="V77" dT="2022-01-23T05:13:17.72" personId="{3080B492-0FC6-406A-AD42-16B1F3E54036}" id="{BAFAF086-FE3E-4FB6-B7AA-A78BDDC66A04}">
    <text>11 ngày thứ việc 10 ngày chính thức</text>
  </threadedComment>
  <threadedComment ref="V78" dT="2022-01-23T05:16:22.83" personId="{3080B492-0FC6-406A-AD42-16B1F3E54036}" id="{9E3262BF-6C5B-40B9-9424-244B1650A004}">
    <text>15 ngày thử việc 6 ngày chính thức</text>
  </threadedComment>
  <threadedComment ref="V79" dT="2022-01-23T05:16:22.83" personId="{3080B492-0FC6-406A-AD42-16B1F3E54036}" id="{ED5CE4AB-0ED1-41B2-AD84-07A06C4BE0D2}">
    <text>15 ngày thử việc 6 ngày chính thức</text>
  </threadedComment>
  <threadedComment ref="V80" dT="2022-01-23T05:16:22.83" personId="{3080B492-0FC6-406A-AD42-16B1F3E54036}" id="{FC45B7B6-F5AE-4ECE-8B06-3D3C44946A57}">
    <text>15 ngày thử việc 6 ngày chính thức</text>
  </threadedComment>
  <threadedComment ref="Q84" dT="2022-01-23T05:01:55.53" personId="{3080B492-0FC6-406A-AD42-16B1F3E54036}" id="{BF86D0C6-5F8B-4667-A228-C14A8333683C}">
    <text>Chi phí đi lại</text>
  </threadedComment>
  <threadedComment ref="I88" dT="2022-01-23T05:17:18.24" personId="{3080B492-0FC6-406A-AD42-16B1F3E54036}" id="{2D3AB9B2-82D7-457A-93B0-1634EC9DF4D9}">
    <text>Thử việc NET</text>
  </threadedComment>
  <threadedComment ref="I89" dT="2022-01-23T05:17:26.91" personId="{3080B492-0FC6-406A-AD42-16B1F3E54036}" id="{19B299E4-43C6-40A6-8F06-9BC67C4EA075}">
    <text>Thử việc NET</text>
  </threadedComment>
  <threadedComment ref="P91" dT="2022-01-26T10:14:54.16" personId="{3080B492-0FC6-406A-AD42-16B1F3E54036}" id="{5E3EC706-573C-4BAA-B6F3-BBD30EC4AE44}">
    <text>Bonus</text>
  </threadedComment>
  <threadedComment ref="J99" dT="2022-01-01T06:53:50.75" personId="{3080B492-0FC6-406A-AD42-16B1F3E54036}" id="{010E67EA-5DDB-47BA-BE2F-8A38CDE36EFE}">
    <text>chấm công theo giờ</text>
  </threadedComment>
  <threadedComment ref="J100" dT="2022-01-01T06:53:50.75" personId="{3080B492-0FC6-406A-AD42-16B1F3E54036}" id="{284568C6-07F7-4FCE-9DE2-A2FAAB93376B}">
    <text>chấm công theo giờ</text>
  </threadedComment>
  <threadedComment ref="J101" dT="2022-01-01T06:53:50.75" personId="{3080B492-0FC6-406A-AD42-16B1F3E54036}" id="{B0C978EB-4851-4A56-93C4-8BE8845066C7}">
    <text>chấm công theo giờ</text>
  </threadedComment>
  <threadedComment ref="J103" dT="2022-01-01T06:53:50.75" personId="{3080B492-0FC6-406A-AD42-16B1F3E54036}" id="{289A38F2-9C66-4329-B20D-6BD66C1A09E5}">
    <text>chấm công theo giờ</text>
  </threadedComment>
  <threadedComment ref="I104" dT="2022-01-01T10:36:11.63" personId="{3080B492-0FC6-406A-AD42-16B1F3E54036}" id="{63D55947-C019-4B2A-BF05-5FE084185F52}">
    <text>Lương chính thức từ 29.10.2021</text>
  </threadedComment>
  <threadedComment ref="J104" dT="2022-01-01T06:53:50.75" personId="{3080B492-0FC6-406A-AD42-16B1F3E54036}" id="{DE4BE4DD-4C0B-4EAD-834D-6F35E2BAB8F7}">
    <text>chấm công theo giờ</text>
  </threadedComment>
  <threadedComment ref="K105" dT="2022-01-23T05:05:57.71" personId="{3080B492-0FC6-406A-AD42-16B1F3E54036}" id="{B1C3D84F-0526-4D28-8ADC-38A4DDD52514}">
    <text>Trả lại 6 ngày phép cũ (full-time) tương ứng với 12 ngày phép (part-time)</text>
  </threadedComment>
  <threadedComment ref="I106" dT="2022-01-01T07:10:20.14" personId="{3080B492-0FC6-406A-AD42-16B1F3E54036}" id="{EB53620C-D2F3-4123-B5F1-770883602227}">
    <text>120h/tháng</text>
  </threadedComment>
  <threadedComment ref="J106" dT="2022-01-01T06:53:50.75" personId="{3080B492-0FC6-406A-AD42-16B1F3E54036}" id="{97B8E597-3343-450B-BFAC-0DC51F404A75}">
    <text>chấm công theo giờ</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mailto:uyen.nguyen@watasolutions.com" TargetMode="External"/><Relationship Id="rId50" Type="http://schemas.microsoft.com/office/2017/10/relationships/threadedComment" Target="../threadedComments/threadedComment1.xml"/><Relationship Id="rId2" Type="http://schemas.openxmlformats.org/officeDocument/2006/relationships/hyperlink" Target="mailto:uyen.nguyen@watasolutions.com" TargetMode="External"/><Relationship Id="rId1" Type="http://schemas.openxmlformats.org/officeDocument/2006/relationships/hyperlink" Target="mailto:uyen.nguyen@watasolutions.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22"/>
  <sheetViews>
    <sheetView tabSelected="1" zoomScale="85" zoomScaleNormal="85" workbookViewId="0">
      <pane xSplit="4" ySplit="1" topLeftCell="E2" activePane="bottomRight" state="frozen"/>
      <selection pane="topRight" activeCell="D1" sqref="D1"/>
      <selection pane="bottomLeft" activeCell="A2" sqref="A2"/>
      <selection pane="bottomRight" activeCell="D1" sqref="D1"/>
    </sheetView>
  </sheetViews>
  <sheetFormatPr defaultColWidth="10.140625" defaultRowHeight="18.75" customHeight="1"/>
  <cols>
    <col min="1" max="1" width="10.140625" style="382"/>
    <col min="2" max="3" width="10.140625" style="383"/>
    <col min="4" max="4" width="25.42578125" style="382" customWidth="1"/>
    <col min="5" max="5" width="13.42578125" style="382" customWidth="1"/>
    <col min="6" max="6" width="12" style="382" customWidth="1"/>
    <col min="7" max="7" width="13.85546875" style="272" customWidth="1"/>
    <col min="8" max="8" width="10.140625" style="385"/>
    <col min="9" max="10" width="10.140625" style="382"/>
    <col min="11" max="11" width="13.42578125" style="382" customWidth="1"/>
    <col min="12" max="12" width="10.140625" style="388"/>
    <col min="13" max="13" width="13.28515625" style="382" customWidth="1"/>
    <col min="14" max="15" width="10.140625" style="382"/>
    <col min="16" max="16" width="11.42578125" style="382" customWidth="1"/>
    <col min="17" max="17" width="10.140625" style="382"/>
    <col min="18" max="18" width="12.140625" style="383" customWidth="1"/>
    <col min="19" max="23" width="13.42578125" style="382" customWidth="1"/>
    <col min="24" max="24" width="15.42578125" style="382" customWidth="1"/>
    <col min="25" max="25" width="13.140625" style="405" customWidth="1"/>
    <col min="26" max="27" width="10.140625" style="382" customWidth="1"/>
    <col min="28" max="28" width="40.42578125" style="390" customWidth="1"/>
    <col min="29" max="29" width="10.140625" style="237" hidden="1" customWidth="1"/>
    <col min="30" max="30" width="10.140625" style="236" hidden="1" customWidth="1"/>
    <col min="31" max="31" width="10.140625" style="382" customWidth="1"/>
    <col min="32" max="16384" width="10.140625" style="382"/>
  </cols>
  <sheetData>
    <row r="1" spans="1:33" s="236" customFormat="1" ht="90.75" customHeight="1">
      <c r="A1" s="248"/>
      <c r="B1" s="249" t="s">
        <v>0</v>
      </c>
      <c r="C1" s="249"/>
      <c r="D1" s="250" t="s">
        <v>1005</v>
      </c>
      <c r="E1" s="251" t="s">
        <v>37</v>
      </c>
      <c r="F1" s="252" t="s">
        <v>48</v>
      </c>
      <c r="G1" s="263" t="s">
        <v>38</v>
      </c>
      <c r="H1" s="252" t="s">
        <v>34</v>
      </c>
      <c r="I1" s="253" t="s">
        <v>884</v>
      </c>
      <c r="J1" s="254" t="s">
        <v>885</v>
      </c>
      <c r="K1" s="252" t="s">
        <v>95</v>
      </c>
      <c r="L1" s="255" t="s">
        <v>94</v>
      </c>
      <c r="M1" s="252" t="s">
        <v>93</v>
      </c>
      <c r="N1" s="252" t="s">
        <v>64</v>
      </c>
      <c r="O1" s="252" t="s">
        <v>423</v>
      </c>
      <c r="P1" s="252" t="s">
        <v>63</v>
      </c>
      <c r="Q1" s="252" t="s">
        <v>886</v>
      </c>
      <c r="R1" s="256" t="s">
        <v>887</v>
      </c>
      <c r="S1" s="257" t="s">
        <v>888</v>
      </c>
      <c r="T1" s="257" t="s">
        <v>41</v>
      </c>
      <c r="U1" s="252" t="s">
        <v>91</v>
      </c>
      <c r="V1" s="252" t="s">
        <v>40</v>
      </c>
      <c r="W1" s="252" t="s">
        <v>33</v>
      </c>
      <c r="X1" s="244" t="s">
        <v>889</v>
      </c>
      <c r="Y1" s="403" t="s">
        <v>891</v>
      </c>
      <c r="Z1" s="245">
        <v>20</v>
      </c>
      <c r="AA1" s="245" t="s">
        <v>890</v>
      </c>
      <c r="AB1" s="413" t="s">
        <v>290</v>
      </c>
      <c r="AC1" s="237" t="s">
        <v>616</v>
      </c>
      <c r="AD1" s="236" t="s">
        <v>617</v>
      </c>
    </row>
    <row r="2" spans="1:33" s="290" customFormat="1" ht="18.75" customHeight="1">
      <c r="A2" s="434" t="s">
        <v>766</v>
      </c>
      <c r="B2" s="280">
        <v>1</v>
      </c>
      <c r="C2" s="280" t="s">
        <v>771</v>
      </c>
      <c r="D2" s="281" t="s">
        <v>892</v>
      </c>
      <c r="E2" s="282"/>
      <c r="F2" s="282"/>
      <c r="G2" s="274">
        <v>15000000</v>
      </c>
      <c r="H2" s="283">
        <v>18.5</v>
      </c>
      <c r="I2" s="283">
        <v>1.5</v>
      </c>
      <c r="J2" s="283">
        <v>20</v>
      </c>
      <c r="K2" s="258">
        <v>3200000</v>
      </c>
      <c r="L2" s="284">
        <v>0</v>
      </c>
      <c r="M2" s="259">
        <v>0</v>
      </c>
      <c r="N2" s="261"/>
      <c r="O2" s="285"/>
      <c r="P2" s="285"/>
      <c r="Q2" s="285"/>
      <c r="R2" s="286">
        <v>18200000</v>
      </c>
      <c r="S2" s="287">
        <v>19116928</v>
      </c>
      <c r="T2" s="287">
        <v>15916928</v>
      </c>
      <c r="U2" s="285">
        <v>496587</v>
      </c>
      <c r="V2" s="288">
        <v>6703413</v>
      </c>
      <c r="W2" s="3">
        <v>420341.30000000005</v>
      </c>
      <c r="X2" s="244">
        <v>18200000</v>
      </c>
      <c r="Y2" s="404">
        <v>1</v>
      </c>
      <c r="Z2" s="289"/>
      <c r="AA2" s="408">
        <v>1.5</v>
      </c>
      <c r="AB2" s="409" t="s">
        <v>520</v>
      </c>
      <c r="AC2" s="237">
        <v>331689308</v>
      </c>
      <c r="AD2" s="278" t="s">
        <v>618</v>
      </c>
      <c r="AE2" s="291"/>
      <c r="AG2" s="292"/>
    </row>
    <row r="3" spans="1:33" s="290" customFormat="1" ht="18.75" customHeight="1">
      <c r="A3" s="434"/>
      <c r="B3" s="280">
        <v>2</v>
      </c>
      <c r="C3" s="280" t="s">
        <v>772</v>
      </c>
      <c r="D3" s="281" t="s">
        <v>893</v>
      </c>
      <c r="E3" s="282"/>
      <c r="F3" s="282"/>
      <c r="G3" s="274">
        <v>15000100</v>
      </c>
      <c r="H3" s="283">
        <v>19</v>
      </c>
      <c r="I3" s="283">
        <v>1</v>
      </c>
      <c r="J3" s="283">
        <v>20</v>
      </c>
      <c r="K3" s="258">
        <v>3200000</v>
      </c>
      <c r="L3" s="284">
        <v>50</v>
      </c>
      <c r="M3" s="259">
        <v>4687531</v>
      </c>
      <c r="N3" s="261"/>
      <c r="O3" s="285"/>
      <c r="P3" s="285"/>
      <c r="Q3" s="285"/>
      <c r="R3" s="286">
        <v>22887631</v>
      </c>
      <c r="S3" s="287">
        <v>24342875</v>
      </c>
      <c r="T3" s="287">
        <v>16455344</v>
      </c>
      <c r="U3" s="285">
        <v>496587</v>
      </c>
      <c r="V3" s="288">
        <v>11391044</v>
      </c>
      <c r="W3" s="3">
        <v>958656.59999999986</v>
      </c>
      <c r="X3" s="244">
        <v>22887631</v>
      </c>
      <c r="Y3" s="404">
        <v>1</v>
      </c>
      <c r="Z3" s="289"/>
      <c r="AA3" s="408">
        <v>1</v>
      </c>
      <c r="AB3" s="409" t="s">
        <v>520</v>
      </c>
      <c r="AC3" s="237">
        <v>341624213</v>
      </c>
      <c r="AD3" s="278" t="s">
        <v>649</v>
      </c>
      <c r="AE3" s="291"/>
      <c r="AG3" s="292"/>
    </row>
    <row r="4" spans="1:33" s="290" customFormat="1" ht="18.75" customHeight="1">
      <c r="A4" s="434"/>
      <c r="B4" s="280">
        <v>3</v>
      </c>
      <c r="C4" s="280" t="s">
        <v>773</v>
      </c>
      <c r="D4" s="281" t="s">
        <v>894</v>
      </c>
      <c r="E4" s="282"/>
      <c r="F4" s="282"/>
      <c r="G4" s="274">
        <v>15000200</v>
      </c>
      <c r="H4" s="283">
        <v>20</v>
      </c>
      <c r="I4" s="283">
        <v>0</v>
      </c>
      <c r="J4" s="283">
        <v>20</v>
      </c>
      <c r="K4" s="259"/>
      <c r="L4" s="284">
        <v>0</v>
      </c>
      <c r="M4" s="259">
        <v>0</v>
      </c>
      <c r="N4" s="261"/>
      <c r="O4" s="285">
        <v>0</v>
      </c>
      <c r="P4" s="285"/>
      <c r="Q4" s="285">
        <v>20000</v>
      </c>
      <c r="R4" s="286">
        <v>15020200</v>
      </c>
      <c r="S4" s="287">
        <v>15650200</v>
      </c>
      <c r="T4" s="287">
        <v>15630200</v>
      </c>
      <c r="U4" s="285">
        <v>630000</v>
      </c>
      <c r="V4" s="288"/>
      <c r="W4" s="3">
        <v>0</v>
      </c>
      <c r="X4" s="244">
        <v>15020200</v>
      </c>
      <c r="Y4" s="404">
        <v>1</v>
      </c>
      <c r="Z4" s="289"/>
      <c r="AA4" s="408">
        <v>0</v>
      </c>
      <c r="AB4" s="409" t="s">
        <v>520</v>
      </c>
      <c r="AC4" s="237">
        <v>186391497</v>
      </c>
      <c r="AD4" s="278" t="s">
        <v>650</v>
      </c>
      <c r="AE4" s="291"/>
      <c r="AG4" s="292"/>
    </row>
    <row r="5" spans="1:33" s="290" customFormat="1" ht="18.75" customHeight="1">
      <c r="A5" s="434"/>
      <c r="B5" s="280">
        <v>4</v>
      </c>
      <c r="C5" s="280" t="s">
        <v>774</v>
      </c>
      <c r="D5" s="281" t="s">
        <v>895</v>
      </c>
      <c r="E5" s="282"/>
      <c r="F5" s="282"/>
      <c r="G5" s="274">
        <v>15000300</v>
      </c>
      <c r="H5" s="283">
        <v>16</v>
      </c>
      <c r="I5" s="283">
        <v>4</v>
      </c>
      <c r="J5" s="283">
        <v>20</v>
      </c>
      <c r="K5" s="259"/>
      <c r="L5" s="284">
        <v>0</v>
      </c>
      <c r="M5" s="259">
        <v>0</v>
      </c>
      <c r="N5" s="261"/>
      <c r="O5" s="285"/>
      <c r="P5" s="285"/>
      <c r="Q5" s="285"/>
      <c r="R5" s="286">
        <v>15000300</v>
      </c>
      <c r="S5" s="287">
        <v>15672073</v>
      </c>
      <c r="T5" s="287">
        <v>15672073</v>
      </c>
      <c r="U5" s="285">
        <v>496587</v>
      </c>
      <c r="V5" s="288">
        <v>3503713</v>
      </c>
      <c r="W5" s="3">
        <v>175185.65000000002</v>
      </c>
      <c r="X5" s="244">
        <v>15000300</v>
      </c>
      <c r="Y5" s="404">
        <v>1</v>
      </c>
      <c r="Z5" s="289"/>
      <c r="AA5" s="408">
        <v>4</v>
      </c>
      <c r="AB5" s="409" t="s">
        <v>520</v>
      </c>
      <c r="AC5" s="237">
        <v>240904196</v>
      </c>
      <c r="AD5" s="278" t="s">
        <v>651</v>
      </c>
      <c r="AE5" s="291"/>
      <c r="AG5" s="292"/>
    </row>
    <row r="6" spans="1:33" s="290" customFormat="1" ht="18.75" customHeight="1">
      <c r="A6" s="434"/>
      <c r="B6" s="280">
        <v>5</v>
      </c>
      <c r="C6" s="280" t="s">
        <v>775</v>
      </c>
      <c r="D6" s="281" t="s">
        <v>896</v>
      </c>
      <c r="E6" s="282"/>
      <c r="F6" s="282"/>
      <c r="G6" s="274">
        <v>15000400</v>
      </c>
      <c r="H6" s="283">
        <v>20</v>
      </c>
      <c r="I6" s="283">
        <v>0</v>
      </c>
      <c r="J6" s="283">
        <v>20</v>
      </c>
      <c r="K6" s="259"/>
      <c r="L6" s="284">
        <v>0</v>
      </c>
      <c r="M6" s="259">
        <v>0</v>
      </c>
      <c r="N6" s="261"/>
      <c r="O6" s="285"/>
      <c r="P6" s="285">
        <v>50000000</v>
      </c>
      <c r="Q6" s="285"/>
      <c r="R6" s="286">
        <v>65000400</v>
      </c>
      <c r="S6" s="287">
        <v>65630400</v>
      </c>
      <c r="T6" s="287">
        <v>15630400</v>
      </c>
      <c r="U6" s="285">
        <v>630000</v>
      </c>
      <c r="V6" s="288"/>
      <c r="W6" s="3">
        <v>0</v>
      </c>
      <c r="X6" s="244">
        <v>65000400</v>
      </c>
      <c r="Y6" s="404">
        <v>1</v>
      </c>
      <c r="Z6" s="289"/>
      <c r="AA6" s="408">
        <v>0</v>
      </c>
      <c r="AB6" s="409" t="s">
        <v>520</v>
      </c>
      <c r="AC6" s="237">
        <v>186391445</v>
      </c>
      <c r="AD6" s="278" t="s">
        <v>652</v>
      </c>
      <c r="AE6" s="291"/>
      <c r="AG6" s="292"/>
    </row>
    <row r="7" spans="1:33" s="290" customFormat="1" ht="18.75" customHeight="1">
      <c r="A7" s="434"/>
      <c r="B7" s="280">
        <v>6</v>
      </c>
      <c r="C7" s="280" t="s">
        <v>776</v>
      </c>
      <c r="D7" s="281" t="s">
        <v>897</v>
      </c>
      <c r="E7" s="282"/>
      <c r="F7" s="282"/>
      <c r="G7" s="274">
        <v>15000500</v>
      </c>
      <c r="H7" s="283">
        <v>15</v>
      </c>
      <c r="I7" s="283">
        <v>5</v>
      </c>
      <c r="J7" s="283">
        <v>20</v>
      </c>
      <c r="K7" s="258">
        <v>1200000</v>
      </c>
      <c r="L7" s="284">
        <v>0</v>
      </c>
      <c r="M7" s="259">
        <v>0</v>
      </c>
      <c r="N7" s="261"/>
      <c r="O7" s="285">
        <v>0</v>
      </c>
      <c r="P7" s="293"/>
      <c r="Q7" s="285">
        <v>0</v>
      </c>
      <c r="R7" s="286">
        <v>16200500</v>
      </c>
      <c r="S7" s="287">
        <v>16932283</v>
      </c>
      <c r="T7" s="287">
        <v>15732283</v>
      </c>
      <c r="U7" s="285">
        <v>496587</v>
      </c>
      <c r="V7" s="288">
        <v>4703913</v>
      </c>
      <c r="W7" s="3">
        <v>235195.65000000002</v>
      </c>
      <c r="X7" s="244">
        <v>16200500</v>
      </c>
      <c r="Y7" s="404">
        <v>1</v>
      </c>
      <c r="Z7" s="289"/>
      <c r="AA7" s="408">
        <v>5</v>
      </c>
      <c r="AB7" s="409" t="s">
        <v>520</v>
      </c>
      <c r="AC7" s="294" t="s">
        <v>619</v>
      </c>
      <c r="AD7" s="278" t="s">
        <v>653</v>
      </c>
      <c r="AE7" s="291"/>
      <c r="AG7" s="292"/>
    </row>
    <row r="8" spans="1:33" s="290" customFormat="1" ht="18.75" customHeight="1">
      <c r="A8" s="434"/>
      <c r="B8" s="280">
        <v>7</v>
      </c>
      <c r="C8" s="280" t="s">
        <v>777</v>
      </c>
      <c r="D8" s="281" t="s">
        <v>898</v>
      </c>
      <c r="E8" s="282"/>
      <c r="F8" s="295"/>
      <c r="G8" s="274">
        <v>15000600</v>
      </c>
      <c r="H8" s="283">
        <v>18</v>
      </c>
      <c r="I8" s="283">
        <v>2</v>
      </c>
      <c r="J8" s="283">
        <v>20</v>
      </c>
      <c r="K8" s="259">
        <v>3000000</v>
      </c>
      <c r="L8" s="284">
        <v>0</v>
      </c>
      <c r="M8" s="259">
        <v>0</v>
      </c>
      <c r="N8" s="261"/>
      <c r="O8" s="285">
        <v>0</v>
      </c>
      <c r="P8" s="285"/>
      <c r="Q8" s="285">
        <v>70000</v>
      </c>
      <c r="R8" s="286">
        <v>18070600</v>
      </c>
      <c r="S8" s="287">
        <v>18974588</v>
      </c>
      <c r="T8" s="287">
        <v>15904588</v>
      </c>
      <c r="U8" s="285">
        <v>496587</v>
      </c>
      <c r="V8" s="288">
        <v>6574013</v>
      </c>
      <c r="W8" s="3">
        <v>407401.30000000005</v>
      </c>
      <c r="X8" s="244">
        <v>18070600</v>
      </c>
      <c r="Y8" s="404">
        <v>1</v>
      </c>
      <c r="Z8" s="289"/>
      <c r="AA8" s="408">
        <v>3</v>
      </c>
      <c r="AB8" s="409" t="s">
        <v>520</v>
      </c>
      <c r="AC8" s="294">
        <v>221157275</v>
      </c>
      <c r="AD8" s="278" t="s">
        <v>714</v>
      </c>
      <c r="AE8" s="291"/>
      <c r="AG8" s="292"/>
    </row>
    <row r="9" spans="1:33" s="290" customFormat="1" ht="18.75" customHeight="1">
      <c r="A9" s="434"/>
      <c r="B9" s="280">
        <v>8</v>
      </c>
      <c r="C9" s="280" t="s">
        <v>778</v>
      </c>
      <c r="D9" s="281" t="s">
        <v>899</v>
      </c>
      <c r="E9" s="282"/>
      <c r="F9" s="282"/>
      <c r="G9" s="274">
        <v>15000700</v>
      </c>
      <c r="H9" s="283">
        <v>20</v>
      </c>
      <c r="I9" s="283">
        <v>0</v>
      </c>
      <c r="J9" s="283">
        <v>20</v>
      </c>
      <c r="K9" s="259"/>
      <c r="L9" s="284">
        <v>0</v>
      </c>
      <c r="M9" s="259">
        <v>0</v>
      </c>
      <c r="N9" s="261"/>
      <c r="O9" s="285">
        <v>0</v>
      </c>
      <c r="P9" s="285"/>
      <c r="Q9" s="285">
        <v>80000</v>
      </c>
      <c r="R9" s="286">
        <v>15080700</v>
      </c>
      <c r="S9" s="287">
        <v>15710700</v>
      </c>
      <c r="T9" s="287">
        <v>15630700</v>
      </c>
      <c r="U9" s="285">
        <v>630000</v>
      </c>
      <c r="V9" s="288"/>
      <c r="W9" s="3">
        <v>0</v>
      </c>
      <c r="X9" s="244">
        <v>15080700</v>
      </c>
      <c r="Y9" s="404">
        <v>1</v>
      </c>
      <c r="Z9" s="289"/>
      <c r="AA9" s="408">
        <v>0</v>
      </c>
      <c r="AB9" s="409" t="s">
        <v>520</v>
      </c>
      <c r="AC9" s="294" t="s">
        <v>621</v>
      </c>
      <c r="AD9" s="278" t="s">
        <v>709</v>
      </c>
      <c r="AE9" s="291"/>
      <c r="AG9" s="292"/>
    </row>
    <row r="10" spans="1:33" s="290" customFormat="1" ht="18.75" customHeight="1">
      <c r="A10" s="434"/>
      <c r="B10" s="280">
        <v>9</v>
      </c>
      <c r="C10" s="280" t="s">
        <v>779</v>
      </c>
      <c r="D10" s="281" t="s">
        <v>900</v>
      </c>
      <c r="E10" s="295"/>
      <c r="F10" s="295"/>
      <c r="G10" s="274">
        <v>15000800</v>
      </c>
      <c r="H10" s="283">
        <v>15</v>
      </c>
      <c r="I10" s="283">
        <v>5</v>
      </c>
      <c r="J10" s="283">
        <v>20</v>
      </c>
      <c r="K10" s="259">
        <v>2200000</v>
      </c>
      <c r="L10" s="284">
        <v>0</v>
      </c>
      <c r="M10" s="259">
        <v>0</v>
      </c>
      <c r="N10" s="261"/>
      <c r="O10" s="285">
        <v>0</v>
      </c>
      <c r="P10" s="285"/>
      <c r="Q10" s="285">
        <v>10000</v>
      </c>
      <c r="R10" s="286">
        <v>17210800</v>
      </c>
      <c r="S10" s="287">
        <v>18028808</v>
      </c>
      <c r="T10" s="287">
        <v>15818808</v>
      </c>
      <c r="U10" s="285">
        <v>496587</v>
      </c>
      <c r="V10" s="288">
        <v>5714213</v>
      </c>
      <c r="W10" s="3">
        <v>321421.30000000005</v>
      </c>
      <c r="X10" s="244">
        <v>17210800</v>
      </c>
      <c r="Y10" s="404">
        <v>1</v>
      </c>
      <c r="Z10" s="289"/>
      <c r="AA10" s="408">
        <v>5</v>
      </c>
      <c r="AB10" s="409" t="s">
        <v>520</v>
      </c>
      <c r="AC10" s="237">
        <v>186350545</v>
      </c>
      <c r="AD10" s="278" t="s">
        <v>710</v>
      </c>
      <c r="AE10" s="291"/>
      <c r="AG10" s="292"/>
    </row>
    <row r="11" spans="1:33" s="290" customFormat="1" ht="18.75" customHeight="1">
      <c r="A11" s="434"/>
      <c r="B11" s="280">
        <v>10</v>
      </c>
      <c r="C11" s="280" t="s">
        <v>780</v>
      </c>
      <c r="D11" s="281" t="s">
        <v>901</v>
      </c>
      <c r="E11" s="282"/>
      <c r="F11" s="282"/>
      <c r="G11" s="274">
        <v>15000900</v>
      </c>
      <c r="H11" s="283">
        <v>19.5</v>
      </c>
      <c r="I11" s="283">
        <v>0.5</v>
      </c>
      <c r="J11" s="283">
        <v>20</v>
      </c>
      <c r="K11" s="258">
        <v>2400000</v>
      </c>
      <c r="L11" s="284">
        <v>0</v>
      </c>
      <c r="M11" s="259">
        <v>0</v>
      </c>
      <c r="N11" s="261"/>
      <c r="O11" s="285">
        <v>0</v>
      </c>
      <c r="P11" s="285"/>
      <c r="Q11" s="285">
        <v>72500</v>
      </c>
      <c r="R11" s="286">
        <v>17473400</v>
      </c>
      <c r="S11" s="287">
        <v>18317668</v>
      </c>
      <c r="T11" s="287">
        <v>15845168</v>
      </c>
      <c r="U11" s="285">
        <v>496587</v>
      </c>
      <c r="V11" s="288">
        <v>5976813</v>
      </c>
      <c r="W11" s="3">
        <v>347681.30000000005</v>
      </c>
      <c r="X11" s="244">
        <v>17473400</v>
      </c>
      <c r="Y11" s="404">
        <v>1</v>
      </c>
      <c r="Z11" s="289"/>
      <c r="AA11" s="408">
        <v>0.5</v>
      </c>
      <c r="AB11" s="409" t="s">
        <v>520</v>
      </c>
      <c r="AC11" s="237">
        <v>312004731</v>
      </c>
      <c r="AD11" s="278" t="s">
        <v>654</v>
      </c>
      <c r="AE11" s="291"/>
      <c r="AG11" s="292"/>
    </row>
    <row r="12" spans="1:33" s="290" customFormat="1" ht="18.75" customHeight="1">
      <c r="A12" s="434"/>
      <c r="B12" s="280">
        <v>11</v>
      </c>
      <c r="C12" s="280" t="s">
        <v>781</v>
      </c>
      <c r="D12" s="281" t="s">
        <v>902</v>
      </c>
      <c r="E12" s="282"/>
      <c r="F12" s="282"/>
      <c r="G12" s="274">
        <v>15001000</v>
      </c>
      <c r="H12" s="283">
        <v>19</v>
      </c>
      <c r="I12" s="283">
        <v>1</v>
      </c>
      <c r="J12" s="283">
        <v>20</v>
      </c>
      <c r="K12" s="258">
        <v>4000000</v>
      </c>
      <c r="L12" s="284">
        <v>0</v>
      </c>
      <c r="M12" s="259">
        <v>0</v>
      </c>
      <c r="N12" s="261"/>
      <c r="O12" s="285"/>
      <c r="P12" s="285"/>
      <c r="Q12" s="285"/>
      <c r="R12" s="286">
        <v>19001000</v>
      </c>
      <c r="S12" s="287">
        <v>19998028</v>
      </c>
      <c r="T12" s="287">
        <v>15998028</v>
      </c>
      <c r="U12" s="285">
        <v>496587</v>
      </c>
      <c r="V12" s="288">
        <v>7504413</v>
      </c>
      <c r="W12" s="3">
        <v>500441.30000000005</v>
      </c>
      <c r="X12" s="244">
        <v>19001000</v>
      </c>
      <c r="Y12" s="404">
        <v>1</v>
      </c>
      <c r="Z12" s="289"/>
      <c r="AA12" s="408">
        <v>1</v>
      </c>
      <c r="AB12" s="409" t="s">
        <v>520</v>
      </c>
      <c r="AC12" s="237">
        <v>250862408</v>
      </c>
      <c r="AD12" s="278" t="s">
        <v>715</v>
      </c>
      <c r="AE12" s="291"/>
      <c r="AG12" s="292"/>
    </row>
    <row r="13" spans="1:33" s="290" customFormat="1" ht="18.75" customHeight="1">
      <c r="A13" s="434"/>
      <c r="B13" s="280">
        <v>12</v>
      </c>
      <c r="C13" s="280" t="s">
        <v>782</v>
      </c>
      <c r="D13" s="281" t="s">
        <v>903</v>
      </c>
      <c r="E13" s="296"/>
      <c r="F13" s="296"/>
      <c r="G13" s="274">
        <v>15001100</v>
      </c>
      <c r="H13" s="283">
        <v>20</v>
      </c>
      <c r="I13" s="283">
        <v>0</v>
      </c>
      <c r="J13" s="283">
        <v>20</v>
      </c>
      <c r="K13" s="259">
        <v>1200000</v>
      </c>
      <c r="L13" s="284">
        <v>28</v>
      </c>
      <c r="M13" s="259">
        <v>2625193</v>
      </c>
      <c r="N13" s="261"/>
      <c r="O13" s="285">
        <v>0</v>
      </c>
      <c r="P13" s="285"/>
      <c r="Q13" s="285">
        <v>75000</v>
      </c>
      <c r="R13" s="286">
        <v>18901293</v>
      </c>
      <c r="S13" s="287">
        <v>19888351</v>
      </c>
      <c r="T13" s="287">
        <v>15988158</v>
      </c>
      <c r="U13" s="285">
        <v>496587</v>
      </c>
      <c r="V13" s="288">
        <v>7404706</v>
      </c>
      <c r="W13" s="3">
        <v>490470.60000000009</v>
      </c>
      <c r="X13" s="244">
        <v>18901293</v>
      </c>
      <c r="Y13" s="404">
        <v>1</v>
      </c>
      <c r="Z13" s="289"/>
      <c r="AA13" s="408">
        <v>0</v>
      </c>
      <c r="AB13" s="409" t="s">
        <v>520</v>
      </c>
      <c r="AC13" s="294" t="s">
        <v>620</v>
      </c>
      <c r="AD13" s="278" t="s">
        <v>718</v>
      </c>
      <c r="AE13" s="291"/>
      <c r="AG13" s="292"/>
    </row>
    <row r="14" spans="1:33" s="290" customFormat="1" ht="18.75" customHeight="1">
      <c r="A14" s="434"/>
      <c r="B14" s="280">
        <v>13</v>
      </c>
      <c r="C14" s="280" t="s">
        <v>783</v>
      </c>
      <c r="D14" s="281" t="s">
        <v>904</v>
      </c>
      <c r="E14" s="258">
        <v>13892421</v>
      </c>
      <c r="F14" s="295"/>
      <c r="G14" s="264"/>
      <c r="H14" s="283">
        <v>18</v>
      </c>
      <c r="I14" s="283">
        <v>2</v>
      </c>
      <c r="J14" s="283">
        <v>20</v>
      </c>
      <c r="K14" s="259">
        <v>1200000</v>
      </c>
      <c r="L14" s="284">
        <v>0</v>
      </c>
      <c r="M14" s="259">
        <v>0</v>
      </c>
      <c r="N14" s="261"/>
      <c r="O14" s="285">
        <v>0</v>
      </c>
      <c r="P14" s="285"/>
      <c r="Q14" s="285">
        <v>0</v>
      </c>
      <c r="R14" s="286"/>
      <c r="S14" s="287"/>
      <c r="T14" s="287">
        <v>13892421</v>
      </c>
      <c r="U14" s="285">
        <v>496587</v>
      </c>
      <c r="V14" s="288">
        <v>2395834</v>
      </c>
      <c r="W14" s="3">
        <v>119791.70000000001</v>
      </c>
      <c r="X14" s="244">
        <v>14476042</v>
      </c>
      <c r="Y14" s="404">
        <v>1</v>
      </c>
      <c r="Z14" s="289"/>
      <c r="AA14" s="408">
        <v>2</v>
      </c>
      <c r="AB14" s="409" t="s">
        <v>520</v>
      </c>
      <c r="AC14" s="294" t="s">
        <v>623</v>
      </c>
      <c r="AD14" s="278" t="s">
        <v>657</v>
      </c>
      <c r="AE14" s="291"/>
      <c r="AF14" s="297"/>
      <c r="AG14" s="292"/>
    </row>
    <row r="15" spans="1:33" s="290" customFormat="1" ht="18.75" customHeight="1">
      <c r="A15" s="434"/>
      <c r="B15" s="280">
        <v>14</v>
      </c>
      <c r="C15" s="280" t="s">
        <v>784</v>
      </c>
      <c r="D15" s="281" t="s">
        <v>905</v>
      </c>
      <c r="E15" s="295"/>
      <c r="F15" s="295"/>
      <c r="G15" s="274">
        <v>15001100</v>
      </c>
      <c r="H15" s="283">
        <v>19</v>
      </c>
      <c r="I15" s="283">
        <v>1</v>
      </c>
      <c r="J15" s="283">
        <v>20</v>
      </c>
      <c r="K15" s="298"/>
      <c r="L15" s="284">
        <v>0</v>
      </c>
      <c r="M15" s="259">
        <v>0</v>
      </c>
      <c r="N15" s="261"/>
      <c r="O15" s="285"/>
      <c r="P15" s="285"/>
      <c r="Q15" s="285"/>
      <c r="R15" s="286">
        <v>15001100</v>
      </c>
      <c r="S15" s="287">
        <v>15672913</v>
      </c>
      <c r="T15" s="287">
        <v>15672913</v>
      </c>
      <c r="U15" s="285">
        <v>496587</v>
      </c>
      <c r="V15" s="288">
        <v>3504513</v>
      </c>
      <c r="W15" s="3">
        <v>175225.65000000002</v>
      </c>
      <c r="X15" s="244">
        <v>15001100</v>
      </c>
      <c r="Y15" s="404">
        <v>1</v>
      </c>
      <c r="Z15" s="289"/>
      <c r="AA15" s="408">
        <v>1</v>
      </c>
      <c r="AB15" s="409" t="s">
        <v>520</v>
      </c>
      <c r="AC15" s="299">
        <v>352050289</v>
      </c>
      <c r="AD15" s="278" t="s">
        <v>658</v>
      </c>
      <c r="AE15" s="291"/>
      <c r="AG15" s="292"/>
    </row>
    <row r="16" spans="1:33" s="290" customFormat="1" ht="18.75" customHeight="1">
      <c r="A16" s="434"/>
      <c r="B16" s="280">
        <v>15</v>
      </c>
      <c r="C16" s="280" t="s">
        <v>785</v>
      </c>
      <c r="D16" s="281" t="s">
        <v>906</v>
      </c>
      <c r="E16" s="295"/>
      <c r="F16" s="295"/>
      <c r="G16" s="274">
        <v>15001200</v>
      </c>
      <c r="H16" s="283">
        <v>18</v>
      </c>
      <c r="I16" s="283">
        <v>2</v>
      </c>
      <c r="J16" s="283">
        <v>20</v>
      </c>
      <c r="K16" s="259"/>
      <c r="L16" s="284">
        <v>0</v>
      </c>
      <c r="M16" s="259">
        <v>0</v>
      </c>
      <c r="N16" s="261"/>
      <c r="O16" s="285"/>
      <c r="P16" s="261"/>
      <c r="Q16" s="285"/>
      <c r="R16" s="394">
        <v>15001200</v>
      </c>
      <c r="S16" s="287">
        <v>15673018</v>
      </c>
      <c r="T16" s="287">
        <v>15673018</v>
      </c>
      <c r="U16" s="285">
        <v>496587</v>
      </c>
      <c r="V16" s="288">
        <v>3504613</v>
      </c>
      <c r="W16" s="3">
        <v>175230.65000000002</v>
      </c>
      <c r="X16" s="395">
        <v>15001200</v>
      </c>
      <c r="Y16" s="404">
        <v>1</v>
      </c>
      <c r="Z16" s="289"/>
      <c r="AA16" s="408">
        <v>2</v>
      </c>
      <c r="AB16" s="409" t="s">
        <v>520</v>
      </c>
      <c r="AC16" s="299">
        <v>250811495</v>
      </c>
      <c r="AD16" s="278" t="s">
        <v>719</v>
      </c>
      <c r="AE16" s="291"/>
      <c r="AG16" s="292"/>
    </row>
    <row r="17" spans="1:33" s="290" customFormat="1" ht="18.75" customHeight="1">
      <c r="A17" s="434"/>
      <c r="B17" s="280">
        <v>16</v>
      </c>
      <c r="C17" s="280" t="s">
        <v>786</v>
      </c>
      <c r="D17" s="281" t="s">
        <v>907</v>
      </c>
      <c r="E17" s="258"/>
      <c r="F17" s="258"/>
      <c r="G17" s="274">
        <v>15001300</v>
      </c>
      <c r="H17" s="283">
        <v>18</v>
      </c>
      <c r="I17" s="283">
        <v>2</v>
      </c>
      <c r="J17" s="283">
        <v>20</v>
      </c>
      <c r="K17" s="259"/>
      <c r="L17" s="284">
        <v>0</v>
      </c>
      <c r="M17" s="259">
        <v>0</v>
      </c>
      <c r="N17" s="261"/>
      <c r="O17" s="285">
        <v>0</v>
      </c>
      <c r="P17" s="261"/>
      <c r="Q17" s="285">
        <v>65000</v>
      </c>
      <c r="R17" s="286">
        <v>15066300</v>
      </c>
      <c r="S17" s="287">
        <v>15741373</v>
      </c>
      <c r="T17" s="287">
        <v>15676373</v>
      </c>
      <c r="U17" s="285">
        <v>496587</v>
      </c>
      <c r="V17" s="288">
        <v>3569713</v>
      </c>
      <c r="W17" s="3">
        <v>178485.65000000002</v>
      </c>
      <c r="X17" s="244">
        <v>15066300</v>
      </c>
      <c r="Y17" s="404">
        <v>1</v>
      </c>
      <c r="Z17" s="289"/>
      <c r="AA17" s="408">
        <v>2</v>
      </c>
      <c r="AB17" s="409" t="s">
        <v>520</v>
      </c>
      <c r="AC17" s="299">
        <v>272607766</v>
      </c>
      <c r="AD17" s="278" t="s">
        <v>720</v>
      </c>
      <c r="AE17" s="291"/>
      <c r="AG17" s="292"/>
    </row>
    <row r="18" spans="1:33" s="290" customFormat="1" ht="18.75" customHeight="1">
      <c r="A18" s="434"/>
      <c r="B18" s="280">
        <v>17</v>
      </c>
      <c r="C18" s="280" t="s">
        <v>787</v>
      </c>
      <c r="D18" s="281" t="s">
        <v>908</v>
      </c>
      <c r="E18" s="258"/>
      <c r="F18" s="258"/>
      <c r="G18" s="274">
        <v>15001400</v>
      </c>
      <c r="H18" s="283">
        <v>19.5</v>
      </c>
      <c r="I18" s="283">
        <v>0.5</v>
      </c>
      <c r="J18" s="283">
        <v>20</v>
      </c>
      <c r="K18" s="259">
        <v>5000000</v>
      </c>
      <c r="L18" s="284">
        <v>0</v>
      </c>
      <c r="M18" s="259">
        <v>0</v>
      </c>
      <c r="N18" s="261"/>
      <c r="O18" s="285"/>
      <c r="P18" s="261"/>
      <c r="Q18" s="285"/>
      <c r="R18" s="286">
        <v>20001400</v>
      </c>
      <c r="S18" s="287">
        <v>21098468</v>
      </c>
      <c r="T18" s="287">
        <v>16098468</v>
      </c>
      <c r="U18" s="285">
        <v>496587</v>
      </c>
      <c r="V18" s="288">
        <v>8504813</v>
      </c>
      <c r="W18" s="3">
        <v>600481.30000000005</v>
      </c>
      <c r="X18" s="244">
        <v>20001400</v>
      </c>
      <c r="Y18" s="404">
        <v>1</v>
      </c>
      <c r="Z18" s="289"/>
      <c r="AA18" s="408">
        <v>0.5</v>
      </c>
      <c r="AB18" s="409" t="s">
        <v>520</v>
      </c>
      <c r="AC18" s="300" t="s">
        <v>647</v>
      </c>
      <c r="AD18" s="278" t="s">
        <v>712</v>
      </c>
      <c r="AE18" s="291"/>
      <c r="AG18" s="292"/>
    </row>
    <row r="19" spans="1:33" s="290" customFormat="1" ht="18.75" customHeight="1">
      <c r="A19" s="434"/>
      <c r="B19" s="280">
        <v>18</v>
      </c>
      <c r="C19" s="280" t="s">
        <v>788</v>
      </c>
      <c r="D19" s="281" t="s">
        <v>909</v>
      </c>
      <c r="E19" s="258"/>
      <c r="F19" s="258"/>
      <c r="G19" s="274">
        <v>15001500</v>
      </c>
      <c r="H19" s="283">
        <v>18</v>
      </c>
      <c r="I19" s="283">
        <v>2</v>
      </c>
      <c r="J19" s="283">
        <v>20</v>
      </c>
      <c r="K19" s="259"/>
      <c r="L19" s="284">
        <v>0</v>
      </c>
      <c r="M19" s="259">
        <v>0</v>
      </c>
      <c r="N19" s="261"/>
      <c r="O19" s="285">
        <v>0</v>
      </c>
      <c r="P19" s="261"/>
      <c r="Q19" s="285">
        <v>60000</v>
      </c>
      <c r="R19" s="286">
        <v>15061500</v>
      </c>
      <c r="S19" s="287">
        <v>15736333</v>
      </c>
      <c r="T19" s="287">
        <v>15676333</v>
      </c>
      <c r="U19" s="285">
        <v>496587</v>
      </c>
      <c r="V19" s="288">
        <v>3564913</v>
      </c>
      <c r="W19" s="3">
        <v>178245.65000000002</v>
      </c>
      <c r="X19" s="244">
        <v>15061500</v>
      </c>
      <c r="Y19" s="404">
        <v>1</v>
      </c>
      <c r="Z19" s="289"/>
      <c r="AA19" s="408">
        <v>3</v>
      </c>
      <c r="AB19" s="409" t="s">
        <v>520</v>
      </c>
      <c r="AC19" s="237">
        <v>205273435</v>
      </c>
      <c r="AD19" s="278" t="s">
        <v>713</v>
      </c>
      <c r="AE19" s="291"/>
      <c r="AG19" s="292"/>
    </row>
    <row r="20" spans="1:33" s="290" customFormat="1" ht="18.75" customHeight="1">
      <c r="A20" s="434"/>
      <c r="B20" s="280">
        <v>19</v>
      </c>
      <c r="C20" s="280" t="s">
        <v>789</v>
      </c>
      <c r="D20" s="281" t="s">
        <v>910</v>
      </c>
      <c r="E20" s="258"/>
      <c r="F20" s="258"/>
      <c r="G20" s="274">
        <v>15001600</v>
      </c>
      <c r="H20" s="283">
        <v>18</v>
      </c>
      <c r="I20" s="283">
        <v>2</v>
      </c>
      <c r="J20" s="283">
        <v>20</v>
      </c>
      <c r="K20" s="259"/>
      <c r="L20" s="284">
        <v>0</v>
      </c>
      <c r="M20" s="259">
        <v>0</v>
      </c>
      <c r="N20" s="261"/>
      <c r="O20" s="285">
        <v>0</v>
      </c>
      <c r="P20" s="261"/>
      <c r="Q20" s="285">
        <v>70000</v>
      </c>
      <c r="R20" s="286">
        <v>15071600</v>
      </c>
      <c r="S20" s="287">
        <v>15746938</v>
      </c>
      <c r="T20" s="287">
        <v>15676938</v>
      </c>
      <c r="U20" s="285">
        <v>496587</v>
      </c>
      <c r="V20" s="288">
        <v>3575013</v>
      </c>
      <c r="W20" s="3">
        <v>178750.65000000002</v>
      </c>
      <c r="X20" s="244">
        <v>15071600</v>
      </c>
      <c r="Y20" s="404">
        <v>1</v>
      </c>
      <c r="Z20" s="289"/>
      <c r="AA20" s="408">
        <v>2</v>
      </c>
      <c r="AB20" s="409" t="s">
        <v>520</v>
      </c>
      <c r="AC20" s="300" t="s">
        <v>648</v>
      </c>
      <c r="AD20" s="278" t="s">
        <v>721</v>
      </c>
      <c r="AE20" s="291"/>
      <c r="AG20" s="292"/>
    </row>
    <row r="21" spans="1:33" s="290" customFormat="1" ht="18.75" customHeight="1">
      <c r="A21" s="434"/>
      <c r="B21" s="280">
        <v>20</v>
      </c>
      <c r="C21" s="280" t="s">
        <v>790</v>
      </c>
      <c r="D21" s="281" t="s">
        <v>911</v>
      </c>
      <c r="E21" s="258"/>
      <c r="F21" s="258"/>
      <c r="G21" s="274">
        <v>15001700</v>
      </c>
      <c r="H21" s="283">
        <v>18</v>
      </c>
      <c r="I21" s="283">
        <v>2</v>
      </c>
      <c r="J21" s="283">
        <v>20</v>
      </c>
      <c r="K21" s="259"/>
      <c r="L21" s="284">
        <v>0</v>
      </c>
      <c r="M21" s="259">
        <v>0</v>
      </c>
      <c r="N21" s="261"/>
      <c r="O21" s="285">
        <v>0</v>
      </c>
      <c r="P21" s="261"/>
      <c r="Q21" s="285">
        <v>0</v>
      </c>
      <c r="R21" s="286">
        <v>15001700</v>
      </c>
      <c r="S21" s="287">
        <v>15673543</v>
      </c>
      <c r="T21" s="287">
        <v>15673543</v>
      </c>
      <c r="U21" s="285">
        <v>496587</v>
      </c>
      <c r="V21" s="288">
        <v>3505113</v>
      </c>
      <c r="W21" s="3">
        <v>175255.65000000002</v>
      </c>
      <c r="X21" s="244">
        <v>15001700</v>
      </c>
      <c r="Y21" s="404">
        <v>1</v>
      </c>
      <c r="Z21" s="289"/>
      <c r="AA21" s="408">
        <v>4</v>
      </c>
      <c r="AB21" s="409" t="s">
        <v>520</v>
      </c>
      <c r="AC21" s="237">
        <v>221307448</v>
      </c>
      <c r="AD21" s="278" t="s">
        <v>660</v>
      </c>
      <c r="AE21" s="291"/>
      <c r="AG21" s="292"/>
    </row>
    <row r="22" spans="1:33" s="313" customFormat="1" ht="18.75" customHeight="1">
      <c r="A22" s="434"/>
      <c r="B22" s="301">
        <v>21</v>
      </c>
      <c r="C22" s="301" t="s">
        <v>791</v>
      </c>
      <c r="D22" s="281" t="s">
        <v>912</v>
      </c>
      <c r="E22" s="303"/>
      <c r="F22" s="303"/>
      <c r="G22" s="274">
        <v>15001800</v>
      </c>
      <c r="H22" s="283">
        <v>0</v>
      </c>
      <c r="I22" s="283">
        <v>0</v>
      </c>
      <c r="J22" s="304">
        <v>6</v>
      </c>
      <c r="K22" s="305"/>
      <c r="L22" s="306">
        <v>0</v>
      </c>
      <c r="M22" s="305">
        <v>0</v>
      </c>
      <c r="N22" s="305"/>
      <c r="O22" s="307"/>
      <c r="P22" s="305"/>
      <c r="Q22" s="285"/>
      <c r="R22" s="308">
        <v>4500540</v>
      </c>
      <c r="S22" s="309">
        <v>4500540</v>
      </c>
      <c r="T22" s="309">
        <v>4500540</v>
      </c>
      <c r="U22" s="400"/>
      <c r="V22" s="310">
        <v>0</v>
      </c>
      <c r="W22" s="67">
        <v>0</v>
      </c>
      <c r="X22" s="311">
        <v>4500540</v>
      </c>
      <c r="Y22" s="404">
        <v>0</v>
      </c>
      <c r="Z22" s="312"/>
      <c r="AA22" s="408">
        <v>4.5</v>
      </c>
      <c r="AB22" s="409" t="s">
        <v>520</v>
      </c>
      <c r="AC22" s="314">
        <v>205689194</v>
      </c>
      <c r="AD22" s="315" t="s">
        <v>722</v>
      </c>
      <c r="AE22" s="316"/>
      <c r="AG22" s="317"/>
    </row>
    <row r="23" spans="1:33" s="290" customFormat="1" ht="18.75" customHeight="1">
      <c r="A23" s="434"/>
      <c r="B23" s="280">
        <v>22</v>
      </c>
      <c r="C23" s="280" t="s">
        <v>792</v>
      </c>
      <c r="D23" s="281" t="s">
        <v>913</v>
      </c>
      <c r="E23" s="258"/>
      <c r="F23" s="258"/>
      <c r="G23" s="274">
        <v>15001900</v>
      </c>
      <c r="H23" s="283">
        <v>19</v>
      </c>
      <c r="I23" s="283">
        <v>1</v>
      </c>
      <c r="J23" s="283">
        <v>20</v>
      </c>
      <c r="K23" s="259"/>
      <c r="L23" s="284">
        <v>0</v>
      </c>
      <c r="M23" s="259">
        <v>0</v>
      </c>
      <c r="N23" s="261"/>
      <c r="O23" s="285"/>
      <c r="P23" s="261"/>
      <c r="Q23" s="285"/>
      <c r="R23" s="286">
        <v>15001900</v>
      </c>
      <c r="S23" s="287">
        <v>15673753</v>
      </c>
      <c r="T23" s="287">
        <v>15673753</v>
      </c>
      <c r="U23" s="285">
        <v>496587</v>
      </c>
      <c r="V23" s="288">
        <v>3505313</v>
      </c>
      <c r="W23" s="3">
        <v>175265.65000000002</v>
      </c>
      <c r="X23" s="244">
        <v>15001900</v>
      </c>
      <c r="Y23" s="404">
        <v>1</v>
      </c>
      <c r="Z23" s="289"/>
      <c r="AA23" s="408">
        <v>1</v>
      </c>
      <c r="AB23" s="409" t="s">
        <v>520</v>
      </c>
      <c r="AC23" s="237">
        <v>362388169</v>
      </c>
      <c r="AD23" s="278" t="s">
        <v>661</v>
      </c>
      <c r="AE23" s="291"/>
      <c r="AG23" s="292"/>
    </row>
    <row r="24" spans="1:33" s="290" customFormat="1" ht="18.75" customHeight="1">
      <c r="A24" s="434"/>
      <c r="B24" s="280">
        <v>23</v>
      </c>
      <c r="C24" s="280" t="s">
        <v>793</v>
      </c>
      <c r="D24" s="281" t="s">
        <v>914</v>
      </c>
      <c r="E24" s="258"/>
      <c r="F24" s="258"/>
      <c r="G24" s="274">
        <v>15002000</v>
      </c>
      <c r="H24" s="283">
        <v>20</v>
      </c>
      <c r="I24" s="283">
        <v>0</v>
      </c>
      <c r="J24" s="283">
        <v>20</v>
      </c>
      <c r="K24" s="259">
        <v>1200000</v>
      </c>
      <c r="L24" s="284">
        <v>50</v>
      </c>
      <c r="M24" s="259">
        <v>4688125</v>
      </c>
      <c r="N24" s="261"/>
      <c r="O24" s="285">
        <v>350000</v>
      </c>
      <c r="P24" s="261"/>
      <c r="Q24" s="285">
        <v>0</v>
      </c>
      <c r="R24" s="286">
        <v>21240125</v>
      </c>
      <c r="S24" s="287">
        <v>22461066</v>
      </c>
      <c r="T24" s="287">
        <v>16222941</v>
      </c>
      <c r="U24" s="285">
        <v>496587</v>
      </c>
      <c r="V24" s="288">
        <v>9743538</v>
      </c>
      <c r="W24" s="3">
        <v>724353.8</v>
      </c>
      <c r="X24" s="244">
        <v>21240125</v>
      </c>
      <c r="Y24" s="404">
        <v>1</v>
      </c>
      <c r="Z24" s="289"/>
      <c r="AA24" s="408">
        <v>3</v>
      </c>
      <c r="AB24" s="409" t="s">
        <v>520</v>
      </c>
      <c r="AC24" s="294" t="s">
        <v>625</v>
      </c>
      <c r="AD24" s="278" t="s">
        <v>662</v>
      </c>
      <c r="AE24" s="291"/>
      <c r="AG24" s="292"/>
    </row>
    <row r="25" spans="1:33" s="290" customFormat="1" ht="18.75" customHeight="1">
      <c r="A25" s="434"/>
      <c r="B25" s="280">
        <v>24</v>
      </c>
      <c r="C25" s="280" t="s">
        <v>794</v>
      </c>
      <c r="D25" s="281" t="s">
        <v>915</v>
      </c>
      <c r="E25" s="258"/>
      <c r="F25" s="258"/>
      <c r="G25" s="274">
        <v>15002100</v>
      </c>
      <c r="H25" s="283">
        <v>19</v>
      </c>
      <c r="I25" s="283">
        <v>1</v>
      </c>
      <c r="J25" s="283">
        <v>20</v>
      </c>
      <c r="K25" s="259">
        <v>1200000</v>
      </c>
      <c r="L25" s="284">
        <v>0</v>
      </c>
      <c r="M25" s="259">
        <v>0</v>
      </c>
      <c r="N25" s="261"/>
      <c r="O25" s="285">
        <v>0</v>
      </c>
      <c r="P25" s="261"/>
      <c r="Q25" s="285">
        <v>70000</v>
      </c>
      <c r="R25" s="286">
        <v>16272100</v>
      </c>
      <c r="S25" s="287">
        <v>17007463</v>
      </c>
      <c r="T25" s="287">
        <v>15737463</v>
      </c>
      <c r="U25" s="285">
        <v>496587</v>
      </c>
      <c r="V25" s="288">
        <v>4775513</v>
      </c>
      <c r="W25" s="3">
        <v>238775.65000000002</v>
      </c>
      <c r="X25" s="244">
        <v>16272100</v>
      </c>
      <c r="Y25" s="404">
        <v>1</v>
      </c>
      <c r="Z25" s="246"/>
      <c r="AA25" s="408">
        <v>4</v>
      </c>
      <c r="AB25" s="409" t="s">
        <v>520</v>
      </c>
      <c r="AC25" s="237">
        <v>321187710</v>
      </c>
      <c r="AD25" s="278" t="s">
        <v>723</v>
      </c>
      <c r="AE25" s="291"/>
      <c r="AG25" s="292"/>
    </row>
    <row r="26" spans="1:33" s="290" customFormat="1" ht="18.75" customHeight="1">
      <c r="A26" s="434"/>
      <c r="B26" s="280">
        <v>25</v>
      </c>
      <c r="C26" s="280" t="s">
        <v>795</v>
      </c>
      <c r="D26" s="281" t="s">
        <v>916</v>
      </c>
      <c r="E26" s="258"/>
      <c r="F26" s="258"/>
      <c r="G26" s="274">
        <v>15002200</v>
      </c>
      <c r="H26" s="283">
        <v>20</v>
      </c>
      <c r="I26" s="283">
        <v>0</v>
      </c>
      <c r="J26" s="283">
        <v>20</v>
      </c>
      <c r="K26" s="259"/>
      <c r="L26" s="284">
        <v>0</v>
      </c>
      <c r="M26" s="259">
        <v>0</v>
      </c>
      <c r="N26" s="261"/>
      <c r="O26" s="285">
        <v>0</v>
      </c>
      <c r="P26" s="261"/>
      <c r="Q26" s="285">
        <v>55000</v>
      </c>
      <c r="R26" s="286">
        <v>15057200</v>
      </c>
      <c r="S26" s="287">
        <v>15731818</v>
      </c>
      <c r="T26" s="287">
        <v>15676818</v>
      </c>
      <c r="U26" s="285">
        <v>496587</v>
      </c>
      <c r="V26" s="288">
        <v>3560613</v>
      </c>
      <c r="W26" s="3">
        <v>178030.65000000002</v>
      </c>
      <c r="X26" s="244">
        <v>15057200</v>
      </c>
      <c r="Y26" s="404">
        <v>1</v>
      </c>
      <c r="Z26" s="246"/>
      <c r="AA26" s="408">
        <v>0</v>
      </c>
      <c r="AB26" s="409" t="s">
        <v>520</v>
      </c>
      <c r="AC26" s="237">
        <v>285371869</v>
      </c>
      <c r="AD26" s="278" t="s">
        <v>724</v>
      </c>
      <c r="AE26" s="291"/>
      <c r="AG26" s="292"/>
    </row>
    <row r="27" spans="1:33" s="290" customFormat="1" ht="18.75" customHeight="1">
      <c r="A27" s="434"/>
      <c r="B27" s="280">
        <v>26</v>
      </c>
      <c r="C27" s="280" t="s">
        <v>796</v>
      </c>
      <c r="D27" s="281" t="s">
        <v>917</v>
      </c>
      <c r="E27" s="295"/>
      <c r="F27" s="295"/>
      <c r="G27" s="274">
        <v>15002300</v>
      </c>
      <c r="H27" s="283">
        <v>19.5</v>
      </c>
      <c r="I27" s="283">
        <v>0.5</v>
      </c>
      <c r="J27" s="283">
        <v>20</v>
      </c>
      <c r="K27" s="282"/>
      <c r="L27" s="284">
        <v>0</v>
      </c>
      <c r="M27" s="259">
        <v>0</v>
      </c>
      <c r="N27" s="261"/>
      <c r="O27" s="285">
        <v>200000</v>
      </c>
      <c r="P27" s="261"/>
      <c r="Q27" s="285">
        <v>75000</v>
      </c>
      <c r="R27" s="286">
        <v>15277300</v>
      </c>
      <c r="S27" s="287">
        <v>15962923</v>
      </c>
      <c r="T27" s="318">
        <v>15687923</v>
      </c>
      <c r="U27" s="285">
        <v>496587</v>
      </c>
      <c r="V27" s="288">
        <v>3780713</v>
      </c>
      <c r="W27" s="3">
        <v>189035.65000000002</v>
      </c>
      <c r="X27" s="244">
        <v>15277300</v>
      </c>
      <c r="Y27" s="404">
        <v>1</v>
      </c>
      <c r="Z27" s="319"/>
      <c r="AA27" s="408">
        <v>0.5</v>
      </c>
      <c r="AB27" s="409" t="s">
        <v>520</v>
      </c>
      <c r="AC27" s="237">
        <v>281358793</v>
      </c>
      <c r="AD27" s="278" t="s">
        <v>663</v>
      </c>
      <c r="AE27" s="291"/>
      <c r="AG27" s="292"/>
    </row>
    <row r="28" spans="1:33" s="290" customFormat="1" ht="18.75" customHeight="1">
      <c r="A28" s="434"/>
      <c r="B28" s="280">
        <v>27</v>
      </c>
      <c r="C28" s="280" t="s">
        <v>797</v>
      </c>
      <c r="D28" s="281" t="s">
        <v>918</v>
      </c>
      <c r="E28" s="258"/>
      <c r="F28" s="258"/>
      <c r="G28" s="274">
        <v>15002400</v>
      </c>
      <c r="H28" s="283">
        <v>15</v>
      </c>
      <c r="I28" s="283">
        <v>5</v>
      </c>
      <c r="J28" s="283">
        <v>20</v>
      </c>
      <c r="K28" s="259">
        <v>1200000</v>
      </c>
      <c r="L28" s="284">
        <v>0</v>
      </c>
      <c r="M28" s="259">
        <v>0</v>
      </c>
      <c r="N28" s="261"/>
      <c r="O28" s="285">
        <v>0</v>
      </c>
      <c r="P28" s="261"/>
      <c r="Q28" s="285">
        <v>10000</v>
      </c>
      <c r="R28" s="286">
        <v>16212400</v>
      </c>
      <c r="S28" s="287">
        <v>16944778</v>
      </c>
      <c r="T28" s="318">
        <v>15734778</v>
      </c>
      <c r="U28" s="285">
        <v>496587</v>
      </c>
      <c r="V28" s="288">
        <v>4715813</v>
      </c>
      <c r="W28" s="3">
        <v>235790.65000000002</v>
      </c>
      <c r="X28" s="244">
        <v>16212400</v>
      </c>
      <c r="Y28" s="404">
        <v>1</v>
      </c>
      <c r="Z28" s="320"/>
      <c r="AA28" s="408">
        <v>6</v>
      </c>
      <c r="AB28" s="409" t="s">
        <v>520</v>
      </c>
      <c r="AC28" s="237">
        <v>312114516</v>
      </c>
      <c r="AD28" s="278" t="s">
        <v>725</v>
      </c>
      <c r="AE28" s="291"/>
      <c r="AG28" s="292"/>
    </row>
    <row r="29" spans="1:33" s="290" customFormat="1" ht="18.75" customHeight="1">
      <c r="A29" s="434"/>
      <c r="B29" s="280">
        <v>28</v>
      </c>
      <c r="C29" s="280" t="s">
        <v>798</v>
      </c>
      <c r="D29" s="281" t="s">
        <v>919</v>
      </c>
      <c r="E29" s="258"/>
      <c r="F29" s="258"/>
      <c r="G29" s="274">
        <v>15002500</v>
      </c>
      <c r="H29" s="283">
        <v>20</v>
      </c>
      <c r="I29" s="283">
        <v>0</v>
      </c>
      <c r="J29" s="283">
        <v>20</v>
      </c>
      <c r="K29" s="259"/>
      <c r="L29" s="284">
        <v>0</v>
      </c>
      <c r="M29" s="259">
        <v>0</v>
      </c>
      <c r="N29" s="261"/>
      <c r="O29" s="285"/>
      <c r="P29" s="261"/>
      <c r="Q29" s="285"/>
      <c r="R29" s="286">
        <v>15002500</v>
      </c>
      <c r="S29" s="287">
        <v>15674383</v>
      </c>
      <c r="T29" s="318">
        <v>15674383</v>
      </c>
      <c r="U29" s="285">
        <v>496587</v>
      </c>
      <c r="V29" s="288">
        <v>3505913</v>
      </c>
      <c r="W29" s="3">
        <v>175295.65000000002</v>
      </c>
      <c r="X29" s="244">
        <v>15002500</v>
      </c>
      <c r="Y29" s="404">
        <v>1</v>
      </c>
      <c r="Z29" s="289"/>
      <c r="AA29" s="408">
        <v>1</v>
      </c>
      <c r="AB29" s="409" t="s">
        <v>520</v>
      </c>
      <c r="AC29" s="237">
        <v>272266422</v>
      </c>
      <c r="AD29" s="278" t="s">
        <v>664</v>
      </c>
      <c r="AE29" s="291"/>
      <c r="AG29" s="292"/>
    </row>
    <row r="30" spans="1:33" s="290" customFormat="1" ht="18.75" customHeight="1">
      <c r="A30" s="434"/>
      <c r="B30" s="280">
        <v>29</v>
      </c>
      <c r="C30" s="280" t="s">
        <v>799</v>
      </c>
      <c r="D30" s="281" t="s">
        <v>920</v>
      </c>
      <c r="E30" s="258"/>
      <c r="F30" s="321"/>
      <c r="G30" s="274">
        <v>15002600</v>
      </c>
      <c r="H30" s="283">
        <v>20</v>
      </c>
      <c r="I30" s="283">
        <v>0</v>
      </c>
      <c r="J30" s="283">
        <v>20</v>
      </c>
      <c r="K30" s="259">
        <v>1200000</v>
      </c>
      <c r="L30" s="284">
        <v>0</v>
      </c>
      <c r="M30" s="259">
        <v>0</v>
      </c>
      <c r="N30" s="261"/>
      <c r="O30" s="285"/>
      <c r="P30" s="261"/>
      <c r="Q30" s="285"/>
      <c r="R30" s="286">
        <v>16202600</v>
      </c>
      <c r="S30" s="287">
        <v>16934488</v>
      </c>
      <c r="T30" s="318">
        <v>15734488</v>
      </c>
      <c r="U30" s="285">
        <v>496587</v>
      </c>
      <c r="V30" s="288">
        <v>4706013</v>
      </c>
      <c r="W30" s="3">
        <v>235300.65000000002</v>
      </c>
      <c r="X30" s="244">
        <v>16202600</v>
      </c>
      <c r="Y30" s="404">
        <v>1</v>
      </c>
      <c r="Z30" s="289"/>
      <c r="AA30" s="408">
        <v>0</v>
      </c>
      <c r="AB30" s="409" t="s">
        <v>520</v>
      </c>
      <c r="AC30" s="237">
        <v>241289574</v>
      </c>
      <c r="AD30" s="278" t="s">
        <v>726</v>
      </c>
      <c r="AE30" s="291"/>
      <c r="AG30" s="292"/>
    </row>
    <row r="31" spans="1:33" s="290" customFormat="1" ht="18.75" customHeight="1">
      <c r="A31" s="434"/>
      <c r="B31" s="280">
        <v>30</v>
      </c>
      <c r="C31" s="280" t="s">
        <v>800</v>
      </c>
      <c r="D31" s="281" t="s">
        <v>921</v>
      </c>
      <c r="E31" s="258"/>
      <c r="F31" s="321"/>
      <c r="G31" s="274">
        <v>15002700</v>
      </c>
      <c r="H31" s="283">
        <v>19</v>
      </c>
      <c r="I31" s="283">
        <v>1</v>
      </c>
      <c r="J31" s="283">
        <v>20</v>
      </c>
      <c r="K31" s="259"/>
      <c r="L31" s="284">
        <v>0</v>
      </c>
      <c r="M31" s="259">
        <v>0</v>
      </c>
      <c r="N31" s="261"/>
      <c r="O31" s="285"/>
      <c r="P31" s="261"/>
      <c r="Q31" s="285"/>
      <c r="R31" s="286">
        <v>15002700</v>
      </c>
      <c r="S31" s="287">
        <v>15674593</v>
      </c>
      <c r="T31" s="318">
        <v>15674593</v>
      </c>
      <c r="U31" s="285">
        <v>496587</v>
      </c>
      <c r="V31" s="288">
        <v>3506113</v>
      </c>
      <c r="W31" s="3">
        <v>175305.65000000002</v>
      </c>
      <c r="X31" s="244">
        <v>15002700</v>
      </c>
      <c r="Y31" s="404">
        <v>1</v>
      </c>
      <c r="Z31" s="289"/>
      <c r="AA31" s="408">
        <v>2</v>
      </c>
      <c r="AB31" s="409" t="s">
        <v>520</v>
      </c>
      <c r="AC31" s="237">
        <v>251002924</v>
      </c>
      <c r="AD31" s="278" t="s">
        <v>727</v>
      </c>
      <c r="AE31" s="291"/>
      <c r="AG31" s="292"/>
    </row>
    <row r="32" spans="1:33" s="290" customFormat="1" ht="18.75" customHeight="1">
      <c r="A32" s="434"/>
      <c r="B32" s="280">
        <v>31</v>
      </c>
      <c r="C32" s="280" t="s">
        <v>801</v>
      </c>
      <c r="D32" s="281" t="s">
        <v>922</v>
      </c>
      <c r="E32" s="258"/>
      <c r="F32" s="321"/>
      <c r="G32" s="274">
        <v>15002800</v>
      </c>
      <c r="H32" s="283">
        <v>18</v>
      </c>
      <c r="I32" s="283">
        <v>2</v>
      </c>
      <c r="J32" s="283">
        <v>20</v>
      </c>
      <c r="K32" s="259"/>
      <c r="L32" s="284">
        <v>0</v>
      </c>
      <c r="M32" s="259">
        <v>0</v>
      </c>
      <c r="N32" s="261"/>
      <c r="O32" s="285">
        <v>0</v>
      </c>
      <c r="P32" s="261"/>
      <c r="Q32" s="285">
        <v>0</v>
      </c>
      <c r="R32" s="286">
        <v>15002800</v>
      </c>
      <c r="S32" s="287">
        <v>15674698</v>
      </c>
      <c r="T32" s="318">
        <v>15674698</v>
      </c>
      <c r="U32" s="285">
        <v>496587</v>
      </c>
      <c r="V32" s="288">
        <v>3506213</v>
      </c>
      <c r="W32" s="3">
        <v>175310.65000000002</v>
      </c>
      <c r="X32" s="244">
        <v>15002800</v>
      </c>
      <c r="Y32" s="404">
        <v>1</v>
      </c>
      <c r="Z32" s="289"/>
      <c r="AA32" s="408">
        <v>2</v>
      </c>
      <c r="AB32" s="409" t="s">
        <v>520</v>
      </c>
      <c r="AC32" s="294" t="s">
        <v>626</v>
      </c>
      <c r="AD32" s="278" t="s">
        <v>665</v>
      </c>
      <c r="AE32" s="291"/>
      <c r="AG32" s="292"/>
    </row>
    <row r="33" spans="1:33" s="290" customFormat="1" ht="18.75" customHeight="1">
      <c r="A33" s="434"/>
      <c r="B33" s="280">
        <v>32</v>
      </c>
      <c r="C33" s="280" t="s">
        <v>802</v>
      </c>
      <c r="D33" s="281" t="s">
        <v>923</v>
      </c>
      <c r="E33" s="258"/>
      <c r="F33" s="295"/>
      <c r="G33" s="274">
        <v>15002900</v>
      </c>
      <c r="H33" s="283">
        <v>17</v>
      </c>
      <c r="I33" s="283">
        <v>3</v>
      </c>
      <c r="J33" s="283">
        <v>20</v>
      </c>
      <c r="K33" s="259">
        <v>1200000</v>
      </c>
      <c r="L33" s="284">
        <v>0</v>
      </c>
      <c r="M33" s="259">
        <v>0</v>
      </c>
      <c r="N33" s="261"/>
      <c r="O33" s="285">
        <v>0</v>
      </c>
      <c r="P33" s="261"/>
      <c r="Q33" s="285">
        <v>65000</v>
      </c>
      <c r="R33" s="286">
        <v>16267900</v>
      </c>
      <c r="S33" s="287">
        <v>17003053</v>
      </c>
      <c r="T33" s="318">
        <v>15738053</v>
      </c>
      <c r="U33" s="285">
        <v>496587</v>
      </c>
      <c r="V33" s="288">
        <v>4771313</v>
      </c>
      <c r="W33" s="3">
        <v>238565.65000000002</v>
      </c>
      <c r="X33" s="244">
        <v>16267900</v>
      </c>
      <c r="Y33" s="404">
        <v>1</v>
      </c>
      <c r="Z33" s="289"/>
      <c r="AA33" s="408">
        <v>4</v>
      </c>
      <c r="AB33" s="409" t="s">
        <v>520</v>
      </c>
      <c r="AC33" s="237">
        <v>241203560</v>
      </c>
      <c r="AD33" s="278" t="s">
        <v>666</v>
      </c>
      <c r="AE33" s="291"/>
      <c r="AG33" s="292"/>
    </row>
    <row r="34" spans="1:33" s="290" customFormat="1" ht="18.75" customHeight="1">
      <c r="A34" s="434"/>
      <c r="B34" s="280">
        <v>33</v>
      </c>
      <c r="C34" s="280" t="s">
        <v>803</v>
      </c>
      <c r="D34" s="281" t="s">
        <v>924</v>
      </c>
      <c r="E34" s="258"/>
      <c r="F34" s="258"/>
      <c r="G34" s="274">
        <v>15003000</v>
      </c>
      <c r="H34" s="283">
        <v>19</v>
      </c>
      <c r="I34" s="283">
        <v>1</v>
      </c>
      <c r="J34" s="283">
        <v>20</v>
      </c>
      <c r="K34" s="259">
        <v>1200000</v>
      </c>
      <c r="L34" s="284">
        <v>132</v>
      </c>
      <c r="M34" s="259">
        <v>12377475</v>
      </c>
      <c r="N34" s="322"/>
      <c r="O34" s="285">
        <v>0</v>
      </c>
      <c r="P34" s="261"/>
      <c r="Q34" s="285">
        <v>0</v>
      </c>
      <c r="R34" s="286">
        <v>28580475</v>
      </c>
      <c r="S34" s="287">
        <v>30889645</v>
      </c>
      <c r="T34" s="318">
        <v>17312170</v>
      </c>
      <c r="U34" s="323">
        <v>496587</v>
      </c>
      <c r="V34" s="288">
        <v>17083888</v>
      </c>
      <c r="W34" s="3">
        <v>1812583.1999999997</v>
      </c>
      <c r="X34" s="244">
        <v>28580475</v>
      </c>
      <c r="Y34" s="404">
        <v>1</v>
      </c>
      <c r="Z34" s="289"/>
      <c r="AA34" s="408">
        <v>1</v>
      </c>
      <c r="AB34" s="409" t="s">
        <v>520</v>
      </c>
      <c r="AC34" s="300" t="s">
        <v>627</v>
      </c>
      <c r="AD34" s="278" t="s">
        <v>728</v>
      </c>
      <c r="AE34" s="291"/>
      <c r="AG34" s="292"/>
    </row>
    <row r="35" spans="1:33" s="290" customFormat="1" ht="18.75" customHeight="1">
      <c r="A35" s="434"/>
      <c r="B35" s="280">
        <v>34</v>
      </c>
      <c r="C35" s="280" t="s">
        <v>804</v>
      </c>
      <c r="D35" s="281" t="s">
        <v>925</v>
      </c>
      <c r="E35" s="258"/>
      <c r="F35" s="258"/>
      <c r="G35" s="274">
        <v>15003100</v>
      </c>
      <c r="H35" s="283">
        <v>17</v>
      </c>
      <c r="I35" s="283">
        <v>3</v>
      </c>
      <c r="J35" s="283">
        <v>20</v>
      </c>
      <c r="K35" s="259"/>
      <c r="L35" s="284">
        <v>0</v>
      </c>
      <c r="M35" s="259">
        <v>0</v>
      </c>
      <c r="N35" s="261"/>
      <c r="O35" s="285">
        <v>0</v>
      </c>
      <c r="P35" s="261"/>
      <c r="Q35" s="285">
        <v>65000</v>
      </c>
      <c r="R35" s="286">
        <v>15068100</v>
      </c>
      <c r="S35" s="287">
        <v>15743263</v>
      </c>
      <c r="T35" s="318">
        <v>15678263</v>
      </c>
      <c r="U35" s="323">
        <v>496587</v>
      </c>
      <c r="V35" s="288">
        <v>3571513</v>
      </c>
      <c r="W35" s="3">
        <v>178575.65000000002</v>
      </c>
      <c r="X35" s="244">
        <v>15068100</v>
      </c>
      <c r="Y35" s="404">
        <v>1</v>
      </c>
      <c r="Z35" s="289"/>
      <c r="AA35" s="408">
        <v>3</v>
      </c>
      <c r="AB35" s="409" t="s">
        <v>520</v>
      </c>
      <c r="AC35" s="237">
        <v>352266194</v>
      </c>
      <c r="AD35" s="278" t="s">
        <v>729</v>
      </c>
      <c r="AE35" s="291"/>
      <c r="AG35" s="292"/>
    </row>
    <row r="36" spans="1:33" s="290" customFormat="1" ht="18.75" customHeight="1">
      <c r="A36" s="434"/>
      <c r="B36" s="280">
        <v>35</v>
      </c>
      <c r="C36" s="280" t="s">
        <v>805</v>
      </c>
      <c r="D36" s="281" t="s">
        <v>926</v>
      </c>
      <c r="E36" s="258"/>
      <c r="F36" s="258"/>
      <c r="G36" s="274">
        <v>15003200</v>
      </c>
      <c r="H36" s="283">
        <v>19</v>
      </c>
      <c r="I36" s="283">
        <v>1</v>
      </c>
      <c r="J36" s="283">
        <v>20</v>
      </c>
      <c r="K36" s="259"/>
      <c r="L36" s="284">
        <v>0</v>
      </c>
      <c r="M36" s="259">
        <v>0</v>
      </c>
      <c r="N36" s="261"/>
      <c r="O36" s="285">
        <v>0</v>
      </c>
      <c r="P36" s="261"/>
      <c r="Q36" s="285">
        <v>60000</v>
      </c>
      <c r="R36" s="286">
        <v>15063200</v>
      </c>
      <c r="S36" s="287">
        <v>15738118</v>
      </c>
      <c r="T36" s="318">
        <v>15678118</v>
      </c>
      <c r="U36" s="323">
        <v>496587</v>
      </c>
      <c r="V36" s="288">
        <v>3566613</v>
      </c>
      <c r="W36" s="3">
        <v>178330.65000000002</v>
      </c>
      <c r="X36" s="244">
        <v>15063200</v>
      </c>
      <c r="Y36" s="404">
        <v>1</v>
      </c>
      <c r="Z36" s="289"/>
      <c r="AA36" s="408">
        <v>2</v>
      </c>
      <c r="AB36" s="409" t="s">
        <v>520</v>
      </c>
      <c r="AC36" s="237">
        <v>250923748</v>
      </c>
      <c r="AD36" s="278" t="s">
        <v>730</v>
      </c>
      <c r="AE36" s="291"/>
      <c r="AG36" s="292"/>
    </row>
    <row r="37" spans="1:33" s="290" customFormat="1" ht="18.75" customHeight="1">
      <c r="A37" s="434"/>
      <c r="B37" s="280">
        <v>36</v>
      </c>
      <c r="C37" s="280" t="s">
        <v>806</v>
      </c>
      <c r="D37" s="281" t="s">
        <v>927</v>
      </c>
      <c r="E37" s="258"/>
      <c r="F37" s="258"/>
      <c r="G37" s="274">
        <v>15003300</v>
      </c>
      <c r="H37" s="283">
        <v>20</v>
      </c>
      <c r="I37" s="283">
        <v>0</v>
      </c>
      <c r="J37" s="283">
        <v>20</v>
      </c>
      <c r="K37" s="259">
        <v>1200000</v>
      </c>
      <c r="L37" s="284">
        <v>0</v>
      </c>
      <c r="M37" s="259">
        <v>0</v>
      </c>
      <c r="N37" s="261"/>
      <c r="O37" s="285"/>
      <c r="P37" s="261"/>
      <c r="Q37" s="285"/>
      <c r="R37" s="286">
        <v>16203300</v>
      </c>
      <c r="S37" s="287">
        <v>16935223</v>
      </c>
      <c r="T37" s="318">
        <v>15735223</v>
      </c>
      <c r="U37" s="323">
        <v>496587</v>
      </c>
      <c r="V37" s="288">
        <v>4706713</v>
      </c>
      <c r="W37" s="3">
        <v>235335.65000000002</v>
      </c>
      <c r="X37" s="244">
        <v>16203300</v>
      </c>
      <c r="Y37" s="404">
        <v>1</v>
      </c>
      <c r="Z37" s="289"/>
      <c r="AA37" s="408">
        <v>0</v>
      </c>
      <c r="AB37" s="409" t="s">
        <v>520</v>
      </c>
      <c r="AC37" s="237">
        <v>250758244</v>
      </c>
      <c r="AD37" s="278" t="s">
        <v>667</v>
      </c>
      <c r="AE37" s="291"/>
      <c r="AG37" s="292"/>
    </row>
    <row r="38" spans="1:33" s="290" customFormat="1" ht="18.75" customHeight="1">
      <c r="A38" s="434"/>
      <c r="B38" s="280">
        <v>37</v>
      </c>
      <c r="C38" s="280" t="s">
        <v>807</v>
      </c>
      <c r="D38" s="281" t="s">
        <v>928</v>
      </c>
      <c r="E38" s="258"/>
      <c r="F38" s="258"/>
      <c r="G38" s="274">
        <v>15003400</v>
      </c>
      <c r="H38" s="283">
        <v>19</v>
      </c>
      <c r="I38" s="283">
        <v>1</v>
      </c>
      <c r="J38" s="283">
        <v>20</v>
      </c>
      <c r="K38" s="259">
        <v>1200000</v>
      </c>
      <c r="L38" s="284">
        <v>0</v>
      </c>
      <c r="M38" s="259">
        <v>0</v>
      </c>
      <c r="N38" s="261"/>
      <c r="O38" s="285">
        <v>0</v>
      </c>
      <c r="P38" s="261"/>
      <c r="Q38" s="285">
        <v>70000</v>
      </c>
      <c r="R38" s="286">
        <v>16273400</v>
      </c>
      <c r="S38" s="287">
        <v>17008828</v>
      </c>
      <c r="T38" s="318">
        <v>15738828</v>
      </c>
      <c r="U38" s="323">
        <v>496587</v>
      </c>
      <c r="V38" s="288">
        <v>4776813</v>
      </c>
      <c r="W38" s="3">
        <v>238840.65000000002</v>
      </c>
      <c r="X38" s="244">
        <v>16273400</v>
      </c>
      <c r="Y38" s="404">
        <v>1</v>
      </c>
      <c r="Z38" s="289"/>
      <c r="AA38" s="408">
        <v>1</v>
      </c>
      <c r="AB38" s="409" t="s">
        <v>520</v>
      </c>
      <c r="AC38" s="294" t="s">
        <v>628</v>
      </c>
      <c r="AD38" s="278" t="s">
        <v>731</v>
      </c>
      <c r="AE38" s="291"/>
      <c r="AG38" s="292"/>
    </row>
    <row r="39" spans="1:33" s="290" customFormat="1" ht="18.75" customHeight="1">
      <c r="A39" s="434"/>
      <c r="B39" s="280">
        <v>38</v>
      </c>
      <c r="C39" s="280" t="s">
        <v>808</v>
      </c>
      <c r="D39" s="281" t="s">
        <v>929</v>
      </c>
      <c r="E39" s="274">
        <v>15005100</v>
      </c>
      <c r="F39" s="295"/>
      <c r="G39" s="266"/>
      <c r="H39" s="283">
        <v>18</v>
      </c>
      <c r="I39" s="283">
        <v>2</v>
      </c>
      <c r="J39" s="283">
        <v>20</v>
      </c>
      <c r="K39" s="282"/>
      <c r="L39" s="284">
        <v>0</v>
      </c>
      <c r="M39" s="259">
        <v>0</v>
      </c>
      <c r="N39" s="261"/>
      <c r="O39" s="285"/>
      <c r="P39" s="261"/>
      <c r="Q39" s="285">
        <v>65000</v>
      </c>
      <c r="R39" s="286"/>
      <c r="S39" s="287"/>
      <c r="T39" s="399">
        <v>15005100</v>
      </c>
      <c r="U39" s="325">
        <v>496587</v>
      </c>
      <c r="V39" s="326">
        <v>0</v>
      </c>
      <c r="W39" s="3">
        <v>0</v>
      </c>
      <c r="X39" s="396">
        <v>14573513</v>
      </c>
      <c r="Y39" s="404">
        <v>1</v>
      </c>
      <c r="Z39" s="328"/>
      <c r="AA39" s="408">
        <v>4</v>
      </c>
      <c r="AB39" s="409" t="s">
        <v>520</v>
      </c>
      <c r="AC39" s="237">
        <v>261528652</v>
      </c>
      <c r="AD39" s="278" t="s">
        <v>668</v>
      </c>
      <c r="AE39" s="291"/>
      <c r="AF39" s="297"/>
      <c r="AG39" s="292"/>
    </row>
    <row r="40" spans="1:33" s="290" customFormat="1" ht="18.75" customHeight="1">
      <c r="A40" s="434"/>
      <c r="B40" s="280">
        <v>39</v>
      </c>
      <c r="C40" s="280" t="s">
        <v>809</v>
      </c>
      <c r="D40" s="281" t="s">
        <v>930</v>
      </c>
      <c r="E40" s="295"/>
      <c r="F40" s="295"/>
      <c r="G40" s="274">
        <v>15003300</v>
      </c>
      <c r="H40" s="283">
        <v>18</v>
      </c>
      <c r="I40" s="283">
        <v>2</v>
      </c>
      <c r="J40" s="283">
        <v>20</v>
      </c>
      <c r="K40" s="282"/>
      <c r="L40" s="284">
        <v>0</v>
      </c>
      <c r="M40" s="259">
        <v>0</v>
      </c>
      <c r="N40" s="261"/>
      <c r="O40" s="285">
        <v>0</v>
      </c>
      <c r="P40" s="261"/>
      <c r="Q40" s="285">
        <v>25000</v>
      </c>
      <c r="R40" s="286">
        <v>15028300</v>
      </c>
      <c r="S40" s="287">
        <v>15701473</v>
      </c>
      <c r="T40" s="318">
        <v>15676473</v>
      </c>
      <c r="U40" s="325">
        <v>496587</v>
      </c>
      <c r="V40" s="326">
        <v>3531713</v>
      </c>
      <c r="W40" s="3">
        <v>176585.65000000002</v>
      </c>
      <c r="X40" s="327">
        <v>15028300</v>
      </c>
      <c r="Y40" s="404">
        <v>1</v>
      </c>
      <c r="Z40" s="328"/>
      <c r="AA40" s="408">
        <v>2</v>
      </c>
      <c r="AB40" s="409" t="s">
        <v>520</v>
      </c>
      <c r="AC40" s="237">
        <v>225303627</v>
      </c>
      <c r="AD40" s="278" t="s">
        <v>670</v>
      </c>
      <c r="AE40" s="291"/>
      <c r="AF40" s="297"/>
      <c r="AG40" s="292"/>
    </row>
    <row r="41" spans="1:33" s="290" customFormat="1" ht="18.75" customHeight="1">
      <c r="A41" s="434"/>
      <c r="B41" s="280">
        <v>40</v>
      </c>
      <c r="C41" s="280" t="s">
        <v>810</v>
      </c>
      <c r="D41" s="281" t="s">
        <v>931</v>
      </c>
      <c r="E41" s="295"/>
      <c r="F41" s="295"/>
      <c r="G41" s="274">
        <v>15003400</v>
      </c>
      <c r="H41" s="283">
        <v>20</v>
      </c>
      <c r="I41" s="283">
        <v>0</v>
      </c>
      <c r="J41" s="283">
        <v>20</v>
      </c>
      <c r="K41" s="282"/>
      <c r="L41" s="284">
        <v>0</v>
      </c>
      <c r="M41" s="259">
        <v>0</v>
      </c>
      <c r="N41" s="261"/>
      <c r="O41" s="285">
        <v>0</v>
      </c>
      <c r="P41" s="261"/>
      <c r="Q41" s="285">
        <v>70000</v>
      </c>
      <c r="R41" s="286">
        <v>15073400</v>
      </c>
      <c r="S41" s="287">
        <v>15748828</v>
      </c>
      <c r="T41" s="318">
        <v>15678828</v>
      </c>
      <c r="U41" s="325">
        <v>496587</v>
      </c>
      <c r="V41" s="326">
        <v>3576813</v>
      </c>
      <c r="W41" s="3">
        <v>178840.65000000002</v>
      </c>
      <c r="X41" s="327">
        <v>15073400</v>
      </c>
      <c r="Y41" s="404">
        <v>1</v>
      </c>
      <c r="Z41" s="328"/>
      <c r="AA41" s="408">
        <v>1</v>
      </c>
      <c r="AB41" s="409" t="s">
        <v>520</v>
      </c>
      <c r="AC41" s="237">
        <v>272281259</v>
      </c>
      <c r="AD41" s="278" t="s">
        <v>671</v>
      </c>
      <c r="AE41" s="291"/>
      <c r="AG41" s="292"/>
    </row>
    <row r="42" spans="1:33" s="290" customFormat="1" ht="18.75" customHeight="1">
      <c r="A42" s="434"/>
      <c r="B42" s="280">
        <v>41</v>
      </c>
      <c r="C42" s="280" t="s">
        <v>811</v>
      </c>
      <c r="D42" s="281" t="s">
        <v>932</v>
      </c>
      <c r="E42" s="295"/>
      <c r="F42" s="295"/>
      <c r="G42" s="274">
        <v>15003500</v>
      </c>
      <c r="H42" s="283">
        <v>18</v>
      </c>
      <c r="I42" s="283">
        <v>2</v>
      </c>
      <c r="J42" s="283">
        <v>20</v>
      </c>
      <c r="K42" s="282"/>
      <c r="L42" s="284">
        <v>0</v>
      </c>
      <c r="M42" s="259">
        <v>0</v>
      </c>
      <c r="N42" s="261"/>
      <c r="O42" s="285">
        <v>0</v>
      </c>
      <c r="P42" s="261"/>
      <c r="Q42" s="285">
        <v>65000</v>
      </c>
      <c r="R42" s="286">
        <v>15068500</v>
      </c>
      <c r="S42" s="287">
        <v>15743683</v>
      </c>
      <c r="T42" s="318">
        <v>15678683</v>
      </c>
      <c r="U42" s="325">
        <v>496587</v>
      </c>
      <c r="V42" s="326">
        <v>3571913</v>
      </c>
      <c r="W42" s="3">
        <v>178595.65000000002</v>
      </c>
      <c r="X42" s="327">
        <v>15068500</v>
      </c>
      <c r="Y42" s="404">
        <v>1</v>
      </c>
      <c r="Z42" s="328"/>
      <c r="AA42" s="408">
        <v>3</v>
      </c>
      <c r="AB42" s="409" t="s">
        <v>520</v>
      </c>
      <c r="AC42" s="300" t="s">
        <v>629</v>
      </c>
      <c r="AD42" s="278" t="s">
        <v>672</v>
      </c>
      <c r="AE42" s="291"/>
      <c r="AG42" s="292"/>
    </row>
    <row r="43" spans="1:33" s="313" customFormat="1" ht="18.75" customHeight="1">
      <c r="A43" s="434"/>
      <c r="B43" s="301">
        <v>42</v>
      </c>
      <c r="C43" s="301" t="s">
        <v>812</v>
      </c>
      <c r="D43" s="281" t="s">
        <v>933</v>
      </c>
      <c r="E43" s="303"/>
      <c r="F43" s="303"/>
      <c r="G43" s="274">
        <v>15003600</v>
      </c>
      <c r="H43" s="283">
        <v>0</v>
      </c>
      <c r="I43" s="283">
        <v>0</v>
      </c>
      <c r="J43" s="304">
        <v>8</v>
      </c>
      <c r="K43" s="305"/>
      <c r="L43" s="306">
        <v>0</v>
      </c>
      <c r="M43" s="305">
        <v>0</v>
      </c>
      <c r="N43" s="305"/>
      <c r="O43" s="307"/>
      <c r="P43" s="305"/>
      <c r="Q43" s="285"/>
      <c r="R43" s="308">
        <v>6001440</v>
      </c>
      <c r="S43" s="309">
        <v>6001440</v>
      </c>
      <c r="T43" s="309">
        <v>6001440</v>
      </c>
      <c r="U43" s="401"/>
      <c r="V43" s="310">
        <v>0</v>
      </c>
      <c r="W43" s="67">
        <v>0</v>
      </c>
      <c r="X43" s="311">
        <v>6001440</v>
      </c>
      <c r="Y43" s="404">
        <v>0</v>
      </c>
      <c r="Z43" s="312"/>
      <c r="AA43" s="408">
        <v>0</v>
      </c>
      <c r="AB43" s="409" t="s">
        <v>520</v>
      </c>
      <c r="AC43" s="329" t="s">
        <v>645</v>
      </c>
      <c r="AD43" s="315" t="s">
        <v>673</v>
      </c>
      <c r="AE43" s="316"/>
      <c r="AG43" s="317"/>
    </row>
    <row r="44" spans="1:33" s="290" customFormat="1" ht="18.75" customHeight="1">
      <c r="A44" s="434"/>
      <c r="B44" s="280">
        <v>43</v>
      </c>
      <c r="C44" s="280" t="s">
        <v>813</v>
      </c>
      <c r="D44" s="281" t="s">
        <v>934</v>
      </c>
      <c r="E44" s="295"/>
      <c r="F44" s="295"/>
      <c r="G44" s="274">
        <v>15003700</v>
      </c>
      <c r="H44" s="283">
        <v>17</v>
      </c>
      <c r="I44" s="283">
        <v>3</v>
      </c>
      <c r="J44" s="283">
        <v>20</v>
      </c>
      <c r="K44" s="282"/>
      <c r="L44" s="284">
        <v>48</v>
      </c>
      <c r="M44" s="259">
        <v>4501110</v>
      </c>
      <c r="N44" s="261"/>
      <c r="O44" s="285">
        <v>0</v>
      </c>
      <c r="P44" s="261"/>
      <c r="Q44" s="285">
        <v>30000</v>
      </c>
      <c r="R44" s="286">
        <v>19534810</v>
      </c>
      <c r="S44" s="287">
        <v>20585219</v>
      </c>
      <c r="T44" s="318">
        <v>16054109</v>
      </c>
      <c r="U44" s="325">
        <v>496587</v>
      </c>
      <c r="V44" s="326">
        <v>8038223</v>
      </c>
      <c r="W44" s="3">
        <v>553822.30000000005</v>
      </c>
      <c r="X44" s="327">
        <v>19534810</v>
      </c>
      <c r="Y44" s="404">
        <v>1</v>
      </c>
      <c r="Z44" s="328"/>
      <c r="AA44" s="408">
        <v>3</v>
      </c>
      <c r="AB44" s="409" t="s">
        <v>520</v>
      </c>
      <c r="AC44" s="300" t="s">
        <v>630</v>
      </c>
      <c r="AD44" s="278" t="s">
        <v>674</v>
      </c>
      <c r="AE44" s="291"/>
      <c r="AG44" s="292"/>
    </row>
    <row r="45" spans="1:33" s="332" customFormat="1" ht="18" customHeight="1">
      <c r="A45" s="434"/>
      <c r="B45" s="301">
        <v>44</v>
      </c>
      <c r="C45" s="301" t="s">
        <v>814</v>
      </c>
      <c r="D45" s="281" t="s">
        <v>935</v>
      </c>
      <c r="E45" s="330"/>
      <c r="F45" s="330"/>
      <c r="G45" s="274">
        <v>15003800</v>
      </c>
      <c r="H45" s="283">
        <v>0</v>
      </c>
      <c r="I45" s="283">
        <v>0</v>
      </c>
      <c r="J45" s="304">
        <v>9.5</v>
      </c>
      <c r="K45" s="305"/>
      <c r="L45" s="306">
        <v>0</v>
      </c>
      <c r="M45" s="305">
        <v>0</v>
      </c>
      <c r="N45" s="305"/>
      <c r="O45" s="307"/>
      <c r="P45" s="305"/>
      <c r="Q45" s="285"/>
      <c r="R45" s="308">
        <v>7126805</v>
      </c>
      <c r="S45" s="309">
        <v>7126805</v>
      </c>
      <c r="T45" s="309">
        <v>7126805</v>
      </c>
      <c r="U45" s="401"/>
      <c r="V45" s="310">
        <v>0</v>
      </c>
      <c r="W45" s="67">
        <v>0</v>
      </c>
      <c r="X45" s="311">
        <v>7126805</v>
      </c>
      <c r="Y45" s="404">
        <v>0</v>
      </c>
      <c r="Z45" s="312"/>
      <c r="AA45" s="408">
        <v>1</v>
      </c>
      <c r="AB45" s="409" t="s">
        <v>520</v>
      </c>
      <c r="AC45" s="331" t="s">
        <v>631</v>
      </c>
      <c r="AD45" s="315" t="s">
        <v>675</v>
      </c>
      <c r="AE45" s="316"/>
      <c r="AF45" s="313"/>
      <c r="AG45" s="317"/>
    </row>
    <row r="46" spans="1:33" s="236" customFormat="1" ht="18.75" customHeight="1">
      <c r="A46" s="434"/>
      <c r="B46" s="280">
        <v>45</v>
      </c>
      <c r="C46" s="280" t="s">
        <v>815</v>
      </c>
      <c r="D46" s="281" t="s">
        <v>936</v>
      </c>
      <c r="E46" s="333"/>
      <c r="F46" s="334"/>
      <c r="G46" s="274">
        <v>15003900</v>
      </c>
      <c r="H46" s="283">
        <v>15</v>
      </c>
      <c r="I46" s="283">
        <v>5</v>
      </c>
      <c r="J46" s="283">
        <v>20</v>
      </c>
      <c r="K46" s="259"/>
      <c r="L46" s="284">
        <v>0</v>
      </c>
      <c r="M46" s="259">
        <v>0</v>
      </c>
      <c r="N46" s="261"/>
      <c r="O46" s="285">
        <v>0</v>
      </c>
      <c r="P46" s="261"/>
      <c r="Q46" s="285">
        <v>55000</v>
      </c>
      <c r="R46" s="286">
        <v>15058900</v>
      </c>
      <c r="S46" s="287">
        <v>15733603</v>
      </c>
      <c r="T46" s="318">
        <v>15678603</v>
      </c>
      <c r="U46" s="295">
        <v>496587</v>
      </c>
      <c r="V46" s="288">
        <v>3562313</v>
      </c>
      <c r="W46" s="3">
        <v>178115.65000000002</v>
      </c>
      <c r="X46" s="244">
        <v>15058900</v>
      </c>
      <c r="Y46" s="404">
        <v>1</v>
      </c>
      <c r="Z46" s="289"/>
      <c r="AA46" s="408">
        <v>5</v>
      </c>
      <c r="AB46" s="409" t="s">
        <v>520</v>
      </c>
      <c r="AC46" s="294" t="s">
        <v>632</v>
      </c>
      <c r="AD46" s="278" t="s">
        <v>676</v>
      </c>
      <c r="AE46" s="291"/>
      <c r="AF46" s="290"/>
      <c r="AG46" s="292"/>
    </row>
    <row r="47" spans="1:33" s="236" customFormat="1" ht="18.75" customHeight="1">
      <c r="A47" s="434"/>
      <c r="B47" s="280">
        <v>46</v>
      </c>
      <c r="C47" s="280" t="s">
        <v>816</v>
      </c>
      <c r="D47" s="281" t="s">
        <v>937</v>
      </c>
      <c r="E47" s="333"/>
      <c r="F47" s="334"/>
      <c r="G47" s="274">
        <v>15004000</v>
      </c>
      <c r="H47" s="283">
        <v>19</v>
      </c>
      <c r="I47" s="283">
        <v>1</v>
      </c>
      <c r="J47" s="283">
        <v>20</v>
      </c>
      <c r="K47" s="259"/>
      <c r="L47" s="284">
        <v>0</v>
      </c>
      <c r="M47" s="259">
        <v>0</v>
      </c>
      <c r="N47" s="261"/>
      <c r="O47" s="285">
        <v>0</v>
      </c>
      <c r="P47" s="261"/>
      <c r="Q47" s="285">
        <v>55000</v>
      </c>
      <c r="R47" s="286">
        <v>15059000</v>
      </c>
      <c r="S47" s="287">
        <v>15733708</v>
      </c>
      <c r="T47" s="318">
        <v>15678708</v>
      </c>
      <c r="U47" s="325">
        <v>496587</v>
      </c>
      <c r="V47" s="288">
        <v>3562413</v>
      </c>
      <c r="W47" s="3">
        <v>178120.65000000002</v>
      </c>
      <c r="X47" s="244">
        <v>15059000</v>
      </c>
      <c r="Y47" s="404">
        <v>1</v>
      </c>
      <c r="Z47" s="289"/>
      <c r="AA47" s="408">
        <v>1</v>
      </c>
      <c r="AB47" s="409" t="s">
        <v>520</v>
      </c>
      <c r="AC47" s="294" t="s">
        <v>633</v>
      </c>
      <c r="AD47" s="278" t="s">
        <v>677</v>
      </c>
      <c r="AE47" s="291"/>
      <c r="AF47" s="290"/>
      <c r="AG47" s="292"/>
    </row>
    <row r="48" spans="1:33" s="236" customFormat="1" ht="18.75" customHeight="1">
      <c r="A48" s="434"/>
      <c r="B48" s="280">
        <v>47</v>
      </c>
      <c r="C48" s="280" t="s">
        <v>817</v>
      </c>
      <c r="D48" s="281" t="s">
        <v>938</v>
      </c>
      <c r="E48" s="333"/>
      <c r="F48" s="334"/>
      <c r="G48" s="274">
        <v>15004100</v>
      </c>
      <c r="H48" s="283">
        <v>19.5</v>
      </c>
      <c r="I48" s="283">
        <v>0.5</v>
      </c>
      <c r="J48" s="283">
        <v>20</v>
      </c>
      <c r="K48" s="259"/>
      <c r="L48" s="284">
        <v>0</v>
      </c>
      <c r="M48" s="259">
        <v>0</v>
      </c>
      <c r="N48" s="261"/>
      <c r="O48" s="285">
        <v>0</v>
      </c>
      <c r="P48" s="261"/>
      <c r="Q48" s="285">
        <v>45000</v>
      </c>
      <c r="R48" s="286">
        <v>15049100</v>
      </c>
      <c r="S48" s="287">
        <v>15723313</v>
      </c>
      <c r="T48" s="318">
        <v>15678313</v>
      </c>
      <c r="U48" s="325">
        <v>496587</v>
      </c>
      <c r="V48" s="288">
        <v>3552513</v>
      </c>
      <c r="W48" s="3">
        <v>177625.65000000002</v>
      </c>
      <c r="X48" s="244">
        <v>15049100</v>
      </c>
      <c r="Y48" s="404">
        <v>1</v>
      </c>
      <c r="Z48" s="289"/>
      <c r="AA48" s="408">
        <v>0.5</v>
      </c>
      <c r="AB48" s="409" t="s">
        <v>520</v>
      </c>
      <c r="AC48" s="237">
        <v>206110301</v>
      </c>
      <c r="AD48" s="278" t="s">
        <v>678</v>
      </c>
      <c r="AE48" s="291"/>
      <c r="AF48" s="290"/>
      <c r="AG48" s="292"/>
    </row>
    <row r="49" spans="1:33" s="236" customFormat="1" ht="18.75" customHeight="1">
      <c r="A49" s="434"/>
      <c r="B49" s="280">
        <v>48</v>
      </c>
      <c r="C49" s="280" t="s">
        <v>819</v>
      </c>
      <c r="D49" s="281" t="s">
        <v>939</v>
      </c>
      <c r="E49" s="333"/>
      <c r="F49" s="334"/>
      <c r="G49" s="274">
        <v>15004200</v>
      </c>
      <c r="H49" s="283">
        <v>17</v>
      </c>
      <c r="I49" s="283">
        <v>3</v>
      </c>
      <c r="J49" s="283">
        <v>20</v>
      </c>
      <c r="K49" s="259"/>
      <c r="L49" s="284">
        <v>0</v>
      </c>
      <c r="M49" s="259">
        <v>0</v>
      </c>
      <c r="N49" s="261"/>
      <c r="O49" s="285">
        <v>0</v>
      </c>
      <c r="P49" s="261"/>
      <c r="Q49" s="285">
        <v>10000</v>
      </c>
      <c r="R49" s="286">
        <v>15014200</v>
      </c>
      <c r="S49" s="287">
        <v>15686668</v>
      </c>
      <c r="T49" s="318">
        <v>15676668</v>
      </c>
      <c r="U49" s="295">
        <v>496587</v>
      </c>
      <c r="V49" s="288">
        <v>3517613</v>
      </c>
      <c r="W49" s="3">
        <v>175880.65000000002</v>
      </c>
      <c r="X49" s="244">
        <v>15014200</v>
      </c>
      <c r="Y49" s="404">
        <v>1</v>
      </c>
      <c r="Z49" s="289"/>
      <c r="AA49" s="408">
        <v>3</v>
      </c>
      <c r="AB49" s="409" t="s">
        <v>520</v>
      </c>
      <c r="AC49" s="237">
        <v>212210635</v>
      </c>
      <c r="AD49" s="278" t="s">
        <v>680</v>
      </c>
      <c r="AE49" s="291"/>
      <c r="AF49" s="290"/>
      <c r="AG49" s="292"/>
    </row>
    <row r="50" spans="1:33" s="236" customFormat="1" ht="18.75" customHeight="1">
      <c r="A50" s="434"/>
      <c r="B50" s="280">
        <v>49</v>
      </c>
      <c r="C50" s="280" t="s">
        <v>820</v>
      </c>
      <c r="D50" s="281" t="s">
        <v>940</v>
      </c>
      <c r="E50" s="333"/>
      <c r="F50" s="334"/>
      <c r="G50" s="274">
        <v>15004300</v>
      </c>
      <c r="H50" s="283">
        <v>20</v>
      </c>
      <c r="I50" s="283">
        <v>0</v>
      </c>
      <c r="J50" s="283">
        <v>20</v>
      </c>
      <c r="K50" s="259"/>
      <c r="L50" s="284">
        <v>0</v>
      </c>
      <c r="M50" s="259">
        <v>0</v>
      </c>
      <c r="N50" s="261"/>
      <c r="O50" s="285">
        <v>0</v>
      </c>
      <c r="P50" s="261"/>
      <c r="Q50" s="285">
        <v>80000</v>
      </c>
      <c r="R50" s="286">
        <v>15084300</v>
      </c>
      <c r="S50" s="287">
        <v>15760273</v>
      </c>
      <c r="T50" s="318">
        <v>15680273</v>
      </c>
      <c r="U50" s="295">
        <v>496587</v>
      </c>
      <c r="V50" s="288">
        <v>3587713</v>
      </c>
      <c r="W50" s="3">
        <v>179385.65000000002</v>
      </c>
      <c r="X50" s="244">
        <v>15084300</v>
      </c>
      <c r="Y50" s="404">
        <v>1</v>
      </c>
      <c r="Z50" s="289"/>
      <c r="AA50" s="408">
        <v>0</v>
      </c>
      <c r="AB50" s="409" t="s">
        <v>520</v>
      </c>
      <c r="AC50" s="300" t="s">
        <v>644</v>
      </c>
      <c r="AD50" s="278" t="s">
        <v>681</v>
      </c>
      <c r="AE50" s="291"/>
      <c r="AF50" s="290"/>
      <c r="AG50" s="292"/>
    </row>
    <row r="51" spans="1:33" s="236" customFormat="1" ht="18.75" customHeight="1">
      <c r="A51" s="434"/>
      <c r="B51" s="280">
        <v>50</v>
      </c>
      <c r="C51" s="280" t="s">
        <v>821</v>
      </c>
      <c r="D51" s="281" t="s">
        <v>941</v>
      </c>
      <c r="E51" s="333"/>
      <c r="F51" s="334"/>
      <c r="G51" s="274">
        <v>15004400</v>
      </c>
      <c r="H51" s="283">
        <v>17</v>
      </c>
      <c r="I51" s="283">
        <v>3</v>
      </c>
      <c r="J51" s="283">
        <v>20</v>
      </c>
      <c r="K51" s="259"/>
      <c r="L51" s="284">
        <v>0</v>
      </c>
      <c r="M51" s="259">
        <v>0</v>
      </c>
      <c r="N51" s="261"/>
      <c r="O51" s="285">
        <v>0</v>
      </c>
      <c r="P51" s="261"/>
      <c r="Q51" s="285">
        <v>0</v>
      </c>
      <c r="R51" s="286">
        <v>15004400</v>
      </c>
      <c r="S51" s="287">
        <v>15676378</v>
      </c>
      <c r="T51" s="318">
        <v>15676378</v>
      </c>
      <c r="U51" s="295">
        <v>496587</v>
      </c>
      <c r="V51" s="288">
        <v>3507813</v>
      </c>
      <c r="W51" s="3">
        <v>175390.65000000002</v>
      </c>
      <c r="X51" s="244">
        <v>15004400</v>
      </c>
      <c r="Y51" s="404">
        <v>1</v>
      </c>
      <c r="Z51" s="289"/>
      <c r="AA51" s="408">
        <v>3</v>
      </c>
      <c r="AB51" s="409" t="s">
        <v>520</v>
      </c>
      <c r="AC51" s="237">
        <v>197344854</v>
      </c>
      <c r="AD51" s="278" t="s">
        <v>682</v>
      </c>
      <c r="AE51" s="291"/>
      <c r="AF51" s="290"/>
      <c r="AG51" s="292"/>
    </row>
    <row r="52" spans="1:33" s="236" customFormat="1" ht="18.75" customHeight="1">
      <c r="A52" s="434"/>
      <c r="B52" s="280">
        <v>51</v>
      </c>
      <c r="C52" s="280" t="s">
        <v>822</v>
      </c>
      <c r="D52" s="281" t="s">
        <v>942</v>
      </c>
      <c r="E52" s="333"/>
      <c r="F52" s="295"/>
      <c r="G52" s="274">
        <v>15004500</v>
      </c>
      <c r="H52" s="283">
        <v>19.5</v>
      </c>
      <c r="I52" s="283">
        <v>0.5</v>
      </c>
      <c r="J52" s="283">
        <v>20</v>
      </c>
      <c r="K52" s="259"/>
      <c r="L52" s="284">
        <v>0</v>
      </c>
      <c r="M52" s="259">
        <v>0</v>
      </c>
      <c r="N52" s="261"/>
      <c r="O52" s="285">
        <v>0</v>
      </c>
      <c r="P52" s="261"/>
      <c r="Q52" s="285">
        <v>30000</v>
      </c>
      <c r="R52" s="286">
        <v>15034500</v>
      </c>
      <c r="S52" s="287">
        <v>15707983</v>
      </c>
      <c r="T52" s="318">
        <v>15677983</v>
      </c>
      <c r="U52" s="295">
        <v>496587</v>
      </c>
      <c r="V52" s="288">
        <v>3537913</v>
      </c>
      <c r="W52" s="3">
        <v>176895.65000000002</v>
      </c>
      <c r="X52" s="244">
        <v>15034500</v>
      </c>
      <c r="Y52" s="404">
        <v>1</v>
      </c>
      <c r="Z52" s="289"/>
      <c r="AA52" s="408">
        <v>0.5</v>
      </c>
      <c r="AB52" s="409" t="s">
        <v>520</v>
      </c>
      <c r="AC52" s="237">
        <v>225532833</v>
      </c>
      <c r="AD52" s="278" t="s">
        <v>683</v>
      </c>
      <c r="AE52" s="291"/>
      <c r="AF52" s="290"/>
      <c r="AG52" s="292"/>
    </row>
    <row r="53" spans="1:33" s="290" customFormat="1" ht="18" customHeight="1">
      <c r="A53" s="434"/>
      <c r="B53" s="280">
        <v>52</v>
      </c>
      <c r="C53" s="280" t="s">
        <v>823</v>
      </c>
      <c r="D53" s="281" t="s">
        <v>943</v>
      </c>
      <c r="E53" s="333"/>
      <c r="F53" s="295"/>
      <c r="G53" s="274">
        <v>15004600</v>
      </c>
      <c r="H53" s="283">
        <v>17</v>
      </c>
      <c r="I53" s="283">
        <v>3</v>
      </c>
      <c r="J53" s="283">
        <v>20</v>
      </c>
      <c r="K53" s="259"/>
      <c r="L53" s="284">
        <v>0</v>
      </c>
      <c r="M53" s="259">
        <v>0</v>
      </c>
      <c r="N53" s="261"/>
      <c r="O53" s="285">
        <v>0</v>
      </c>
      <c r="P53" s="261"/>
      <c r="Q53" s="285">
        <v>0</v>
      </c>
      <c r="R53" s="286">
        <v>15004600</v>
      </c>
      <c r="S53" s="287">
        <v>15676588</v>
      </c>
      <c r="T53" s="318">
        <v>15676588</v>
      </c>
      <c r="U53" s="295">
        <v>496587</v>
      </c>
      <c r="V53" s="288">
        <v>3508013</v>
      </c>
      <c r="W53" s="3">
        <v>175400.65000000002</v>
      </c>
      <c r="X53" s="244">
        <v>15004600</v>
      </c>
      <c r="Y53" s="404">
        <v>1</v>
      </c>
      <c r="Z53" s="289"/>
      <c r="AA53" s="408">
        <v>4</v>
      </c>
      <c r="AB53" s="409" t="s">
        <v>520</v>
      </c>
      <c r="AC53" s="237">
        <v>215378777</v>
      </c>
      <c r="AD53" s="278" t="s">
        <v>684</v>
      </c>
      <c r="AE53" s="291"/>
      <c r="AG53" s="292"/>
    </row>
    <row r="54" spans="1:33" s="290" customFormat="1" ht="18" customHeight="1">
      <c r="A54" s="434"/>
      <c r="B54" s="280">
        <v>53</v>
      </c>
      <c r="C54" s="280" t="s">
        <v>824</v>
      </c>
      <c r="D54" s="281" t="s">
        <v>944</v>
      </c>
      <c r="E54" s="333"/>
      <c r="F54" s="295"/>
      <c r="G54" s="274">
        <v>15004700</v>
      </c>
      <c r="H54" s="283">
        <v>19</v>
      </c>
      <c r="I54" s="283">
        <v>1</v>
      </c>
      <c r="J54" s="283">
        <v>20</v>
      </c>
      <c r="K54" s="259"/>
      <c r="L54" s="284">
        <v>0</v>
      </c>
      <c r="M54" s="259">
        <v>0</v>
      </c>
      <c r="N54" s="261"/>
      <c r="O54" s="285">
        <v>0</v>
      </c>
      <c r="P54" s="261"/>
      <c r="Q54" s="285">
        <v>70000</v>
      </c>
      <c r="R54" s="286">
        <v>15074700</v>
      </c>
      <c r="S54" s="287">
        <v>15750193</v>
      </c>
      <c r="T54" s="318">
        <v>15680193</v>
      </c>
      <c r="U54" s="295">
        <v>496587</v>
      </c>
      <c r="V54" s="288">
        <v>3578113</v>
      </c>
      <c r="W54" s="3">
        <v>178905.65000000002</v>
      </c>
      <c r="X54" s="244">
        <v>15074700</v>
      </c>
      <c r="Y54" s="404">
        <v>1</v>
      </c>
      <c r="Z54" s="289"/>
      <c r="AA54" s="408">
        <v>2</v>
      </c>
      <c r="AB54" s="409" t="s">
        <v>520</v>
      </c>
      <c r="AC54" s="300" t="s">
        <v>643</v>
      </c>
      <c r="AD54" s="278" t="s">
        <v>685</v>
      </c>
      <c r="AE54" s="291"/>
      <c r="AG54" s="292"/>
    </row>
    <row r="55" spans="1:33" s="236" customFormat="1" ht="18.75" customHeight="1">
      <c r="A55" s="434"/>
      <c r="B55" s="280">
        <v>54</v>
      </c>
      <c r="C55" s="280" t="s">
        <v>825</v>
      </c>
      <c r="D55" s="281" t="s">
        <v>945</v>
      </c>
      <c r="E55" s="258"/>
      <c r="F55" s="335"/>
      <c r="G55" s="274">
        <v>15004800</v>
      </c>
      <c r="H55" s="283">
        <v>20</v>
      </c>
      <c r="I55" s="283">
        <v>0</v>
      </c>
      <c r="J55" s="283">
        <v>20</v>
      </c>
      <c r="K55" s="305"/>
      <c r="L55" s="284">
        <v>0</v>
      </c>
      <c r="M55" s="259">
        <v>0</v>
      </c>
      <c r="N55" s="261"/>
      <c r="O55" s="285">
        <v>0</v>
      </c>
      <c r="P55" s="305"/>
      <c r="Q55" s="285">
        <v>0</v>
      </c>
      <c r="R55" s="286">
        <v>15004800</v>
      </c>
      <c r="S55" s="287">
        <v>15676798</v>
      </c>
      <c r="T55" s="318">
        <v>15676798</v>
      </c>
      <c r="U55" s="295">
        <v>496587</v>
      </c>
      <c r="V55" s="288">
        <v>3508213</v>
      </c>
      <c r="W55" s="3">
        <v>175410.65000000002</v>
      </c>
      <c r="X55" s="244">
        <v>15004800</v>
      </c>
      <c r="Y55" s="404">
        <v>1</v>
      </c>
      <c r="Z55" s="319"/>
      <c r="AA55" s="408">
        <v>1</v>
      </c>
      <c r="AB55" s="409" t="s">
        <v>520</v>
      </c>
      <c r="AC55" s="237">
        <v>212376935</v>
      </c>
      <c r="AD55" s="278" t="s">
        <v>686</v>
      </c>
      <c r="AE55" s="291"/>
      <c r="AF55" s="290"/>
      <c r="AG55" s="292"/>
    </row>
    <row r="56" spans="1:33" s="236" customFormat="1" ht="18.75" customHeight="1">
      <c r="A56" s="434"/>
      <c r="B56" s="280">
        <v>55</v>
      </c>
      <c r="C56" s="280" t="s">
        <v>826</v>
      </c>
      <c r="D56" s="281" t="s">
        <v>946</v>
      </c>
      <c r="E56" s="258"/>
      <c r="F56" s="335"/>
      <c r="G56" s="274">
        <v>15004900</v>
      </c>
      <c r="H56" s="283">
        <v>18</v>
      </c>
      <c r="I56" s="283">
        <v>2</v>
      </c>
      <c r="J56" s="283">
        <v>20</v>
      </c>
      <c r="K56" s="305"/>
      <c r="L56" s="284">
        <v>0</v>
      </c>
      <c r="M56" s="259">
        <v>0</v>
      </c>
      <c r="N56" s="261"/>
      <c r="O56" s="285">
        <v>0</v>
      </c>
      <c r="P56" s="305"/>
      <c r="Q56" s="285">
        <v>50000</v>
      </c>
      <c r="R56" s="286">
        <v>15054900</v>
      </c>
      <c r="S56" s="287">
        <v>15729403</v>
      </c>
      <c r="T56" s="318">
        <v>15679403</v>
      </c>
      <c r="U56" s="295">
        <v>496587</v>
      </c>
      <c r="V56" s="288">
        <v>3558313</v>
      </c>
      <c r="W56" s="3">
        <v>177915.65000000002</v>
      </c>
      <c r="X56" s="244">
        <v>15054900</v>
      </c>
      <c r="Y56" s="404">
        <v>1</v>
      </c>
      <c r="Z56" s="319"/>
      <c r="AA56" s="408">
        <v>2</v>
      </c>
      <c r="AB56" s="409" t="s">
        <v>520</v>
      </c>
      <c r="AC56" s="237">
        <v>205863665</v>
      </c>
      <c r="AD56" s="278" t="s">
        <v>687</v>
      </c>
      <c r="AE56" s="291"/>
      <c r="AF56" s="290"/>
      <c r="AG56" s="292"/>
    </row>
    <row r="57" spans="1:33" s="236" customFormat="1" ht="18.75" customHeight="1">
      <c r="A57" s="434"/>
      <c r="B57" s="280">
        <v>56</v>
      </c>
      <c r="C57" s="280" t="s">
        <v>827</v>
      </c>
      <c r="D57" s="281" t="s">
        <v>947</v>
      </c>
      <c r="E57" s="258"/>
      <c r="F57" s="335"/>
      <c r="G57" s="274">
        <v>15005000</v>
      </c>
      <c r="H57" s="283">
        <v>20</v>
      </c>
      <c r="I57" s="283">
        <v>0</v>
      </c>
      <c r="J57" s="283">
        <v>20</v>
      </c>
      <c r="K57" s="305"/>
      <c r="L57" s="284">
        <v>0</v>
      </c>
      <c r="M57" s="259">
        <v>0</v>
      </c>
      <c r="N57" s="261"/>
      <c r="O57" s="285">
        <v>0</v>
      </c>
      <c r="P57" s="305"/>
      <c r="Q57" s="285">
        <v>15000</v>
      </c>
      <c r="R57" s="286">
        <v>15020000</v>
      </c>
      <c r="S57" s="287">
        <v>15692758</v>
      </c>
      <c r="T57" s="318">
        <v>15677758</v>
      </c>
      <c r="U57" s="295">
        <v>496587</v>
      </c>
      <c r="V57" s="288">
        <v>3523413</v>
      </c>
      <c r="W57" s="3">
        <v>176170.65000000002</v>
      </c>
      <c r="X57" s="244">
        <v>15020000</v>
      </c>
      <c r="Y57" s="404">
        <v>1</v>
      </c>
      <c r="Z57" s="319"/>
      <c r="AA57" s="408">
        <v>1</v>
      </c>
      <c r="AB57" s="409" t="s">
        <v>520</v>
      </c>
      <c r="AC57" s="237">
        <v>352636168</v>
      </c>
      <c r="AD57" s="278" t="s">
        <v>688</v>
      </c>
      <c r="AE57" s="291"/>
      <c r="AF57" s="290"/>
      <c r="AG57" s="292"/>
    </row>
    <row r="58" spans="1:33" s="332" customFormat="1" ht="18.75" customHeight="1">
      <c r="A58" s="434"/>
      <c r="B58" s="301">
        <v>57</v>
      </c>
      <c r="C58" s="301" t="s">
        <v>763</v>
      </c>
      <c r="D58" s="281" t="s">
        <v>948</v>
      </c>
      <c r="E58" s="303"/>
      <c r="F58" s="336"/>
      <c r="G58" s="274">
        <v>15005100</v>
      </c>
      <c r="H58" s="283">
        <v>0</v>
      </c>
      <c r="I58" s="283">
        <v>0</v>
      </c>
      <c r="J58" s="304">
        <v>8.5</v>
      </c>
      <c r="K58" s="305"/>
      <c r="L58" s="306"/>
      <c r="M58" s="305">
        <v>0</v>
      </c>
      <c r="N58" s="305"/>
      <c r="O58" s="307"/>
      <c r="P58" s="305"/>
      <c r="Q58" s="285"/>
      <c r="R58" s="308">
        <v>6377168</v>
      </c>
      <c r="S58" s="309">
        <v>6377168</v>
      </c>
      <c r="T58" s="309">
        <v>6377168</v>
      </c>
      <c r="U58" s="401"/>
      <c r="V58" s="310">
        <v>0</v>
      </c>
      <c r="W58" s="67">
        <v>0</v>
      </c>
      <c r="X58" s="311">
        <v>6377168</v>
      </c>
      <c r="Y58" s="404">
        <v>0</v>
      </c>
      <c r="Z58" s="337"/>
      <c r="AA58" s="408">
        <v>0</v>
      </c>
      <c r="AB58" s="409" t="s">
        <v>520</v>
      </c>
      <c r="AC58" s="329" t="s">
        <v>642</v>
      </c>
      <c r="AD58" s="315" t="s">
        <v>689</v>
      </c>
      <c r="AE58" s="316"/>
      <c r="AF58" s="313"/>
      <c r="AG58" s="317"/>
    </row>
    <row r="59" spans="1:33" s="332" customFormat="1" ht="18.75" customHeight="1">
      <c r="A59" s="434"/>
      <c r="B59" s="301">
        <v>58</v>
      </c>
      <c r="C59" s="301" t="s">
        <v>764</v>
      </c>
      <c r="D59" s="281" t="s">
        <v>949</v>
      </c>
      <c r="E59" s="274">
        <v>15005100</v>
      </c>
      <c r="F59" s="336"/>
      <c r="G59" s="268"/>
      <c r="H59" s="283">
        <v>0</v>
      </c>
      <c r="I59" s="283">
        <v>0</v>
      </c>
      <c r="J59" s="304">
        <v>7</v>
      </c>
      <c r="K59" s="305"/>
      <c r="L59" s="306"/>
      <c r="M59" s="305">
        <v>0</v>
      </c>
      <c r="N59" s="305"/>
      <c r="O59" s="307"/>
      <c r="P59" s="305"/>
      <c r="Q59" s="285"/>
      <c r="R59" s="308"/>
      <c r="S59" s="309"/>
      <c r="T59" s="309">
        <v>5251785</v>
      </c>
      <c r="U59" s="401"/>
      <c r="V59" s="310">
        <v>0</v>
      </c>
      <c r="W59" s="67">
        <v>0</v>
      </c>
      <c r="X59" s="311">
        <v>5251785</v>
      </c>
      <c r="Y59" s="404">
        <v>0</v>
      </c>
      <c r="Z59" s="337"/>
      <c r="AA59" s="408">
        <v>0</v>
      </c>
      <c r="AB59" s="409" t="s">
        <v>520</v>
      </c>
      <c r="AC59" s="314">
        <v>272686294</v>
      </c>
      <c r="AD59" s="315" t="s">
        <v>690</v>
      </c>
      <c r="AE59" s="316"/>
      <c r="AF59" s="338"/>
      <c r="AG59" s="317"/>
    </row>
    <row r="60" spans="1:33" s="236" customFormat="1" ht="18.75" customHeight="1">
      <c r="A60" s="434"/>
      <c r="B60" s="280">
        <v>59</v>
      </c>
      <c r="C60" s="280" t="s">
        <v>828</v>
      </c>
      <c r="D60" s="281" t="s">
        <v>950</v>
      </c>
      <c r="E60" s="258"/>
      <c r="F60" s="335"/>
      <c r="G60" s="274">
        <v>15005100</v>
      </c>
      <c r="H60" s="283">
        <v>18</v>
      </c>
      <c r="I60" s="283">
        <v>2</v>
      </c>
      <c r="J60" s="283">
        <v>20</v>
      </c>
      <c r="K60" s="305"/>
      <c r="L60" s="284">
        <v>0</v>
      </c>
      <c r="M60" s="259">
        <v>0</v>
      </c>
      <c r="N60" s="261"/>
      <c r="O60" s="285">
        <v>0</v>
      </c>
      <c r="P60" s="305"/>
      <c r="Q60" s="285">
        <v>25000</v>
      </c>
      <c r="R60" s="286">
        <v>15030100</v>
      </c>
      <c r="S60" s="287">
        <v>15703363</v>
      </c>
      <c r="T60" s="318">
        <v>15678363</v>
      </c>
      <c r="U60" s="295">
        <v>496587</v>
      </c>
      <c r="V60" s="288">
        <v>3533513</v>
      </c>
      <c r="W60" s="3">
        <v>176675.65000000002</v>
      </c>
      <c r="X60" s="244">
        <v>15030100</v>
      </c>
      <c r="Y60" s="404">
        <v>1</v>
      </c>
      <c r="Z60" s="319"/>
      <c r="AA60" s="408">
        <v>2</v>
      </c>
      <c r="AB60" s="409" t="s">
        <v>520</v>
      </c>
      <c r="AC60" s="300" t="s">
        <v>641</v>
      </c>
      <c r="AD60" s="278" t="s">
        <v>691</v>
      </c>
      <c r="AE60" s="291"/>
      <c r="AF60" s="290"/>
      <c r="AG60" s="292"/>
    </row>
    <row r="61" spans="1:33" s="236" customFormat="1" ht="18.75" customHeight="1">
      <c r="A61" s="434"/>
      <c r="B61" s="280">
        <v>60</v>
      </c>
      <c r="C61" s="280" t="s">
        <v>829</v>
      </c>
      <c r="D61" s="281" t="s">
        <v>951</v>
      </c>
      <c r="E61" s="258"/>
      <c r="F61" s="335"/>
      <c r="G61" s="274">
        <v>15005100</v>
      </c>
      <c r="H61" s="283">
        <v>17.5</v>
      </c>
      <c r="I61" s="283">
        <v>2.5</v>
      </c>
      <c r="J61" s="283">
        <v>20</v>
      </c>
      <c r="K61" s="305"/>
      <c r="L61" s="284">
        <v>0</v>
      </c>
      <c r="M61" s="259">
        <v>0</v>
      </c>
      <c r="N61" s="261"/>
      <c r="O61" s="285">
        <v>0</v>
      </c>
      <c r="P61" s="305"/>
      <c r="Q61" s="285">
        <v>67500</v>
      </c>
      <c r="R61" s="286">
        <v>15072600</v>
      </c>
      <c r="S61" s="287">
        <v>15747988</v>
      </c>
      <c r="T61" s="318">
        <v>15680488</v>
      </c>
      <c r="U61" s="295">
        <v>496587</v>
      </c>
      <c r="V61" s="288">
        <v>3576013</v>
      </c>
      <c r="W61" s="3">
        <v>178800.65000000002</v>
      </c>
      <c r="X61" s="244">
        <v>15072600</v>
      </c>
      <c r="Y61" s="404">
        <v>1</v>
      </c>
      <c r="Z61" s="319"/>
      <c r="AA61" s="408">
        <v>2.5</v>
      </c>
      <c r="AB61" s="409" t="s">
        <v>520</v>
      </c>
      <c r="AC61" s="237">
        <v>152250236</v>
      </c>
      <c r="AD61" s="278" t="s">
        <v>692</v>
      </c>
      <c r="AE61" s="291"/>
      <c r="AF61" s="290"/>
      <c r="AG61" s="292"/>
    </row>
    <row r="62" spans="1:33" s="236" customFormat="1" ht="18.75" customHeight="1">
      <c r="A62" s="434"/>
      <c r="B62" s="280">
        <v>61</v>
      </c>
      <c r="C62" s="280" t="s">
        <v>830</v>
      </c>
      <c r="D62" s="281" t="s">
        <v>952</v>
      </c>
      <c r="E62" s="258"/>
      <c r="F62" s="335"/>
      <c r="G62" s="274">
        <v>15005100</v>
      </c>
      <c r="H62" s="283">
        <v>18</v>
      </c>
      <c r="I62" s="283">
        <v>2</v>
      </c>
      <c r="J62" s="283">
        <v>20</v>
      </c>
      <c r="K62" s="305"/>
      <c r="L62" s="284">
        <v>0</v>
      </c>
      <c r="M62" s="259">
        <v>0</v>
      </c>
      <c r="N62" s="261"/>
      <c r="O62" s="285">
        <v>0</v>
      </c>
      <c r="P62" s="305"/>
      <c r="Q62" s="285">
        <v>80000</v>
      </c>
      <c r="R62" s="286">
        <v>15085100</v>
      </c>
      <c r="S62" s="287">
        <v>15761113</v>
      </c>
      <c r="T62" s="318">
        <v>15681113</v>
      </c>
      <c r="U62" s="295">
        <v>496587</v>
      </c>
      <c r="V62" s="288">
        <v>3588513</v>
      </c>
      <c r="W62" s="3">
        <v>179425.65000000002</v>
      </c>
      <c r="X62" s="244">
        <v>15085100</v>
      </c>
      <c r="Y62" s="404">
        <v>1</v>
      </c>
      <c r="Z62" s="319"/>
      <c r="AA62" s="408">
        <v>3</v>
      </c>
      <c r="AB62" s="409" t="s">
        <v>520</v>
      </c>
      <c r="AC62" s="237">
        <v>301687851</v>
      </c>
      <c r="AD62" s="278" t="s">
        <v>693</v>
      </c>
      <c r="AE62" s="291"/>
      <c r="AF62" s="290"/>
      <c r="AG62" s="292"/>
    </row>
    <row r="63" spans="1:33" s="332" customFormat="1" ht="18.75" customHeight="1">
      <c r="A63" s="434"/>
      <c r="B63" s="301">
        <v>62</v>
      </c>
      <c r="C63" s="301" t="s">
        <v>831</v>
      </c>
      <c r="D63" s="281" t="s">
        <v>953</v>
      </c>
      <c r="E63" s="303"/>
      <c r="F63" s="336"/>
      <c r="G63" s="274">
        <v>15005100</v>
      </c>
      <c r="H63" s="283">
        <v>0</v>
      </c>
      <c r="I63" s="283">
        <v>0</v>
      </c>
      <c r="J63" s="304">
        <v>6.5</v>
      </c>
      <c r="K63" s="305"/>
      <c r="L63" s="306">
        <v>0</v>
      </c>
      <c r="M63" s="305">
        <v>0</v>
      </c>
      <c r="N63" s="305"/>
      <c r="O63" s="307"/>
      <c r="P63" s="305"/>
      <c r="Q63" s="285"/>
      <c r="R63" s="308">
        <v>4876658</v>
      </c>
      <c r="S63" s="309">
        <v>4876658</v>
      </c>
      <c r="T63" s="339">
        <v>4876658</v>
      </c>
      <c r="U63" s="401"/>
      <c r="V63" s="310">
        <v>0</v>
      </c>
      <c r="W63" s="67">
        <v>0</v>
      </c>
      <c r="X63" s="311">
        <v>4876658</v>
      </c>
      <c r="Y63" s="404">
        <v>1</v>
      </c>
      <c r="Z63" s="337"/>
      <c r="AA63" s="408">
        <v>0</v>
      </c>
      <c r="AB63" s="409" t="s">
        <v>520</v>
      </c>
      <c r="AC63" s="314">
        <v>212677958</v>
      </c>
      <c r="AD63" s="315" t="s">
        <v>694</v>
      </c>
      <c r="AE63" s="316"/>
      <c r="AF63" s="313"/>
      <c r="AG63" s="317"/>
    </row>
    <row r="64" spans="1:33" s="236" customFormat="1" ht="18.75" customHeight="1">
      <c r="A64" s="434"/>
      <c r="B64" s="280">
        <v>63</v>
      </c>
      <c r="C64" s="280" t="s">
        <v>832</v>
      </c>
      <c r="D64" s="281" t="s">
        <v>954</v>
      </c>
      <c r="E64" s="258"/>
      <c r="F64" s="335"/>
      <c r="G64" s="274">
        <v>15005100</v>
      </c>
      <c r="H64" s="283">
        <v>18</v>
      </c>
      <c r="I64" s="283">
        <v>2</v>
      </c>
      <c r="J64" s="283">
        <v>20</v>
      </c>
      <c r="K64" s="305"/>
      <c r="L64" s="284">
        <v>0</v>
      </c>
      <c r="M64" s="259">
        <v>0</v>
      </c>
      <c r="N64" s="261"/>
      <c r="O64" s="285">
        <v>0</v>
      </c>
      <c r="P64" s="305"/>
      <c r="Q64" s="285">
        <v>55000</v>
      </c>
      <c r="R64" s="286">
        <v>15060100</v>
      </c>
      <c r="S64" s="287">
        <v>15734863</v>
      </c>
      <c r="T64" s="324">
        <v>15679863</v>
      </c>
      <c r="U64" s="295">
        <v>496587</v>
      </c>
      <c r="V64" s="288">
        <v>3563513</v>
      </c>
      <c r="W64" s="3">
        <v>178175.65000000002</v>
      </c>
      <c r="X64" s="244">
        <v>15060100</v>
      </c>
      <c r="Y64" s="404">
        <v>1</v>
      </c>
      <c r="Z64" s="319"/>
      <c r="AA64" s="408">
        <v>2</v>
      </c>
      <c r="AB64" s="409" t="s">
        <v>520</v>
      </c>
      <c r="AC64" s="237">
        <v>301664462</v>
      </c>
      <c r="AD64" s="278" t="s">
        <v>695</v>
      </c>
      <c r="AE64" s="291"/>
      <c r="AF64" s="290"/>
      <c r="AG64" s="292"/>
    </row>
    <row r="65" spans="1:33" s="236" customFormat="1" ht="18.75" customHeight="1">
      <c r="A65" s="434"/>
      <c r="B65" s="280">
        <v>64</v>
      </c>
      <c r="C65" s="280" t="s">
        <v>833</v>
      </c>
      <c r="D65" s="281" t="s">
        <v>955</v>
      </c>
      <c r="E65" s="274">
        <v>15005100</v>
      </c>
      <c r="F65" s="258"/>
      <c r="G65" s="269"/>
      <c r="H65" s="283">
        <v>19</v>
      </c>
      <c r="I65" s="283">
        <v>1</v>
      </c>
      <c r="J65" s="283">
        <v>20</v>
      </c>
      <c r="K65" s="305"/>
      <c r="L65" s="284">
        <v>0</v>
      </c>
      <c r="M65" s="259">
        <v>0</v>
      </c>
      <c r="N65" s="261"/>
      <c r="O65" s="285">
        <v>0</v>
      </c>
      <c r="P65" s="305"/>
      <c r="Q65" s="285">
        <v>15000</v>
      </c>
      <c r="R65" s="286"/>
      <c r="S65" s="287"/>
      <c r="T65" s="340">
        <v>15005100</v>
      </c>
      <c r="U65" s="295">
        <v>496587</v>
      </c>
      <c r="V65" s="288">
        <v>0</v>
      </c>
      <c r="W65" s="3">
        <v>0</v>
      </c>
      <c r="X65" s="244">
        <v>14523513</v>
      </c>
      <c r="Y65" s="404">
        <v>1</v>
      </c>
      <c r="Z65" s="319"/>
      <c r="AA65" s="408">
        <v>1</v>
      </c>
      <c r="AB65" s="409" t="s">
        <v>520</v>
      </c>
      <c r="AC65" s="300" t="s">
        <v>640</v>
      </c>
      <c r="AD65" s="278" t="s">
        <v>696</v>
      </c>
      <c r="AE65" s="291"/>
      <c r="AF65" s="297"/>
      <c r="AG65" s="292"/>
    </row>
    <row r="66" spans="1:33" s="236" customFormat="1" ht="18.75" customHeight="1">
      <c r="A66" s="434"/>
      <c r="B66" s="280">
        <v>65</v>
      </c>
      <c r="C66" s="280" t="s">
        <v>762</v>
      </c>
      <c r="D66" s="281" t="s">
        <v>956</v>
      </c>
      <c r="E66" s="274">
        <v>15005100</v>
      </c>
      <c r="F66" s="335"/>
      <c r="G66" s="269"/>
      <c r="H66" s="283">
        <v>18</v>
      </c>
      <c r="I66" s="283">
        <v>2</v>
      </c>
      <c r="J66" s="283">
        <v>20</v>
      </c>
      <c r="K66" s="305"/>
      <c r="L66" s="284">
        <v>0</v>
      </c>
      <c r="M66" s="259">
        <v>0</v>
      </c>
      <c r="N66" s="261"/>
      <c r="O66" s="285">
        <v>0</v>
      </c>
      <c r="P66" s="307"/>
      <c r="Q66" s="285">
        <v>45000</v>
      </c>
      <c r="R66" s="286"/>
      <c r="S66" s="287"/>
      <c r="T66" s="340">
        <v>15005100</v>
      </c>
      <c r="U66" s="295">
        <v>496587</v>
      </c>
      <c r="V66" s="288">
        <v>0</v>
      </c>
      <c r="W66" s="3">
        <v>0</v>
      </c>
      <c r="X66" s="244">
        <v>14553513</v>
      </c>
      <c r="Y66" s="404">
        <v>1</v>
      </c>
      <c r="Z66" s="319"/>
      <c r="AA66" s="408">
        <v>2</v>
      </c>
      <c r="AB66" s="409" t="s">
        <v>520</v>
      </c>
      <c r="AC66" s="294" t="s">
        <v>634</v>
      </c>
      <c r="AD66" s="278" t="s">
        <v>697</v>
      </c>
      <c r="AE66" s="291"/>
      <c r="AF66" s="297"/>
      <c r="AG66" s="292"/>
    </row>
    <row r="67" spans="1:33" s="236" customFormat="1" ht="18.75" customHeight="1">
      <c r="A67" s="434"/>
      <c r="B67" s="280">
        <v>66</v>
      </c>
      <c r="C67" s="280" t="s">
        <v>834</v>
      </c>
      <c r="D67" s="281" t="s">
        <v>957</v>
      </c>
      <c r="E67" s="341"/>
      <c r="F67" s="335"/>
      <c r="G67" s="274">
        <v>15005100</v>
      </c>
      <c r="H67" s="283">
        <v>19</v>
      </c>
      <c r="I67" s="283">
        <v>1</v>
      </c>
      <c r="J67" s="283">
        <v>20</v>
      </c>
      <c r="K67" s="305"/>
      <c r="L67" s="284">
        <v>0</v>
      </c>
      <c r="M67" s="259">
        <v>0</v>
      </c>
      <c r="N67" s="261"/>
      <c r="O67" s="285"/>
      <c r="P67" s="307"/>
      <c r="Q67" s="285">
        <v>55000</v>
      </c>
      <c r="R67" s="286">
        <v>15060100</v>
      </c>
      <c r="S67" s="287">
        <v>15734863</v>
      </c>
      <c r="T67" s="324">
        <v>15679863</v>
      </c>
      <c r="U67" s="295">
        <v>496587</v>
      </c>
      <c r="V67" s="288">
        <v>3563513</v>
      </c>
      <c r="W67" s="3">
        <v>178175.65000000002</v>
      </c>
      <c r="X67" s="244">
        <v>15060100</v>
      </c>
      <c r="Y67" s="404">
        <v>1</v>
      </c>
      <c r="Z67" s="319"/>
      <c r="AA67" s="408">
        <v>1</v>
      </c>
      <c r="AB67" s="409" t="s">
        <v>520</v>
      </c>
      <c r="AC67" s="294" t="s">
        <v>635</v>
      </c>
      <c r="AD67" s="278" t="s">
        <v>698</v>
      </c>
      <c r="AE67" s="291"/>
      <c r="AF67" s="290"/>
      <c r="AG67" s="292"/>
    </row>
    <row r="68" spans="1:33" s="236" customFormat="1" ht="18.75" customHeight="1">
      <c r="A68" s="434"/>
      <c r="B68" s="280">
        <v>67</v>
      </c>
      <c r="C68" s="280" t="s">
        <v>835</v>
      </c>
      <c r="D68" s="281" t="s">
        <v>958</v>
      </c>
      <c r="E68" s="274">
        <v>15005100</v>
      </c>
      <c r="F68" s="258"/>
      <c r="G68" s="269"/>
      <c r="H68" s="283">
        <v>9</v>
      </c>
      <c r="I68" s="283">
        <v>5</v>
      </c>
      <c r="J68" s="283">
        <v>14</v>
      </c>
      <c r="K68" s="305"/>
      <c r="L68" s="284">
        <v>0</v>
      </c>
      <c r="M68" s="259">
        <v>0</v>
      </c>
      <c r="N68" s="261"/>
      <c r="O68" s="285"/>
      <c r="P68" s="307"/>
      <c r="Q68" s="285"/>
      <c r="R68" s="286"/>
      <c r="S68" s="287"/>
      <c r="T68" s="324">
        <v>9953229</v>
      </c>
      <c r="U68" s="295">
        <v>496587</v>
      </c>
      <c r="V68" s="288">
        <v>0</v>
      </c>
      <c r="W68" s="3">
        <v>0</v>
      </c>
      <c r="X68" s="244">
        <v>9456642</v>
      </c>
      <c r="Y68" s="404">
        <v>0</v>
      </c>
      <c r="Z68" s="319"/>
      <c r="AA68" s="408">
        <v>5</v>
      </c>
      <c r="AB68" s="409" t="s">
        <v>520</v>
      </c>
      <c r="AC68" s="237">
        <v>280938992</v>
      </c>
      <c r="AD68" s="278" t="s">
        <v>699</v>
      </c>
      <c r="AE68" s="291"/>
      <c r="AF68" s="297"/>
      <c r="AG68" s="292"/>
    </row>
    <row r="69" spans="1:33" s="332" customFormat="1" ht="18.75" customHeight="1">
      <c r="A69" s="434"/>
      <c r="B69" s="301">
        <v>68</v>
      </c>
      <c r="C69" s="301" t="s">
        <v>836</v>
      </c>
      <c r="D69" s="281" t="s">
        <v>959</v>
      </c>
      <c r="E69" s="274">
        <v>15005200</v>
      </c>
      <c r="F69" s="303"/>
      <c r="G69" s="267"/>
      <c r="H69" s="283">
        <v>0</v>
      </c>
      <c r="I69" s="283">
        <v>0</v>
      </c>
      <c r="J69" s="304">
        <v>6</v>
      </c>
      <c r="K69" s="305"/>
      <c r="L69" s="306">
        <v>0</v>
      </c>
      <c r="M69" s="305">
        <v>0</v>
      </c>
      <c r="N69" s="305"/>
      <c r="O69" s="307"/>
      <c r="P69" s="307"/>
      <c r="Q69" s="285"/>
      <c r="R69" s="308"/>
      <c r="S69" s="309"/>
      <c r="T69" s="339">
        <v>4501560</v>
      </c>
      <c r="U69" s="401"/>
      <c r="V69" s="310">
        <v>0</v>
      </c>
      <c r="W69" s="67">
        <v>0</v>
      </c>
      <c r="X69" s="311">
        <v>4501560</v>
      </c>
      <c r="Y69" s="404">
        <v>0</v>
      </c>
      <c r="Z69" s="337"/>
      <c r="AA69" s="408">
        <v>0</v>
      </c>
      <c r="AB69" s="409" t="s">
        <v>520</v>
      </c>
      <c r="AC69" s="329" t="s">
        <v>636</v>
      </c>
      <c r="AD69" s="315" t="s">
        <v>700</v>
      </c>
      <c r="AE69" s="316"/>
      <c r="AF69" s="338"/>
      <c r="AG69" s="317"/>
    </row>
    <row r="70" spans="1:33" s="236" customFormat="1" ht="18.75" customHeight="1">
      <c r="A70" s="434"/>
      <c r="B70" s="301">
        <v>69</v>
      </c>
      <c r="C70" s="301" t="s">
        <v>837</v>
      </c>
      <c r="D70" s="281" t="s">
        <v>960</v>
      </c>
      <c r="E70" s="274">
        <v>15005300</v>
      </c>
      <c r="F70" s="330"/>
      <c r="G70" s="265"/>
      <c r="H70" s="304">
        <v>19</v>
      </c>
      <c r="I70" s="304">
        <v>1</v>
      </c>
      <c r="J70" s="304">
        <v>20</v>
      </c>
      <c r="K70" s="305"/>
      <c r="L70" s="306">
        <v>0</v>
      </c>
      <c r="M70" s="305">
        <v>0</v>
      </c>
      <c r="N70" s="305"/>
      <c r="O70" s="307">
        <v>150000</v>
      </c>
      <c r="P70" s="307"/>
      <c r="Q70" s="307">
        <v>35000</v>
      </c>
      <c r="R70" s="308"/>
      <c r="S70" s="309"/>
      <c r="T70" s="339">
        <v>13429788</v>
      </c>
      <c r="U70" s="303">
        <v>496587</v>
      </c>
      <c r="V70" s="310">
        <v>0</v>
      </c>
      <c r="W70" s="67">
        <v>0</v>
      </c>
      <c r="X70" s="311">
        <v>13118201</v>
      </c>
      <c r="Y70" s="404">
        <v>1</v>
      </c>
      <c r="Z70" s="319"/>
      <c r="AA70" s="408">
        <v>1</v>
      </c>
      <c r="AB70" s="409" t="s">
        <v>520</v>
      </c>
      <c r="AC70" s="237">
        <v>221404905</v>
      </c>
      <c r="AD70" s="278" t="s">
        <v>701</v>
      </c>
      <c r="AE70" s="291"/>
      <c r="AF70" s="297"/>
      <c r="AG70" s="292"/>
    </row>
    <row r="71" spans="1:33" s="236" customFormat="1" ht="18.75" customHeight="1">
      <c r="A71" s="434"/>
      <c r="B71" s="280">
        <v>70</v>
      </c>
      <c r="C71" s="280" t="s">
        <v>838</v>
      </c>
      <c r="D71" s="281" t="s">
        <v>961</v>
      </c>
      <c r="E71" s="274">
        <v>15005400</v>
      </c>
      <c r="F71" s="343"/>
      <c r="G71" s="266"/>
      <c r="H71" s="283">
        <v>18</v>
      </c>
      <c r="I71" s="283">
        <v>2</v>
      </c>
      <c r="J71" s="283">
        <v>20</v>
      </c>
      <c r="K71" s="305"/>
      <c r="L71" s="284">
        <v>0</v>
      </c>
      <c r="M71" s="259">
        <v>0</v>
      </c>
      <c r="N71" s="261"/>
      <c r="O71" s="285">
        <v>0</v>
      </c>
      <c r="P71" s="307"/>
      <c r="Q71" s="285">
        <v>50000</v>
      </c>
      <c r="R71" s="286"/>
      <c r="S71" s="287"/>
      <c r="T71" s="324">
        <v>15005400</v>
      </c>
      <c r="U71" s="295">
        <v>496587</v>
      </c>
      <c r="V71" s="310">
        <v>0</v>
      </c>
      <c r="W71" s="67">
        <v>0</v>
      </c>
      <c r="X71" s="244">
        <v>14558813</v>
      </c>
      <c r="Y71" s="404">
        <v>1</v>
      </c>
      <c r="Z71" s="319"/>
      <c r="AA71" s="408">
        <v>2</v>
      </c>
      <c r="AB71" s="409" t="s">
        <v>520</v>
      </c>
      <c r="AC71" s="237"/>
      <c r="AD71" s="278" t="s">
        <v>742</v>
      </c>
      <c r="AE71" s="291"/>
      <c r="AF71" s="297"/>
      <c r="AG71" s="292"/>
    </row>
    <row r="72" spans="1:33" s="236" customFormat="1" ht="18.75" customHeight="1">
      <c r="A72" s="434"/>
      <c r="B72" s="280">
        <v>71</v>
      </c>
      <c r="C72" s="280" t="s">
        <v>839</v>
      </c>
      <c r="D72" s="281" t="s">
        <v>962</v>
      </c>
      <c r="E72" s="274">
        <v>15005500</v>
      </c>
      <c r="F72" s="343"/>
      <c r="G72" s="266"/>
      <c r="H72" s="283">
        <v>19</v>
      </c>
      <c r="I72" s="283">
        <v>1</v>
      </c>
      <c r="J72" s="283">
        <v>20</v>
      </c>
      <c r="K72" s="305"/>
      <c r="L72" s="284">
        <v>0</v>
      </c>
      <c r="M72" s="259">
        <v>0</v>
      </c>
      <c r="N72" s="261"/>
      <c r="O72" s="285">
        <v>200000</v>
      </c>
      <c r="P72" s="307"/>
      <c r="Q72" s="285">
        <v>65000</v>
      </c>
      <c r="R72" s="286"/>
      <c r="S72" s="287"/>
      <c r="T72" s="287">
        <v>14930329</v>
      </c>
      <c r="U72" s="295"/>
      <c r="V72" s="326">
        <v>0</v>
      </c>
      <c r="W72" s="3">
        <v>0</v>
      </c>
      <c r="X72" s="244">
        <v>15195329</v>
      </c>
      <c r="Y72" s="404">
        <v>1</v>
      </c>
      <c r="Z72" s="319"/>
      <c r="AA72" s="408">
        <v>1</v>
      </c>
      <c r="AB72" s="409" t="s">
        <v>520</v>
      </c>
      <c r="AC72" s="237"/>
      <c r="AD72" s="278" t="s">
        <v>743</v>
      </c>
      <c r="AE72" s="291"/>
      <c r="AF72" s="297"/>
      <c r="AG72" s="292"/>
    </row>
    <row r="73" spans="1:33" s="236" customFormat="1" ht="18.75" customHeight="1">
      <c r="A73" s="434"/>
      <c r="B73" s="280">
        <v>72</v>
      </c>
      <c r="C73" s="280" t="s">
        <v>840</v>
      </c>
      <c r="D73" s="281" t="s">
        <v>963</v>
      </c>
      <c r="E73" s="274">
        <v>15005600</v>
      </c>
      <c r="F73" s="334"/>
      <c r="G73" s="264"/>
      <c r="H73" s="283">
        <v>19</v>
      </c>
      <c r="I73" s="283">
        <v>1</v>
      </c>
      <c r="J73" s="283">
        <v>20</v>
      </c>
      <c r="K73" s="305"/>
      <c r="L73" s="284">
        <v>0</v>
      </c>
      <c r="M73" s="259">
        <v>0</v>
      </c>
      <c r="N73" s="261"/>
      <c r="O73" s="285">
        <v>0</v>
      </c>
      <c r="P73" s="307"/>
      <c r="Q73" s="285">
        <v>50000</v>
      </c>
      <c r="R73" s="286"/>
      <c r="S73" s="287"/>
      <c r="T73" s="345">
        <v>14405259</v>
      </c>
      <c r="U73" s="344">
        <v>496587</v>
      </c>
      <c r="V73" s="310"/>
      <c r="W73" s="67"/>
      <c r="X73" s="244">
        <v>13958672</v>
      </c>
      <c r="Y73" s="404">
        <v>1</v>
      </c>
      <c r="Z73" s="319"/>
      <c r="AA73" s="408">
        <v>1</v>
      </c>
      <c r="AB73" s="409" t="s">
        <v>520</v>
      </c>
      <c r="AC73" s="237"/>
      <c r="AD73" s="346" t="s">
        <v>749</v>
      </c>
      <c r="AE73" s="291"/>
      <c r="AF73" s="297"/>
      <c r="AG73" s="292"/>
    </row>
    <row r="74" spans="1:33" s="236" customFormat="1" ht="18.75" customHeight="1">
      <c r="A74" s="434"/>
      <c r="B74" s="280">
        <v>73</v>
      </c>
      <c r="C74" s="280" t="s">
        <v>841</v>
      </c>
      <c r="D74" s="281" t="s">
        <v>964</v>
      </c>
      <c r="E74" s="274">
        <v>15005700</v>
      </c>
      <c r="F74" s="334"/>
      <c r="G74" s="264"/>
      <c r="H74" s="283">
        <v>19.5</v>
      </c>
      <c r="I74" s="283">
        <v>0.5</v>
      </c>
      <c r="J74" s="283">
        <v>20</v>
      </c>
      <c r="K74" s="305"/>
      <c r="L74" s="284"/>
      <c r="M74" s="259">
        <v>0</v>
      </c>
      <c r="N74" s="261"/>
      <c r="O74" s="285">
        <v>0</v>
      </c>
      <c r="P74" s="307"/>
      <c r="Q74" s="285">
        <v>75000</v>
      </c>
      <c r="R74" s="286"/>
      <c r="S74" s="287"/>
      <c r="T74" s="345">
        <v>15005700</v>
      </c>
      <c r="U74" s="344">
        <v>496587</v>
      </c>
      <c r="V74" s="310"/>
      <c r="W74" s="67"/>
      <c r="X74" s="244">
        <v>14584113</v>
      </c>
      <c r="Y74" s="404">
        <v>1</v>
      </c>
      <c r="Z74" s="319"/>
      <c r="AA74" s="408">
        <v>0.5</v>
      </c>
      <c r="AB74" s="409" t="s">
        <v>520</v>
      </c>
      <c r="AC74" s="237"/>
      <c r="AD74" s="346" t="s">
        <v>750</v>
      </c>
      <c r="AE74" s="291"/>
      <c r="AF74" s="297"/>
      <c r="AG74" s="292"/>
    </row>
    <row r="75" spans="1:33" s="236" customFormat="1" ht="18.75" customHeight="1">
      <c r="A75" s="434"/>
      <c r="B75" s="280">
        <v>74</v>
      </c>
      <c r="C75" s="280" t="s">
        <v>842</v>
      </c>
      <c r="D75" s="281" t="s">
        <v>965</v>
      </c>
      <c r="E75" s="274">
        <v>15005800</v>
      </c>
      <c r="F75" s="334"/>
      <c r="G75" s="264"/>
      <c r="H75" s="283">
        <v>20</v>
      </c>
      <c r="I75" s="283">
        <v>0</v>
      </c>
      <c r="J75" s="283">
        <v>20</v>
      </c>
      <c r="K75" s="397">
        <v>1200000</v>
      </c>
      <c r="L75" s="284">
        <v>0</v>
      </c>
      <c r="M75" s="259">
        <v>0</v>
      </c>
      <c r="N75" s="261"/>
      <c r="O75" s="285">
        <v>0</v>
      </c>
      <c r="P75" s="307"/>
      <c r="Q75" s="285">
        <v>80000</v>
      </c>
      <c r="R75" s="286"/>
      <c r="S75" s="287"/>
      <c r="T75" s="345">
        <v>14705459</v>
      </c>
      <c r="U75" s="344">
        <v>496587</v>
      </c>
      <c r="V75" s="310"/>
      <c r="W75" s="67"/>
      <c r="X75" s="244">
        <v>15488872</v>
      </c>
      <c r="Y75" s="404">
        <v>1</v>
      </c>
      <c r="Z75" s="319"/>
      <c r="AA75" s="408">
        <v>0</v>
      </c>
      <c r="AB75" s="409" t="s">
        <v>520</v>
      </c>
      <c r="AC75" s="237"/>
      <c r="AD75" s="346" t="s">
        <v>751</v>
      </c>
      <c r="AE75" s="291"/>
      <c r="AF75" s="297"/>
      <c r="AG75" s="292"/>
    </row>
    <row r="76" spans="1:33" s="236" customFormat="1" ht="18.75" customHeight="1">
      <c r="A76" s="434"/>
      <c r="B76" s="280">
        <v>75</v>
      </c>
      <c r="C76" s="280" t="s">
        <v>843</v>
      </c>
      <c r="D76" s="281" t="s">
        <v>966</v>
      </c>
      <c r="E76" s="274">
        <v>15005900</v>
      </c>
      <c r="F76" s="334"/>
      <c r="G76" s="264"/>
      <c r="H76" s="283">
        <v>18.5</v>
      </c>
      <c r="I76" s="283">
        <v>1.5</v>
      </c>
      <c r="J76" s="283">
        <v>20</v>
      </c>
      <c r="K76" s="305"/>
      <c r="L76" s="284"/>
      <c r="M76" s="259"/>
      <c r="N76" s="261"/>
      <c r="O76" s="285">
        <v>0</v>
      </c>
      <c r="P76" s="307"/>
      <c r="Q76" s="285">
        <v>80000</v>
      </c>
      <c r="R76" s="286"/>
      <c r="S76" s="287"/>
      <c r="T76" s="345">
        <v>14305559</v>
      </c>
      <c r="U76" s="344">
        <v>496587</v>
      </c>
      <c r="V76" s="310"/>
      <c r="W76" s="67"/>
      <c r="X76" s="244">
        <v>13888972</v>
      </c>
      <c r="Y76" s="404">
        <v>1</v>
      </c>
      <c r="Z76" s="319"/>
      <c r="AA76" s="408">
        <v>5</v>
      </c>
      <c r="AB76" s="409" t="s">
        <v>520</v>
      </c>
      <c r="AC76" s="237"/>
      <c r="AD76" s="346" t="s">
        <v>752</v>
      </c>
      <c r="AE76" s="291"/>
      <c r="AF76" s="297"/>
      <c r="AG76" s="292"/>
    </row>
    <row r="77" spans="1:33" s="236" customFormat="1" ht="18.75" customHeight="1">
      <c r="A77" s="434"/>
      <c r="B77" s="280">
        <v>76</v>
      </c>
      <c r="C77" s="280" t="s">
        <v>844</v>
      </c>
      <c r="D77" s="281" t="s">
        <v>967</v>
      </c>
      <c r="E77" s="274">
        <v>15006000</v>
      </c>
      <c r="F77" s="334"/>
      <c r="G77" s="264"/>
      <c r="H77" s="283">
        <v>18</v>
      </c>
      <c r="I77" s="283">
        <v>2</v>
      </c>
      <c r="J77" s="283">
        <v>20</v>
      </c>
      <c r="K77" s="305"/>
      <c r="L77" s="284">
        <v>0</v>
      </c>
      <c r="M77" s="259">
        <v>0</v>
      </c>
      <c r="N77" s="261"/>
      <c r="O77" s="285">
        <v>0</v>
      </c>
      <c r="P77" s="307"/>
      <c r="Q77" s="285">
        <v>10000</v>
      </c>
      <c r="R77" s="286"/>
      <c r="S77" s="287"/>
      <c r="T77" s="345">
        <v>14305659</v>
      </c>
      <c r="U77" s="344">
        <v>496587</v>
      </c>
      <c r="V77" s="310"/>
      <c r="W77" s="67"/>
      <c r="X77" s="244">
        <v>13819072</v>
      </c>
      <c r="Y77" s="404">
        <v>1</v>
      </c>
      <c r="Z77" s="319"/>
      <c r="AA77" s="408">
        <v>2</v>
      </c>
      <c r="AB77" s="409" t="s">
        <v>520</v>
      </c>
      <c r="AC77" s="237"/>
      <c r="AD77" s="346" t="s">
        <v>753</v>
      </c>
      <c r="AE77" s="291"/>
      <c r="AF77" s="297"/>
      <c r="AG77" s="292"/>
    </row>
    <row r="78" spans="1:33" s="236" customFormat="1" ht="18.75" customHeight="1">
      <c r="A78" s="434"/>
      <c r="B78" s="280">
        <v>77</v>
      </c>
      <c r="C78" s="280" t="s">
        <v>765</v>
      </c>
      <c r="D78" s="281" t="s">
        <v>968</v>
      </c>
      <c r="E78" s="274">
        <v>15006100</v>
      </c>
      <c r="F78" s="334"/>
      <c r="G78" s="264"/>
      <c r="H78" s="283">
        <v>20</v>
      </c>
      <c r="I78" s="283">
        <v>0</v>
      </c>
      <c r="J78" s="283">
        <v>20</v>
      </c>
      <c r="K78" s="305"/>
      <c r="L78" s="284">
        <v>0</v>
      </c>
      <c r="M78" s="259">
        <v>0</v>
      </c>
      <c r="N78" s="261"/>
      <c r="O78" s="285">
        <v>0</v>
      </c>
      <c r="P78" s="307"/>
      <c r="Q78" s="285">
        <v>55000</v>
      </c>
      <c r="R78" s="286"/>
      <c r="S78" s="287"/>
      <c r="T78" s="345">
        <v>14405759</v>
      </c>
      <c r="U78" s="344">
        <v>496587</v>
      </c>
      <c r="V78" s="310"/>
      <c r="W78" s="67"/>
      <c r="X78" s="244">
        <v>13964172</v>
      </c>
      <c r="Y78" s="404">
        <v>1</v>
      </c>
      <c r="Z78" s="319"/>
      <c r="AA78" s="408">
        <v>0</v>
      </c>
      <c r="AB78" s="409" t="s">
        <v>520</v>
      </c>
      <c r="AC78" s="237"/>
      <c r="AD78" s="346" t="s">
        <v>754</v>
      </c>
      <c r="AE78" s="291"/>
      <c r="AF78" s="297"/>
      <c r="AG78" s="292"/>
    </row>
    <row r="79" spans="1:33" s="236" customFormat="1" ht="18.75" customHeight="1">
      <c r="A79" s="434"/>
      <c r="B79" s="280">
        <v>78</v>
      </c>
      <c r="C79" s="280" t="s">
        <v>845</v>
      </c>
      <c r="D79" s="281" t="s">
        <v>969</v>
      </c>
      <c r="E79" s="262"/>
      <c r="F79" s="274">
        <v>15006100</v>
      </c>
      <c r="G79" s="264"/>
      <c r="H79" s="283">
        <v>20</v>
      </c>
      <c r="I79" s="283">
        <v>0</v>
      </c>
      <c r="J79" s="283">
        <v>20</v>
      </c>
      <c r="K79" s="305"/>
      <c r="L79" s="284">
        <v>0</v>
      </c>
      <c r="M79" s="259"/>
      <c r="N79" s="261"/>
      <c r="O79" s="285">
        <v>0</v>
      </c>
      <c r="P79" s="307"/>
      <c r="Q79" s="285">
        <v>25000</v>
      </c>
      <c r="R79" s="286"/>
      <c r="S79" s="287"/>
      <c r="T79" s="340">
        <v>15006100</v>
      </c>
      <c r="U79" s="305"/>
      <c r="V79" s="347"/>
      <c r="W79" s="348"/>
      <c r="X79" s="244">
        <v>15031100</v>
      </c>
      <c r="Y79" s="404">
        <v>1</v>
      </c>
      <c r="Z79" s="319"/>
      <c r="AA79" s="408">
        <v>0</v>
      </c>
      <c r="AB79" s="409" t="s">
        <v>520</v>
      </c>
      <c r="AC79" s="237"/>
      <c r="AD79" s="346" t="s">
        <v>756</v>
      </c>
      <c r="AE79" s="291"/>
      <c r="AF79" s="297"/>
      <c r="AG79" s="292"/>
    </row>
    <row r="80" spans="1:33" s="236" customFormat="1" ht="18.75" customHeight="1">
      <c r="A80" s="434"/>
      <c r="B80" s="280">
        <v>79</v>
      </c>
      <c r="C80" s="280" t="s">
        <v>846</v>
      </c>
      <c r="D80" s="281" t="s">
        <v>970</v>
      </c>
      <c r="E80" s="274">
        <v>15006100</v>
      </c>
      <c r="F80" s="334"/>
      <c r="G80" s="264"/>
      <c r="H80" s="283">
        <v>20</v>
      </c>
      <c r="I80" s="283">
        <v>0</v>
      </c>
      <c r="J80" s="283">
        <v>20</v>
      </c>
      <c r="K80" s="305"/>
      <c r="L80" s="284">
        <v>0</v>
      </c>
      <c r="M80" s="259"/>
      <c r="N80" s="261"/>
      <c r="O80" s="285">
        <v>0</v>
      </c>
      <c r="P80" s="307"/>
      <c r="Q80" s="285">
        <v>45000</v>
      </c>
      <c r="R80" s="286"/>
      <c r="S80" s="287"/>
      <c r="T80" s="345">
        <v>14980929</v>
      </c>
      <c r="U80" s="344">
        <v>496587</v>
      </c>
      <c r="V80" s="347"/>
      <c r="W80" s="348"/>
      <c r="X80" s="244">
        <v>14529342</v>
      </c>
      <c r="Y80" s="404">
        <v>1</v>
      </c>
      <c r="Z80" s="319"/>
      <c r="AA80" s="408">
        <v>0</v>
      </c>
      <c r="AB80" s="409" t="s">
        <v>520</v>
      </c>
      <c r="AC80" s="237"/>
      <c r="AD80" s="346" t="s">
        <v>757</v>
      </c>
      <c r="AE80" s="291"/>
      <c r="AF80" s="297"/>
      <c r="AG80" s="292"/>
    </row>
    <row r="81" spans="1:33" s="236" customFormat="1" ht="18.75" customHeight="1">
      <c r="A81" s="434"/>
      <c r="B81" s="280">
        <v>80</v>
      </c>
      <c r="C81" s="280" t="s">
        <v>847</v>
      </c>
      <c r="D81" s="281" t="s">
        <v>971</v>
      </c>
      <c r="E81" s="274">
        <v>15006100</v>
      </c>
      <c r="F81" s="274">
        <v>15006100</v>
      </c>
      <c r="G81" s="264"/>
      <c r="H81" s="283">
        <v>19</v>
      </c>
      <c r="I81" s="283">
        <v>1</v>
      </c>
      <c r="J81" s="283">
        <v>20</v>
      </c>
      <c r="K81" s="305"/>
      <c r="L81" s="284">
        <v>0</v>
      </c>
      <c r="M81" s="259"/>
      <c r="N81" s="261"/>
      <c r="O81" s="285">
        <v>0</v>
      </c>
      <c r="P81" s="307"/>
      <c r="Q81" s="285">
        <v>45000</v>
      </c>
      <c r="R81" s="286"/>
      <c r="S81" s="287"/>
      <c r="T81" s="345">
        <v>9880247</v>
      </c>
      <c r="U81" s="344">
        <v>496587</v>
      </c>
      <c r="V81" s="347"/>
      <c r="W81" s="348"/>
      <c r="X81" s="244">
        <v>9428660</v>
      </c>
      <c r="Y81" s="404">
        <v>1</v>
      </c>
      <c r="Z81" s="319"/>
      <c r="AA81" s="408">
        <v>1</v>
      </c>
      <c r="AB81" s="409" t="s">
        <v>520</v>
      </c>
      <c r="AC81" s="237"/>
      <c r="AD81" s="346" t="s">
        <v>758</v>
      </c>
      <c r="AE81" s="291"/>
      <c r="AF81" s="297"/>
      <c r="AG81" s="292"/>
    </row>
    <row r="82" spans="1:33" s="236" customFormat="1" ht="18.75" customHeight="1">
      <c r="A82" s="434"/>
      <c r="B82" s="280">
        <v>81</v>
      </c>
      <c r="C82" s="280" t="s">
        <v>848</v>
      </c>
      <c r="D82" s="281" t="s">
        <v>972</v>
      </c>
      <c r="E82" s="334"/>
      <c r="F82" s="274">
        <v>15006100</v>
      </c>
      <c r="G82" s="274">
        <v>15005100</v>
      </c>
      <c r="H82" s="283">
        <v>19</v>
      </c>
      <c r="I82" s="283">
        <v>1</v>
      </c>
      <c r="J82" s="283">
        <v>20</v>
      </c>
      <c r="K82" s="305"/>
      <c r="L82" s="284">
        <v>0</v>
      </c>
      <c r="M82" s="259"/>
      <c r="N82" s="261"/>
      <c r="O82" s="261">
        <v>2000000</v>
      </c>
      <c r="P82" s="307"/>
      <c r="Q82" s="285">
        <v>75000</v>
      </c>
      <c r="R82" s="394">
        <v>17080600</v>
      </c>
      <c r="S82" s="287">
        <v>17438660</v>
      </c>
      <c r="T82" s="399">
        <v>15363660</v>
      </c>
      <c r="U82" s="305"/>
      <c r="V82" s="288">
        <v>6080600</v>
      </c>
      <c r="W82" s="3">
        <v>358060</v>
      </c>
      <c r="X82" s="244">
        <v>17080600</v>
      </c>
      <c r="Y82" s="404">
        <v>1</v>
      </c>
      <c r="Z82" s="319"/>
      <c r="AA82" s="408">
        <v>1</v>
      </c>
      <c r="AB82" s="409" t="s">
        <v>520</v>
      </c>
      <c r="AC82" s="237" t="s">
        <v>761</v>
      </c>
      <c r="AD82" s="346" t="s">
        <v>759</v>
      </c>
      <c r="AE82" s="291"/>
      <c r="AF82" s="297"/>
      <c r="AG82" s="292"/>
    </row>
    <row r="83" spans="1:33" s="236" customFormat="1" ht="18.75" customHeight="1">
      <c r="A83" s="434"/>
      <c r="B83" s="280">
        <v>82</v>
      </c>
      <c r="C83" s="280" t="s">
        <v>849</v>
      </c>
      <c r="D83" s="281" t="s">
        <v>973</v>
      </c>
      <c r="E83" s="274">
        <v>15006100</v>
      </c>
      <c r="F83" s="274">
        <v>15006100</v>
      </c>
      <c r="G83" s="264"/>
      <c r="H83" s="283">
        <v>20</v>
      </c>
      <c r="I83" s="283">
        <v>0</v>
      </c>
      <c r="J83" s="283">
        <v>20</v>
      </c>
      <c r="K83" s="305"/>
      <c r="L83" s="284">
        <v>0</v>
      </c>
      <c r="M83" s="259"/>
      <c r="N83" s="261"/>
      <c r="O83" s="285">
        <v>0</v>
      </c>
      <c r="P83" s="307"/>
      <c r="Q83" s="285">
        <v>80000</v>
      </c>
      <c r="R83" s="286"/>
      <c r="S83" s="287"/>
      <c r="T83" s="345">
        <v>14780929</v>
      </c>
      <c r="U83" s="305"/>
      <c r="V83" s="347"/>
      <c r="W83" s="348"/>
      <c r="X83" s="244">
        <v>14860929</v>
      </c>
      <c r="Y83" s="404">
        <v>1</v>
      </c>
      <c r="Z83" s="319"/>
      <c r="AA83" s="408">
        <v>0</v>
      </c>
      <c r="AB83" s="409" t="s">
        <v>520</v>
      </c>
      <c r="AC83" s="237"/>
      <c r="AD83" s="346" t="s">
        <v>760</v>
      </c>
      <c r="AE83" s="291"/>
      <c r="AF83" s="297"/>
      <c r="AG83" s="292"/>
    </row>
    <row r="84" spans="1:33" s="236" customFormat="1" ht="18.75" customHeight="1">
      <c r="A84" s="434"/>
      <c r="B84" s="280">
        <v>83</v>
      </c>
      <c r="C84" s="280" t="s">
        <v>850</v>
      </c>
      <c r="D84" s="281" t="s">
        <v>974</v>
      </c>
      <c r="E84" s="281"/>
      <c r="F84" s="274">
        <v>15006100</v>
      </c>
      <c r="G84" s="264"/>
      <c r="H84" s="283">
        <v>20</v>
      </c>
      <c r="I84" s="283">
        <v>0</v>
      </c>
      <c r="J84" s="283">
        <v>20</v>
      </c>
      <c r="K84" s="305"/>
      <c r="L84" s="284">
        <v>0</v>
      </c>
      <c r="M84" s="259"/>
      <c r="N84" s="261"/>
      <c r="O84" s="285">
        <v>0</v>
      </c>
      <c r="P84" s="307"/>
      <c r="Q84" s="285">
        <v>65000</v>
      </c>
      <c r="R84" s="286"/>
      <c r="S84" s="287"/>
      <c r="T84" s="340">
        <v>15006100</v>
      </c>
      <c r="U84" s="305"/>
      <c r="V84" s="347"/>
      <c r="W84" s="348"/>
      <c r="X84" s="244">
        <v>15071100</v>
      </c>
      <c r="Y84" s="404">
        <v>1</v>
      </c>
      <c r="Z84" s="319"/>
      <c r="AA84" s="408">
        <v>0</v>
      </c>
      <c r="AB84" s="409" t="s">
        <v>520</v>
      </c>
      <c r="AC84" s="237"/>
      <c r="AD84" s="346" t="s">
        <v>876</v>
      </c>
      <c r="AE84" s="291"/>
      <c r="AF84" s="297"/>
      <c r="AG84" s="292"/>
    </row>
    <row r="85" spans="1:33" s="236" customFormat="1" ht="18.75" customHeight="1">
      <c r="A85" s="434"/>
      <c r="B85" s="280">
        <v>84</v>
      </c>
      <c r="C85" s="280" t="s">
        <v>851</v>
      </c>
      <c r="D85" s="281" t="s">
        <v>975</v>
      </c>
      <c r="E85" s="281"/>
      <c r="F85" s="274">
        <v>15006100</v>
      </c>
      <c r="G85" s="264"/>
      <c r="H85" s="283">
        <v>20</v>
      </c>
      <c r="I85" s="283">
        <v>0</v>
      </c>
      <c r="J85" s="283">
        <v>20</v>
      </c>
      <c r="K85" s="305"/>
      <c r="L85" s="284">
        <v>0</v>
      </c>
      <c r="M85" s="259"/>
      <c r="N85" s="261"/>
      <c r="O85" s="285">
        <v>0</v>
      </c>
      <c r="P85" s="307"/>
      <c r="Q85" s="285">
        <v>80000</v>
      </c>
      <c r="R85" s="286"/>
      <c r="S85" s="287"/>
      <c r="T85" s="340">
        <v>15006100</v>
      </c>
      <c r="U85" s="305"/>
      <c r="V85" s="347"/>
      <c r="W85" s="348"/>
      <c r="X85" s="244">
        <v>15086100</v>
      </c>
      <c r="Y85" s="404">
        <v>1</v>
      </c>
      <c r="Z85" s="319"/>
      <c r="AA85" s="408">
        <v>0</v>
      </c>
      <c r="AB85" s="409" t="s">
        <v>520</v>
      </c>
      <c r="AC85" s="237"/>
      <c r="AD85" s="346" t="s">
        <v>877</v>
      </c>
      <c r="AE85" s="291"/>
      <c r="AF85" s="297"/>
      <c r="AG85" s="292"/>
    </row>
    <row r="86" spans="1:33" s="332" customFormat="1" ht="18.75" customHeight="1">
      <c r="A86" s="434"/>
      <c r="B86" s="301">
        <v>85</v>
      </c>
      <c r="C86" s="280" t="s">
        <v>852</v>
      </c>
      <c r="D86" s="281" t="s">
        <v>976</v>
      </c>
      <c r="E86" s="302"/>
      <c r="F86" s="330"/>
      <c r="G86" s="274">
        <v>15005100</v>
      </c>
      <c r="H86" s="283">
        <v>20</v>
      </c>
      <c r="I86" s="283">
        <v>0</v>
      </c>
      <c r="J86" s="304">
        <v>20</v>
      </c>
      <c r="K86" s="305"/>
      <c r="L86" s="306"/>
      <c r="M86" s="305"/>
      <c r="N86" s="305"/>
      <c r="O86" s="307"/>
      <c r="P86" s="307"/>
      <c r="Q86" s="285">
        <v>5000</v>
      </c>
      <c r="R86" s="308">
        <v>15010100</v>
      </c>
      <c r="S86" s="309">
        <v>15210605</v>
      </c>
      <c r="T86" s="339">
        <v>15205605</v>
      </c>
      <c r="U86" s="305"/>
      <c r="V86" s="347">
        <v>4010100</v>
      </c>
      <c r="W86" s="348">
        <v>200505</v>
      </c>
      <c r="X86" s="311">
        <v>15010100</v>
      </c>
      <c r="Y86" s="404">
        <v>1</v>
      </c>
      <c r="Z86" s="337"/>
      <c r="AA86" s="410">
        <v>0</v>
      </c>
      <c r="AB86" s="409" t="s">
        <v>520</v>
      </c>
      <c r="AC86" s="314"/>
      <c r="AD86" s="392" t="s">
        <v>878</v>
      </c>
      <c r="AE86" s="316"/>
      <c r="AF86" s="338"/>
      <c r="AG86" s="317"/>
    </row>
    <row r="87" spans="1:33" s="236" customFormat="1" ht="18.75" customHeight="1">
      <c r="A87" s="434"/>
      <c r="B87" s="280">
        <v>86</v>
      </c>
      <c r="C87" s="280" t="s">
        <v>853</v>
      </c>
      <c r="D87" s="281" t="s">
        <v>977</v>
      </c>
      <c r="E87" s="281"/>
      <c r="F87" s="321"/>
      <c r="G87" s="274">
        <v>15005100</v>
      </c>
      <c r="H87" s="283">
        <v>20</v>
      </c>
      <c r="I87" s="283">
        <v>0</v>
      </c>
      <c r="J87" s="283">
        <v>20</v>
      </c>
      <c r="K87" s="305"/>
      <c r="L87" s="284"/>
      <c r="M87" s="259"/>
      <c r="N87" s="261"/>
      <c r="O87" s="285"/>
      <c r="P87" s="307"/>
      <c r="Q87" s="285">
        <v>5000</v>
      </c>
      <c r="R87" s="286">
        <v>15010100</v>
      </c>
      <c r="S87" s="287">
        <v>15210605</v>
      </c>
      <c r="T87" s="324">
        <v>15205605</v>
      </c>
      <c r="U87" s="305"/>
      <c r="V87" s="260">
        <v>4010100</v>
      </c>
      <c r="W87" s="349">
        <v>200505</v>
      </c>
      <c r="X87" s="244">
        <v>15010100</v>
      </c>
      <c r="Y87" s="404">
        <v>1</v>
      </c>
      <c r="Z87" s="319"/>
      <c r="AA87" s="408">
        <v>0</v>
      </c>
      <c r="AB87" s="409" t="s">
        <v>520</v>
      </c>
      <c r="AC87" s="237"/>
      <c r="AD87" s="346"/>
      <c r="AE87" s="291"/>
      <c r="AF87" s="297"/>
      <c r="AG87" s="292"/>
    </row>
    <row r="88" spans="1:33" s="236" customFormat="1" ht="18.75" customHeight="1">
      <c r="A88" s="434"/>
      <c r="B88" s="391">
        <v>87</v>
      </c>
      <c r="C88" s="398" t="s">
        <v>854</v>
      </c>
      <c r="D88" s="281" t="s">
        <v>978</v>
      </c>
      <c r="E88" s="281"/>
      <c r="F88" s="274">
        <v>15006100</v>
      </c>
      <c r="G88" s="278"/>
      <c r="H88" s="283">
        <v>25</v>
      </c>
      <c r="I88" s="283">
        <v>0</v>
      </c>
      <c r="J88" s="283">
        <v>25</v>
      </c>
      <c r="K88" s="305"/>
      <c r="L88" s="284"/>
      <c r="M88" s="259"/>
      <c r="N88" s="261"/>
      <c r="O88" s="285"/>
      <c r="P88" s="307"/>
      <c r="Q88" s="285">
        <v>105000</v>
      </c>
      <c r="R88" s="286"/>
      <c r="S88" s="287"/>
      <c r="T88" s="340">
        <v>18757625</v>
      </c>
      <c r="U88" s="305"/>
      <c r="V88" s="260"/>
      <c r="W88" s="349"/>
      <c r="X88" s="244">
        <v>18862625</v>
      </c>
      <c r="Y88" s="404">
        <v>1</v>
      </c>
      <c r="Z88" s="319"/>
      <c r="AA88" s="408"/>
      <c r="AB88" s="409" t="s">
        <v>520</v>
      </c>
      <c r="AC88" s="237"/>
      <c r="AD88" s="346"/>
      <c r="AE88" s="291"/>
      <c r="AF88" s="297"/>
      <c r="AG88" s="292"/>
    </row>
    <row r="89" spans="1:33" s="236" customFormat="1" ht="18.75" customHeight="1">
      <c r="A89" s="435"/>
      <c r="B89" s="391">
        <v>88</v>
      </c>
      <c r="C89" s="398" t="s">
        <v>855</v>
      </c>
      <c r="D89" s="281" t="s">
        <v>979</v>
      </c>
      <c r="E89" s="278"/>
      <c r="F89" s="274">
        <v>15006100</v>
      </c>
      <c r="G89" s="278"/>
      <c r="H89" s="283">
        <v>11</v>
      </c>
      <c r="I89" s="283">
        <v>0</v>
      </c>
      <c r="J89" s="283">
        <v>11</v>
      </c>
      <c r="K89" s="278"/>
      <c r="L89" s="278"/>
      <c r="M89" s="278"/>
      <c r="N89" s="278"/>
      <c r="O89" s="278"/>
      <c r="P89" s="278"/>
      <c r="Q89" s="285">
        <v>55000</v>
      </c>
      <c r="R89" s="286"/>
      <c r="S89" s="278"/>
      <c r="T89" s="340">
        <v>8253355</v>
      </c>
      <c r="U89" s="278"/>
      <c r="V89" s="278"/>
      <c r="W89" s="278"/>
      <c r="X89" s="244">
        <v>8308355</v>
      </c>
      <c r="Y89" s="404">
        <v>1</v>
      </c>
      <c r="Z89" s="278"/>
      <c r="AA89" s="278"/>
      <c r="AB89" s="409" t="s">
        <v>520</v>
      </c>
      <c r="AC89" s="237"/>
      <c r="AD89" s="346" t="s">
        <v>879</v>
      </c>
      <c r="AE89" s="291"/>
      <c r="AF89" s="297"/>
      <c r="AG89" s="292"/>
    </row>
    <row r="90" spans="1:33" s="290" customFormat="1" ht="18.75" customHeight="1">
      <c r="A90" s="436" t="s">
        <v>881</v>
      </c>
      <c r="B90" s="280">
        <v>89</v>
      </c>
      <c r="C90" s="280" t="s">
        <v>861</v>
      </c>
      <c r="D90" s="281" t="s">
        <v>980</v>
      </c>
      <c r="E90" s="258"/>
      <c r="F90" s="258"/>
      <c r="G90" s="274">
        <v>15005100</v>
      </c>
      <c r="H90" s="283">
        <v>20</v>
      </c>
      <c r="I90" s="283">
        <v>0</v>
      </c>
      <c r="J90" s="283">
        <v>20</v>
      </c>
      <c r="K90" s="259"/>
      <c r="L90" s="284">
        <v>0</v>
      </c>
      <c r="M90" s="259">
        <v>0</v>
      </c>
      <c r="N90" s="261"/>
      <c r="O90" s="285">
        <v>0</v>
      </c>
      <c r="P90" s="341"/>
      <c r="Q90" s="285">
        <v>0</v>
      </c>
      <c r="R90" s="286">
        <v>15005100</v>
      </c>
      <c r="S90" s="287">
        <v>15205355</v>
      </c>
      <c r="T90" s="340">
        <v>15205355</v>
      </c>
      <c r="U90" s="261"/>
      <c r="V90" s="260">
        <v>4005100</v>
      </c>
      <c r="W90" s="349">
        <v>200255</v>
      </c>
      <c r="X90" s="244">
        <v>15005100</v>
      </c>
      <c r="Y90" s="404">
        <v>1</v>
      </c>
      <c r="Z90" s="289"/>
      <c r="AA90" s="408">
        <v>0</v>
      </c>
      <c r="AB90" s="409" t="s">
        <v>520</v>
      </c>
      <c r="AC90" s="299" t="s">
        <v>624</v>
      </c>
      <c r="AD90" s="278" t="s">
        <v>659</v>
      </c>
      <c r="AE90" s="291"/>
      <c r="AG90" s="292"/>
    </row>
    <row r="91" spans="1:33" s="236" customFormat="1" ht="18.75" customHeight="1">
      <c r="A91" s="434"/>
      <c r="B91" s="280">
        <v>90</v>
      </c>
      <c r="C91" s="280" t="s">
        <v>818</v>
      </c>
      <c r="D91" s="281" t="s">
        <v>981</v>
      </c>
      <c r="E91" s="333"/>
      <c r="F91" s="295"/>
      <c r="G91" s="274">
        <v>15005100</v>
      </c>
      <c r="H91" s="283">
        <v>16</v>
      </c>
      <c r="I91" s="283">
        <v>4</v>
      </c>
      <c r="J91" s="283">
        <v>20</v>
      </c>
      <c r="K91" s="259"/>
      <c r="L91" s="284">
        <v>0</v>
      </c>
      <c r="M91" s="259">
        <v>0</v>
      </c>
      <c r="N91" s="261"/>
      <c r="O91" s="285"/>
      <c r="P91" s="261"/>
      <c r="Q91" s="285"/>
      <c r="R91" s="394">
        <v>15005100</v>
      </c>
      <c r="S91" s="287">
        <v>15677113</v>
      </c>
      <c r="T91" s="324">
        <v>15677113</v>
      </c>
      <c r="U91" s="295">
        <v>496587</v>
      </c>
      <c r="V91" s="260">
        <v>3508513</v>
      </c>
      <c r="W91" s="349">
        <v>175425.65000000002</v>
      </c>
      <c r="X91" s="244">
        <v>15005100</v>
      </c>
      <c r="Y91" s="404">
        <v>1</v>
      </c>
      <c r="Z91" s="289"/>
      <c r="AA91" s="408">
        <v>7</v>
      </c>
      <c r="AB91" s="409" t="s">
        <v>520</v>
      </c>
      <c r="AC91" s="237">
        <v>164367737</v>
      </c>
      <c r="AD91" s="278" t="s">
        <v>679</v>
      </c>
      <c r="AE91" s="291"/>
      <c r="AF91" s="290"/>
      <c r="AG91" s="292"/>
    </row>
    <row r="92" spans="1:33" s="290" customFormat="1" ht="18.75" customHeight="1">
      <c r="A92" s="434"/>
      <c r="B92" s="280">
        <v>91</v>
      </c>
      <c r="C92" s="280" t="s">
        <v>862</v>
      </c>
      <c r="D92" s="281" t="s">
        <v>982</v>
      </c>
      <c r="E92" s="295"/>
      <c r="F92" s="295"/>
      <c r="G92" s="274">
        <v>15005100</v>
      </c>
      <c r="H92" s="283">
        <v>20</v>
      </c>
      <c r="I92" s="283">
        <v>0</v>
      </c>
      <c r="J92" s="283">
        <v>20</v>
      </c>
      <c r="K92" s="282"/>
      <c r="L92" s="284">
        <v>0</v>
      </c>
      <c r="M92" s="259">
        <v>0</v>
      </c>
      <c r="N92" s="261"/>
      <c r="O92" s="285"/>
      <c r="P92" s="261"/>
      <c r="Q92" s="285"/>
      <c r="R92" s="394">
        <v>15005100</v>
      </c>
      <c r="S92" s="287">
        <v>15205355</v>
      </c>
      <c r="T92" s="324">
        <v>15205355</v>
      </c>
      <c r="U92" s="295"/>
      <c r="V92" s="350">
        <v>4005100</v>
      </c>
      <c r="W92" s="349">
        <v>200255</v>
      </c>
      <c r="X92" s="327">
        <v>15005100</v>
      </c>
      <c r="Y92" s="404">
        <v>0</v>
      </c>
      <c r="Z92" s="328"/>
      <c r="AA92" s="408">
        <v>0</v>
      </c>
      <c r="AB92" s="409" t="s">
        <v>520</v>
      </c>
      <c r="AC92" s="300" t="s">
        <v>646</v>
      </c>
      <c r="AD92" s="278" t="s">
        <v>669</v>
      </c>
      <c r="AE92" s="291"/>
      <c r="AG92" s="292"/>
    </row>
    <row r="93" spans="1:33" s="236" customFormat="1" ht="18.75" customHeight="1">
      <c r="A93" s="435"/>
      <c r="B93" s="280">
        <v>92</v>
      </c>
      <c r="C93" s="280" t="s">
        <v>863</v>
      </c>
      <c r="D93" s="281" t="s">
        <v>983</v>
      </c>
      <c r="E93" s="342"/>
      <c r="F93" s="343"/>
      <c r="G93" s="274">
        <v>15005100</v>
      </c>
      <c r="H93" s="283">
        <v>17</v>
      </c>
      <c r="I93" s="283">
        <v>0</v>
      </c>
      <c r="J93" s="283">
        <v>17</v>
      </c>
      <c r="K93" s="305"/>
      <c r="L93" s="284">
        <v>0</v>
      </c>
      <c r="M93" s="259">
        <v>0</v>
      </c>
      <c r="N93" s="261"/>
      <c r="O93" s="285"/>
      <c r="P93" s="307"/>
      <c r="Q93" s="285"/>
      <c r="R93" s="286">
        <v>12754335</v>
      </c>
      <c r="S93" s="287">
        <v>12842052</v>
      </c>
      <c r="T93" s="324">
        <v>12842052</v>
      </c>
      <c r="U93" s="305"/>
      <c r="V93" s="350">
        <v>1754335</v>
      </c>
      <c r="W93" s="349">
        <v>87716.75</v>
      </c>
      <c r="X93" s="244">
        <v>12754335</v>
      </c>
      <c r="Y93" s="404">
        <v>0</v>
      </c>
      <c r="Z93" s="319"/>
      <c r="AA93" s="408">
        <v>0</v>
      </c>
      <c r="AB93" s="409" t="s">
        <v>520</v>
      </c>
      <c r="AC93" s="237"/>
      <c r="AD93" s="278" t="s">
        <v>708</v>
      </c>
      <c r="AE93" s="291"/>
      <c r="AF93" s="297"/>
      <c r="AG93" s="292"/>
    </row>
    <row r="94" spans="1:33" s="290" customFormat="1" ht="18.75" customHeight="1">
      <c r="A94" s="436" t="s">
        <v>767</v>
      </c>
      <c r="B94" s="280">
        <v>93</v>
      </c>
      <c r="C94" s="280" t="s">
        <v>856</v>
      </c>
      <c r="D94" s="281" t="s">
        <v>984</v>
      </c>
      <c r="E94" s="282"/>
      <c r="F94" s="282"/>
      <c r="G94" s="274">
        <v>15005100</v>
      </c>
      <c r="H94" s="283">
        <v>20</v>
      </c>
      <c r="I94" s="283">
        <v>0</v>
      </c>
      <c r="J94" s="283">
        <v>20</v>
      </c>
      <c r="K94" s="259"/>
      <c r="L94" s="284">
        <v>0</v>
      </c>
      <c r="M94" s="259">
        <v>0</v>
      </c>
      <c r="N94" s="261"/>
      <c r="O94" s="285"/>
      <c r="P94" s="285"/>
      <c r="Q94" s="285"/>
      <c r="R94" s="394">
        <v>15005100</v>
      </c>
      <c r="S94" s="287">
        <v>15205355</v>
      </c>
      <c r="T94" s="340">
        <v>15205355</v>
      </c>
      <c r="U94" s="261"/>
      <c r="V94" s="260">
        <v>4005100</v>
      </c>
      <c r="W94" s="349">
        <v>200255</v>
      </c>
      <c r="X94" s="244">
        <v>15005100</v>
      </c>
      <c r="Y94" s="404">
        <v>0</v>
      </c>
      <c r="Z94" s="289"/>
      <c r="AA94" s="408">
        <v>0</v>
      </c>
      <c r="AB94" s="409" t="s">
        <v>520</v>
      </c>
      <c r="AC94" s="237">
        <v>194283187</v>
      </c>
      <c r="AD94" s="278" t="s">
        <v>716</v>
      </c>
      <c r="AE94" s="291"/>
      <c r="AG94" s="292"/>
    </row>
    <row r="95" spans="1:33" s="290" customFormat="1" ht="18.75" customHeight="1">
      <c r="A95" s="434"/>
      <c r="B95" s="280">
        <v>94</v>
      </c>
      <c r="C95" s="280" t="s">
        <v>857</v>
      </c>
      <c r="D95" s="281" t="s">
        <v>985</v>
      </c>
      <c r="E95" s="282"/>
      <c r="F95" s="282"/>
      <c r="G95" s="274">
        <v>15005100</v>
      </c>
      <c r="H95" s="283">
        <v>20</v>
      </c>
      <c r="I95" s="283">
        <v>0</v>
      </c>
      <c r="J95" s="283">
        <v>20</v>
      </c>
      <c r="K95" s="259"/>
      <c r="L95" s="284">
        <v>0</v>
      </c>
      <c r="M95" s="259">
        <v>0</v>
      </c>
      <c r="N95" s="261"/>
      <c r="O95" s="285"/>
      <c r="P95" s="285"/>
      <c r="Q95" s="285"/>
      <c r="R95" s="286">
        <v>15005100</v>
      </c>
      <c r="S95" s="287">
        <v>15205355</v>
      </c>
      <c r="T95" s="340">
        <v>15205355</v>
      </c>
      <c r="U95" s="261"/>
      <c r="V95" s="260">
        <v>4005100</v>
      </c>
      <c r="W95" s="349">
        <v>200255</v>
      </c>
      <c r="X95" s="244">
        <v>15005100</v>
      </c>
      <c r="Y95" s="404">
        <v>0</v>
      </c>
      <c r="Z95" s="289"/>
      <c r="AA95" s="408">
        <v>0</v>
      </c>
      <c r="AB95" s="409" t="s">
        <v>520</v>
      </c>
      <c r="AC95" s="237">
        <v>250534816</v>
      </c>
      <c r="AD95" s="278" t="s">
        <v>655</v>
      </c>
      <c r="AE95" s="291"/>
      <c r="AG95" s="292"/>
    </row>
    <row r="96" spans="1:33" s="290" customFormat="1" ht="18.75" customHeight="1">
      <c r="A96" s="434"/>
      <c r="B96" s="280">
        <v>95</v>
      </c>
      <c r="C96" s="280" t="s">
        <v>858</v>
      </c>
      <c r="D96" s="281" t="s">
        <v>986</v>
      </c>
      <c r="E96" s="282"/>
      <c r="F96" s="282"/>
      <c r="G96" s="274">
        <v>15005100</v>
      </c>
      <c r="H96" s="283">
        <v>20</v>
      </c>
      <c r="I96" s="283">
        <v>0</v>
      </c>
      <c r="J96" s="283">
        <v>20</v>
      </c>
      <c r="K96" s="259"/>
      <c r="L96" s="284">
        <v>0</v>
      </c>
      <c r="M96" s="259">
        <v>0</v>
      </c>
      <c r="N96" s="261"/>
      <c r="O96" s="285"/>
      <c r="P96" s="285"/>
      <c r="Q96" s="285"/>
      <c r="R96" s="286">
        <v>15005100</v>
      </c>
      <c r="S96" s="287">
        <v>15205355</v>
      </c>
      <c r="T96" s="340">
        <v>15205355</v>
      </c>
      <c r="U96" s="261"/>
      <c r="V96" s="260">
        <v>4005100</v>
      </c>
      <c r="W96" s="349">
        <v>200255</v>
      </c>
      <c r="X96" s="244">
        <v>15005100</v>
      </c>
      <c r="Y96" s="404">
        <v>0</v>
      </c>
      <c r="Z96" s="289"/>
      <c r="AA96" s="408">
        <v>0</v>
      </c>
      <c r="AB96" s="409" t="s">
        <v>520</v>
      </c>
      <c r="AC96" s="294" t="s">
        <v>622</v>
      </c>
      <c r="AD96" s="278" t="s">
        <v>711</v>
      </c>
      <c r="AE96" s="291"/>
      <c r="AG96" s="292"/>
    </row>
    <row r="97" spans="1:33" s="290" customFormat="1" ht="18.75" customHeight="1">
      <c r="A97" s="434"/>
      <c r="B97" s="280">
        <v>96</v>
      </c>
      <c r="C97" s="280" t="s">
        <v>859</v>
      </c>
      <c r="D97" s="281" t="s">
        <v>987</v>
      </c>
      <c r="E97" s="282"/>
      <c r="F97" s="282"/>
      <c r="G97" s="274">
        <v>15005100</v>
      </c>
      <c r="H97" s="283">
        <v>20</v>
      </c>
      <c r="I97" s="283">
        <v>0</v>
      </c>
      <c r="J97" s="283">
        <v>20</v>
      </c>
      <c r="K97" s="259"/>
      <c r="L97" s="284">
        <v>0</v>
      </c>
      <c r="M97" s="259">
        <v>0</v>
      </c>
      <c r="N97" s="261"/>
      <c r="O97" s="285"/>
      <c r="P97" s="285"/>
      <c r="Q97" s="285"/>
      <c r="R97" s="394">
        <v>15005100</v>
      </c>
      <c r="S97" s="287">
        <v>15205355</v>
      </c>
      <c r="T97" s="340">
        <v>15205355</v>
      </c>
      <c r="U97" s="261"/>
      <c r="V97" s="260">
        <v>4005100</v>
      </c>
      <c r="W97" s="349">
        <v>200255</v>
      </c>
      <c r="X97" s="244">
        <v>15005100</v>
      </c>
      <c r="Y97" s="404">
        <v>0</v>
      </c>
      <c r="Z97" s="289"/>
      <c r="AA97" s="408">
        <v>0</v>
      </c>
      <c r="AB97" s="409" t="s">
        <v>520</v>
      </c>
      <c r="AC97" s="237">
        <v>271804558</v>
      </c>
      <c r="AD97" s="278" t="s">
        <v>717</v>
      </c>
      <c r="AE97" s="291"/>
      <c r="AG97" s="292"/>
    </row>
    <row r="98" spans="1:33" s="290" customFormat="1" ht="18.75" customHeight="1">
      <c r="A98" s="434"/>
      <c r="B98" s="280">
        <v>97</v>
      </c>
      <c r="C98" s="280" t="s">
        <v>860</v>
      </c>
      <c r="D98" s="281" t="s">
        <v>988</v>
      </c>
      <c r="E98" s="282"/>
      <c r="F98" s="282"/>
      <c r="G98" s="274">
        <v>15005100</v>
      </c>
      <c r="H98" s="283">
        <v>20</v>
      </c>
      <c r="I98" s="283">
        <v>0</v>
      </c>
      <c r="J98" s="283">
        <v>20</v>
      </c>
      <c r="K98" s="259"/>
      <c r="L98" s="284">
        <v>0</v>
      </c>
      <c r="M98" s="259">
        <v>0</v>
      </c>
      <c r="N98" s="261"/>
      <c r="O98" s="285"/>
      <c r="P98" s="285"/>
      <c r="Q98" s="285"/>
      <c r="R98" s="286">
        <v>15005100</v>
      </c>
      <c r="S98" s="287">
        <v>15205355</v>
      </c>
      <c r="T98" s="340">
        <v>15205355</v>
      </c>
      <c r="U98" s="261"/>
      <c r="V98" s="260">
        <v>4005100</v>
      </c>
      <c r="W98" s="349">
        <v>200255</v>
      </c>
      <c r="X98" s="244">
        <v>15005100</v>
      </c>
      <c r="Y98" s="404">
        <v>0</v>
      </c>
      <c r="Z98" s="289"/>
      <c r="AA98" s="408">
        <v>0</v>
      </c>
      <c r="AB98" s="409" t="s">
        <v>520</v>
      </c>
      <c r="AC98" s="237">
        <v>194318397</v>
      </c>
      <c r="AD98" s="278" t="s">
        <v>656</v>
      </c>
      <c r="AE98" s="291"/>
      <c r="AG98" s="292"/>
    </row>
    <row r="99" spans="1:33" s="236" customFormat="1" ht="19.5" customHeight="1">
      <c r="A99" s="434"/>
      <c r="B99" s="280">
        <v>98</v>
      </c>
      <c r="C99" s="275" t="s">
        <v>864</v>
      </c>
      <c r="D99" s="281" t="s">
        <v>989</v>
      </c>
      <c r="E99" s="341"/>
      <c r="F99" s="258"/>
      <c r="G99" s="274">
        <v>150051</v>
      </c>
      <c r="H99" s="283">
        <v>45</v>
      </c>
      <c r="I99" s="283">
        <v>0</v>
      </c>
      <c r="J99" s="283">
        <v>45</v>
      </c>
      <c r="K99" s="259"/>
      <c r="L99" s="284">
        <v>0</v>
      </c>
      <c r="M99" s="259">
        <v>0</v>
      </c>
      <c r="N99" s="261"/>
      <c r="O99" s="285"/>
      <c r="P99" s="351"/>
      <c r="Q99" s="285"/>
      <c r="R99" s="286">
        <v>6752295</v>
      </c>
      <c r="S99" s="287">
        <v>6752295</v>
      </c>
      <c r="T99" s="324">
        <v>6752295</v>
      </c>
      <c r="U99" s="295"/>
      <c r="V99" s="260">
        <v>0</v>
      </c>
      <c r="W99" s="349">
        <v>0</v>
      </c>
      <c r="X99" s="244">
        <v>6752295</v>
      </c>
      <c r="Y99" s="404"/>
      <c r="Z99" s="289"/>
      <c r="AA99" s="408"/>
      <c r="AB99" s="409" t="s">
        <v>520</v>
      </c>
      <c r="AC99" s="237">
        <v>341429102</v>
      </c>
      <c r="AD99" s="278" t="s">
        <v>706</v>
      </c>
      <c r="AE99" s="291"/>
    </row>
    <row r="100" spans="1:33" s="236" customFormat="1" ht="18.75" customHeight="1">
      <c r="A100" s="434"/>
      <c r="B100" s="280">
        <v>99</v>
      </c>
      <c r="C100" s="276" t="s">
        <v>865</v>
      </c>
      <c r="D100" s="281" t="s">
        <v>990</v>
      </c>
      <c r="E100" s="341"/>
      <c r="F100" s="258"/>
      <c r="G100" s="274">
        <v>150051</v>
      </c>
      <c r="H100" s="283">
        <v>84</v>
      </c>
      <c r="I100" s="283">
        <v>0</v>
      </c>
      <c r="J100" s="283">
        <v>84</v>
      </c>
      <c r="K100" s="259"/>
      <c r="L100" s="284">
        <v>0</v>
      </c>
      <c r="M100" s="259">
        <v>0</v>
      </c>
      <c r="N100" s="261"/>
      <c r="O100" s="285"/>
      <c r="P100" s="351"/>
      <c r="Q100" s="285"/>
      <c r="R100" s="286">
        <v>12604284</v>
      </c>
      <c r="S100" s="287">
        <v>12684498</v>
      </c>
      <c r="T100" s="324">
        <v>12684498</v>
      </c>
      <c r="U100" s="258"/>
      <c r="V100" s="260">
        <v>1604284</v>
      </c>
      <c r="W100" s="349">
        <v>80214.200000000012</v>
      </c>
      <c r="X100" s="244">
        <v>12604284</v>
      </c>
      <c r="Y100" s="404"/>
      <c r="Z100" s="289"/>
      <c r="AA100" s="408"/>
      <c r="AB100" s="409" t="s">
        <v>520</v>
      </c>
      <c r="AC100" s="237">
        <v>151910597</v>
      </c>
      <c r="AD100" s="278" t="s">
        <v>707</v>
      </c>
      <c r="AE100" s="291"/>
    </row>
    <row r="101" spans="1:33" s="236" customFormat="1" ht="18.75" customHeight="1">
      <c r="A101" s="434"/>
      <c r="B101" s="280">
        <v>100</v>
      </c>
      <c r="C101" s="280" t="s">
        <v>866</v>
      </c>
      <c r="D101" s="281" t="s">
        <v>991</v>
      </c>
      <c r="E101" s="258"/>
      <c r="F101" s="258"/>
      <c r="G101" s="274">
        <v>15005100</v>
      </c>
      <c r="H101" s="283">
        <v>21</v>
      </c>
      <c r="I101" s="283">
        <v>0</v>
      </c>
      <c r="J101" s="283">
        <v>21</v>
      </c>
      <c r="K101" s="305"/>
      <c r="L101" s="284"/>
      <c r="M101" s="259">
        <v>0</v>
      </c>
      <c r="N101" s="261"/>
      <c r="O101" s="285"/>
      <c r="P101" s="307"/>
      <c r="Q101" s="285"/>
      <c r="R101" s="286">
        <v>3501190</v>
      </c>
      <c r="S101" s="287">
        <v>3501190</v>
      </c>
      <c r="T101" s="324">
        <v>3501190</v>
      </c>
      <c r="U101" s="305"/>
      <c r="V101" s="260">
        <v>0</v>
      </c>
      <c r="W101" s="349">
        <v>0</v>
      </c>
      <c r="X101" s="244">
        <v>3501190</v>
      </c>
      <c r="Y101" s="404"/>
      <c r="Z101" s="352"/>
      <c r="AA101" s="408"/>
      <c r="AB101" s="409" t="s">
        <v>520</v>
      </c>
      <c r="AC101" s="237">
        <v>241350928</v>
      </c>
      <c r="AD101" s="278" t="s">
        <v>705</v>
      </c>
      <c r="AE101" s="291"/>
    </row>
    <row r="102" spans="1:33" s="236" customFormat="1" ht="18.75" customHeight="1">
      <c r="A102" s="434"/>
      <c r="B102" s="280">
        <v>101</v>
      </c>
      <c r="C102" s="280" t="s">
        <v>867</v>
      </c>
      <c r="D102" s="281" t="s">
        <v>992</v>
      </c>
      <c r="E102" s="258"/>
      <c r="F102" s="335"/>
      <c r="G102" s="274">
        <v>15005100</v>
      </c>
      <c r="H102" s="283">
        <v>20</v>
      </c>
      <c r="I102" s="283">
        <v>0</v>
      </c>
      <c r="J102" s="283">
        <v>20</v>
      </c>
      <c r="K102" s="305"/>
      <c r="L102" s="284"/>
      <c r="M102" s="259">
        <v>0</v>
      </c>
      <c r="N102" s="261"/>
      <c r="O102" s="285"/>
      <c r="P102" s="305"/>
      <c r="Q102" s="285"/>
      <c r="R102" s="286">
        <v>15005100</v>
      </c>
      <c r="S102" s="287">
        <v>15205355</v>
      </c>
      <c r="T102" s="324">
        <v>15205355</v>
      </c>
      <c r="U102" s="305"/>
      <c r="V102" s="260">
        <v>4005100</v>
      </c>
      <c r="W102" s="349">
        <v>200255</v>
      </c>
      <c r="X102" s="244">
        <v>15005100</v>
      </c>
      <c r="Y102" s="404"/>
      <c r="Z102" s="319"/>
      <c r="AA102" s="408">
        <v>0</v>
      </c>
      <c r="AB102" s="409" t="s">
        <v>520</v>
      </c>
      <c r="AC102" s="294" t="s">
        <v>637</v>
      </c>
      <c r="AD102" s="278" t="s">
        <v>704</v>
      </c>
      <c r="AE102" s="291"/>
      <c r="AF102" s="290"/>
      <c r="AG102" s="292"/>
    </row>
    <row r="103" spans="1:33" s="236" customFormat="1" ht="18" customHeight="1">
      <c r="A103" s="434"/>
      <c r="B103" s="280">
        <v>102</v>
      </c>
      <c r="C103" s="275" t="s">
        <v>868</v>
      </c>
      <c r="D103" s="281" t="s">
        <v>993</v>
      </c>
      <c r="E103" s="258"/>
      <c r="F103" s="258"/>
      <c r="G103" s="274">
        <v>150051</v>
      </c>
      <c r="H103" s="283">
        <v>43</v>
      </c>
      <c r="I103" s="283">
        <v>0</v>
      </c>
      <c r="J103" s="283">
        <v>43</v>
      </c>
      <c r="K103" s="305"/>
      <c r="L103" s="284"/>
      <c r="M103" s="259"/>
      <c r="N103" s="261"/>
      <c r="O103" s="285"/>
      <c r="P103" s="307"/>
      <c r="Q103" s="285"/>
      <c r="R103" s="286">
        <v>6452193</v>
      </c>
      <c r="S103" s="287">
        <v>6452193</v>
      </c>
      <c r="T103" s="324">
        <v>6452193</v>
      </c>
      <c r="U103" s="305"/>
      <c r="V103" s="260">
        <v>0</v>
      </c>
      <c r="W103" s="349">
        <v>0</v>
      </c>
      <c r="X103" s="244">
        <v>6452193</v>
      </c>
      <c r="Y103" s="404"/>
      <c r="Z103" s="352"/>
      <c r="AA103" s="408"/>
      <c r="AB103" s="409" t="s">
        <v>520</v>
      </c>
      <c r="AC103" s="300" t="s">
        <v>639</v>
      </c>
      <c r="AD103" s="278" t="s">
        <v>702</v>
      </c>
      <c r="AE103" s="291"/>
    </row>
    <row r="104" spans="1:33" s="355" customFormat="1" ht="18.75" customHeight="1">
      <c r="A104" s="434"/>
      <c r="B104" s="280">
        <v>103</v>
      </c>
      <c r="C104" s="280" t="s">
        <v>869</v>
      </c>
      <c r="D104" s="281" t="s">
        <v>994</v>
      </c>
      <c r="E104" s="295"/>
      <c r="F104" s="295"/>
      <c r="G104" s="274">
        <v>150051</v>
      </c>
      <c r="H104" s="283">
        <v>20</v>
      </c>
      <c r="I104" s="283">
        <v>0</v>
      </c>
      <c r="J104" s="283">
        <v>20</v>
      </c>
      <c r="K104" s="282"/>
      <c r="L104" s="284"/>
      <c r="M104" s="282"/>
      <c r="N104" s="282"/>
      <c r="O104" s="353"/>
      <c r="P104" s="353"/>
      <c r="Q104" s="285"/>
      <c r="R104" s="286">
        <v>3001020</v>
      </c>
      <c r="S104" s="318">
        <v>3001020</v>
      </c>
      <c r="T104" s="324">
        <v>3001020</v>
      </c>
      <c r="U104" s="282"/>
      <c r="V104" s="350">
        <v>0</v>
      </c>
      <c r="W104" s="349">
        <v>0</v>
      </c>
      <c r="X104" s="327">
        <v>3001020</v>
      </c>
      <c r="Y104" s="404"/>
      <c r="Z104" s="354"/>
      <c r="AA104" s="408"/>
      <c r="AB104" s="409" t="s">
        <v>520</v>
      </c>
      <c r="AC104" s="356" t="s">
        <v>638</v>
      </c>
      <c r="AD104" s="357" t="s">
        <v>703</v>
      </c>
      <c r="AE104" s="358"/>
    </row>
    <row r="105" spans="1:33" s="355" customFormat="1" ht="18.75" customHeight="1">
      <c r="A105" s="434"/>
      <c r="B105" s="280">
        <v>104</v>
      </c>
      <c r="C105" s="280" t="s">
        <v>870</v>
      </c>
      <c r="D105" s="281" t="s">
        <v>995</v>
      </c>
      <c r="E105" s="282"/>
      <c r="F105" s="282"/>
      <c r="G105" s="274">
        <v>15005100</v>
      </c>
      <c r="H105" s="283">
        <v>17</v>
      </c>
      <c r="I105" s="283">
        <v>0</v>
      </c>
      <c r="J105" s="283">
        <v>17</v>
      </c>
      <c r="K105" s="282"/>
      <c r="L105" s="284"/>
      <c r="M105" s="282"/>
      <c r="N105" s="282"/>
      <c r="O105" s="353"/>
      <c r="P105" s="353"/>
      <c r="Q105" s="285"/>
      <c r="R105" s="359">
        <v>2125723</v>
      </c>
      <c r="S105" s="318">
        <v>2125723</v>
      </c>
      <c r="T105" s="324">
        <v>2125723</v>
      </c>
      <c r="U105" s="360"/>
      <c r="V105" s="350">
        <v>0</v>
      </c>
      <c r="W105" s="349">
        <v>0</v>
      </c>
      <c r="X105" s="327">
        <v>2125723</v>
      </c>
      <c r="Y105" s="404"/>
      <c r="Z105" s="328"/>
      <c r="AA105" s="411"/>
      <c r="AB105" s="409" t="s">
        <v>520</v>
      </c>
      <c r="AC105" s="356"/>
      <c r="AD105" s="357"/>
      <c r="AE105" s="358"/>
    </row>
    <row r="106" spans="1:33" s="355" customFormat="1" ht="18.75" customHeight="1">
      <c r="A106" s="434"/>
      <c r="B106" s="398">
        <v>105</v>
      </c>
      <c r="C106" s="393" t="s">
        <v>883</v>
      </c>
      <c r="D106" s="281" t="s">
        <v>996</v>
      </c>
      <c r="E106" s="282"/>
      <c r="F106" s="282"/>
      <c r="G106" s="274">
        <v>15005100</v>
      </c>
      <c r="H106" s="283">
        <v>35</v>
      </c>
      <c r="I106" s="283">
        <v>0</v>
      </c>
      <c r="J106" s="283">
        <v>35</v>
      </c>
      <c r="K106" s="282"/>
      <c r="L106" s="284"/>
      <c r="M106" s="282"/>
      <c r="N106" s="282"/>
      <c r="O106" s="353"/>
      <c r="P106" s="353"/>
      <c r="Q106" s="353"/>
      <c r="R106" s="286">
        <v>6564731</v>
      </c>
      <c r="S106" s="318">
        <v>6564731</v>
      </c>
      <c r="T106" s="324">
        <v>6564731</v>
      </c>
      <c r="U106" s="360"/>
      <c r="V106" s="350"/>
      <c r="W106" s="349"/>
      <c r="X106" s="327">
        <v>6564731</v>
      </c>
      <c r="Y106" s="404"/>
      <c r="Z106" s="328"/>
      <c r="AA106" s="411"/>
      <c r="AB106" s="409" t="s">
        <v>520</v>
      </c>
      <c r="AC106" s="356"/>
      <c r="AD106" s="357"/>
      <c r="AE106" s="358"/>
    </row>
    <row r="107" spans="1:33" s="361" customFormat="1" ht="18.75" customHeight="1">
      <c r="A107" s="435"/>
      <c r="B107" s="398">
        <v>106</v>
      </c>
      <c r="C107" s="398" t="s">
        <v>882</v>
      </c>
      <c r="D107" s="281" t="s">
        <v>997</v>
      </c>
      <c r="E107" s="279"/>
      <c r="F107" s="279"/>
      <c r="G107" s="274">
        <v>15005100</v>
      </c>
      <c r="H107" s="283">
        <v>12</v>
      </c>
      <c r="I107" s="283">
        <v>0</v>
      </c>
      <c r="J107" s="283">
        <v>12</v>
      </c>
      <c r="K107" s="279"/>
      <c r="L107" s="279"/>
      <c r="M107" s="279"/>
      <c r="N107" s="279"/>
      <c r="O107" s="279"/>
      <c r="P107" s="279"/>
      <c r="Q107" s="279"/>
      <c r="R107" s="286">
        <v>9003060</v>
      </c>
      <c r="S107" s="318">
        <v>9003060</v>
      </c>
      <c r="T107" s="324">
        <v>9003060</v>
      </c>
      <c r="U107" s="279"/>
      <c r="V107" s="279"/>
      <c r="W107" s="279"/>
      <c r="X107" s="327">
        <v>9003060</v>
      </c>
      <c r="Y107" s="404">
        <v>0</v>
      </c>
      <c r="Z107" s="279"/>
      <c r="AA107" s="279"/>
      <c r="AB107" s="409" t="s">
        <v>520</v>
      </c>
      <c r="AC107" s="362"/>
      <c r="AD107" s="357" t="s">
        <v>755</v>
      </c>
      <c r="AE107" s="358"/>
      <c r="AG107" s="363"/>
    </row>
    <row r="108" spans="1:33" s="236" customFormat="1" ht="18.75" customHeight="1">
      <c r="A108" s="433" t="s">
        <v>768</v>
      </c>
      <c r="B108" s="280">
        <v>107</v>
      </c>
      <c r="C108" s="277" t="s">
        <v>871</v>
      </c>
      <c r="D108" s="281" t="s">
        <v>998</v>
      </c>
      <c r="E108" s="295"/>
      <c r="F108" s="295"/>
      <c r="G108" s="266"/>
      <c r="H108" s="283"/>
      <c r="I108" s="283"/>
      <c r="J108" s="283"/>
      <c r="K108" s="282"/>
      <c r="L108" s="364"/>
      <c r="M108" s="282"/>
      <c r="N108" s="282"/>
      <c r="O108" s="282">
        <v>1000000</v>
      </c>
      <c r="P108" s="305"/>
      <c r="Q108" s="261"/>
      <c r="R108" s="273">
        <v>1000000</v>
      </c>
      <c r="S108" s="287"/>
      <c r="T108" s="318"/>
      <c r="U108" s="307"/>
      <c r="V108" s="288"/>
      <c r="W108" s="3"/>
      <c r="X108" s="244">
        <v>1000000</v>
      </c>
      <c r="Y108" s="404"/>
      <c r="Z108" s="352"/>
      <c r="AA108" s="408"/>
      <c r="AB108" s="409" t="s">
        <v>520</v>
      </c>
      <c r="AC108" s="300"/>
      <c r="AD108" s="278" t="s">
        <v>747</v>
      </c>
      <c r="AE108" s="291"/>
    </row>
    <row r="109" spans="1:33" s="236" customFormat="1" ht="18.75" customHeight="1">
      <c r="A109" s="433"/>
      <c r="B109" s="280">
        <v>108</v>
      </c>
      <c r="C109" s="277" t="s">
        <v>872</v>
      </c>
      <c r="D109" s="281" t="s">
        <v>999</v>
      </c>
      <c r="E109" s="295"/>
      <c r="F109" s="295"/>
      <c r="G109" s="266"/>
      <c r="H109" s="283"/>
      <c r="I109" s="283"/>
      <c r="J109" s="283"/>
      <c r="K109" s="282"/>
      <c r="L109" s="364"/>
      <c r="M109" s="282"/>
      <c r="N109" s="282"/>
      <c r="O109" s="282">
        <v>1000000</v>
      </c>
      <c r="P109" s="305"/>
      <c r="Q109" s="261"/>
      <c r="R109" s="273">
        <v>1000000</v>
      </c>
      <c r="S109" s="287"/>
      <c r="T109" s="318"/>
      <c r="U109" s="307"/>
      <c r="V109" s="288"/>
      <c r="W109" s="3"/>
      <c r="X109" s="244">
        <v>1000000</v>
      </c>
      <c r="Y109" s="404"/>
      <c r="Z109" s="352"/>
      <c r="AA109" s="408"/>
      <c r="AB109" s="409" t="s">
        <v>520</v>
      </c>
      <c r="AC109" s="300"/>
      <c r="AD109" s="278" t="s">
        <v>744</v>
      </c>
      <c r="AE109" s="291"/>
    </row>
    <row r="110" spans="1:33" s="236" customFormat="1" ht="18.75" customHeight="1">
      <c r="A110" s="433"/>
      <c r="B110" s="280">
        <v>109</v>
      </c>
      <c r="C110" s="277" t="s">
        <v>873</v>
      </c>
      <c r="D110" s="281" t="s">
        <v>1000</v>
      </c>
      <c r="E110" s="295"/>
      <c r="F110" s="295"/>
      <c r="G110" s="266"/>
      <c r="H110" s="283"/>
      <c r="I110" s="283"/>
      <c r="J110" s="283"/>
      <c r="K110" s="282"/>
      <c r="L110" s="364"/>
      <c r="M110" s="282"/>
      <c r="N110" s="282"/>
      <c r="O110" s="282">
        <v>1000000</v>
      </c>
      <c r="P110" s="305"/>
      <c r="Q110" s="261"/>
      <c r="R110" s="273">
        <v>1000000</v>
      </c>
      <c r="S110" s="287"/>
      <c r="T110" s="318"/>
      <c r="U110" s="307"/>
      <c r="V110" s="288"/>
      <c r="W110" s="3"/>
      <c r="X110" s="244">
        <v>1000000</v>
      </c>
      <c r="Y110" s="404"/>
      <c r="Z110" s="352"/>
      <c r="AA110" s="408"/>
      <c r="AB110" s="409" t="s">
        <v>520</v>
      </c>
      <c r="AC110" s="300"/>
      <c r="AD110" s="278" t="s">
        <v>746</v>
      </c>
      <c r="AE110" s="291"/>
    </row>
    <row r="111" spans="1:33" s="236" customFormat="1" ht="18.75" customHeight="1">
      <c r="A111" s="433"/>
      <c r="B111" s="280">
        <v>110</v>
      </c>
      <c r="C111" s="277" t="s">
        <v>874</v>
      </c>
      <c r="D111" s="281" t="s">
        <v>1001</v>
      </c>
      <c r="E111" s="295"/>
      <c r="F111" s="295"/>
      <c r="G111" s="266"/>
      <c r="H111" s="283"/>
      <c r="I111" s="283"/>
      <c r="J111" s="283"/>
      <c r="K111" s="282"/>
      <c r="L111" s="364"/>
      <c r="M111" s="282"/>
      <c r="N111" s="282"/>
      <c r="O111" s="282">
        <v>1000000</v>
      </c>
      <c r="P111" s="305"/>
      <c r="Q111" s="261"/>
      <c r="R111" s="273">
        <v>1000000</v>
      </c>
      <c r="S111" s="287"/>
      <c r="T111" s="318"/>
      <c r="U111" s="307"/>
      <c r="V111" s="288"/>
      <c r="W111" s="3"/>
      <c r="X111" s="244">
        <v>1000000</v>
      </c>
      <c r="Y111" s="404"/>
      <c r="Z111" s="352"/>
      <c r="AA111" s="408"/>
      <c r="AB111" s="409" t="s">
        <v>520</v>
      </c>
      <c r="AC111" s="300"/>
      <c r="AD111" s="278" t="s">
        <v>748</v>
      </c>
      <c r="AE111" s="291"/>
    </row>
    <row r="112" spans="1:33" s="236" customFormat="1" ht="18.75" customHeight="1">
      <c r="A112" s="433"/>
      <c r="B112" s="280">
        <v>111</v>
      </c>
      <c r="C112" s="277" t="s">
        <v>875</v>
      </c>
      <c r="D112" s="281" t="s">
        <v>1002</v>
      </c>
      <c r="E112" s="295"/>
      <c r="F112" s="295"/>
      <c r="G112" s="266"/>
      <c r="H112" s="283"/>
      <c r="I112" s="283"/>
      <c r="J112" s="283"/>
      <c r="K112" s="282"/>
      <c r="L112" s="364"/>
      <c r="M112" s="282"/>
      <c r="N112" s="282"/>
      <c r="O112" s="282">
        <v>1000000</v>
      </c>
      <c r="P112" s="305"/>
      <c r="Q112" s="261"/>
      <c r="R112" s="273">
        <v>1000000</v>
      </c>
      <c r="S112" s="287"/>
      <c r="T112" s="318"/>
      <c r="U112" s="307"/>
      <c r="V112" s="288"/>
      <c r="W112" s="3"/>
      <c r="X112" s="327">
        <v>1000000</v>
      </c>
      <c r="Y112" s="404"/>
      <c r="Z112" s="352"/>
      <c r="AA112" s="408"/>
      <c r="AB112" s="409" t="s">
        <v>520</v>
      </c>
      <c r="AC112" s="300"/>
      <c r="AD112" s="365" t="s">
        <v>745</v>
      </c>
      <c r="AE112" s="291"/>
    </row>
    <row r="113" spans="1:31" s="376" customFormat="1" ht="18.75" customHeight="1">
      <c r="A113" s="433"/>
      <c r="B113" s="280">
        <v>112</v>
      </c>
      <c r="C113" s="277" t="s">
        <v>770</v>
      </c>
      <c r="D113" s="281" t="s">
        <v>1003</v>
      </c>
      <c r="E113" s="258"/>
      <c r="F113" s="258"/>
      <c r="G113" s="264"/>
      <c r="H113" s="366"/>
      <c r="I113" s="366"/>
      <c r="J113" s="366"/>
      <c r="K113" s="259"/>
      <c r="L113" s="367"/>
      <c r="M113" s="259"/>
      <c r="N113" s="259"/>
      <c r="O113" s="259">
        <v>1000000</v>
      </c>
      <c r="P113" s="368"/>
      <c r="Q113" s="368"/>
      <c r="R113" s="273">
        <v>1000000</v>
      </c>
      <c r="S113" s="369"/>
      <c r="T113" s="369"/>
      <c r="U113" s="368"/>
      <c r="V113" s="370"/>
      <c r="W113" s="371"/>
      <c r="X113" s="327">
        <v>1000000</v>
      </c>
      <c r="Y113" s="404"/>
      <c r="Z113" s="372"/>
      <c r="AA113" s="412"/>
      <c r="AB113" s="409" t="s">
        <v>520</v>
      </c>
      <c r="AC113" s="373"/>
      <c r="AD113" s="374"/>
      <c r="AE113" s="375"/>
    </row>
    <row r="114" spans="1:31" s="376" customFormat="1" ht="18.75" customHeight="1">
      <c r="A114" s="433"/>
      <c r="B114" s="280">
        <v>113</v>
      </c>
      <c r="C114" s="277" t="s">
        <v>769</v>
      </c>
      <c r="D114" s="281" t="s">
        <v>1004</v>
      </c>
      <c r="E114" s="258"/>
      <c r="F114" s="258"/>
      <c r="G114" s="264"/>
      <c r="H114" s="366"/>
      <c r="I114" s="366"/>
      <c r="J114" s="366"/>
      <c r="K114" s="259"/>
      <c r="L114" s="367"/>
      <c r="M114" s="259"/>
      <c r="N114" s="259"/>
      <c r="O114" s="259">
        <v>1000000</v>
      </c>
      <c r="P114" s="368"/>
      <c r="Q114" s="368"/>
      <c r="R114" s="273">
        <v>1000000</v>
      </c>
      <c r="S114" s="369"/>
      <c r="T114" s="369"/>
      <c r="U114" s="368"/>
      <c r="V114" s="370"/>
      <c r="W114" s="371"/>
      <c r="X114" s="327">
        <v>1000000</v>
      </c>
      <c r="Y114" s="404"/>
      <c r="Z114" s="372"/>
      <c r="AA114" s="412"/>
      <c r="AB114" s="409" t="s">
        <v>520</v>
      </c>
      <c r="AC114" s="373"/>
      <c r="AD114" s="374" t="s">
        <v>880</v>
      </c>
      <c r="AE114" s="375"/>
    </row>
    <row r="115" spans="1:31" s="236" customFormat="1" ht="18.75" customHeight="1">
      <c r="A115" s="248"/>
      <c r="B115" s="414"/>
      <c r="C115" s="414"/>
      <c r="D115" s="415"/>
      <c r="E115" s="416"/>
      <c r="F115" s="416"/>
      <c r="G115" s="417"/>
      <c r="H115" s="418"/>
      <c r="I115" s="419"/>
      <c r="J115" s="420"/>
      <c r="K115" s="421"/>
      <c r="L115" s="422"/>
      <c r="M115" s="421"/>
      <c r="N115" s="423"/>
      <c r="O115" s="421"/>
      <c r="P115" s="421"/>
      <c r="Q115" s="424"/>
      <c r="R115" s="425"/>
      <c r="S115" s="426"/>
      <c r="T115" s="426"/>
      <c r="U115" s="427">
        <v>72</v>
      </c>
      <c r="V115" s="428"/>
      <c r="W115" s="429" t="s">
        <v>80</v>
      </c>
      <c r="X115" s="430">
        <v>1554335171</v>
      </c>
      <c r="Y115" s="431"/>
      <c r="Z115" s="432"/>
      <c r="AA115" s="406"/>
      <c r="AB115" s="407"/>
      <c r="AC115" s="237"/>
    </row>
    <row r="116" spans="1:31" s="236" customFormat="1" ht="18.75" customHeight="1">
      <c r="A116" s="248"/>
      <c r="B116" s="247"/>
      <c r="C116" s="247">
        <v>1</v>
      </c>
      <c r="D116" s="248">
        <v>2</v>
      </c>
      <c r="E116" s="247">
        <v>5</v>
      </c>
      <c r="F116" s="248">
        <v>6</v>
      </c>
      <c r="G116" s="270">
        <v>7</v>
      </c>
      <c r="H116" s="248">
        <v>8</v>
      </c>
      <c r="I116" s="247">
        <v>9</v>
      </c>
      <c r="J116" s="248">
        <v>10</v>
      </c>
      <c r="K116" s="247">
        <v>11</v>
      </c>
      <c r="L116" s="248">
        <v>12</v>
      </c>
      <c r="M116" s="247">
        <v>13</v>
      </c>
      <c r="N116" s="248">
        <v>14</v>
      </c>
      <c r="O116" s="247">
        <v>15</v>
      </c>
      <c r="P116" s="248">
        <v>16</v>
      </c>
      <c r="Q116" s="247">
        <v>17</v>
      </c>
      <c r="R116" s="248">
        <v>18</v>
      </c>
      <c r="S116" s="247">
        <v>19</v>
      </c>
      <c r="T116" s="248">
        <v>20</v>
      </c>
      <c r="U116" s="247">
        <v>21</v>
      </c>
      <c r="V116" s="248">
        <v>22</v>
      </c>
      <c r="W116" s="247">
        <v>23</v>
      </c>
      <c r="X116" s="248">
        <v>24</v>
      </c>
      <c r="Y116" s="402">
        <v>25</v>
      </c>
      <c r="Z116" s="248">
        <v>26</v>
      </c>
      <c r="AA116" s="248">
        <v>28</v>
      </c>
      <c r="AB116" s="247">
        <v>29</v>
      </c>
      <c r="AC116" s="248">
        <v>30</v>
      </c>
      <c r="AD116" s="247">
        <v>31</v>
      </c>
    </row>
    <row r="117" spans="1:31" s="236" customFormat="1" ht="18.75" customHeight="1">
      <c r="B117" s="377"/>
      <c r="C117" s="377"/>
      <c r="F117" s="378"/>
      <c r="G117" s="271"/>
      <c r="J117" s="379"/>
      <c r="L117" s="380"/>
      <c r="R117" s="377"/>
      <c r="X117" s="381"/>
      <c r="Y117" s="405"/>
      <c r="AC117" s="237"/>
    </row>
    <row r="118" spans="1:31" ht="18.75" customHeight="1">
      <c r="E118" s="384"/>
      <c r="J118" s="386"/>
      <c r="K118" s="387"/>
      <c r="X118" s="389"/>
    </row>
    <row r="119" spans="1:31" ht="18.75" hidden="1" customHeight="1"/>
    <row r="120" spans="1:31" ht="18.75" customHeight="1">
      <c r="J120" s="386"/>
    </row>
    <row r="122" spans="1:31" ht="18.75" customHeight="1">
      <c r="Y122" s="405" t="s">
        <v>519</v>
      </c>
    </row>
  </sheetData>
  <autoFilter ref="B1:AB118"/>
  <mergeCells count="4">
    <mergeCell ref="A108:A114"/>
    <mergeCell ref="A2:A89"/>
    <mergeCell ref="A90:A93"/>
    <mergeCell ref="A94:A107"/>
  </mergeCells>
  <phoneticPr fontId="52" type="noConversion"/>
  <conditionalFormatting sqref="AC108:AC114 AC104:AC106">
    <cfRule type="duplicateValues" dxfId="3" priority="278"/>
  </conditionalFormatting>
  <conditionalFormatting sqref="F116 H116 J116 L116 N116 P116 R116 T116 V116 AC116 X116 Z116:AA116">
    <cfRule type="duplicateValues" dxfId="2" priority="4"/>
  </conditionalFormatting>
  <conditionalFormatting sqref="AC117:AC1048576 AC1:AC103 AC107 AC115">
    <cfRule type="duplicateValues" dxfId="1" priority="383"/>
  </conditionalFormatting>
  <conditionalFormatting sqref="AB117:AB1048576 AB1:AB115">
    <cfRule type="duplicateValues" dxfId="0" priority="394"/>
  </conditionalFormatting>
  <hyperlinks>
    <hyperlink ref="AB2" r:id="rId1"/>
    <hyperlink ref="AB3" r:id="rId2"/>
    <hyperlink ref="AB4:AB114" r:id="rId3" display="uyen.nguyen@watasolutions.com"/>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T38"/>
  <sheetViews>
    <sheetView workbookViewId="0">
      <selection activeCell="C26" sqref="C26"/>
    </sheetView>
  </sheetViews>
  <sheetFormatPr defaultColWidth="14.42578125" defaultRowHeight="15.75" customHeight="1"/>
  <cols>
    <col min="1" max="5" width="14.42578125" style="141"/>
    <col min="6" max="6" width="21.140625" style="141" customWidth="1"/>
    <col min="7" max="11" width="14.42578125" style="141"/>
    <col min="12" max="12" width="24.85546875" style="141" customWidth="1"/>
    <col min="13" max="16384" width="14.42578125" style="141"/>
  </cols>
  <sheetData>
    <row r="2" spans="1:20" ht="12.75">
      <c r="F2" s="437" t="s">
        <v>424</v>
      </c>
      <c r="G2" s="438"/>
      <c r="H2" s="438"/>
      <c r="I2" s="438"/>
      <c r="J2" s="438"/>
    </row>
    <row r="3" spans="1:20" ht="12.75">
      <c r="E3" s="143" t="s">
        <v>0</v>
      </c>
      <c r="F3" s="144" t="s">
        <v>425</v>
      </c>
      <c r="G3" s="145" t="s">
        <v>426</v>
      </c>
      <c r="H3" s="145" t="s">
        <v>427</v>
      </c>
      <c r="I3" s="145" t="s">
        <v>428</v>
      </c>
      <c r="J3" s="145" t="s">
        <v>429</v>
      </c>
      <c r="K3" s="145" t="s">
        <v>430</v>
      </c>
      <c r="L3" s="145" t="s">
        <v>431</v>
      </c>
      <c r="N3" s="146" t="s">
        <v>432</v>
      </c>
    </row>
    <row r="4" spans="1:20" ht="12.75">
      <c r="E4" s="147">
        <v>1</v>
      </c>
      <c r="F4" s="148" t="s">
        <v>10</v>
      </c>
      <c r="G4" s="149" t="s">
        <v>433</v>
      </c>
      <c r="H4" s="150" t="s">
        <v>434</v>
      </c>
      <c r="I4" s="149">
        <v>1</v>
      </c>
      <c r="J4" s="151">
        <v>150000</v>
      </c>
      <c r="K4" s="151">
        <v>150000</v>
      </c>
      <c r="L4" s="151"/>
      <c r="N4" s="146" t="s">
        <v>435</v>
      </c>
    </row>
    <row r="5" spans="1:20" ht="12.75">
      <c r="E5" s="147">
        <v>2</v>
      </c>
      <c r="F5" s="148" t="s">
        <v>4</v>
      </c>
      <c r="G5" s="149" t="s">
        <v>436</v>
      </c>
      <c r="H5" s="149" t="s">
        <v>437</v>
      </c>
      <c r="I5" s="149">
        <v>1</v>
      </c>
      <c r="J5" s="151">
        <v>150000</v>
      </c>
      <c r="K5" s="151">
        <v>150000</v>
      </c>
      <c r="L5" s="151"/>
      <c r="N5" s="146" t="s">
        <v>438</v>
      </c>
    </row>
    <row r="6" spans="1:20" ht="12.75">
      <c r="E6" s="147">
        <v>3</v>
      </c>
      <c r="F6" s="148" t="s">
        <v>9</v>
      </c>
      <c r="G6" s="149" t="s">
        <v>439</v>
      </c>
      <c r="H6" s="149" t="s">
        <v>440</v>
      </c>
      <c r="I6" s="149">
        <v>1</v>
      </c>
      <c r="J6" s="151">
        <v>150000</v>
      </c>
      <c r="K6" s="151">
        <v>150000</v>
      </c>
      <c r="L6" s="151"/>
    </row>
    <row r="7" spans="1:20" ht="12.75">
      <c r="E7" s="147">
        <v>4</v>
      </c>
      <c r="F7" s="152" t="s">
        <v>11</v>
      </c>
      <c r="G7" s="149" t="s">
        <v>441</v>
      </c>
      <c r="H7" s="149" t="s">
        <v>442</v>
      </c>
      <c r="I7" s="149">
        <v>1</v>
      </c>
      <c r="J7" s="151">
        <v>150000</v>
      </c>
      <c r="K7" s="151">
        <v>150000</v>
      </c>
      <c r="L7" s="151" t="s">
        <v>443</v>
      </c>
    </row>
    <row r="8" spans="1:20" ht="12.75">
      <c r="E8" s="147">
        <v>5</v>
      </c>
      <c r="F8" s="148" t="s">
        <v>24</v>
      </c>
      <c r="G8" s="149" t="s">
        <v>444</v>
      </c>
      <c r="H8" s="149" t="s">
        <v>445</v>
      </c>
      <c r="I8" s="149">
        <v>1</v>
      </c>
      <c r="J8" s="151">
        <v>150000</v>
      </c>
      <c r="K8" s="151">
        <v>150000</v>
      </c>
      <c r="L8" s="151"/>
    </row>
    <row r="9" spans="1:20" ht="12.75">
      <c r="E9" s="147">
        <v>6</v>
      </c>
      <c r="F9" s="148" t="s">
        <v>49</v>
      </c>
      <c r="G9" s="149" t="s">
        <v>444</v>
      </c>
      <c r="H9" s="149" t="s">
        <v>446</v>
      </c>
      <c r="I9" s="149">
        <v>1</v>
      </c>
      <c r="J9" s="151">
        <v>150000</v>
      </c>
      <c r="K9" s="151">
        <v>150000</v>
      </c>
      <c r="L9" s="151"/>
    </row>
    <row r="10" spans="1:20" ht="12.75">
      <c r="E10" s="147">
        <v>7</v>
      </c>
      <c r="F10" s="148" t="s">
        <v>66</v>
      </c>
      <c r="G10" s="149" t="s">
        <v>447</v>
      </c>
      <c r="H10" s="149" t="s">
        <v>448</v>
      </c>
      <c r="I10" s="149">
        <v>1</v>
      </c>
      <c r="J10" s="151">
        <v>150000</v>
      </c>
      <c r="K10" s="151">
        <v>150000</v>
      </c>
      <c r="L10" s="151"/>
    </row>
    <row r="11" spans="1:20" ht="12.75">
      <c r="E11" s="147">
        <v>8</v>
      </c>
      <c r="F11" s="148" t="s">
        <v>70</v>
      </c>
      <c r="G11" s="149" t="s">
        <v>433</v>
      </c>
      <c r="H11" s="149" t="s">
        <v>449</v>
      </c>
      <c r="I11" s="149">
        <v>1</v>
      </c>
      <c r="J11" s="151">
        <v>150000</v>
      </c>
      <c r="K11" s="151">
        <v>150000</v>
      </c>
      <c r="L11" s="151"/>
    </row>
    <row r="12" spans="1:20" ht="12.75">
      <c r="E12" s="147">
        <v>9</v>
      </c>
      <c r="F12" s="148" t="s">
        <v>7</v>
      </c>
      <c r="G12" s="149" t="s">
        <v>433</v>
      </c>
      <c r="H12" s="149" t="s">
        <v>450</v>
      </c>
      <c r="I12" s="149">
        <v>1</v>
      </c>
      <c r="J12" s="151">
        <v>150000</v>
      </c>
      <c r="K12" s="151">
        <v>150000</v>
      </c>
      <c r="L12" s="151"/>
    </row>
    <row r="13" spans="1:20" ht="15">
      <c r="E13" s="147">
        <v>10</v>
      </c>
      <c r="F13" s="148" t="s">
        <v>96</v>
      </c>
      <c r="G13" s="149" t="s">
        <v>451</v>
      </c>
      <c r="H13" s="153" t="s">
        <v>452</v>
      </c>
      <c r="I13" s="149">
        <v>1</v>
      </c>
      <c r="J13" s="151">
        <v>150000</v>
      </c>
      <c r="K13" s="151">
        <v>150000</v>
      </c>
      <c r="L13" s="151"/>
    </row>
    <row r="14" spans="1:20" ht="12.75">
      <c r="E14" s="147">
        <v>11</v>
      </c>
      <c r="F14" s="154" t="s">
        <v>98</v>
      </c>
      <c r="G14" s="150" t="s">
        <v>433</v>
      </c>
      <c r="H14" s="150" t="s">
        <v>453</v>
      </c>
      <c r="I14" s="149">
        <v>1</v>
      </c>
      <c r="J14" s="151">
        <v>150000</v>
      </c>
      <c r="K14" s="151">
        <v>150000</v>
      </c>
      <c r="L14" s="151"/>
    </row>
    <row r="15" spans="1:20" ht="12.75">
      <c r="A15" s="155"/>
      <c r="B15" s="155"/>
      <c r="C15" s="155"/>
      <c r="D15" s="142"/>
      <c r="E15" s="147">
        <v>12</v>
      </c>
      <c r="F15" s="154" t="s">
        <v>171</v>
      </c>
      <c r="G15" s="150" t="s">
        <v>454</v>
      </c>
      <c r="H15" s="150" t="s">
        <v>455</v>
      </c>
      <c r="I15" s="149">
        <v>1</v>
      </c>
      <c r="J15" s="151">
        <v>220000</v>
      </c>
      <c r="K15" s="151">
        <v>220000</v>
      </c>
      <c r="L15" s="151"/>
      <c r="M15" s="155"/>
      <c r="N15" s="155"/>
      <c r="O15" s="155"/>
      <c r="P15" s="155"/>
      <c r="Q15" s="155"/>
      <c r="R15" s="155"/>
      <c r="S15" s="155"/>
      <c r="T15" s="155"/>
    </row>
    <row r="16" spans="1:20" ht="12.75">
      <c r="E16" s="147">
        <v>13</v>
      </c>
      <c r="F16" s="154" t="s">
        <v>166</v>
      </c>
      <c r="G16" s="150" t="s">
        <v>456</v>
      </c>
      <c r="H16" s="150" t="s">
        <v>457</v>
      </c>
      <c r="I16" s="149">
        <v>1</v>
      </c>
      <c r="J16" s="151">
        <v>150000</v>
      </c>
      <c r="K16" s="151">
        <v>150000</v>
      </c>
      <c r="L16" s="151"/>
    </row>
    <row r="17" spans="5:12" ht="12.75">
      <c r="E17" s="147">
        <v>14</v>
      </c>
      <c r="F17" s="148" t="s">
        <v>5</v>
      </c>
      <c r="G17" s="149" t="s">
        <v>458</v>
      </c>
      <c r="H17" s="149" t="s">
        <v>459</v>
      </c>
      <c r="I17" s="149">
        <v>1</v>
      </c>
      <c r="J17" s="151">
        <v>220000</v>
      </c>
      <c r="K17" s="151">
        <v>220000</v>
      </c>
      <c r="L17" s="151"/>
    </row>
    <row r="18" spans="5:12" ht="12.75">
      <c r="E18" s="147">
        <v>15</v>
      </c>
      <c r="F18" s="156" t="s">
        <v>194</v>
      </c>
      <c r="G18" s="150" t="s">
        <v>460</v>
      </c>
      <c r="H18" s="150" t="s">
        <v>461</v>
      </c>
      <c r="I18" s="149">
        <v>1</v>
      </c>
      <c r="J18" s="151">
        <v>150000</v>
      </c>
      <c r="K18" s="151">
        <v>150000</v>
      </c>
      <c r="L18" s="151" t="s">
        <v>462</v>
      </c>
    </row>
    <row r="19" spans="5:12" ht="15">
      <c r="E19" s="147">
        <v>16</v>
      </c>
      <c r="F19" s="157" t="s">
        <v>212</v>
      </c>
      <c r="G19" s="150" t="s">
        <v>463</v>
      </c>
      <c r="H19" s="150" t="s">
        <v>464</v>
      </c>
      <c r="I19" s="158">
        <v>1</v>
      </c>
      <c r="J19" s="151">
        <v>80000</v>
      </c>
      <c r="K19" s="151">
        <v>80000</v>
      </c>
      <c r="L19" s="151" t="s">
        <v>465</v>
      </c>
    </row>
    <row r="20" spans="5:12" ht="15">
      <c r="E20" s="147">
        <v>17</v>
      </c>
      <c r="F20" s="154" t="s">
        <v>305</v>
      </c>
      <c r="G20" s="150" t="s">
        <v>466</v>
      </c>
      <c r="H20" s="150" t="s">
        <v>467</v>
      </c>
      <c r="I20" s="158">
        <v>1</v>
      </c>
      <c r="J20" s="151">
        <v>220000</v>
      </c>
      <c r="K20" s="151">
        <v>220000</v>
      </c>
      <c r="L20" s="151"/>
    </row>
    <row r="21" spans="5:12" ht="15">
      <c r="E21" s="147">
        <v>18</v>
      </c>
      <c r="F21" s="154" t="s">
        <v>304</v>
      </c>
      <c r="G21" s="150" t="s">
        <v>433</v>
      </c>
      <c r="H21" s="150" t="s">
        <v>468</v>
      </c>
      <c r="I21" s="158">
        <v>1</v>
      </c>
      <c r="J21" s="151">
        <v>150000</v>
      </c>
      <c r="K21" s="151">
        <v>150000</v>
      </c>
      <c r="L21" s="151"/>
    </row>
    <row r="22" spans="5:12" ht="15">
      <c r="E22" s="147">
        <v>19</v>
      </c>
      <c r="F22" s="154" t="s">
        <v>318</v>
      </c>
      <c r="G22" s="150" t="s">
        <v>469</v>
      </c>
      <c r="H22" s="150" t="s">
        <v>470</v>
      </c>
      <c r="I22" s="158">
        <v>1</v>
      </c>
      <c r="J22" s="151">
        <v>220000</v>
      </c>
      <c r="K22" s="151">
        <v>220000</v>
      </c>
      <c r="L22" s="151"/>
    </row>
    <row r="23" spans="5:12" ht="15">
      <c r="E23" s="147">
        <v>20</v>
      </c>
      <c r="F23" s="154" t="s">
        <v>167</v>
      </c>
      <c r="G23" s="150" t="s">
        <v>471</v>
      </c>
      <c r="H23" s="150" t="s">
        <v>472</v>
      </c>
      <c r="I23" s="158">
        <v>1</v>
      </c>
      <c r="J23" s="151">
        <v>220000</v>
      </c>
      <c r="K23" s="151">
        <v>220000</v>
      </c>
      <c r="L23" s="151"/>
    </row>
    <row r="24" spans="5:12" ht="15">
      <c r="E24" s="147">
        <v>21</v>
      </c>
      <c r="F24" s="157" t="s">
        <v>306</v>
      </c>
      <c r="G24" s="150" t="s">
        <v>473</v>
      </c>
      <c r="H24" s="150" t="s">
        <v>474</v>
      </c>
      <c r="I24" s="158">
        <v>1</v>
      </c>
      <c r="J24" s="151">
        <v>220000</v>
      </c>
      <c r="K24" s="151">
        <v>220000</v>
      </c>
      <c r="L24" s="151" t="s">
        <v>462</v>
      </c>
    </row>
    <row r="25" spans="5:12" ht="15">
      <c r="E25" s="147">
        <v>22</v>
      </c>
      <c r="F25" s="154" t="s">
        <v>169</v>
      </c>
      <c r="G25" s="150" t="s">
        <v>475</v>
      </c>
      <c r="H25" s="150" t="s">
        <v>476</v>
      </c>
      <c r="I25" s="158">
        <v>1</v>
      </c>
      <c r="J25" s="151">
        <v>150000</v>
      </c>
      <c r="K25" s="151">
        <v>150000</v>
      </c>
      <c r="L25" s="151"/>
    </row>
    <row r="26" spans="5:12" ht="15">
      <c r="E26" s="147">
        <v>23</v>
      </c>
      <c r="F26" s="156" t="s">
        <v>311</v>
      </c>
      <c r="G26" s="150" t="s">
        <v>460</v>
      </c>
      <c r="H26" s="150" t="s">
        <v>477</v>
      </c>
      <c r="I26" s="158">
        <v>1</v>
      </c>
      <c r="J26" s="151">
        <v>150000</v>
      </c>
      <c r="K26" s="151">
        <v>150000</v>
      </c>
      <c r="L26" s="151" t="s">
        <v>462</v>
      </c>
    </row>
    <row r="27" spans="5:12" ht="15">
      <c r="E27" s="159">
        <v>24</v>
      </c>
      <c r="F27" s="160" t="s">
        <v>310</v>
      </c>
      <c r="G27" s="150"/>
      <c r="H27" s="150" t="s">
        <v>478</v>
      </c>
      <c r="I27" s="158">
        <v>1</v>
      </c>
      <c r="J27" s="151">
        <v>150000</v>
      </c>
      <c r="K27" s="151">
        <v>150000</v>
      </c>
      <c r="L27" s="151"/>
    </row>
    <row r="28" spans="5:12" ht="15">
      <c r="E28" s="159">
        <v>25</v>
      </c>
      <c r="F28" s="160" t="s">
        <v>319</v>
      </c>
      <c r="G28" s="150"/>
      <c r="H28" s="150" t="s">
        <v>479</v>
      </c>
      <c r="I28" s="158">
        <v>1</v>
      </c>
      <c r="J28" s="151">
        <v>150000</v>
      </c>
      <c r="K28" s="151">
        <v>150000</v>
      </c>
      <c r="L28" s="151"/>
    </row>
    <row r="29" spans="5:12" ht="15">
      <c r="E29" s="159">
        <v>26</v>
      </c>
      <c r="F29" s="160" t="s">
        <v>316</v>
      </c>
      <c r="G29" s="150"/>
      <c r="H29" s="150" t="s">
        <v>480</v>
      </c>
      <c r="I29" s="158">
        <v>1</v>
      </c>
      <c r="J29" s="151">
        <v>150000</v>
      </c>
      <c r="K29" s="151">
        <v>150000</v>
      </c>
      <c r="L29" s="151"/>
    </row>
    <row r="30" spans="5:12" ht="15">
      <c r="E30" s="159">
        <v>27</v>
      </c>
      <c r="F30" s="161" t="s">
        <v>315</v>
      </c>
      <c r="G30" s="150"/>
      <c r="H30" s="150" t="s">
        <v>481</v>
      </c>
      <c r="I30" s="158">
        <v>1</v>
      </c>
      <c r="J30" s="151">
        <v>150000</v>
      </c>
      <c r="K30" s="151">
        <v>150000</v>
      </c>
      <c r="L30" s="151" t="s">
        <v>462</v>
      </c>
    </row>
    <row r="31" spans="5:12" ht="15">
      <c r="E31" s="159">
        <v>28</v>
      </c>
      <c r="F31" s="160" t="s">
        <v>422</v>
      </c>
      <c r="G31" s="150"/>
      <c r="H31" s="150" t="s">
        <v>482</v>
      </c>
      <c r="I31" s="158">
        <v>1</v>
      </c>
      <c r="J31" s="151">
        <v>150000</v>
      </c>
      <c r="K31" s="151">
        <v>150000</v>
      </c>
      <c r="L31" s="151"/>
    </row>
    <row r="32" spans="5:12" ht="15">
      <c r="E32" s="159">
        <v>29</v>
      </c>
      <c r="F32" s="160" t="s">
        <v>483</v>
      </c>
      <c r="G32" s="150"/>
      <c r="H32" s="150" t="s">
        <v>484</v>
      </c>
      <c r="I32" s="158">
        <v>1</v>
      </c>
      <c r="J32" s="151">
        <v>150000</v>
      </c>
      <c r="K32" s="151">
        <v>150000</v>
      </c>
      <c r="L32" s="151"/>
    </row>
    <row r="33" spans="5:12" ht="15">
      <c r="E33" s="159">
        <v>30</v>
      </c>
      <c r="F33" s="161" t="s">
        <v>317</v>
      </c>
      <c r="G33" s="150"/>
      <c r="H33" s="150" t="s">
        <v>485</v>
      </c>
      <c r="I33" s="158">
        <v>1</v>
      </c>
      <c r="J33" s="151">
        <v>150000</v>
      </c>
      <c r="K33" s="151">
        <v>150000</v>
      </c>
      <c r="L33" s="151" t="s">
        <v>462</v>
      </c>
    </row>
    <row r="34" spans="5:12" ht="15">
      <c r="E34" s="159">
        <v>31</v>
      </c>
      <c r="F34" s="160" t="s">
        <v>486</v>
      </c>
      <c r="G34" s="150"/>
      <c r="H34" s="150" t="s">
        <v>487</v>
      </c>
      <c r="I34" s="158">
        <v>1</v>
      </c>
      <c r="J34" s="151">
        <v>150000</v>
      </c>
      <c r="K34" s="151">
        <v>150000</v>
      </c>
      <c r="L34" s="151"/>
    </row>
    <row r="35" spans="5:12" ht="15">
      <c r="E35" s="159">
        <v>32</v>
      </c>
      <c r="F35" s="160" t="s">
        <v>309</v>
      </c>
      <c r="G35" s="150"/>
      <c r="H35" s="150" t="s">
        <v>488</v>
      </c>
      <c r="I35" s="158">
        <v>1</v>
      </c>
      <c r="J35" s="151">
        <v>150000</v>
      </c>
      <c r="K35" s="151">
        <v>150000</v>
      </c>
      <c r="L35" s="151"/>
    </row>
    <row r="36" spans="5:12" ht="42" customHeight="1">
      <c r="E36" s="439" t="s">
        <v>421</v>
      </c>
      <c r="F36" s="440"/>
      <c r="G36" s="440"/>
      <c r="H36" s="440"/>
      <c r="I36" s="440"/>
      <c r="J36" s="441"/>
      <c r="K36" s="162">
        <f>SUM(K4:K35)</f>
        <v>5150000</v>
      </c>
      <c r="L36" s="151"/>
    </row>
    <row r="37" spans="5:12" ht="42" customHeight="1">
      <c r="E37" s="439" t="s">
        <v>489</v>
      </c>
      <c r="F37" s="440"/>
      <c r="G37" s="440"/>
      <c r="H37" s="440"/>
      <c r="I37" s="440"/>
      <c r="J37" s="441"/>
      <c r="K37" s="162">
        <f>K36*10%</f>
        <v>515000</v>
      </c>
      <c r="L37" s="151"/>
    </row>
    <row r="38" spans="5:12" ht="42" customHeight="1">
      <c r="E38" s="439" t="s">
        <v>490</v>
      </c>
      <c r="F38" s="440"/>
      <c r="G38" s="440"/>
      <c r="H38" s="440"/>
      <c r="I38" s="440"/>
      <c r="J38" s="441"/>
      <c r="K38" s="162">
        <f>SUM(K36:K37)</f>
        <v>5665000</v>
      </c>
      <c r="L38" s="151"/>
    </row>
  </sheetData>
  <mergeCells count="4">
    <mergeCell ref="F2:J2"/>
    <mergeCell ref="E36:J36"/>
    <mergeCell ref="E37:J37"/>
    <mergeCell ref="E38:J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6"/>
  <sheetViews>
    <sheetView workbookViewId="0">
      <selection activeCell="P2" sqref="P2"/>
    </sheetView>
  </sheetViews>
  <sheetFormatPr defaultColWidth="8.85546875" defaultRowHeight="12.75"/>
  <sheetData>
    <row r="1" spans="1:31" ht="128.25">
      <c r="A1" s="29" t="s">
        <v>0</v>
      </c>
      <c r="B1" s="33" t="s">
        <v>1</v>
      </c>
      <c r="C1" s="33"/>
      <c r="D1" s="34" t="s">
        <v>2</v>
      </c>
      <c r="E1" s="33" t="s">
        <v>3</v>
      </c>
      <c r="F1" s="35" t="s">
        <v>37</v>
      </c>
      <c r="G1" s="35" t="s">
        <v>48</v>
      </c>
      <c r="H1" s="35" t="s">
        <v>38</v>
      </c>
      <c r="I1" s="35" t="s">
        <v>34</v>
      </c>
      <c r="J1" s="36" t="s">
        <v>32</v>
      </c>
      <c r="K1" s="37" t="s">
        <v>224</v>
      </c>
      <c r="L1" s="35" t="s">
        <v>95</v>
      </c>
      <c r="M1" s="35" t="s">
        <v>94</v>
      </c>
      <c r="N1" s="35" t="s">
        <v>93</v>
      </c>
      <c r="O1" s="35" t="s">
        <v>64</v>
      </c>
      <c r="P1" s="35" t="s">
        <v>65</v>
      </c>
      <c r="Q1" s="35" t="s">
        <v>63</v>
      </c>
      <c r="R1" s="35" t="s">
        <v>92</v>
      </c>
      <c r="S1" s="38" t="s">
        <v>39</v>
      </c>
      <c r="T1" s="39" t="s">
        <v>36</v>
      </c>
      <c r="U1" s="39" t="s">
        <v>41</v>
      </c>
      <c r="V1" s="35" t="s">
        <v>91</v>
      </c>
      <c r="W1" s="35" t="s">
        <v>40</v>
      </c>
      <c r="X1" s="30" t="s">
        <v>33</v>
      </c>
      <c r="Y1" s="75" t="s">
        <v>35</v>
      </c>
      <c r="Z1" s="31" t="s">
        <v>184</v>
      </c>
      <c r="AA1" s="40">
        <v>21</v>
      </c>
    </row>
    <row r="2" spans="1:31" ht="75">
      <c r="A2" s="41">
        <v>1</v>
      </c>
      <c r="B2" s="16" t="s">
        <v>84</v>
      </c>
      <c r="C2" s="7" t="s">
        <v>320</v>
      </c>
      <c r="D2" s="22" t="s">
        <v>122</v>
      </c>
      <c r="E2" s="7" t="s">
        <v>19</v>
      </c>
      <c r="F2" s="17"/>
      <c r="G2" s="17"/>
      <c r="H2" s="17">
        <v>33000000</v>
      </c>
      <c r="I2" s="42">
        <v>21</v>
      </c>
      <c r="J2" s="42">
        <v>0</v>
      </c>
      <c r="K2" s="18">
        <f t="shared" ref="K2:K16" si="0">I2+J2</f>
        <v>21</v>
      </c>
      <c r="L2" s="2"/>
      <c r="M2" s="2"/>
      <c r="N2" s="2">
        <f t="shared" ref="N2:N7" si="1">ROUND((M2*1.25)*(H2/160),0)</f>
        <v>0</v>
      </c>
      <c r="O2" s="4"/>
      <c r="P2" s="2"/>
      <c r="Q2" s="2"/>
      <c r="R2" s="5"/>
      <c r="S2" s="32">
        <f>ROUND((((H2/$AA$1)*K2)+O2+P2+Q2+R2+L2+N2),0)</f>
        <v>33000000</v>
      </c>
      <c r="T2" s="5">
        <f>ROUND((S2+V2+X2),0)</f>
        <v>36547270</v>
      </c>
      <c r="U2" s="5">
        <f>T2-R2-O2-Q2-P2-N2-L2</f>
        <v>36547270</v>
      </c>
      <c r="V2" s="5">
        <v>496587</v>
      </c>
      <c r="W2" s="4">
        <f>IF((S2-V2-9000000)&gt;0,S2-V2-9000000,0)</f>
        <v>23503413</v>
      </c>
      <c r="X2" s="3">
        <f t="shared" ref="X2:X16" si="2">IF(W2&lt;5000000,W2*0.05,IF(W2&lt;10000000,W2*0.1-250000,IF(W2&lt;18000000,W2*0.15-750000,IF(W2&lt;32000000,W2*0.2-1650000,IF(W2&lt;52000000,W2*0.25-3250000,IF(W2&lt;80000000,W2*0.3-5850000,W2*0.35-9850000))))))</f>
        <v>3050682.6000000006</v>
      </c>
      <c r="Y2" s="43">
        <f t="shared" ref="Y2:Y16" si="3">ROUND(((U2+O2+P2+Q2+R2+N2+L2)-V2-X2),0)</f>
        <v>33000000</v>
      </c>
      <c r="Z2" s="28" t="s">
        <v>87</v>
      </c>
      <c r="AA2" s="44"/>
      <c r="AB2" s="1" t="s">
        <v>122</v>
      </c>
      <c r="AC2" s="1">
        <f>IF(AB2=D2,0,1)</f>
        <v>0</v>
      </c>
      <c r="AE2" s="26"/>
    </row>
    <row r="3" spans="1:31" ht="90">
      <c r="A3" s="41">
        <v>2</v>
      </c>
      <c r="B3" s="25" t="s">
        <v>104</v>
      </c>
      <c r="C3" s="7" t="s">
        <v>321</v>
      </c>
      <c r="D3" s="22" t="s">
        <v>188</v>
      </c>
      <c r="E3" s="16" t="s">
        <v>161</v>
      </c>
      <c r="F3" s="17"/>
      <c r="G3" s="17"/>
      <c r="H3" s="54">
        <v>20000000</v>
      </c>
      <c r="I3" s="42">
        <v>20</v>
      </c>
      <c r="J3" s="42">
        <v>1</v>
      </c>
      <c r="K3" s="18">
        <f t="shared" si="0"/>
        <v>21</v>
      </c>
      <c r="L3" s="2"/>
      <c r="M3" s="2"/>
      <c r="N3" s="2">
        <f t="shared" si="1"/>
        <v>0</v>
      </c>
      <c r="O3" s="4"/>
      <c r="P3" s="2"/>
      <c r="Q3" s="2"/>
      <c r="R3" s="5">
        <v>100000</v>
      </c>
      <c r="S3" s="32">
        <f>ROUND((((H3/$AA$1)*K3)+O3+P3+Q3+R3+L3+N3),0)</f>
        <v>20100000</v>
      </c>
      <c r="T3" s="5">
        <f>ROUND((S3+V3+X3),0)</f>
        <v>21437099</v>
      </c>
      <c r="U3" s="5">
        <f>T3-R3-O3-Q3-P3-N3-L3</f>
        <v>21337099</v>
      </c>
      <c r="V3" s="5">
        <v>496587</v>
      </c>
      <c r="W3" s="4">
        <f>IF((S3-V3-9000000)&gt;0,S3-V3-9000000,0)</f>
        <v>10603413</v>
      </c>
      <c r="X3" s="3">
        <f t="shared" si="2"/>
        <v>840511.95</v>
      </c>
      <c r="Y3" s="43">
        <f t="shared" si="3"/>
        <v>20100000</v>
      </c>
      <c r="Z3" s="79" t="s">
        <v>109</v>
      </c>
      <c r="AA3" s="44"/>
      <c r="AB3" s="1" t="s">
        <v>188</v>
      </c>
      <c r="AC3" s="1">
        <f t="shared" ref="AC3:AC66" si="4">IF(AB3=D3,0,1)</f>
        <v>0</v>
      </c>
      <c r="AE3" s="26"/>
    </row>
    <row r="4" spans="1:31" ht="75">
      <c r="A4" s="41">
        <v>3</v>
      </c>
      <c r="B4" s="10" t="s">
        <v>55</v>
      </c>
      <c r="C4" s="7" t="s">
        <v>322</v>
      </c>
      <c r="D4" s="11" t="s">
        <v>149</v>
      </c>
      <c r="E4" s="10" t="s">
        <v>19</v>
      </c>
      <c r="F4" s="13"/>
      <c r="G4" s="13"/>
      <c r="H4" s="13">
        <v>17500000</v>
      </c>
      <c r="I4" s="42">
        <v>21</v>
      </c>
      <c r="J4" s="42">
        <v>0</v>
      </c>
      <c r="K4" s="18">
        <f t="shared" si="0"/>
        <v>21</v>
      </c>
      <c r="L4" s="48"/>
      <c r="M4" s="48"/>
      <c r="N4" s="2">
        <f t="shared" si="1"/>
        <v>0</v>
      </c>
      <c r="O4" s="4"/>
      <c r="P4" s="48"/>
      <c r="Q4" s="48"/>
      <c r="R4" s="5"/>
      <c r="S4" s="32">
        <f>ROUND((((H4/$AA$1)*K4)+O4+P4+Q4+R4+L4+N4),0)</f>
        <v>17500000</v>
      </c>
      <c r="T4" s="5">
        <f>ROUND((S4+V4+X4),0)</f>
        <v>18546928</v>
      </c>
      <c r="U4" s="5">
        <f>T4-R4-O4-Q4-P4-N4-L4</f>
        <v>18546928</v>
      </c>
      <c r="V4" s="5">
        <v>496587</v>
      </c>
      <c r="W4" s="4">
        <f>IF((S4-V4-9000000)&gt;0,S4-V4-9000000,0)</f>
        <v>8003413</v>
      </c>
      <c r="X4" s="3">
        <f t="shared" si="2"/>
        <v>550341.30000000005</v>
      </c>
      <c r="Y4" s="43">
        <f t="shared" si="3"/>
        <v>17500000</v>
      </c>
      <c r="Z4" s="28" t="s">
        <v>61</v>
      </c>
      <c r="AA4" s="44"/>
      <c r="AB4" s="1" t="s">
        <v>149</v>
      </c>
      <c r="AC4" s="1">
        <f t="shared" si="4"/>
        <v>0</v>
      </c>
      <c r="AE4" s="26"/>
    </row>
    <row r="5" spans="1:31" ht="75">
      <c r="A5" s="41">
        <v>4</v>
      </c>
      <c r="B5" s="16" t="s">
        <v>86</v>
      </c>
      <c r="C5" s="7" t="s">
        <v>323</v>
      </c>
      <c r="D5" s="22" t="s">
        <v>123</v>
      </c>
      <c r="E5" s="7" t="s">
        <v>19</v>
      </c>
      <c r="F5" s="17"/>
      <c r="G5" s="17"/>
      <c r="H5" s="17">
        <v>37000000</v>
      </c>
      <c r="I5" s="42">
        <v>21</v>
      </c>
      <c r="J5" s="42">
        <v>0</v>
      </c>
      <c r="K5" s="18">
        <f t="shared" si="0"/>
        <v>21</v>
      </c>
      <c r="L5" s="2"/>
      <c r="M5" s="2"/>
      <c r="N5" s="2">
        <f t="shared" si="1"/>
        <v>0</v>
      </c>
      <c r="O5" s="4"/>
      <c r="P5" s="2"/>
      <c r="Q5" s="2"/>
      <c r="R5" s="5">
        <v>105000</v>
      </c>
      <c r="S5" s="32">
        <f>ROUND((((H5/$AA$1)*K5)+O5+P5+Q5+R5+L5+N5),0)</f>
        <v>37105000</v>
      </c>
      <c r="T5" s="5">
        <f>ROUND((S5+V5+X5),0)</f>
        <v>41473270</v>
      </c>
      <c r="U5" s="5">
        <f>T5-R5-O5-Q5-P5-N5-L5</f>
        <v>41368270</v>
      </c>
      <c r="V5" s="5">
        <v>496587</v>
      </c>
      <c r="W5" s="4">
        <f>IF((S5-V5-9000000)&gt;0,S5-V5-9000000,0)</f>
        <v>27608413</v>
      </c>
      <c r="X5" s="3">
        <f t="shared" si="2"/>
        <v>3871682.6000000006</v>
      </c>
      <c r="Y5" s="43">
        <f t="shared" si="3"/>
        <v>37105000</v>
      </c>
      <c r="Z5" s="28" t="s">
        <v>90</v>
      </c>
      <c r="AA5" s="44"/>
      <c r="AB5" s="1" t="s">
        <v>123</v>
      </c>
      <c r="AC5" s="1">
        <f t="shared" si="4"/>
        <v>0</v>
      </c>
      <c r="AE5" s="26"/>
    </row>
    <row r="6" spans="1:31" ht="60">
      <c r="A6" s="41">
        <v>5</v>
      </c>
      <c r="B6" s="7" t="s">
        <v>8</v>
      </c>
      <c r="C6" s="7" t="s">
        <v>324</v>
      </c>
      <c r="D6" s="6" t="s">
        <v>128</v>
      </c>
      <c r="E6" s="7" t="s">
        <v>19</v>
      </c>
      <c r="F6" s="14"/>
      <c r="G6" s="14"/>
      <c r="H6" s="14">
        <v>111630000</v>
      </c>
      <c r="I6" s="42">
        <v>21</v>
      </c>
      <c r="J6" s="42">
        <v>0</v>
      </c>
      <c r="K6" s="18">
        <f t="shared" si="0"/>
        <v>21</v>
      </c>
      <c r="L6" s="2"/>
      <c r="M6" s="2"/>
      <c r="N6" s="2">
        <f t="shared" si="1"/>
        <v>0</v>
      </c>
      <c r="O6" s="4"/>
      <c r="P6" s="2"/>
      <c r="Q6" s="2"/>
      <c r="R6" s="5"/>
      <c r="S6" s="32">
        <f>ROUND((((H6/$AA$1)*K6)+O6+P6+Q6+R6+L6+N6),0)</f>
        <v>111630000</v>
      </c>
      <c r="T6" s="5">
        <f>ROUND((S6+V6+X6),0)</f>
        <v>111630000</v>
      </c>
      <c r="U6" s="5">
        <f>T6-R6-O6-Q6-P6-N6-L6</f>
        <v>111630000</v>
      </c>
      <c r="V6" s="5"/>
      <c r="W6" s="4"/>
      <c r="X6" s="3">
        <f t="shared" si="2"/>
        <v>0</v>
      </c>
      <c r="Y6" s="43">
        <f t="shared" si="3"/>
        <v>111630000</v>
      </c>
      <c r="Z6" s="28"/>
      <c r="AA6" s="44"/>
      <c r="AB6" s="1" t="s">
        <v>128</v>
      </c>
      <c r="AC6" s="1">
        <f t="shared" si="4"/>
        <v>0</v>
      </c>
      <c r="AE6" s="26"/>
    </row>
    <row r="7" spans="1:31" ht="75">
      <c r="A7" s="41">
        <v>6</v>
      </c>
      <c r="B7" s="16" t="s">
        <v>89</v>
      </c>
      <c r="C7" s="7" t="s">
        <v>325</v>
      </c>
      <c r="D7" s="22" t="s">
        <v>154</v>
      </c>
      <c r="E7" s="16" t="s">
        <v>19</v>
      </c>
      <c r="F7" s="17">
        <v>25000000</v>
      </c>
      <c r="G7" s="17"/>
      <c r="H7" s="17"/>
      <c r="I7" s="42">
        <v>21</v>
      </c>
      <c r="J7" s="42">
        <v>0</v>
      </c>
      <c r="K7" s="18">
        <f t="shared" si="0"/>
        <v>21</v>
      </c>
      <c r="L7" s="2"/>
      <c r="M7" s="2"/>
      <c r="N7" s="2">
        <f t="shared" si="1"/>
        <v>0</v>
      </c>
      <c r="O7" s="4"/>
      <c r="P7" s="2"/>
      <c r="Q7" s="2"/>
      <c r="R7" s="5">
        <v>105000</v>
      </c>
      <c r="S7" s="20"/>
      <c r="T7" s="5"/>
      <c r="U7" s="5">
        <f>ROUND(F7/$AA$1*K7,0)</f>
        <v>25000000</v>
      </c>
      <c r="V7" s="5">
        <v>496587</v>
      </c>
      <c r="W7" s="4">
        <f t="shared" ref="W7:W16" si="5">IF((S7-V7-9000000)&gt;0,S7-V7-9000000,0)</f>
        <v>0</v>
      </c>
      <c r="X7" s="3">
        <f t="shared" si="2"/>
        <v>0</v>
      </c>
      <c r="Y7" s="43">
        <f t="shared" si="3"/>
        <v>24608413</v>
      </c>
      <c r="Z7" s="28" t="s">
        <v>88</v>
      </c>
      <c r="AA7" s="44"/>
      <c r="AB7" s="1" t="s">
        <v>154</v>
      </c>
      <c r="AC7" s="1">
        <f t="shared" si="4"/>
        <v>0</v>
      </c>
      <c r="AE7" s="26"/>
    </row>
    <row r="8" spans="1:31" ht="90">
      <c r="A8" s="41">
        <v>7</v>
      </c>
      <c r="B8" s="86" t="s">
        <v>212</v>
      </c>
      <c r="C8" s="88" t="s">
        <v>285</v>
      </c>
      <c r="D8" s="51" t="s">
        <v>221</v>
      </c>
      <c r="E8" s="87" t="s">
        <v>19</v>
      </c>
      <c r="F8" s="13"/>
      <c r="G8" s="13"/>
      <c r="H8" s="85">
        <v>10200000</v>
      </c>
      <c r="I8" s="42">
        <v>11</v>
      </c>
      <c r="J8" s="42">
        <v>0</v>
      </c>
      <c r="K8" s="18">
        <f t="shared" si="0"/>
        <v>11</v>
      </c>
      <c r="L8" s="14"/>
      <c r="M8" s="14"/>
      <c r="N8" s="14"/>
      <c r="O8" s="27"/>
      <c r="P8" s="14"/>
      <c r="Q8" s="14"/>
      <c r="R8" s="14">
        <v>55000</v>
      </c>
      <c r="S8" s="55">
        <f>ROUND((((H8/$AA$1)*K8)+O8+P8+Q8+R8+L8+N8),0)</f>
        <v>5397857</v>
      </c>
      <c r="T8" s="14">
        <f>ROUND((S8+V8+X8),0)</f>
        <v>5397857</v>
      </c>
      <c r="U8" s="14">
        <f>T8-R8-O8-Q8-P8-N8-L8</f>
        <v>5342857</v>
      </c>
      <c r="V8" s="13"/>
      <c r="W8" s="27">
        <f t="shared" si="5"/>
        <v>0</v>
      </c>
      <c r="X8" s="3">
        <f t="shared" si="2"/>
        <v>0</v>
      </c>
      <c r="Y8" s="56">
        <f t="shared" si="3"/>
        <v>5397857</v>
      </c>
      <c r="Z8" s="7" t="s">
        <v>222</v>
      </c>
      <c r="AA8" s="7"/>
      <c r="AB8" s="1" t="s">
        <v>221</v>
      </c>
      <c r="AC8" s="1">
        <f t="shared" si="4"/>
        <v>0</v>
      </c>
      <c r="AE8" s="26"/>
    </row>
    <row r="9" spans="1:31" ht="90">
      <c r="A9" s="41">
        <v>8</v>
      </c>
      <c r="B9" s="86" t="s">
        <v>213</v>
      </c>
      <c r="C9" s="7" t="s">
        <v>326</v>
      </c>
      <c r="D9" s="52" t="s">
        <v>220</v>
      </c>
      <c r="E9" s="87" t="s">
        <v>19</v>
      </c>
      <c r="F9" s="13"/>
      <c r="G9" s="13"/>
      <c r="H9" s="85">
        <v>25000000</v>
      </c>
      <c r="I9" s="42">
        <v>11.5</v>
      </c>
      <c r="J9" s="42">
        <v>0.5</v>
      </c>
      <c r="K9" s="18">
        <f t="shared" si="0"/>
        <v>12</v>
      </c>
      <c r="L9" s="14"/>
      <c r="M9" s="14"/>
      <c r="N9" s="14"/>
      <c r="O9" s="27"/>
      <c r="P9" s="14"/>
      <c r="Q9" s="14"/>
      <c r="R9" s="14">
        <v>60000</v>
      </c>
      <c r="S9" s="55">
        <f>ROUND((((H9/$AA$1)*K9)+O9+P9+Q9+R9+L9+N9),0)</f>
        <v>14345714</v>
      </c>
      <c r="T9" s="14">
        <f>ROUND((S9+V9+X9),0)</f>
        <v>14630285</v>
      </c>
      <c r="U9" s="14">
        <f>T9-R9-O9-Q9-P9-N9-L9</f>
        <v>14570285</v>
      </c>
      <c r="V9" s="13"/>
      <c r="W9" s="27">
        <f t="shared" si="5"/>
        <v>5345714</v>
      </c>
      <c r="X9" s="3">
        <f t="shared" si="2"/>
        <v>284571.40000000002</v>
      </c>
      <c r="Y9" s="56">
        <f t="shared" si="3"/>
        <v>14345714</v>
      </c>
      <c r="Z9" s="7" t="s">
        <v>31</v>
      </c>
      <c r="AA9" s="7"/>
      <c r="AB9" s="1" t="s">
        <v>220</v>
      </c>
      <c r="AC9" s="1">
        <f t="shared" si="4"/>
        <v>0</v>
      </c>
      <c r="AE9" s="26"/>
    </row>
    <row r="10" spans="1:31" ht="90">
      <c r="A10" s="41">
        <v>9</v>
      </c>
      <c r="B10" s="10" t="s">
        <v>250</v>
      </c>
      <c r="C10" s="7" t="s">
        <v>327</v>
      </c>
      <c r="D10" s="11" t="s">
        <v>251</v>
      </c>
      <c r="E10" s="7" t="s">
        <v>19</v>
      </c>
      <c r="F10" s="13"/>
      <c r="G10" s="13"/>
      <c r="H10" s="13">
        <v>22000000</v>
      </c>
      <c r="I10" s="42">
        <v>21</v>
      </c>
      <c r="J10" s="42">
        <v>0</v>
      </c>
      <c r="K10" s="18">
        <f t="shared" si="0"/>
        <v>21</v>
      </c>
      <c r="L10" s="2"/>
      <c r="M10" s="2"/>
      <c r="N10" s="2">
        <f>ROUND((M10*1.25)*(H10/160),0)</f>
        <v>0</v>
      </c>
      <c r="O10" s="4"/>
      <c r="P10" s="2"/>
      <c r="Q10" s="2"/>
      <c r="R10" s="5"/>
      <c r="S10" s="32">
        <f>ROUND((((H10/$AA$1)*K10)+O10+P10+Q10+R10+L10+N10),0)</f>
        <v>22000000</v>
      </c>
      <c r="T10" s="5">
        <f>ROUND((S10+V10+X10),0)</f>
        <v>23200000</v>
      </c>
      <c r="U10" s="5">
        <f>T10-R10-O10-Q10-P10-N10-L10</f>
        <v>23200000</v>
      </c>
      <c r="V10" s="17"/>
      <c r="W10" s="4">
        <f t="shared" si="5"/>
        <v>13000000</v>
      </c>
      <c r="X10" s="3">
        <f t="shared" si="2"/>
        <v>1200000</v>
      </c>
      <c r="Y10" s="43">
        <f t="shared" si="3"/>
        <v>22000000</v>
      </c>
      <c r="Z10" s="28" t="s">
        <v>31</v>
      </c>
      <c r="AA10" s="44"/>
      <c r="AB10" s="1" t="s">
        <v>251</v>
      </c>
      <c r="AC10" s="1">
        <f t="shared" si="4"/>
        <v>0</v>
      </c>
      <c r="AE10" s="26"/>
    </row>
    <row r="11" spans="1:31" ht="90">
      <c r="A11" s="41">
        <v>10</v>
      </c>
      <c r="B11" s="16" t="s">
        <v>195</v>
      </c>
      <c r="C11" s="7" t="s">
        <v>328</v>
      </c>
      <c r="D11" s="51" t="s">
        <v>208</v>
      </c>
      <c r="E11" s="16" t="s">
        <v>19</v>
      </c>
      <c r="F11" s="17"/>
      <c r="G11" s="17"/>
      <c r="H11" s="50">
        <v>17000000</v>
      </c>
      <c r="I11" s="42">
        <v>21</v>
      </c>
      <c r="J11" s="42">
        <v>0</v>
      </c>
      <c r="K11" s="18">
        <f t="shared" si="0"/>
        <v>21</v>
      </c>
      <c r="L11" s="2"/>
      <c r="M11" s="2"/>
      <c r="N11" s="2"/>
      <c r="O11" s="4"/>
      <c r="P11" s="2"/>
      <c r="Q11" s="2"/>
      <c r="R11" s="5">
        <v>105000</v>
      </c>
      <c r="S11" s="32">
        <f>ROUND((((H11/$AA$1)*K11)+O11+P11+Q11+R11+L11+N11),0)</f>
        <v>17105000</v>
      </c>
      <c r="T11" s="5">
        <f>ROUND((S11+V11+X11),0)</f>
        <v>17665500</v>
      </c>
      <c r="U11" s="5">
        <f>T11-R11-O11-Q11-P11-N11-L11</f>
        <v>17560500</v>
      </c>
      <c r="V11" s="17"/>
      <c r="W11" s="4">
        <f t="shared" si="5"/>
        <v>8105000</v>
      </c>
      <c r="X11" s="3">
        <f t="shared" si="2"/>
        <v>560500</v>
      </c>
      <c r="Y11" s="43">
        <f t="shared" si="3"/>
        <v>17105000</v>
      </c>
      <c r="Z11" s="28" t="s">
        <v>199</v>
      </c>
      <c r="AA11" s="28"/>
      <c r="AB11" s="1" t="s">
        <v>208</v>
      </c>
      <c r="AC11" s="1">
        <f t="shared" si="4"/>
        <v>0</v>
      </c>
      <c r="AE11" s="26"/>
    </row>
    <row r="12" spans="1:31" ht="75">
      <c r="A12" s="41">
        <v>11</v>
      </c>
      <c r="B12" s="10" t="s">
        <v>56</v>
      </c>
      <c r="C12" s="7" t="s">
        <v>329</v>
      </c>
      <c r="D12" s="11" t="s">
        <v>145</v>
      </c>
      <c r="E12" s="10" t="s">
        <v>19</v>
      </c>
      <c r="F12" s="13">
        <v>6000000</v>
      </c>
      <c r="G12" s="13"/>
      <c r="H12" s="13"/>
      <c r="I12" s="42">
        <v>20</v>
      </c>
      <c r="J12" s="42">
        <v>1</v>
      </c>
      <c r="K12" s="18">
        <f t="shared" si="0"/>
        <v>21</v>
      </c>
      <c r="L12" s="48"/>
      <c r="M12" s="48"/>
      <c r="N12" s="2">
        <f>ROUND((M12*1.25)*(H12/160),0)</f>
        <v>0</v>
      </c>
      <c r="O12" s="4"/>
      <c r="P12" s="48"/>
      <c r="Q12" s="48"/>
      <c r="R12" s="5">
        <v>100000</v>
      </c>
      <c r="S12" s="20"/>
      <c r="T12" s="5"/>
      <c r="U12" s="5">
        <f>ROUND(((F12/$AA$1)*K12),0)</f>
        <v>6000000</v>
      </c>
      <c r="V12" s="5">
        <v>496587</v>
      </c>
      <c r="W12" s="4">
        <f t="shared" si="5"/>
        <v>0</v>
      </c>
      <c r="X12" s="3">
        <f t="shared" si="2"/>
        <v>0</v>
      </c>
      <c r="Y12" s="43">
        <f t="shared" si="3"/>
        <v>5603413</v>
      </c>
      <c r="Z12" s="28" t="s">
        <v>57</v>
      </c>
      <c r="AA12" s="44"/>
      <c r="AB12" s="1" t="s">
        <v>145</v>
      </c>
      <c r="AC12" s="1">
        <f t="shared" si="4"/>
        <v>0</v>
      </c>
      <c r="AE12" s="26"/>
    </row>
    <row r="13" spans="1:31" ht="90">
      <c r="A13" s="41">
        <v>12</v>
      </c>
      <c r="B13" s="16" t="s">
        <v>82</v>
      </c>
      <c r="C13" s="7" t="s">
        <v>330</v>
      </c>
      <c r="D13" s="22" t="s">
        <v>116</v>
      </c>
      <c r="E13" s="7" t="s">
        <v>19</v>
      </c>
      <c r="F13" s="17"/>
      <c r="G13" s="17"/>
      <c r="H13" s="17">
        <v>26000000</v>
      </c>
      <c r="I13" s="42">
        <v>21</v>
      </c>
      <c r="J13" s="42">
        <v>0</v>
      </c>
      <c r="K13" s="18">
        <f t="shared" si="0"/>
        <v>21</v>
      </c>
      <c r="L13" s="2"/>
      <c r="M13" s="2"/>
      <c r="N13" s="2">
        <f>ROUND((M13*1.25)*(H13/160),0)</f>
        <v>0</v>
      </c>
      <c r="O13" s="4"/>
      <c r="P13" s="2"/>
      <c r="Q13" s="2"/>
      <c r="R13" s="5">
        <v>105000</v>
      </c>
      <c r="S13" s="32">
        <f>ROUND((((H13/$AA$1)*K13)+O13+P13+Q13+R13+L13+N13),0)</f>
        <v>26105000</v>
      </c>
      <c r="T13" s="5">
        <f>ROUND((S13+V13+X13),0)</f>
        <v>28342849</v>
      </c>
      <c r="U13" s="5">
        <f>T13-R13-O13-Q13-P13-N13-L13</f>
        <v>28237849</v>
      </c>
      <c r="V13" s="5">
        <v>496587</v>
      </c>
      <c r="W13" s="4">
        <f t="shared" si="5"/>
        <v>16608413</v>
      </c>
      <c r="X13" s="3">
        <f t="shared" si="2"/>
        <v>1741261.9499999997</v>
      </c>
      <c r="Y13" s="43">
        <f t="shared" si="3"/>
        <v>26105000</v>
      </c>
      <c r="Z13" s="28" t="s">
        <v>31</v>
      </c>
      <c r="AA13" s="44"/>
      <c r="AB13" s="1" t="s">
        <v>116</v>
      </c>
      <c r="AC13" s="1">
        <f t="shared" si="4"/>
        <v>0</v>
      </c>
      <c r="AD13" s="1"/>
      <c r="AE13" s="26"/>
    </row>
    <row r="14" spans="1:31" ht="90">
      <c r="A14" s="41">
        <v>13</v>
      </c>
      <c r="B14" s="16" t="s">
        <v>267</v>
      </c>
      <c r="C14" s="7" t="s">
        <v>331</v>
      </c>
      <c r="D14" s="51" t="s">
        <v>268</v>
      </c>
      <c r="E14" s="16" t="s">
        <v>19</v>
      </c>
      <c r="F14" s="17"/>
      <c r="G14" s="17"/>
      <c r="H14" s="81">
        <v>5525000</v>
      </c>
      <c r="I14" s="42">
        <v>21</v>
      </c>
      <c r="J14" s="42">
        <v>0</v>
      </c>
      <c r="K14" s="18">
        <f t="shared" si="0"/>
        <v>21</v>
      </c>
      <c r="L14" s="2"/>
      <c r="M14" s="2"/>
      <c r="N14" s="2"/>
      <c r="O14" s="4"/>
      <c r="P14" s="2"/>
      <c r="Q14" s="2"/>
      <c r="R14" s="5">
        <v>105000</v>
      </c>
      <c r="S14" s="32">
        <f>ROUND((((H14/$AA$1)*K14)+O14+P14+Q14+R14+L14+N14),0)</f>
        <v>5630000</v>
      </c>
      <c r="T14" s="5">
        <f>ROUND((S14+V14+X14),0)</f>
        <v>5630000</v>
      </c>
      <c r="U14" s="5">
        <f>T14-R14-O14-Q14-P14-N14-L14</f>
        <v>5525000</v>
      </c>
      <c r="V14" s="17"/>
      <c r="W14" s="4">
        <f t="shared" si="5"/>
        <v>0</v>
      </c>
      <c r="X14" s="3">
        <f t="shared" si="2"/>
        <v>0</v>
      </c>
      <c r="Y14" s="43">
        <f t="shared" si="3"/>
        <v>5630000</v>
      </c>
      <c r="Z14" s="28" t="s">
        <v>269</v>
      </c>
      <c r="AA14" s="28"/>
      <c r="AB14" s="1" t="s">
        <v>268</v>
      </c>
      <c r="AC14" s="1">
        <f t="shared" si="4"/>
        <v>0</v>
      </c>
      <c r="AE14" s="26"/>
    </row>
    <row r="15" spans="1:31" ht="90">
      <c r="A15" s="41">
        <v>14</v>
      </c>
      <c r="B15" s="25" t="s">
        <v>171</v>
      </c>
      <c r="C15" s="7" t="s">
        <v>332</v>
      </c>
      <c r="D15" s="22" t="s">
        <v>175</v>
      </c>
      <c r="E15" s="16" t="s">
        <v>19</v>
      </c>
      <c r="F15" s="17"/>
      <c r="G15" s="54">
        <v>8075000</v>
      </c>
      <c r="H15" s="54">
        <v>9500000</v>
      </c>
      <c r="I15" s="42">
        <v>20</v>
      </c>
      <c r="J15" s="42">
        <v>1</v>
      </c>
      <c r="K15" s="18">
        <f t="shared" si="0"/>
        <v>21</v>
      </c>
      <c r="L15" s="2"/>
      <c r="M15" s="2"/>
      <c r="N15" s="2"/>
      <c r="O15" s="4"/>
      <c r="P15" s="2"/>
      <c r="Q15" s="2"/>
      <c r="R15" s="5"/>
      <c r="S15" s="32">
        <f>ROUND((((H15/$AA$1)*5)+((G15/$AA$1)*16)+O15+P15+Q15+R15+L15+N15),0)</f>
        <v>8414286</v>
      </c>
      <c r="T15" s="5">
        <f>ROUND((S15+V15+X15),0)</f>
        <v>8414286</v>
      </c>
      <c r="U15" s="5">
        <f>T15-R15-O15-Q15-P15-N15-L15</f>
        <v>8414286</v>
      </c>
      <c r="V15" s="17"/>
      <c r="W15" s="4">
        <f t="shared" si="5"/>
        <v>0</v>
      </c>
      <c r="X15" s="3">
        <f t="shared" si="2"/>
        <v>0</v>
      </c>
      <c r="Y15" s="43">
        <f t="shared" si="3"/>
        <v>8414286</v>
      </c>
      <c r="Z15" s="49" t="s">
        <v>183</v>
      </c>
      <c r="AA15" s="44"/>
      <c r="AB15" s="1" t="s">
        <v>175</v>
      </c>
      <c r="AC15" s="1">
        <f t="shared" si="4"/>
        <v>0</v>
      </c>
      <c r="AE15" s="26"/>
    </row>
    <row r="16" spans="1:31" ht="75">
      <c r="A16" s="41">
        <v>15</v>
      </c>
      <c r="B16" s="16" t="s">
        <v>85</v>
      </c>
      <c r="C16" s="7" t="s">
        <v>333</v>
      </c>
      <c r="D16" s="22" t="s">
        <v>156</v>
      </c>
      <c r="E16" s="16" t="s">
        <v>19</v>
      </c>
      <c r="F16" s="17"/>
      <c r="G16" s="17"/>
      <c r="H16" s="17">
        <v>16000000</v>
      </c>
      <c r="I16" s="42">
        <v>20</v>
      </c>
      <c r="J16" s="42">
        <v>1</v>
      </c>
      <c r="K16" s="18">
        <f t="shared" si="0"/>
        <v>21</v>
      </c>
      <c r="L16" s="2"/>
      <c r="M16" s="2"/>
      <c r="N16" s="2">
        <f>ROUND((M16*1.25)*(H16/160),0)</f>
        <v>0</v>
      </c>
      <c r="O16" s="4"/>
      <c r="P16" s="2"/>
      <c r="Q16" s="2"/>
      <c r="R16" s="5">
        <v>100000</v>
      </c>
      <c r="S16" s="32">
        <f>ROUND((((H16/$AA$1)*K16)+O16+P16+Q16+R16+L16+N16),0)</f>
        <v>16100000</v>
      </c>
      <c r="T16" s="5">
        <f>ROUND((S16+V16+X16),0)</f>
        <v>17006928</v>
      </c>
      <c r="U16" s="5">
        <f>T16-R16-O16-Q16-P16-N16-L16</f>
        <v>16906928</v>
      </c>
      <c r="V16" s="5">
        <v>496587</v>
      </c>
      <c r="W16" s="4">
        <f t="shared" si="5"/>
        <v>6603413</v>
      </c>
      <c r="X16" s="3">
        <f t="shared" si="2"/>
        <v>410341.30000000005</v>
      </c>
      <c r="Y16" s="43">
        <f t="shared" si="3"/>
        <v>16100000</v>
      </c>
      <c r="Z16" s="28" t="s">
        <v>87</v>
      </c>
      <c r="AA16" s="44"/>
      <c r="AB16" s="1" t="s">
        <v>156</v>
      </c>
      <c r="AC16" s="1">
        <f t="shared" si="4"/>
        <v>0</v>
      </c>
      <c r="AE16" s="26"/>
    </row>
    <row r="17" spans="1:31" ht="15">
      <c r="A17" s="41">
        <v>16</v>
      </c>
      <c r="B17" s="90" t="s">
        <v>294</v>
      </c>
      <c r="C17" s="92" t="s">
        <v>303</v>
      </c>
      <c r="D17" s="53"/>
      <c r="E17" s="53"/>
      <c r="F17" s="106"/>
      <c r="G17" s="106"/>
      <c r="H17" s="106"/>
      <c r="I17" s="106"/>
      <c r="J17" s="116"/>
      <c r="K17" s="117"/>
      <c r="L17" s="106"/>
      <c r="M17" s="106"/>
      <c r="N17" s="106"/>
      <c r="O17" s="106"/>
      <c r="P17" s="106"/>
      <c r="Q17" s="106"/>
      <c r="R17" s="106"/>
      <c r="S17" s="123"/>
      <c r="T17" s="106"/>
      <c r="U17" s="106"/>
      <c r="V17" s="106"/>
      <c r="W17" s="106"/>
      <c r="X17" s="106"/>
      <c r="Y17" s="130"/>
      <c r="Z17" s="53"/>
      <c r="AA17" s="53"/>
      <c r="AB17" s="1" t="s">
        <v>334</v>
      </c>
      <c r="AC17" s="1">
        <f t="shared" si="4"/>
        <v>1</v>
      </c>
      <c r="AE17" s="26"/>
    </row>
    <row r="18" spans="1:31" ht="90">
      <c r="A18" s="41">
        <v>17</v>
      </c>
      <c r="B18" s="25" t="s">
        <v>197</v>
      </c>
      <c r="C18" s="95" t="s">
        <v>282</v>
      </c>
      <c r="D18" s="51" t="s">
        <v>209</v>
      </c>
      <c r="E18" s="84" t="s">
        <v>210</v>
      </c>
      <c r="F18" s="17"/>
      <c r="G18" s="17"/>
      <c r="H18" s="85">
        <v>27600000</v>
      </c>
      <c r="I18" s="42">
        <v>21</v>
      </c>
      <c r="J18" s="42">
        <v>0</v>
      </c>
      <c r="K18" s="18">
        <f t="shared" ref="K18:K26" si="6">I18+J18</f>
        <v>21</v>
      </c>
      <c r="L18" s="2"/>
      <c r="M18" s="2"/>
      <c r="N18" s="2"/>
      <c r="O18" s="4">
        <v>2000000</v>
      </c>
      <c r="P18" s="2"/>
      <c r="Q18" s="2"/>
      <c r="R18" s="5"/>
      <c r="S18" s="32">
        <f>ROUND((((H18/$AA$1)*K18)+O18+P18+Q18+R18+L18+N18),0)</f>
        <v>29600000</v>
      </c>
      <c r="T18" s="5">
        <f t="shared" ref="T18:T26" si="7">ROUND((S18+V18+X18),0)</f>
        <v>32070000</v>
      </c>
      <c r="U18" s="5">
        <f t="shared" ref="U18:U24" si="8">T18-R18-O18-Q18-P18-N18-L18</f>
        <v>30070000</v>
      </c>
      <c r="V18" s="17"/>
      <c r="W18" s="4">
        <f t="shared" ref="W18:W26" si="9">IF((S18-V18-9000000)&gt;0,S18-V18-9000000,0)</f>
        <v>20600000</v>
      </c>
      <c r="X18" s="3">
        <f t="shared" ref="X18:X26" si="10">IF(W18&lt;5000000,W18*0.05,IF(W18&lt;10000000,W18*0.1-250000,IF(W18&lt;18000000,W18*0.15-750000,IF(W18&lt;32000000,W18*0.2-1650000,IF(W18&lt;52000000,W18*0.25-3250000,IF(W18&lt;80000000,W18*0.3-5850000,W18*0.35-9850000))))))</f>
        <v>2470000</v>
      </c>
      <c r="Y18" s="43">
        <f t="shared" ref="Y18:Y26" si="11">ROUND(((U18+O18+P18+Q18+R18+N18+L18)-V18-X18),0)</f>
        <v>29600000</v>
      </c>
      <c r="Z18" s="28" t="s">
        <v>31</v>
      </c>
      <c r="AA18" s="28"/>
      <c r="AB18" s="1">
        <v>3562596301</v>
      </c>
      <c r="AC18" s="1">
        <f t="shared" si="4"/>
        <v>1</v>
      </c>
      <c r="AE18" s="26"/>
    </row>
    <row r="19" spans="1:31" ht="60">
      <c r="A19" s="41">
        <v>18</v>
      </c>
      <c r="B19" s="7" t="s">
        <v>14</v>
      </c>
      <c r="C19" s="7" t="s">
        <v>335</v>
      </c>
      <c r="D19" s="6" t="s">
        <v>114</v>
      </c>
      <c r="E19" s="7" t="s">
        <v>19</v>
      </c>
      <c r="F19" s="14"/>
      <c r="G19" s="14"/>
      <c r="H19" s="21">
        <v>17820000</v>
      </c>
      <c r="I19" s="42">
        <v>21</v>
      </c>
      <c r="J19" s="42">
        <v>0</v>
      </c>
      <c r="K19" s="18">
        <f t="shared" si="6"/>
        <v>21</v>
      </c>
      <c r="L19" s="2"/>
      <c r="M19" s="2"/>
      <c r="N19" s="2">
        <f>ROUND((M19*1.25)*(H19/160),0)</f>
        <v>0</v>
      </c>
      <c r="O19" s="4"/>
      <c r="P19" s="2"/>
      <c r="Q19" s="2"/>
      <c r="R19" s="5"/>
      <c r="S19" s="32">
        <f>ROUND((((H19/$AA$1)*K19)+O19+P19+Q19+R19+L19+N19),0)</f>
        <v>17820000</v>
      </c>
      <c r="T19" s="5">
        <f t="shared" si="7"/>
        <v>18452000</v>
      </c>
      <c r="U19" s="5">
        <f t="shared" si="8"/>
        <v>18452000</v>
      </c>
      <c r="V19" s="5"/>
      <c r="W19" s="4">
        <f t="shared" si="9"/>
        <v>8820000</v>
      </c>
      <c r="X19" s="3">
        <f t="shared" si="10"/>
        <v>632000</v>
      </c>
      <c r="Y19" s="43">
        <f t="shared" si="11"/>
        <v>17820000</v>
      </c>
      <c r="Z19" s="28"/>
      <c r="AA19" s="44"/>
      <c r="AB19" s="1" t="s">
        <v>114</v>
      </c>
      <c r="AC19" s="1">
        <f t="shared" si="4"/>
        <v>0</v>
      </c>
      <c r="AE19" s="26"/>
    </row>
    <row r="20" spans="1:31" ht="90">
      <c r="A20" s="41">
        <v>19</v>
      </c>
      <c r="B20" s="16" t="s">
        <v>265</v>
      </c>
      <c r="C20" s="7" t="s">
        <v>336</v>
      </c>
      <c r="D20" s="22" t="s">
        <v>266</v>
      </c>
      <c r="E20" s="7" t="s">
        <v>19</v>
      </c>
      <c r="F20" s="17"/>
      <c r="G20" s="17"/>
      <c r="H20" s="17">
        <v>18000000</v>
      </c>
      <c r="I20" s="42">
        <v>21</v>
      </c>
      <c r="J20" s="42">
        <v>0</v>
      </c>
      <c r="K20" s="18">
        <f t="shared" si="6"/>
        <v>21</v>
      </c>
      <c r="L20" s="2"/>
      <c r="M20" s="2"/>
      <c r="N20" s="2"/>
      <c r="O20" s="4"/>
      <c r="P20" s="2"/>
      <c r="Q20" s="2"/>
      <c r="R20" s="5"/>
      <c r="S20" s="32">
        <f>ROUND((((H20/$AA$1)*K20)+O20+P20+Q20+R20+L20+N20),0)</f>
        <v>18000000</v>
      </c>
      <c r="T20" s="5">
        <f t="shared" si="7"/>
        <v>18650000</v>
      </c>
      <c r="U20" s="5">
        <f t="shared" si="8"/>
        <v>18650000</v>
      </c>
      <c r="V20" s="17"/>
      <c r="W20" s="4">
        <f t="shared" si="9"/>
        <v>9000000</v>
      </c>
      <c r="X20" s="3">
        <f t="shared" si="10"/>
        <v>650000</v>
      </c>
      <c r="Y20" s="43">
        <f t="shared" si="11"/>
        <v>18000000</v>
      </c>
      <c r="Z20" s="28" t="s">
        <v>31</v>
      </c>
      <c r="AA20" s="44"/>
      <c r="AB20" s="1" t="s">
        <v>266</v>
      </c>
      <c r="AC20" s="1">
        <f t="shared" si="4"/>
        <v>0</v>
      </c>
      <c r="AE20" s="26"/>
    </row>
    <row r="21" spans="1:31" ht="75">
      <c r="A21" s="41">
        <v>20</v>
      </c>
      <c r="B21" s="10" t="s">
        <v>52</v>
      </c>
      <c r="C21" s="7" t="s">
        <v>337</v>
      </c>
      <c r="D21" s="11" t="s">
        <v>146</v>
      </c>
      <c r="E21" s="10" t="s">
        <v>19</v>
      </c>
      <c r="F21" s="13"/>
      <c r="G21" s="13"/>
      <c r="H21" s="13">
        <v>19000000</v>
      </c>
      <c r="I21" s="42">
        <v>21</v>
      </c>
      <c r="J21" s="42">
        <v>0</v>
      </c>
      <c r="K21" s="18">
        <f t="shared" si="6"/>
        <v>21</v>
      </c>
      <c r="L21" s="48"/>
      <c r="M21" s="48"/>
      <c r="N21" s="2">
        <f>ROUND((M21*1.25)*(H21/160),0)</f>
        <v>0</v>
      </c>
      <c r="O21" s="4"/>
      <c r="P21" s="48"/>
      <c r="Q21" s="48"/>
      <c r="R21" s="5">
        <v>105000</v>
      </c>
      <c r="S21" s="32">
        <f>ROUND((((H21/$AA$1)*K21)+O21+P21+Q21+R21+L21+N21),0)</f>
        <v>19105000</v>
      </c>
      <c r="T21" s="5">
        <f t="shared" si="7"/>
        <v>20312428</v>
      </c>
      <c r="U21" s="5">
        <f t="shared" si="8"/>
        <v>20207428</v>
      </c>
      <c r="V21" s="5">
        <v>496587</v>
      </c>
      <c r="W21" s="4">
        <f t="shared" si="9"/>
        <v>9608413</v>
      </c>
      <c r="X21" s="3">
        <f t="shared" si="10"/>
        <v>710841.3</v>
      </c>
      <c r="Y21" s="43">
        <f t="shared" si="11"/>
        <v>19105000</v>
      </c>
      <c r="Z21" s="28" t="s">
        <v>59</v>
      </c>
      <c r="AA21" s="44"/>
      <c r="AB21" s="1" t="s">
        <v>146</v>
      </c>
      <c r="AC21" s="1">
        <f t="shared" si="4"/>
        <v>0</v>
      </c>
      <c r="AE21" s="26"/>
    </row>
    <row r="22" spans="1:31" ht="90">
      <c r="A22" s="41">
        <v>21</v>
      </c>
      <c r="B22" s="25" t="s">
        <v>169</v>
      </c>
      <c r="C22" s="7" t="s">
        <v>338</v>
      </c>
      <c r="D22" s="22" t="s">
        <v>174</v>
      </c>
      <c r="E22" s="16" t="s">
        <v>19</v>
      </c>
      <c r="F22" s="17"/>
      <c r="G22" s="54">
        <v>17850000</v>
      </c>
      <c r="H22" s="54">
        <v>21000000</v>
      </c>
      <c r="I22" s="42">
        <v>21</v>
      </c>
      <c r="J22" s="42">
        <v>0</v>
      </c>
      <c r="K22" s="18">
        <f t="shared" si="6"/>
        <v>21</v>
      </c>
      <c r="L22" s="2"/>
      <c r="M22" s="2"/>
      <c r="N22" s="2"/>
      <c r="O22" s="4"/>
      <c r="P22" s="2"/>
      <c r="Q22" s="2"/>
      <c r="R22" s="5">
        <v>105000</v>
      </c>
      <c r="S22" s="32">
        <f>ROUND((((H22/$AA$1)*10)+((G22/$AA$1)*11)+O22+P22+Q22+R22+L22+N22),0)</f>
        <v>19455000</v>
      </c>
      <c r="T22" s="5">
        <f t="shared" si="7"/>
        <v>20273250</v>
      </c>
      <c r="U22" s="5">
        <f t="shared" si="8"/>
        <v>20168250</v>
      </c>
      <c r="V22" s="17"/>
      <c r="W22" s="4">
        <f t="shared" si="9"/>
        <v>10455000</v>
      </c>
      <c r="X22" s="3">
        <f t="shared" si="10"/>
        <v>818250</v>
      </c>
      <c r="Y22" s="43">
        <f t="shared" si="11"/>
        <v>19455000</v>
      </c>
      <c r="Z22" s="49" t="s">
        <v>182</v>
      </c>
      <c r="AA22" s="44"/>
      <c r="AB22" s="1" t="s">
        <v>174</v>
      </c>
      <c r="AC22" s="1">
        <f t="shared" si="4"/>
        <v>0</v>
      </c>
      <c r="AE22" s="26"/>
    </row>
    <row r="23" spans="1:31" ht="90">
      <c r="A23" s="41">
        <v>22</v>
      </c>
      <c r="B23" s="16" t="s">
        <v>75</v>
      </c>
      <c r="C23" s="7" t="s">
        <v>339</v>
      </c>
      <c r="D23" s="22" t="s">
        <v>162</v>
      </c>
      <c r="E23" s="16" t="s">
        <v>19</v>
      </c>
      <c r="F23" s="17"/>
      <c r="G23" s="17"/>
      <c r="H23" s="17">
        <v>30000000</v>
      </c>
      <c r="I23" s="42">
        <v>21</v>
      </c>
      <c r="J23" s="42">
        <v>0</v>
      </c>
      <c r="K23" s="18">
        <f t="shared" si="6"/>
        <v>21</v>
      </c>
      <c r="L23" s="2"/>
      <c r="M23" s="2"/>
      <c r="N23" s="2">
        <f>ROUND((M23*1.25)*(H23/160),0)</f>
        <v>0</v>
      </c>
      <c r="O23" s="4"/>
      <c r="P23" s="2"/>
      <c r="Q23" s="2"/>
      <c r="R23" s="5">
        <v>105000</v>
      </c>
      <c r="S23" s="32">
        <f>ROUND((((H23/$AA$1)*K23)+O23+P23+Q23+R23+L23+N23),0)</f>
        <v>30105000</v>
      </c>
      <c r="T23" s="5">
        <f t="shared" si="7"/>
        <v>33073270</v>
      </c>
      <c r="U23" s="5">
        <f t="shared" si="8"/>
        <v>32968270</v>
      </c>
      <c r="V23" s="5">
        <v>496587</v>
      </c>
      <c r="W23" s="4">
        <f t="shared" si="9"/>
        <v>20608413</v>
      </c>
      <c r="X23" s="3">
        <f t="shared" si="10"/>
        <v>2471682.6</v>
      </c>
      <c r="Y23" s="43">
        <f t="shared" si="11"/>
        <v>30105000</v>
      </c>
      <c r="Z23" s="28" t="s">
        <v>31</v>
      </c>
      <c r="AA23" s="44"/>
      <c r="AB23" s="1" t="s">
        <v>162</v>
      </c>
      <c r="AC23" s="1">
        <f t="shared" si="4"/>
        <v>0</v>
      </c>
      <c r="AE23" s="26"/>
    </row>
    <row r="24" spans="1:31" ht="60">
      <c r="A24" s="41">
        <v>23</v>
      </c>
      <c r="B24" s="7" t="s">
        <v>21</v>
      </c>
      <c r="C24" s="7" t="s">
        <v>340</v>
      </c>
      <c r="D24" s="6" t="s">
        <v>133</v>
      </c>
      <c r="E24" s="6" t="s">
        <v>19</v>
      </c>
      <c r="F24" s="14"/>
      <c r="G24" s="14"/>
      <c r="H24" s="21">
        <v>72000000</v>
      </c>
      <c r="I24" s="42">
        <v>21</v>
      </c>
      <c r="J24" s="42">
        <v>0</v>
      </c>
      <c r="K24" s="18">
        <f t="shared" si="6"/>
        <v>21</v>
      </c>
      <c r="L24" s="2"/>
      <c r="M24" s="2"/>
      <c r="N24" s="2">
        <f>ROUND((M24*1.25)*(H24/160),0)</f>
        <v>0</v>
      </c>
      <c r="O24" s="4"/>
      <c r="P24" s="2"/>
      <c r="Q24" s="2"/>
      <c r="R24" s="5">
        <v>105000</v>
      </c>
      <c r="S24" s="32">
        <f>ROUND((((H24/$AA$1)*K24)+O24+P24+Q24+R24+L24+N24),0)</f>
        <v>72105000</v>
      </c>
      <c r="T24" s="5">
        <f t="shared" si="7"/>
        <v>85186500</v>
      </c>
      <c r="U24" s="5">
        <f t="shared" si="8"/>
        <v>85081500</v>
      </c>
      <c r="V24" s="5"/>
      <c r="W24" s="4">
        <f t="shared" si="9"/>
        <v>63105000</v>
      </c>
      <c r="X24" s="3">
        <f t="shared" si="10"/>
        <v>13081500</v>
      </c>
      <c r="Y24" s="43">
        <f t="shared" si="11"/>
        <v>72105000</v>
      </c>
      <c r="Z24" s="28"/>
      <c r="AA24" s="44"/>
      <c r="AB24" s="1" t="s">
        <v>133</v>
      </c>
      <c r="AC24" s="1">
        <f t="shared" si="4"/>
        <v>0</v>
      </c>
      <c r="AE24" s="26"/>
    </row>
    <row r="25" spans="1:31" ht="60">
      <c r="A25" s="41">
        <v>24</v>
      </c>
      <c r="B25" s="16" t="s">
        <v>289</v>
      </c>
      <c r="C25" s="7" t="s">
        <v>341</v>
      </c>
      <c r="D25" s="22">
        <v>71000968925</v>
      </c>
      <c r="E25" s="16" t="s">
        <v>164</v>
      </c>
      <c r="F25" s="17"/>
      <c r="G25" s="17"/>
      <c r="H25" s="17">
        <f>8*23195</f>
        <v>185560</v>
      </c>
      <c r="I25" s="42">
        <v>20</v>
      </c>
      <c r="J25" s="42">
        <v>0</v>
      </c>
      <c r="K25" s="18">
        <f t="shared" si="6"/>
        <v>20</v>
      </c>
      <c r="L25" s="2"/>
      <c r="M25" s="2"/>
      <c r="N25" s="2">
        <f>ROUND((M25*1.25)*(H25/160),0)</f>
        <v>0</v>
      </c>
      <c r="O25" s="4"/>
      <c r="P25" s="2"/>
      <c r="Q25" s="2"/>
      <c r="R25" s="5"/>
      <c r="S25" s="32">
        <f>(K25*H25)+O25+Q25+R25+P25+N25+L25</f>
        <v>3711200</v>
      </c>
      <c r="T25" s="5">
        <f t="shared" si="7"/>
        <v>3711200</v>
      </c>
      <c r="U25" s="5">
        <f>T25-R25-O25-Q25-P25</f>
        <v>3711200</v>
      </c>
      <c r="V25" s="17"/>
      <c r="W25" s="4">
        <f t="shared" si="9"/>
        <v>0</v>
      </c>
      <c r="X25" s="3">
        <f t="shared" si="10"/>
        <v>0</v>
      </c>
      <c r="Y25" s="43">
        <f t="shared" si="11"/>
        <v>3711200</v>
      </c>
      <c r="Z25" s="28"/>
      <c r="AA25" s="44"/>
      <c r="AB25" s="1">
        <v>71000968925</v>
      </c>
      <c r="AC25" s="1">
        <f t="shared" si="4"/>
        <v>0</v>
      </c>
      <c r="AE25" s="26"/>
    </row>
    <row r="26" spans="1:31" ht="75">
      <c r="A26" s="41">
        <v>25</v>
      </c>
      <c r="B26" s="16" t="s">
        <v>71</v>
      </c>
      <c r="C26" s="7" t="s">
        <v>342</v>
      </c>
      <c r="D26" s="22" t="s">
        <v>81</v>
      </c>
      <c r="E26" s="7" t="s">
        <v>19</v>
      </c>
      <c r="F26" s="17"/>
      <c r="G26" s="17"/>
      <c r="H26" s="17">
        <v>25000000</v>
      </c>
      <c r="I26" s="42">
        <v>19</v>
      </c>
      <c r="J26" s="42">
        <v>2</v>
      </c>
      <c r="K26" s="18">
        <f t="shared" si="6"/>
        <v>21</v>
      </c>
      <c r="L26" s="2"/>
      <c r="M26" s="2"/>
      <c r="N26" s="2">
        <f>ROUND((M26*1.25)*(H26/160),0)</f>
        <v>0</v>
      </c>
      <c r="O26" s="4"/>
      <c r="P26" s="2"/>
      <c r="Q26" s="2"/>
      <c r="R26" s="78">
        <f>5000*19</f>
        <v>95000</v>
      </c>
      <c r="S26" s="32">
        <f>ROUND((((H26/$AA$1)*K26)+O26+P26+Q26+R26+L26+N26),0)</f>
        <v>25095000</v>
      </c>
      <c r="T26" s="5">
        <f t="shared" si="7"/>
        <v>27181349</v>
      </c>
      <c r="U26" s="5">
        <f>T26-R26-O26-Q26-P26-N26-L26</f>
        <v>27086349</v>
      </c>
      <c r="V26" s="5">
        <v>496587</v>
      </c>
      <c r="W26" s="4">
        <f t="shared" si="9"/>
        <v>15598413</v>
      </c>
      <c r="X26" s="3">
        <f t="shared" si="10"/>
        <v>1589761.9499999997</v>
      </c>
      <c r="Y26" s="43">
        <f t="shared" si="11"/>
        <v>25095000</v>
      </c>
      <c r="Z26" s="28" t="s">
        <v>79</v>
      </c>
      <c r="AA26" s="44"/>
      <c r="AB26" s="1" t="s">
        <v>81</v>
      </c>
      <c r="AC26" s="1">
        <f t="shared" si="4"/>
        <v>0</v>
      </c>
      <c r="AE26" s="26"/>
    </row>
    <row r="27" spans="1:31" ht="15">
      <c r="A27" s="41">
        <v>26</v>
      </c>
      <c r="B27" s="90" t="s">
        <v>295</v>
      </c>
      <c r="C27" s="92" t="s">
        <v>300</v>
      </c>
      <c r="D27" s="53"/>
      <c r="E27" s="53"/>
      <c r="F27" s="106"/>
      <c r="G27" s="106"/>
      <c r="H27" s="106"/>
      <c r="I27" s="106"/>
      <c r="J27" s="116"/>
      <c r="K27" s="117"/>
      <c r="L27" s="106"/>
      <c r="M27" s="106"/>
      <c r="N27" s="106"/>
      <c r="O27" s="106"/>
      <c r="P27" s="106"/>
      <c r="Q27" s="106"/>
      <c r="R27" s="106"/>
      <c r="S27" s="123"/>
      <c r="T27" s="106"/>
      <c r="U27" s="106"/>
      <c r="V27" s="106"/>
      <c r="W27" s="106"/>
      <c r="X27" s="106"/>
      <c r="Y27" s="130"/>
      <c r="Z27" s="53"/>
      <c r="AA27" s="53"/>
      <c r="AB27" s="1" t="e">
        <v>#N/A</v>
      </c>
      <c r="AC27" s="1" t="e">
        <f t="shared" si="4"/>
        <v>#N/A</v>
      </c>
      <c r="AE27" s="26"/>
    </row>
    <row r="28" spans="1:31" ht="90">
      <c r="A28" s="41">
        <v>27</v>
      </c>
      <c r="B28" s="86" t="s">
        <v>286</v>
      </c>
      <c r="C28" s="7" t="s">
        <v>343</v>
      </c>
      <c r="D28" s="52" t="s">
        <v>287</v>
      </c>
      <c r="E28" s="87" t="s">
        <v>19</v>
      </c>
      <c r="F28" s="13"/>
      <c r="G28" s="13"/>
      <c r="H28" s="85">
        <v>15725000</v>
      </c>
      <c r="I28" s="42">
        <v>8</v>
      </c>
      <c r="J28" s="42">
        <v>0</v>
      </c>
      <c r="K28" s="18">
        <f t="shared" ref="K28:K34" si="12">I28+J28</f>
        <v>8</v>
      </c>
      <c r="L28" s="14"/>
      <c r="M28" s="14"/>
      <c r="N28" s="14"/>
      <c r="O28" s="27"/>
      <c r="P28" s="14"/>
      <c r="Q28" s="14"/>
      <c r="R28" s="14">
        <v>40000</v>
      </c>
      <c r="S28" s="55">
        <f t="shared" ref="S28:S34" si="13">ROUND((((H28/$AA$1)*K28)+O28+P28+Q28+R28+L28+N28),0)</f>
        <v>6030476</v>
      </c>
      <c r="T28" s="14">
        <f t="shared" ref="T28:T34" si="14">ROUND((S28+V28+X28),0)</f>
        <v>6030476</v>
      </c>
      <c r="U28" s="14">
        <f t="shared" ref="U28:U34" si="15">T28-R28-O28-Q28-P28-N28-L28</f>
        <v>5990476</v>
      </c>
      <c r="V28" s="13"/>
      <c r="W28" s="27">
        <f t="shared" ref="W28:W34" si="16">IF((S28-V28-9000000)&gt;0,S28-V28-9000000,0)</f>
        <v>0</v>
      </c>
      <c r="X28" s="3">
        <f t="shared" ref="X28:X34" si="17">IF(W28&lt;5000000,W28*0.05,IF(W28&lt;10000000,W28*0.1-250000,IF(W28&lt;18000000,W28*0.15-750000,IF(W28&lt;32000000,W28*0.2-1650000,IF(W28&lt;52000000,W28*0.25-3250000,IF(W28&lt;80000000,W28*0.3-5850000,W28*0.35-9850000))))))</f>
        <v>0</v>
      </c>
      <c r="Y28" s="56">
        <f t="shared" ref="Y28:Y34" si="18">ROUND(((U28+O28+P28+Q28+R28+N28+L28)-V28-X28),0)</f>
        <v>6030476</v>
      </c>
      <c r="Z28" s="7" t="s">
        <v>288</v>
      </c>
      <c r="AA28" s="7"/>
      <c r="AB28" s="1" t="s">
        <v>287</v>
      </c>
      <c r="AC28" s="1">
        <f t="shared" si="4"/>
        <v>0</v>
      </c>
      <c r="AE28" s="26"/>
    </row>
    <row r="29" spans="1:31" ht="60">
      <c r="A29" s="41">
        <v>28</v>
      </c>
      <c r="B29" s="10" t="s">
        <v>242</v>
      </c>
      <c r="C29" s="7" t="s">
        <v>344</v>
      </c>
      <c r="D29" s="15" t="s">
        <v>243</v>
      </c>
      <c r="E29" s="7" t="s">
        <v>19</v>
      </c>
      <c r="F29" s="13"/>
      <c r="G29" s="13"/>
      <c r="H29" s="21">
        <v>21000000</v>
      </c>
      <c r="I29" s="42">
        <v>16</v>
      </c>
      <c r="J29" s="42">
        <v>0</v>
      </c>
      <c r="K29" s="18">
        <f t="shared" si="12"/>
        <v>16</v>
      </c>
      <c r="L29" s="2"/>
      <c r="M29" s="2"/>
      <c r="N29" s="2">
        <f>ROUND((M29*1.25)*(H29/160),0)</f>
        <v>0</v>
      </c>
      <c r="O29" s="4"/>
      <c r="P29" s="2"/>
      <c r="Q29" s="2"/>
      <c r="R29" s="5"/>
      <c r="S29" s="32">
        <f t="shared" si="13"/>
        <v>16000000</v>
      </c>
      <c r="T29" s="5">
        <f t="shared" si="14"/>
        <v>16450000</v>
      </c>
      <c r="U29" s="5">
        <f t="shared" si="15"/>
        <v>16450000</v>
      </c>
      <c r="V29" s="17"/>
      <c r="W29" s="4">
        <f t="shared" si="16"/>
        <v>7000000</v>
      </c>
      <c r="X29" s="3">
        <f t="shared" si="17"/>
        <v>450000</v>
      </c>
      <c r="Y29" s="43">
        <f t="shared" si="18"/>
        <v>16000000</v>
      </c>
      <c r="Z29" s="28"/>
      <c r="AA29" s="44"/>
      <c r="AB29" s="1" t="s">
        <v>243</v>
      </c>
      <c r="AC29" s="1">
        <f t="shared" si="4"/>
        <v>0</v>
      </c>
      <c r="AE29" s="26"/>
    </row>
    <row r="30" spans="1:31" ht="90">
      <c r="A30" s="41">
        <v>29</v>
      </c>
      <c r="B30" s="16" t="s">
        <v>277</v>
      </c>
      <c r="C30" s="7" t="s">
        <v>345</v>
      </c>
      <c r="D30" s="52" t="s">
        <v>278</v>
      </c>
      <c r="E30" s="16" t="s">
        <v>19</v>
      </c>
      <c r="F30" s="17"/>
      <c r="G30" s="17"/>
      <c r="H30" s="50">
        <v>20000000</v>
      </c>
      <c r="I30" s="42">
        <v>21</v>
      </c>
      <c r="J30" s="42">
        <v>0</v>
      </c>
      <c r="K30" s="18">
        <f t="shared" si="12"/>
        <v>21</v>
      </c>
      <c r="L30" s="2"/>
      <c r="M30" s="2"/>
      <c r="N30" s="2"/>
      <c r="O30" s="4"/>
      <c r="P30" s="2"/>
      <c r="Q30" s="2"/>
      <c r="R30" s="5">
        <v>105000</v>
      </c>
      <c r="S30" s="32">
        <f t="shared" si="13"/>
        <v>20105000</v>
      </c>
      <c r="T30" s="5">
        <f t="shared" si="14"/>
        <v>21020750</v>
      </c>
      <c r="U30" s="5">
        <f t="shared" si="15"/>
        <v>20915750</v>
      </c>
      <c r="V30" s="17"/>
      <c r="W30" s="4">
        <f t="shared" si="16"/>
        <v>11105000</v>
      </c>
      <c r="X30" s="3">
        <f t="shared" si="17"/>
        <v>915750</v>
      </c>
      <c r="Y30" s="43">
        <f t="shared" si="18"/>
        <v>20105000</v>
      </c>
      <c r="Z30" s="28" t="s">
        <v>31</v>
      </c>
      <c r="AA30" s="28"/>
      <c r="AB30" s="1" t="s">
        <v>278</v>
      </c>
      <c r="AC30" s="1">
        <f t="shared" si="4"/>
        <v>0</v>
      </c>
      <c r="AE30" s="26"/>
    </row>
    <row r="31" spans="1:31" ht="90">
      <c r="A31" s="41">
        <v>30</v>
      </c>
      <c r="B31" s="16" t="s">
        <v>258</v>
      </c>
      <c r="C31" s="7" t="s">
        <v>346</v>
      </c>
      <c r="D31" s="80" t="s">
        <v>259</v>
      </c>
      <c r="E31" s="16" t="s">
        <v>19</v>
      </c>
      <c r="F31" s="17"/>
      <c r="G31" s="17"/>
      <c r="H31" s="17">
        <v>23200000</v>
      </c>
      <c r="I31" s="42">
        <v>5</v>
      </c>
      <c r="J31" s="42">
        <v>0</v>
      </c>
      <c r="K31" s="18">
        <f t="shared" si="12"/>
        <v>5</v>
      </c>
      <c r="L31" s="2"/>
      <c r="M31" s="2"/>
      <c r="N31" s="2"/>
      <c r="O31" s="4"/>
      <c r="P31" s="2"/>
      <c r="Q31" s="2"/>
      <c r="R31" s="5"/>
      <c r="S31" s="32">
        <f t="shared" si="13"/>
        <v>5523810</v>
      </c>
      <c r="T31" s="5">
        <f t="shared" si="14"/>
        <v>5523810</v>
      </c>
      <c r="U31" s="5">
        <f t="shared" si="15"/>
        <v>5523810</v>
      </c>
      <c r="V31" s="17"/>
      <c r="W31" s="4">
        <f t="shared" si="16"/>
        <v>0</v>
      </c>
      <c r="X31" s="3">
        <f t="shared" si="17"/>
        <v>0</v>
      </c>
      <c r="Y31" s="43">
        <f t="shared" si="18"/>
        <v>5523810</v>
      </c>
      <c r="Z31" s="28" t="s">
        <v>31</v>
      </c>
      <c r="AA31" s="44"/>
      <c r="AB31" s="1" t="s">
        <v>259</v>
      </c>
      <c r="AC31" s="1">
        <f t="shared" si="4"/>
        <v>0</v>
      </c>
      <c r="AE31" s="26"/>
    </row>
    <row r="32" spans="1:31" ht="60">
      <c r="A32" s="41">
        <v>31</v>
      </c>
      <c r="B32" s="10" t="s">
        <v>45</v>
      </c>
      <c r="C32" s="7" t="s">
        <v>347</v>
      </c>
      <c r="D32" s="11" t="s">
        <v>112</v>
      </c>
      <c r="E32" s="7" t="s">
        <v>19</v>
      </c>
      <c r="F32" s="13"/>
      <c r="G32" s="13"/>
      <c r="H32" s="13">
        <v>20000000</v>
      </c>
      <c r="I32" s="42">
        <v>21</v>
      </c>
      <c r="J32" s="42">
        <v>0</v>
      </c>
      <c r="K32" s="18">
        <f t="shared" si="12"/>
        <v>21</v>
      </c>
      <c r="L32" s="2"/>
      <c r="M32" s="2"/>
      <c r="N32" s="2">
        <f>ROUND((M32*1.25)*(H32/160),0)</f>
        <v>0</v>
      </c>
      <c r="O32" s="4"/>
      <c r="P32" s="2"/>
      <c r="Q32" s="2"/>
      <c r="R32" s="5">
        <v>105000</v>
      </c>
      <c r="S32" s="32">
        <f t="shared" si="13"/>
        <v>20105000</v>
      </c>
      <c r="T32" s="5">
        <f t="shared" si="14"/>
        <v>21442849</v>
      </c>
      <c r="U32" s="5">
        <f t="shared" si="15"/>
        <v>21337849</v>
      </c>
      <c r="V32" s="5">
        <v>496587</v>
      </c>
      <c r="W32" s="4">
        <f t="shared" si="16"/>
        <v>10608413</v>
      </c>
      <c r="X32" s="3">
        <f t="shared" si="17"/>
        <v>841261.95</v>
      </c>
      <c r="Y32" s="43">
        <f t="shared" si="18"/>
        <v>20105000</v>
      </c>
      <c r="Z32" s="28"/>
      <c r="AA32" s="44"/>
      <c r="AB32" s="1" t="s">
        <v>112</v>
      </c>
      <c r="AC32" s="1">
        <f t="shared" si="4"/>
        <v>0</v>
      </c>
      <c r="AE32" s="26"/>
    </row>
    <row r="33" spans="1:31" ht="60">
      <c r="A33" s="41">
        <v>32</v>
      </c>
      <c r="B33" s="7" t="s">
        <v>16</v>
      </c>
      <c r="C33" s="7" t="s">
        <v>348</v>
      </c>
      <c r="D33" s="6" t="s">
        <v>119</v>
      </c>
      <c r="E33" s="7" t="s">
        <v>19</v>
      </c>
      <c r="F33" s="14"/>
      <c r="G33" s="14"/>
      <c r="H33" s="21">
        <v>5000000</v>
      </c>
      <c r="I33" s="42">
        <v>21</v>
      </c>
      <c r="J33" s="42">
        <v>0</v>
      </c>
      <c r="K33" s="18">
        <f t="shared" si="12"/>
        <v>21</v>
      </c>
      <c r="L33" s="2"/>
      <c r="M33" s="2"/>
      <c r="N33" s="2">
        <f>ROUND((M33*1.25)*(H33/160),0)</f>
        <v>0</v>
      </c>
      <c r="O33" s="4"/>
      <c r="P33" s="2"/>
      <c r="Q33" s="2"/>
      <c r="R33" s="5"/>
      <c r="S33" s="32">
        <f t="shared" si="13"/>
        <v>5000000</v>
      </c>
      <c r="T33" s="5">
        <f t="shared" si="14"/>
        <v>5000000</v>
      </c>
      <c r="U33" s="5">
        <f t="shared" si="15"/>
        <v>5000000</v>
      </c>
      <c r="V33" s="5"/>
      <c r="W33" s="4">
        <f t="shared" si="16"/>
        <v>0</v>
      </c>
      <c r="X33" s="3">
        <f t="shared" si="17"/>
        <v>0</v>
      </c>
      <c r="Y33" s="43">
        <f t="shared" si="18"/>
        <v>5000000</v>
      </c>
      <c r="Z33" s="28"/>
      <c r="AA33" s="44"/>
      <c r="AB33" s="1" t="s">
        <v>119</v>
      </c>
      <c r="AC33" s="1">
        <f t="shared" si="4"/>
        <v>0</v>
      </c>
      <c r="AD33" s="1"/>
      <c r="AE33" s="26"/>
    </row>
    <row r="34" spans="1:31" ht="90">
      <c r="A34" s="41">
        <v>33</v>
      </c>
      <c r="B34" s="16" t="s">
        <v>275</v>
      </c>
      <c r="C34" s="7" t="s">
        <v>349</v>
      </c>
      <c r="D34" s="52" t="s">
        <v>276</v>
      </c>
      <c r="E34" s="16" t="s">
        <v>19</v>
      </c>
      <c r="F34" s="17"/>
      <c r="G34" s="17"/>
      <c r="H34" s="50">
        <v>25500000</v>
      </c>
      <c r="I34" s="42">
        <v>20.5</v>
      </c>
      <c r="J34" s="42">
        <v>0.5</v>
      </c>
      <c r="K34" s="18">
        <f t="shared" si="12"/>
        <v>21</v>
      </c>
      <c r="L34" s="2"/>
      <c r="M34" s="2"/>
      <c r="N34" s="2"/>
      <c r="O34" s="4"/>
      <c r="P34" s="2"/>
      <c r="Q34" s="2"/>
      <c r="R34" s="5"/>
      <c r="S34" s="32">
        <f t="shared" si="13"/>
        <v>25500000</v>
      </c>
      <c r="T34" s="5">
        <f t="shared" si="14"/>
        <v>27225000</v>
      </c>
      <c r="U34" s="5">
        <f t="shared" si="15"/>
        <v>27225000</v>
      </c>
      <c r="V34" s="17"/>
      <c r="W34" s="4">
        <f t="shared" si="16"/>
        <v>16500000</v>
      </c>
      <c r="X34" s="3">
        <f t="shared" si="17"/>
        <v>1725000</v>
      </c>
      <c r="Y34" s="43">
        <f t="shared" si="18"/>
        <v>25500000</v>
      </c>
      <c r="Z34" s="28" t="s">
        <v>201</v>
      </c>
      <c r="AA34" s="28"/>
      <c r="AB34" s="1" t="s">
        <v>276</v>
      </c>
      <c r="AC34" s="1">
        <f t="shared" si="4"/>
        <v>0</v>
      </c>
      <c r="AD34" s="1"/>
      <c r="AE34" s="26"/>
    </row>
    <row r="35" spans="1:31" ht="15">
      <c r="A35" s="41">
        <v>34</v>
      </c>
      <c r="B35" s="90" t="s">
        <v>293</v>
      </c>
      <c r="C35" s="53"/>
      <c r="D35" s="53"/>
      <c r="E35" s="53"/>
      <c r="F35" s="106"/>
      <c r="G35" s="106"/>
      <c r="H35" s="106"/>
      <c r="I35" s="106"/>
      <c r="J35" s="116"/>
      <c r="K35" s="117"/>
      <c r="L35" s="106"/>
      <c r="M35" s="106"/>
      <c r="N35" s="106"/>
      <c r="O35" s="106"/>
      <c r="P35" s="106"/>
      <c r="Q35" s="106"/>
      <c r="R35" s="106"/>
      <c r="S35" s="123"/>
      <c r="T35" s="106"/>
      <c r="U35" s="106"/>
      <c r="V35" s="106"/>
      <c r="W35" s="106"/>
      <c r="X35" s="106"/>
      <c r="Y35" s="130"/>
      <c r="Z35" s="53"/>
      <c r="AA35" s="53"/>
      <c r="AB35" s="1" t="e">
        <v>#N/A</v>
      </c>
      <c r="AC35" s="1" t="e">
        <f t="shared" si="4"/>
        <v>#N/A</v>
      </c>
      <c r="AD35" s="1"/>
      <c r="AE35" s="26"/>
    </row>
    <row r="36" spans="1:31" ht="60">
      <c r="A36" s="41">
        <v>35</v>
      </c>
      <c r="B36" s="7" t="s">
        <v>229</v>
      </c>
      <c r="C36" s="7" t="s">
        <v>350</v>
      </c>
      <c r="D36" s="6" t="s">
        <v>230</v>
      </c>
      <c r="E36" s="6" t="s">
        <v>19</v>
      </c>
      <c r="F36" s="14"/>
      <c r="G36" s="14"/>
      <c r="H36" s="21">
        <v>20000000</v>
      </c>
      <c r="I36" s="42">
        <v>21</v>
      </c>
      <c r="J36" s="42">
        <v>0</v>
      </c>
      <c r="K36" s="18">
        <f t="shared" ref="K36:K54" si="19">I36+J36</f>
        <v>21</v>
      </c>
      <c r="L36" s="2"/>
      <c r="M36" s="2"/>
      <c r="N36" s="2">
        <f>ROUND((M36*1.25)*(H36/160),0)</f>
        <v>0</v>
      </c>
      <c r="O36" s="4"/>
      <c r="P36" s="2"/>
      <c r="Q36" s="2"/>
      <c r="R36" s="5"/>
      <c r="S36" s="32">
        <f t="shared" ref="S36:S44" si="20">ROUND((((H36/$AA$1)*K36)+O36+P36+Q36+R36+L36+N36),0)</f>
        <v>20000000</v>
      </c>
      <c r="T36" s="5">
        <f t="shared" ref="T36:T50" si="21">ROUND((S36+V36+X36),0)</f>
        <v>20900000</v>
      </c>
      <c r="U36" s="5">
        <f t="shared" ref="U36:U50" si="22">T36-R36-O36-Q36-P36-N36-L36</f>
        <v>20900000</v>
      </c>
      <c r="V36" s="5"/>
      <c r="W36" s="4">
        <f t="shared" ref="W36:W54" si="23">IF((S36-V36-9000000)&gt;0,S36-V36-9000000,0)</f>
        <v>11000000</v>
      </c>
      <c r="X36" s="3">
        <f t="shared" ref="X36:X54" si="24">IF(W36&lt;5000000,W36*0.05,IF(W36&lt;10000000,W36*0.1-250000,IF(W36&lt;18000000,W36*0.15-750000,IF(W36&lt;32000000,W36*0.2-1650000,IF(W36&lt;52000000,W36*0.25-3250000,IF(W36&lt;80000000,W36*0.3-5850000,W36*0.35-9850000))))))</f>
        <v>900000</v>
      </c>
      <c r="Y36" s="43">
        <f t="shared" ref="Y36:Y54" si="25">ROUND(((U36+O36+P36+Q36+R36+N36+L36)-V36-X36),0)</f>
        <v>20000000</v>
      </c>
      <c r="Z36" s="28"/>
      <c r="AA36" s="44"/>
      <c r="AB36" s="1" t="s">
        <v>230</v>
      </c>
      <c r="AC36" s="1">
        <f t="shared" si="4"/>
        <v>0</v>
      </c>
      <c r="AD36" s="1"/>
      <c r="AE36" s="26"/>
    </row>
    <row r="37" spans="1:31" ht="60">
      <c r="A37" s="41">
        <v>36</v>
      </c>
      <c r="B37" s="10" t="s">
        <v>43</v>
      </c>
      <c r="C37" s="7" t="s">
        <v>351</v>
      </c>
      <c r="D37" s="11" t="s">
        <v>142</v>
      </c>
      <c r="E37" s="10" t="s">
        <v>19</v>
      </c>
      <c r="F37" s="13"/>
      <c r="G37" s="13"/>
      <c r="H37" s="13">
        <v>6000000</v>
      </c>
      <c r="I37" s="42">
        <v>21</v>
      </c>
      <c r="J37" s="42">
        <v>0</v>
      </c>
      <c r="K37" s="18">
        <f t="shared" si="19"/>
        <v>21</v>
      </c>
      <c r="L37" s="48"/>
      <c r="M37" s="45"/>
      <c r="N37" s="2">
        <f>ROUND((M37*1.25)*(H37/176),0)</f>
        <v>0</v>
      </c>
      <c r="O37" s="4"/>
      <c r="P37" s="48"/>
      <c r="Q37" s="48"/>
      <c r="R37" s="5">
        <v>105000</v>
      </c>
      <c r="S37" s="32">
        <f t="shared" si="20"/>
        <v>6105000</v>
      </c>
      <c r="T37" s="5">
        <f t="shared" si="21"/>
        <v>6601587</v>
      </c>
      <c r="U37" s="5">
        <f t="shared" si="22"/>
        <v>6496587</v>
      </c>
      <c r="V37" s="5">
        <v>496587</v>
      </c>
      <c r="W37" s="4">
        <f t="shared" si="23"/>
        <v>0</v>
      </c>
      <c r="X37" s="3">
        <f t="shared" si="24"/>
        <v>0</v>
      </c>
      <c r="Y37" s="43">
        <f t="shared" si="25"/>
        <v>6105000</v>
      </c>
      <c r="Z37" s="28"/>
      <c r="AA37" s="44"/>
      <c r="AB37" s="1" t="s">
        <v>142</v>
      </c>
      <c r="AC37" s="1">
        <f t="shared" si="4"/>
        <v>0</v>
      </c>
      <c r="AE37" s="26"/>
    </row>
    <row r="38" spans="1:31" ht="60">
      <c r="A38" s="41">
        <v>37</v>
      </c>
      <c r="B38" s="7" t="s">
        <v>4</v>
      </c>
      <c r="C38" s="7" t="s">
        <v>352</v>
      </c>
      <c r="D38" s="6" t="s">
        <v>125</v>
      </c>
      <c r="E38" s="7" t="s">
        <v>19</v>
      </c>
      <c r="F38" s="14"/>
      <c r="G38" s="14"/>
      <c r="H38" s="14">
        <v>23800000</v>
      </c>
      <c r="I38" s="42">
        <v>21</v>
      </c>
      <c r="J38" s="42">
        <v>0</v>
      </c>
      <c r="K38" s="18">
        <f t="shared" si="19"/>
        <v>21</v>
      </c>
      <c r="L38" s="4">
        <v>1200000</v>
      </c>
      <c r="M38" s="4"/>
      <c r="N38" s="2">
        <f>ROUND((M38*1.25)*(H38/160),0)</f>
        <v>0</v>
      </c>
      <c r="O38" s="4"/>
      <c r="P38" s="4"/>
      <c r="Q38" s="4"/>
      <c r="R38" s="5"/>
      <c r="S38" s="32">
        <f t="shared" si="20"/>
        <v>25000000</v>
      </c>
      <c r="T38" s="5">
        <f t="shared" si="21"/>
        <v>27072099</v>
      </c>
      <c r="U38" s="5">
        <f t="shared" si="22"/>
        <v>25872099</v>
      </c>
      <c r="V38" s="5">
        <v>496587</v>
      </c>
      <c r="W38" s="4">
        <f t="shared" si="23"/>
        <v>15503413</v>
      </c>
      <c r="X38" s="3">
        <f t="shared" si="24"/>
        <v>1575511.9499999997</v>
      </c>
      <c r="Y38" s="43">
        <f t="shared" si="25"/>
        <v>25000000</v>
      </c>
      <c r="Z38" s="28"/>
      <c r="AA38" s="44"/>
      <c r="AB38" s="1" t="s">
        <v>125</v>
      </c>
      <c r="AC38" s="1">
        <f t="shared" si="4"/>
        <v>0</v>
      </c>
      <c r="AE38" s="26"/>
    </row>
    <row r="39" spans="1:31" ht="60">
      <c r="A39" s="41">
        <v>38</v>
      </c>
      <c r="B39" s="16" t="s">
        <v>236</v>
      </c>
      <c r="C39" s="7" t="s">
        <v>353</v>
      </c>
      <c r="D39" s="22" t="s">
        <v>237</v>
      </c>
      <c r="E39" s="16" t="s">
        <v>19</v>
      </c>
      <c r="F39" s="17"/>
      <c r="G39" s="17"/>
      <c r="H39" s="17">
        <v>23200000</v>
      </c>
      <c r="I39" s="42">
        <v>21</v>
      </c>
      <c r="J39" s="42">
        <v>0</v>
      </c>
      <c r="K39" s="18">
        <f t="shared" si="19"/>
        <v>21</v>
      </c>
      <c r="L39" s="2"/>
      <c r="M39" s="2"/>
      <c r="N39" s="2">
        <f>ROUND((M39*1.25)*(H39/160),0)</f>
        <v>0</v>
      </c>
      <c r="O39" s="4"/>
      <c r="P39" s="2"/>
      <c r="Q39" s="2"/>
      <c r="R39" s="5"/>
      <c r="S39" s="32">
        <f t="shared" si="20"/>
        <v>23200000</v>
      </c>
      <c r="T39" s="5">
        <f t="shared" si="21"/>
        <v>24580000</v>
      </c>
      <c r="U39" s="5">
        <f t="shared" si="22"/>
        <v>24580000</v>
      </c>
      <c r="V39" s="17"/>
      <c r="W39" s="4">
        <f t="shared" si="23"/>
        <v>14200000</v>
      </c>
      <c r="X39" s="3">
        <f t="shared" si="24"/>
        <v>1380000</v>
      </c>
      <c r="Y39" s="43">
        <f t="shared" si="25"/>
        <v>23200000</v>
      </c>
      <c r="Z39" s="28"/>
      <c r="AA39" s="44"/>
      <c r="AB39" s="70" t="s">
        <v>237</v>
      </c>
      <c r="AC39" s="70">
        <f t="shared" si="4"/>
        <v>0</v>
      </c>
      <c r="AE39" s="71"/>
    </row>
    <row r="40" spans="1:31" ht="90">
      <c r="A40" s="41">
        <v>39</v>
      </c>
      <c r="B40" s="25" t="s">
        <v>103</v>
      </c>
      <c r="C40" s="7" t="s">
        <v>354</v>
      </c>
      <c r="D40" s="22" t="s">
        <v>211</v>
      </c>
      <c r="E40" s="16" t="s">
        <v>19</v>
      </c>
      <c r="F40" s="17"/>
      <c r="G40" s="17"/>
      <c r="H40" s="54">
        <v>41000000</v>
      </c>
      <c r="I40" s="42">
        <v>21</v>
      </c>
      <c r="J40" s="42">
        <v>0</v>
      </c>
      <c r="K40" s="18">
        <f t="shared" si="19"/>
        <v>21</v>
      </c>
      <c r="L40" s="2"/>
      <c r="M40" s="2"/>
      <c r="N40" s="2">
        <f>ROUND((M40*1.25)*(H40/160),0)</f>
        <v>0</v>
      </c>
      <c r="O40" s="4"/>
      <c r="P40" s="2"/>
      <c r="Q40" s="2"/>
      <c r="R40" s="5">
        <v>105000</v>
      </c>
      <c r="S40" s="32">
        <f t="shared" si="20"/>
        <v>41105000</v>
      </c>
      <c r="T40" s="5">
        <f t="shared" si="21"/>
        <v>46273270</v>
      </c>
      <c r="U40" s="5">
        <f t="shared" si="22"/>
        <v>46168270</v>
      </c>
      <c r="V40" s="5">
        <v>496587</v>
      </c>
      <c r="W40" s="4">
        <f t="shared" si="23"/>
        <v>31608413</v>
      </c>
      <c r="X40" s="3">
        <f t="shared" si="24"/>
        <v>4671682.6000000006</v>
      </c>
      <c r="Y40" s="43">
        <f t="shared" si="25"/>
        <v>41105000</v>
      </c>
      <c r="Z40" s="79" t="s">
        <v>202</v>
      </c>
      <c r="AA40" s="44"/>
      <c r="AB40" s="1" t="s">
        <v>211</v>
      </c>
      <c r="AC40" s="1">
        <f t="shared" si="4"/>
        <v>0</v>
      </c>
      <c r="AE40" s="26"/>
    </row>
    <row r="41" spans="1:31" ht="90">
      <c r="A41" s="41">
        <v>40</v>
      </c>
      <c r="B41" s="25" t="s">
        <v>166</v>
      </c>
      <c r="C41" s="7" t="s">
        <v>355</v>
      </c>
      <c r="D41" s="22" t="s">
        <v>178</v>
      </c>
      <c r="E41" s="16" t="s">
        <v>19</v>
      </c>
      <c r="F41" s="17"/>
      <c r="G41" s="17"/>
      <c r="H41" s="54">
        <v>18000000</v>
      </c>
      <c r="I41" s="42">
        <v>21</v>
      </c>
      <c r="J41" s="42">
        <v>0</v>
      </c>
      <c r="K41" s="18">
        <f t="shared" si="19"/>
        <v>21</v>
      </c>
      <c r="L41" s="2"/>
      <c r="M41" s="2"/>
      <c r="N41" s="2"/>
      <c r="O41" s="4"/>
      <c r="P41" s="2"/>
      <c r="Q41" s="2"/>
      <c r="R41" s="5"/>
      <c r="S41" s="32">
        <f t="shared" si="20"/>
        <v>18000000</v>
      </c>
      <c r="T41" s="5">
        <f t="shared" si="21"/>
        <v>19096928</v>
      </c>
      <c r="U41" s="5">
        <f t="shared" si="22"/>
        <v>19096928</v>
      </c>
      <c r="V41" s="5">
        <v>496587</v>
      </c>
      <c r="W41" s="4">
        <f t="shared" si="23"/>
        <v>8503413</v>
      </c>
      <c r="X41" s="3">
        <f t="shared" si="24"/>
        <v>600341.30000000005</v>
      </c>
      <c r="Y41" s="43">
        <f t="shared" si="25"/>
        <v>18000000</v>
      </c>
      <c r="Z41" s="49" t="s">
        <v>180</v>
      </c>
      <c r="AA41" s="44"/>
      <c r="AB41" s="1" t="s">
        <v>178</v>
      </c>
      <c r="AC41" s="1">
        <f t="shared" si="4"/>
        <v>0</v>
      </c>
      <c r="AE41" s="26"/>
    </row>
    <row r="42" spans="1:31" ht="60">
      <c r="A42" s="41">
        <v>41</v>
      </c>
      <c r="B42" s="7" t="s">
        <v>23</v>
      </c>
      <c r="C42" s="7" t="s">
        <v>356</v>
      </c>
      <c r="D42" s="6" t="s">
        <v>135</v>
      </c>
      <c r="E42" s="6" t="s">
        <v>19</v>
      </c>
      <c r="F42" s="14"/>
      <c r="G42" s="14"/>
      <c r="H42" s="21">
        <v>14000000</v>
      </c>
      <c r="I42" s="42">
        <v>21</v>
      </c>
      <c r="J42" s="42">
        <v>0</v>
      </c>
      <c r="K42" s="18">
        <f t="shared" si="19"/>
        <v>21</v>
      </c>
      <c r="L42" s="2"/>
      <c r="M42" s="2"/>
      <c r="N42" s="2">
        <f>ROUND((M42*1.25)*(H42/160),0)</f>
        <v>0</v>
      </c>
      <c r="O42" s="4"/>
      <c r="P42" s="2"/>
      <c r="Q42" s="2"/>
      <c r="R42" s="5">
        <v>105000</v>
      </c>
      <c r="S42" s="32">
        <f t="shared" si="20"/>
        <v>14105000</v>
      </c>
      <c r="T42" s="5">
        <f t="shared" si="21"/>
        <v>14832008</v>
      </c>
      <c r="U42" s="5">
        <f t="shared" si="22"/>
        <v>14727008</v>
      </c>
      <c r="V42" s="5">
        <v>496587</v>
      </c>
      <c r="W42" s="4">
        <f t="shared" si="23"/>
        <v>4608413</v>
      </c>
      <c r="X42" s="3">
        <f t="shared" si="24"/>
        <v>230420.65000000002</v>
      </c>
      <c r="Y42" s="43">
        <f t="shared" si="25"/>
        <v>14105000</v>
      </c>
      <c r="Z42" s="28"/>
      <c r="AA42" s="44"/>
      <c r="AB42" s="1" t="s">
        <v>135</v>
      </c>
      <c r="AC42" s="1">
        <f t="shared" si="4"/>
        <v>0</v>
      </c>
      <c r="AE42" s="26"/>
    </row>
    <row r="43" spans="1:31" ht="90">
      <c r="A43" s="41">
        <v>42</v>
      </c>
      <c r="B43" s="16" t="s">
        <v>96</v>
      </c>
      <c r="C43" s="7" t="s">
        <v>357</v>
      </c>
      <c r="D43" s="22" t="s">
        <v>157</v>
      </c>
      <c r="E43" s="16" t="s">
        <v>19</v>
      </c>
      <c r="F43" s="17"/>
      <c r="G43" s="17"/>
      <c r="H43" s="17">
        <v>18000000</v>
      </c>
      <c r="I43" s="42">
        <v>21</v>
      </c>
      <c r="J43" s="42">
        <v>0</v>
      </c>
      <c r="K43" s="18">
        <f t="shared" si="19"/>
        <v>21</v>
      </c>
      <c r="L43" s="2"/>
      <c r="M43" s="45"/>
      <c r="N43" s="2">
        <f>ROUND((M43*1.25)*(H43/176),0)</f>
        <v>0</v>
      </c>
      <c r="O43" s="4"/>
      <c r="P43" s="2"/>
      <c r="Q43" s="2"/>
      <c r="R43" s="5"/>
      <c r="S43" s="32">
        <f t="shared" si="20"/>
        <v>18000000</v>
      </c>
      <c r="T43" s="5">
        <f t="shared" si="21"/>
        <v>19096928</v>
      </c>
      <c r="U43" s="5">
        <f t="shared" si="22"/>
        <v>19096928</v>
      </c>
      <c r="V43" s="5">
        <v>496587</v>
      </c>
      <c r="W43" s="4">
        <f t="shared" si="23"/>
        <v>8503413</v>
      </c>
      <c r="X43" s="3">
        <f t="shared" si="24"/>
        <v>600341.30000000005</v>
      </c>
      <c r="Y43" s="43">
        <f t="shared" si="25"/>
        <v>18000000</v>
      </c>
      <c r="Z43" s="28" t="s">
        <v>31</v>
      </c>
      <c r="AA43" s="44"/>
      <c r="AB43" s="1" t="s">
        <v>157</v>
      </c>
      <c r="AC43" s="1">
        <f t="shared" si="4"/>
        <v>0</v>
      </c>
      <c r="AE43" s="26"/>
    </row>
    <row r="44" spans="1:31" ht="90">
      <c r="A44" s="41">
        <v>43</v>
      </c>
      <c r="B44" s="16" t="s">
        <v>196</v>
      </c>
      <c r="C44" s="7" t="s">
        <v>358</v>
      </c>
      <c r="D44" s="52" t="s">
        <v>204</v>
      </c>
      <c r="E44" s="16" t="s">
        <v>19</v>
      </c>
      <c r="F44" s="17"/>
      <c r="G44" s="17"/>
      <c r="H44" s="82">
        <v>21250000</v>
      </c>
      <c r="I44" s="42">
        <v>21</v>
      </c>
      <c r="J44" s="42">
        <v>0</v>
      </c>
      <c r="K44" s="18">
        <f t="shared" si="19"/>
        <v>21</v>
      </c>
      <c r="L44" s="2"/>
      <c r="M44" s="2"/>
      <c r="N44" s="2"/>
      <c r="O44" s="4"/>
      <c r="P44" s="2"/>
      <c r="Q44" s="2"/>
      <c r="R44" s="5">
        <v>105000</v>
      </c>
      <c r="S44" s="32">
        <f t="shared" si="20"/>
        <v>21355000</v>
      </c>
      <c r="T44" s="5">
        <f t="shared" si="21"/>
        <v>22458250</v>
      </c>
      <c r="U44" s="5">
        <f t="shared" si="22"/>
        <v>22353250</v>
      </c>
      <c r="V44" s="17"/>
      <c r="W44" s="4">
        <f t="shared" si="23"/>
        <v>12355000</v>
      </c>
      <c r="X44" s="3">
        <f t="shared" si="24"/>
        <v>1103250</v>
      </c>
      <c r="Y44" s="43">
        <f t="shared" si="25"/>
        <v>21355000</v>
      </c>
      <c r="Z44" s="28" t="s">
        <v>198</v>
      </c>
      <c r="AA44" s="28"/>
      <c r="AB44" s="1" t="s">
        <v>204</v>
      </c>
      <c r="AC44" s="1">
        <f t="shared" si="4"/>
        <v>0</v>
      </c>
      <c r="AE44" s="26"/>
    </row>
    <row r="45" spans="1:31" ht="90">
      <c r="A45" s="41">
        <v>44</v>
      </c>
      <c r="B45" s="25" t="s">
        <v>255</v>
      </c>
      <c r="C45" s="7" t="s">
        <v>359</v>
      </c>
      <c r="D45" s="22" t="s">
        <v>256</v>
      </c>
      <c r="E45" s="16" t="s">
        <v>19</v>
      </c>
      <c r="F45" s="17"/>
      <c r="G45" s="54">
        <v>14400000</v>
      </c>
      <c r="H45" s="54">
        <v>16000000</v>
      </c>
      <c r="I45" s="42">
        <v>21</v>
      </c>
      <c r="J45" s="42">
        <v>0</v>
      </c>
      <c r="K45" s="18">
        <f t="shared" si="19"/>
        <v>21</v>
      </c>
      <c r="L45" s="2"/>
      <c r="M45" s="2"/>
      <c r="N45" s="2"/>
      <c r="O45" s="4"/>
      <c r="P45" s="2"/>
      <c r="Q45" s="2"/>
      <c r="R45" s="5">
        <v>105000</v>
      </c>
      <c r="S45" s="32">
        <f>ROUND((((H45/$AA$1)*5)+((G45/$AA$1)*16)+O45+P45+Q45+R45+L45+N45),0)</f>
        <v>14885952</v>
      </c>
      <c r="T45" s="5">
        <f t="shared" si="21"/>
        <v>15224547</v>
      </c>
      <c r="U45" s="5">
        <f t="shared" si="22"/>
        <v>15119547</v>
      </c>
      <c r="V45" s="17"/>
      <c r="W45" s="4">
        <f t="shared" si="23"/>
        <v>5885952</v>
      </c>
      <c r="X45" s="3">
        <f t="shared" si="24"/>
        <v>338595.20000000007</v>
      </c>
      <c r="Y45" s="43">
        <f t="shared" si="25"/>
        <v>14885952</v>
      </c>
      <c r="Z45" s="49" t="s">
        <v>257</v>
      </c>
      <c r="AA45" s="44"/>
      <c r="AB45" s="1" t="s">
        <v>256</v>
      </c>
      <c r="AC45" s="1">
        <f t="shared" si="4"/>
        <v>0</v>
      </c>
      <c r="AE45" s="26"/>
    </row>
    <row r="46" spans="1:31" ht="60">
      <c r="A46" s="41">
        <v>45</v>
      </c>
      <c r="B46" s="7" t="s">
        <v>25</v>
      </c>
      <c r="C46" s="7" t="s">
        <v>360</v>
      </c>
      <c r="D46" s="6" t="s">
        <v>137</v>
      </c>
      <c r="E46" s="6" t="s">
        <v>19</v>
      </c>
      <c r="F46" s="14"/>
      <c r="G46" s="14"/>
      <c r="H46" s="46">
        <v>32960000</v>
      </c>
      <c r="I46" s="42">
        <v>21</v>
      </c>
      <c r="J46" s="42">
        <v>0</v>
      </c>
      <c r="K46" s="18">
        <f t="shared" si="19"/>
        <v>21</v>
      </c>
      <c r="L46" s="2">
        <v>1200000</v>
      </c>
      <c r="M46" s="2"/>
      <c r="N46" s="2">
        <f>ROUND((M46*1.25)*(H46/160),0)</f>
        <v>0</v>
      </c>
      <c r="O46" s="4"/>
      <c r="P46" s="2"/>
      <c r="Q46" s="2"/>
      <c r="R46" s="5">
        <v>105000</v>
      </c>
      <c r="S46" s="32">
        <f>ROUND((((H46/$AA$1)*K46)+O46+P46+Q46+R46+L46+N46),0)</f>
        <v>34265000</v>
      </c>
      <c r="T46" s="5">
        <f t="shared" si="21"/>
        <v>38065270</v>
      </c>
      <c r="U46" s="5">
        <f t="shared" si="22"/>
        <v>36760270</v>
      </c>
      <c r="V46" s="5">
        <v>496587</v>
      </c>
      <c r="W46" s="4">
        <f t="shared" si="23"/>
        <v>24768413</v>
      </c>
      <c r="X46" s="3">
        <f t="shared" si="24"/>
        <v>3303682.6000000006</v>
      </c>
      <c r="Y46" s="43">
        <f t="shared" si="25"/>
        <v>34265000</v>
      </c>
      <c r="Z46" s="28"/>
      <c r="AA46" s="44"/>
      <c r="AB46" s="1" t="s">
        <v>137</v>
      </c>
      <c r="AC46" s="1">
        <f t="shared" si="4"/>
        <v>0</v>
      </c>
      <c r="AE46" s="26"/>
    </row>
    <row r="47" spans="1:31" ht="60">
      <c r="A47" s="41">
        <v>46</v>
      </c>
      <c r="B47" s="7" t="s">
        <v>42</v>
      </c>
      <c r="C47" s="7" t="s">
        <v>361</v>
      </c>
      <c r="D47" s="6" t="s">
        <v>111</v>
      </c>
      <c r="E47" s="7" t="s">
        <v>19</v>
      </c>
      <c r="F47" s="14"/>
      <c r="G47" s="14"/>
      <c r="H47" s="21">
        <v>15000000</v>
      </c>
      <c r="I47" s="42">
        <v>21</v>
      </c>
      <c r="J47" s="42">
        <v>0</v>
      </c>
      <c r="K47" s="18">
        <f t="shared" si="19"/>
        <v>21</v>
      </c>
      <c r="L47" s="2"/>
      <c r="M47" s="45"/>
      <c r="N47" s="2">
        <f>ROUND((M47*1.25)*(H47/176),0)</f>
        <v>0</v>
      </c>
      <c r="O47" s="4"/>
      <c r="P47" s="2"/>
      <c r="Q47" s="2"/>
      <c r="R47" s="5"/>
      <c r="S47" s="32">
        <f>ROUND((((H47/$AA$1)*K47)+O47+P47+Q47+R47+L47+N47),0)</f>
        <v>15000000</v>
      </c>
      <c r="T47" s="5">
        <f t="shared" si="21"/>
        <v>15350000</v>
      </c>
      <c r="U47" s="5">
        <f t="shared" si="22"/>
        <v>15350000</v>
      </c>
      <c r="V47" s="5"/>
      <c r="W47" s="4">
        <f t="shared" si="23"/>
        <v>6000000</v>
      </c>
      <c r="X47" s="3">
        <f t="shared" si="24"/>
        <v>350000</v>
      </c>
      <c r="Y47" s="43">
        <f t="shared" si="25"/>
        <v>15000000</v>
      </c>
      <c r="Z47" s="28"/>
      <c r="AA47" s="44"/>
      <c r="AB47" s="1" t="s">
        <v>111</v>
      </c>
      <c r="AC47" s="1">
        <f t="shared" si="4"/>
        <v>0</v>
      </c>
      <c r="AE47" s="26"/>
    </row>
    <row r="48" spans="1:31" ht="90">
      <c r="A48" s="41">
        <v>47</v>
      </c>
      <c r="B48" s="16" t="s">
        <v>191</v>
      </c>
      <c r="C48" s="7" t="s">
        <v>362</v>
      </c>
      <c r="D48" s="51" t="s">
        <v>203</v>
      </c>
      <c r="E48" s="16" t="s">
        <v>19</v>
      </c>
      <c r="F48" s="17"/>
      <c r="G48" s="17"/>
      <c r="H48" s="60">
        <v>32000000</v>
      </c>
      <c r="I48" s="42">
        <v>21</v>
      </c>
      <c r="J48" s="42">
        <v>0</v>
      </c>
      <c r="K48" s="18">
        <f t="shared" si="19"/>
        <v>21</v>
      </c>
      <c r="L48" s="2"/>
      <c r="M48" s="2"/>
      <c r="N48" s="2"/>
      <c r="O48" s="4"/>
      <c r="P48" s="2"/>
      <c r="Q48" s="2"/>
      <c r="R48" s="5">
        <v>105000</v>
      </c>
      <c r="S48" s="32">
        <f>ROUND((((H48/$AA$1)*K48)+O48+P48+Q48+R48+L48+N48),0)</f>
        <v>32105000</v>
      </c>
      <c r="T48" s="5">
        <f t="shared" si="21"/>
        <v>35076000</v>
      </c>
      <c r="U48" s="5">
        <f t="shared" si="22"/>
        <v>34971000</v>
      </c>
      <c r="V48" s="17"/>
      <c r="W48" s="4">
        <f t="shared" si="23"/>
        <v>23105000</v>
      </c>
      <c r="X48" s="3">
        <f t="shared" si="24"/>
        <v>2971000</v>
      </c>
      <c r="Y48" s="43">
        <f t="shared" si="25"/>
        <v>32105000</v>
      </c>
      <c r="Z48" s="28" t="s">
        <v>31</v>
      </c>
      <c r="AA48" s="28"/>
      <c r="AB48" s="1" t="s">
        <v>203</v>
      </c>
      <c r="AC48" s="1">
        <f t="shared" si="4"/>
        <v>0</v>
      </c>
      <c r="AE48" s="26"/>
    </row>
    <row r="49" spans="1:31" ht="90">
      <c r="A49" s="41">
        <v>48</v>
      </c>
      <c r="B49" s="16" t="s">
        <v>193</v>
      </c>
      <c r="C49" s="7" t="s">
        <v>363</v>
      </c>
      <c r="D49" s="52" t="s">
        <v>206</v>
      </c>
      <c r="E49" s="16" t="s">
        <v>19</v>
      </c>
      <c r="F49" s="17"/>
      <c r="G49" s="17"/>
      <c r="H49" s="50">
        <v>23000000</v>
      </c>
      <c r="I49" s="42">
        <v>21</v>
      </c>
      <c r="J49" s="42">
        <v>0</v>
      </c>
      <c r="K49" s="18">
        <f t="shared" si="19"/>
        <v>21</v>
      </c>
      <c r="L49" s="2"/>
      <c r="M49" s="2"/>
      <c r="N49" s="2"/>
      <c r="O49" s="4"/>
      <c r="P49" s="2"/>
      <c r="Q49" s="2"/>
      <c r="R49" s="5">
        <v>105000</v>
      </c>
      <c r="S49" s="32">
        <f>ROUND((((H49/$AA$1)*K49)+O49+P49+Q49+R49+L49+N49),0)</f>
        <v>23105000</v>
      </c>
      <c r="T49" s="5">
        <f t="shared" si="21"/>
        <v>24470750</v>
      </c>
      <c r="U49" s="5">
        <f t="shared" si="22"/>
        <v>24365750</v>
      </c>
      <c r="V49" s="17"/>
      <c r="W49" s="4">
        <f t="shared" si="23"/>
        <v>14105000</v>
      </c>
      <c r="X49" s="3">
        <f t="shared" si="24"/>
        <v>1365750</v>
      </c>
      <c r="Y49" s="43">
        <f t="shared" si="25"/>
        <v>23105000</v>
      </c>
      <c r="Z49" s="28" t="s">
        <v>201</v>
      </c>
      <c r="AA49" s="28"/>
      <c r="AB49" s="1" t="s">
        <v>206</v>
      </c>
      <c r="AC49" s="1">
        <f t="shared" si="4"/>
        <v>0</v>
      </c>
      <c r="AE49" s="26"/>
    </row>
    <row r="50" spans="1:31" ht="60">
      <c r="A50" s="41">
        <v>49</v>
      </c>
      <c r="B50" s="10" t="s">
        <v>22</v>
      </c>
      <c r="C50" s="7" t="s">
        <v>364</v>
      </c>
      <c r="D50" s="11" t="s">
        <v>134</v>
      </c>
      <c r="E50" s="11" t="s">
        <v>19</v>
      </c>
      <c r="F50" s="13"/>
      <c r="G50" s="13"/>
      <c r="H50" s="21">
        <v>42800000</v>
      </c>
      <c r="I50" s="42">
        <v>21</v>
      </c>
      <c r="J50" s="42">
        <v>0</v>
      </c>
      <c r="K50" s="18">
        <f t="shared" si="19"/>
        <v>21</v>
      </c>
      <c r="L50" s="2">
        <v>1200000</v>
      </c>
      <c r="M50" s="2"/>
      <c r="N50" s="2">
        <f>ROUND((M50*1.25)*(H50/160),0)</f>
        <v>0</v>
      </c>
      <c r="O50" s="4"/>
      <c r="P50" s="2"/>
      <c r="Q50" s="2"/>
      <c r="R50" s="5">
        <v>105000</v>
      </c>
      <c r="S50" s="32">
        <f>ROUND((((H50/$AA$1)*K50)+O50+P50+Q50+R50+L50+N50),0)</f>
        <v>44105000</v>
      </c>
      <c r="T50" s="5">
        <f t="shared" si="21"/>
        <v>50003690</v>
      </c>
      <c r="U50" s="5">
        <f t="shared" si="22"/>
        <v>48698690</v>
      </c>
      <c r="V50" s="5">
        <v>496587</v>
      </c>
      <c r="W50" s="4">
        <f t="shared" si="23"/>
        <v>34608413</v>
      </c>
      <c r="X50" s="3">
        <f t="shared" si="24"/>
        <v>5402103.25</v>
      </c>
      <c r="Y50" s="43">
        <f t="shared" si="25"/>
        <v>44105000</v>
      </c>
      <c r="Z50" s="28"/>
      <c r="AA50" s="44"/>
      <c r="AB50" s="1" t="s">
        <v>134</v>
      </c>
      <c r="AC50" s="1">
        <f t="shared" si="4"/>
        <v>0</v>
      </c>
      <c r="AE50" s="26"/>
    </row>
    <row r="51" spans="1:31" ht="90">
      <c r="A51" s="41">
        <v>50</v>
      </c>
      <c r="B51" s="25" t="s">
        <v>102</v>
      </c>
      <c r="C51" s="7" t="s">
        <v>365</v>
      </c>
      <c r="D51" s="22" t="s">
        <v>160</v>
      </c>
      <c r="E51" s="16" t="s">
        <v>19</v>
      </c>
      <c r="F51" s="54">
        <v>21000000</v>
      </c>
      <c r="G51" s="17"/>
      <c r="H51" s="17"/>
      <c r="I51" s="42">
        <v>21</v>
      </c>
      <c r="J51" s="42">
        <v>0</v>
      </c>
      <c r="K51" s="18">
        <f t="shared" si="19"/>
        <v>21</v>
      </c>
      <c r="L51" s="2"/>
      <c r="M51" s="2"/>
      <c r="N51" s="2">
        <f>ROUND((M51*1.25)*(H51/160),0)</f>
        <v>0</v>
      </c>
      <c r="O51" s="4"/>
      <c r="P51" s="2"/>
      <c r="Q51" s="2"/>
      <c r="R51" s="5">
        <v>105000</v>
      </c>
      <c r="S51" s="20"/>
      <c r="T51" s="5">
        <v>0</v>
      </c>
      <c r="U51" s="5">
        <f>ROUND(F51/$AA$1*K51,0)</f>
        <v>21000000</v>
      </c>
      <c r="V51" s="5">
        <v>496587</v>
      </c>
      <c r="W51" s="4">
        <f t="shared" si="23"/>
        <v>0</v>
      </c>
      <c r="X51" s="3">
        <f t="shared" si="24"/>
        <v>0</v>
      </c>
      <c r="Y51" s="43">
        <f t="shared" si="25"/>
        <v>20608413</v>
      </c>
      <c r="Z51" s="79" t="s">
        <v>107</v>
      </c>
      <c r="AA51" s="44"/>
      <c r="AB51" s="1" t="s">
        <v>160</v>
      </c>
      <c r="AC51" s="1">
        <f t="shared" si="4"/>
        <v>0</v>
      </c>
      <c r="AE51" s="26"/>
    </row>
    <row r="52" spans="1:31" ht="60">
      <c r="A52" s="41">
        <v>51</v>
      </c>
      <c r="B52" s="7" t="s">
        <v>26</v>
      </c>
      <c r="C52" s="7" t="s">
        <v>366</v>
      </c>
      <c r="D52" s="51" t="s">
        <v>27</v>
      </c>
      <c r="E52" s="7" t="s">
        <v>19</v>
      </c>
      <c r="F52" s="14"/>
      <c r="G52" s="14"/>
      <c r="H52" s="23">
        <v>200000</v>
      </c>
      <c r="I52" s="42">
        <v>15</v>
      </c>
      <c r="J52" s="8"/>
      <c r="K52" s="18">
        <f t="shared" si="19"/>
        <v>15</v>
      </c>
      <c r="L52" s="2"/>
      <c r="M52" s="2"/>
      <c r="N52" s="2">
        <f>ROUND((M52*1.25)*(H52/160),0)</f>
        <v>0</v>
      </c>
      <c r="O52" s="4"/>
      <c r="P52" s="2"/>
      <c r="Q52" s="2"/>
      <c r="R52" s="5"/>
      <c r="S52" s="32">
        <f>(K52*H52)+O52+Q52+R52+P52+N52+L52</f>
        <v>3000000</v>
      </c>
      <c r="T52" s="5">
        <f>ROUND((S52+V52+X52),0)</f>
        <v>3000000</v>
      </c>
      <c r="U52" s="5">
        <f>T52-R52-O52-Q52-P52</f>
        <v>3000000</v>
      </c>
      <c r="V52" s="5"/>
      <c r="W52" s="4">
        <f t="shared" si="23"/>
        <v>0</v>
      </c>
      <c r="X52" s="3">
        <f t="shared" si="24"/>
        <v>0</v>
      </c>
      <c r="Y52" s="43">
        <f t="shared" si="25"/>
        <v>3000000</v>
      </c>
      <c r="Z52" s="28"/>
      <c r="AA52" s="44"/>
      <c r="AB52" s="1" t="s">
        <v>27</v>
      </c>
      <c r="AC52" s="1">
        <f t="shared" si="4"/>
        <v>0</v>
      </c>
      <c r="AE52" s="26"/>
    </row>
    <row r="53" spans="1:31" ht="75">
      <c r="A53" s="41">
        <v>52</v>
      </c>
      <c r="B53" s="10" t="s">
        <v>49</v>
      </c>
      <c r="C53" s="7" t="s">
        <v>367</v>
      </c>
      <c r="D53" s="11" t="s">
        <v>144</v>
      </c>
      <c r="E53" s="10" t="s">
        <v>19</v>
      </c>
      <c r="F53" s="13"/>
      <c r="G53" s="13"/>
      <c r="H53" s="13">
        <v>18000000</v>
      </c>
      <c r="I53" s="42">
        <v>21</v>
      </c>
      <c r="J53" s="42">
        <v>0</v>
      </c>
      <c r="K53" s="18">
        <f t="shared" si="19"/>
        <v>21</v>
      </c>
      <c r="L53" s="48"/>
      <c r="M53" s="45"/>
      <c r="N53" s="2">
        <f>ROUND((M53*1.25)*(H53/176),0)</f>
        <v>0</v>
      </c>
      <c r="O53" s="4"/>
      <c r="P53" s="48"/>
      <c r="Q53" s="48"/>
      <c r="R53" s="5"/>
      <c r="S53" s="32">
        <f>ROUND((((H53/$AA$1)*K53)+O53+P53+Q53+R53+L53+N53),0)</f>
        <v>18000000</v>
      </c>
      <c r="T53" s="5">
        <f>ROUND((S53+V53+X53),0)</f>
        <v>19096928</v>
      </c>
      <c r="U53" s="5">
        <f>T53-R53-O53-Q53-P53-N53-L53</f>
        <v>19096928</v>
      </c>
      <c r="V53" s="5">
        <v>496587</v>
      </c>
      <c r="W53" s="4">
        <f t="shared" si="23"/>
        <v>8503413</v>
      </c>
      <c r="X53" s="3">
        <f t="shared" si="24"/>
        <v>600341.30000000005</v>
      </c>
      <c r="Y53" s="43">
        <f t="shared" si="25"/>
        <v>18000000</v>
      </c>
      <c r="Z53" s="28" t="s">
        <v>50</v>
      </c>
      <c r="AA53" s="44"/>
      <c r="AB53" s="1" t="s">
        <v>144</v>
      </c>
      <c r="AC53" s="1">
        <f t="shared" si="4"/>
        <v>0</v>
      </c>
      <c r="AE53" s="26"/>
    </row>
    <row r="54" spans="1:31" ht="75">
      <c r="A54" s="41">
        <v>53</v>
      </c>
      <c r="B54" s="10" t="s">
        <v>67</v>
      </c>
      <c r="C54" s="7" t="s">
        <v>368</v>
      </c>
      <c r="D54" s="11" t="s">
        <v>150</v>
      </c>
      <c r="E54" s="10" t="s">
        <v>19</v>
      </c>
      <c r="F54" s="13"/>
      <c r="G54" s="13"/>
      <c r="H54" s="13">
        <v>14000000</v>
      </c>
      <c r="I54" s="42">
        <v>21</v>
      </c>
      <c r="J54" s="42">
        <v>0</v>
      </c>
      <c r="K54" s="18">
        <f t="shared" si="19"/>
        <v>21</v>
      </c>
      <c r="L54" s="2"/>
      <c r="M54" s="2"/>
      <c r="N54" s="2">
        <f>ROUND((M54*1.25)*(H54/160),0)</f>
        <v>0</v>
      </c>
      <c r="O54" s="4"/>
      <c r="P54" s="2"/>
      <c r="Q54" s="2"/>
      <c r="R54" s="5">
        <v>105000</v>
      </c>
      <c r="S54" s="32">
        <f>ROUND((((H54/$AA$1)*K54)+O54+P54+Q54+R54+L54+N54),0)</f>
        <v>14105000</v>
      </c>
      <c r="T54" s="5">
        <f>ROUND((S54+V54+X54),0)</f>
        <v>14832008</v>
      </c>
      <c r="U54" s="5">
        <f>T54-R54-O54-Q54-P54-N54-L54</f>
        <v>14727008</v>
      </c>
      <c r="V54" s="5">
        <v>496587</v>
      </c>
      <c r="W54" s="4">
        <f t="shared" si="23"/>
        <v>4608413</v>
      </c>
      <c r="X54" s="3">
        <f t="shared" si="24"/>
        <v>230420.65000000002</v>
      </c>
      <c r="Y54" s="43">
        <f t="shared" si="25"/>
        <v>14105000</v>
      </c>
      <c r="Z54" s="28" t="s">
        <v>76</v>
      </c>
      <c r="AA54" s="44"/>
      <c r="AB54" s="1" t="s">
        <v>150</v>
      </c>
      <c r="AC54" s="1">
        <f t="shared" si="4"/>
        <v>0</v>
      </c>
      <c r="AE54" s="26"/>
    </row>
    <row r="55" spans="1:31" ht="16.5">
      <c r="A55" s="41">
        <v>54</v>
      </c>
      <c r="B55" s="90" t="s">
        <v>296</v>
      </c>
      <c r="C55" s="96" t="s">
        <v>302</v>
      </c>
      <c r="D55" s="53"/>
      <c r="E55" s="53"/>
      <c r="F55" s="106"/>
      <c r="G55" s="106"/>
      <c r="H55" s="106"/>
      <c r="I55" s="106"/>
      <c r="J55" s="116"/>
      <c r="K55" s="117"/>
      <c r="L55" s="106"/>
      <c r="M55" s="106"/>
      <c r="N55" s="106"/>
      <c r="O55" s="106"/>
      <c r="P55" s="106"/>
      <c r="Q55" s="106"/>
      <c r="R55" s="106"/>
      <c r="S55" s="123"/>
      <c r="T55" s="106"/>
      <c r="U55" s="106"/>
      <c r="V55" s="106"/>
      <c r="W55" s="106"/>
      <c r="X55" s="106"/>
      <c r="Y55" s="130"/>
      <c r="Z55" s="53"/>
      <c r="AA55" s="53"/>
      <c r="AB55" s="1" t="e">
        <v>#N/A</v>
      </c>
      <c r="AC55" s="1" t="e">
        <f t="shared" si="4"/>
        <v>#N/A</v>
      </c>
      <c r="AE55" s="26"/>
    </row>
    <row r="56" spans="1:31" ht="90">
      <c r="A56" s="41">
        <v>55</v>
      </c>
      <c r="B56" s="86" t="s">
        <v>216</v>
      </c>
      <c r="C56" s="7" t="s">
        <v>369</v>
      </c>
      <c r="D56" s="52" t="s">
        <v>217</v>
      </c>
      <c r="E56" s="87" t="s">
        <v>19</v>
      </c>
      <c r="F56" s="13"/>
      <c r="G56" s="13"/>
      <c r="H56" s="85">
        <v>36000000</v>
      </c>
      <c r="I56" s="42">
        <v>19</v>
      </c>
      <c r="J56" s="42">
        <v>1</v>
      </c>
      <c r="K56" s="18">
        <f t="shared" ref="K56:K99" si="26">I56+J56</f>
        <v>20</v>
      </c>
      <c r="L56" s="14"/>
      <c r="M56" s="14"/>
      <c r="N56" s="14"/>
      <c r="O56" s="27"/>
      <c r="P56" s="14"/>
      <c r="Q56" s="14"/>
      <c r="R56" s="14">
        <v>95000</v>
      </c>
      <c r="S56" s="55">
        <f>ROUND((((H56/$AA$1)*K56)+O56+P56+Q56+R56+L56+N56),0)</f>
        <v>34380714</v>
      </c>
      <c r="T56" s="14">
        <f>ROUND((S56+V56+X56),0)</f>
        <v>37806857</v>
      </c>
      <c r="U56" s="14">
        <f>T56-R56-O56-Q56-P56-N56-L56</f>
        <v>37711857</v>
      </c>
      <c r="V56" s="13"/>
      <c r="W56" s="27">
        <f t="shared" ref="W56:W73" si="27">IF((S56-V56-9000000)&gt;0,S56-V56-9000000,0)</f>
        <v>25380714</v>
      </c>
      <c r="X56" s="3">
        <f t="shared" ref="X56:X86" si="28">IF(W56&lt;5000000,W56*0.05,IF(W56&lt;10000000,W56*0.1-250000,IF(W56&lt;18000000,W56*0.15-750000,IF(W56&lt;32000000,W56*0.2-1650000,IF(W56&lt;52000000,W56*0.25-3250000,IF(W56&lt;80000000,W56*0.3-5850000,W56*0.35-9850000))))))</f>
        <v>3426142.8000000007</v>
      </c>
      <c r="Y56" s="56">
        <f t="shared" ref="Y56:Y99" si="29">ROUND(((U56+O56+P56+Q56+R56+N56+L56)-V56-X56),0)</f>
        <v>34380714</v>
      </c>
      <c r="Z56" s="7" t="s">
        <v>223</v>
      </c>
      <c r="AA56" s="7"/>
      <c r="AB56" s="1" t="s">
        <v>217</v>
      </c>
      <c r="AC56" s="1">
        <f t="shared" si="4"/>
        <v>0</v>
      </c>
      <c r="AE56" s="26"/>
    </row>
    <row r="57" spans="1:31" ht="75">
      <c r="A57" s="41">
        <v>56</v>
      </c>
      <c r="B57" s="10" t="s">
        <v>53</v>
      </c>
      <c r="C57" s="7" t="s">
        <v>370</v>
      </c>
      <c r="D57" s="11" t="s">
        <v>147</v>
      </c>
      <c r="E57" s="10" t="s">
        <v>19</v>
      </c>
      <c r="F57" s="13">
        <v>16500000</v>
      </c>
      <c r="G57" s="13"/>
      <c r="H57" s="13"/>
      <c r="I57" s="42">
        <v>20.5</v>
      </c>
      <c r="J57" s="42">
        <v>0.5</v>
      </c>
      <c r="K57" s="18">
        <f t="shared" si="26"/>
        <v>21</v>
      </c>
      <c r="L57" s="48"/>
      <c r="M57" s="48"/>
      <c r="N57" s="2">
        <f>ROUND((M57*1.25)*(H57/160),0)</f>
        <v>0</v>
      </c>
      <c r="O57" s="4"/>
      <c r="P57" s="48"/>
      <c r="Q57" s="48"/>
      <c r="R57" s="5">
        <v>105000</v>
      </c>
      <c r="S57" s="20"/>
      <c r="T57" s="5"/>
      <c r="U57" s="5">
        <f>ROUND(((F57/$AA$1)*K57),0)</f>
        <v>16500000</v>
      </c>
      <c r="V57" s="5">
        <v>496587</v>
      </c>
      <c r="W57" s="4">
        <f t="shared" si="27"/>
        <v>0</v>
      </c>
      <c r="X57" s="3">
        <f t="shared" si="28"/>
        <v>0</v>
      </c>
      <c r="Y57" s="43">
        <f t="shared" si="29"/>
        <v>16108413</v>
      </c>
      <c r="Z57" s="28" t="s">
        <v>60</v>
      </c>
      <c r="AA57" s="44"/>
      <c r="AB57" s="1" t="s">
        <v>147</v>
      </c>
      <c r="AC57" s="1">
        <f t="shared" si="4"/>
        <v>0</v>
      </c>
      <c r="AE57" s="26"/>
    </row>
    <row r="58" spans="1:31" ht="75">
      <c r="A58" s="41">
        <v>57</v>
      </c>
      <c r="B58" s="16" t="s">
        <v>69</v>
      </c>
      <c r="C58" s="7" t="s">
        <v>371</v>
      </c>
      <c r="D58" s="22" t="s">
        <v>151</v>
      </c>
      <c r="E58" s="16" t="s">
        <v>19</v>
      </c>
      <c r="F58" s="17"/>
      <c r="G58" s="17"/>
      <c r="H58" s="17">
        <v>33000000</v>
      </c>
      <c r="I58" s="42">
        <v>20</v>
      </c>
      <c r="J58" s="42">
        <v>1</v>
      </c>
      <c r="K58" s="18">
        <f t="shared" si="26"/>
        <v>21</v>
      </c>
      <c r="L58" s="2"/>
      <c r="M58" s="2"/>
      <c r="N58" s="2">
        <f>ROUND((M58*1.25)*(H58/160),0)</f>
        <v>0</v>
      </c>
      <c r="O58" s="4"/>
      <c r="P58" s="2"/>
      <c r="Q58" s="2"/>
      <c r="R58" s="5">
        <v>100000</v>
      </c>
      <c r="S58" s="32">
        <f t="shared" ref="S58:S65" si="30">ROUND((((H58/$AA$1)*K58)+O58+P58+Q58+R58+L58+N58),0)</f>
        <v>33100000</v>
      </c>
      <c r="T58" s="5">
        <f t="shared" ref="T58:T82" si="31">ROUND((S58+V58+X58),0)</f>
        <v>36667270</v>
      </c>
      <c r="U58" s="5">
        <f t="shared" ref="U58:U68" si="32">T58-R58-O58-Q58-P58-N58-L58</f>
        <v>36567270</v>
      </c>
      <c r="V58" s="5">
        <v>496587</v>
      </c>
      <c r="W58" s="4">
        <f t="shared" si="27"/>
        <v>23603413</v>
      </c>
      <c r="X58" s="3">
        <f t="shared" si="28"/>
        <v>3070682.6000000006</v>
      </c>
      <c r="Y58" s="43">
        <f t="shared" si="29"/>
        <v>33100000</v>
      </c>
      <c r="Z58" s="28" t="s">
        <v>77</v>
      </c>
      <c r="AA58" s="44"/>
      <c r="AB58" s="1" t="s">
        <v>151</v>
      </c>
      <c r="AC58" s="1">
        <f t="shared" si="4"/>
        <v>0</v>
      </c>
      <c r="AE58" s="26"/>
    </row>
    <row r="59" spans="1:31" ht="90">
      <c r="A59" s="41">
        <v>58</v>
      </c>
      <c r="B59" s="25" t="s">
        <v>101</v>
      </c>
      <c r="C59" s="7" t="s">
        <v>372</v>
      </c>
      <c r="D59" s="22" t="s">
        <v>159</v>
      </c>
      <c r="E59" s="16" t="s">
        <v>19</v>
      </c>
      <c r="F59" s="17"/>
      <c r="G59" s="17"/>
      <c r="H59" s="54">
        <v>20000000</v>
      </c>
      <c r="I59" s="42">
        <v>21</v>
      </c>
      <c r="J59" s="42">
        <v>0</v>
      </c>
      <c r="K59" s="18">
        <f t="shared" si="26"/>
        <v>21</v>
      </c>
      <c r="L59" s="2"/>
      <c r="M59" s="2"/>
      <c r="N59" s="2">
        <f>ROUND((M59*1.25)*(H59/160),0)</f>
        <v>0</v>
      </c>
      <c r="O59" s="4"/>
      <c r="P59" s="2"/>
      <c r="Q59" s="2"/>
      <c r="R59" s="5">
        <v>105000</v>
      </c>
      <c r="S59" s="32">
        <f t="shared" si="30"/>
        <v>20105000</v>
      </c>
      <c r="T59" s="5">
        <f t="shared" si="31"/>
        <v>21442849</v>
      </c>
      <c r="U59" s="5">
        <f t="shared" si="32"/>
        <v>21337849</v>
      </c>
      <c r="V59" s="5">
        <v>496587</v>
      </c>
      <c r="W59" s="4">
        <f t="shared" si="27"/>
        <v>10608413</v>
      </c>
      <c r="X59" s="3">
        <f t="shared" si="28"/>
        <v>841261.95</v>
      </c>
      <c r="Y59" s="43">
        <f t="shared" si="29"/>
        <v>20105000</v>
      </c>
      <c r="Z59" s="79" t="s">
        <v>107</v>
      </c>
      <c r="AA59" s="44"/>
      <c r="AB59" s="1" t="s">
        <v>159</v>
      </c>
      <c r="AC59" s="1">
        <f t="shared" si="4"/>
        <v>0</v>
      </c>
      <c r="AE59" s="26"/>
    </row>
    <row r="60" spans="1:31" ht="60">
      <c r="A60" s="41">
        <v>59</v>
      </c>
      <c r="B60" s="10" t="s">
        <v>17</v>
      </c>
      <c r="C60" s="7" t="s">
        <v>373</v>
      </c>
      <c r="D60" s="6" t="s">
        <v>18</v>
      </c>
      <c r="E60" s="7" t="s">
        <v>19</v>
      </c>
      <c r="F60" s="14"/>
      <c r="G60" s="13"/>
      <c r="H60" s="13">
        <v>37000000</v>
      </c>
      <c r="I60" s="42">
        <v>21</v>
      </c>
      <c r="J60" s="42">
        <v>0</v>
      </c>
      <c r="K60" s="18">
        <f t="shared" si="26"/>
        <v>21</v>
      </c>
      <c r="L60" s="2"/>
      <c r="M60" s="2"/>
      <c r="N60" s="2">
        <f>ROUND((M60*1.25)*(H60/160),0)</f>
        <v>0</v>
      </c>
      <c r="O60" s="4"/>
      <c r="P60" s="2"/>
      <c r="Q60" s="76">
        <v>-28644000</v>
      </c>
      <c r="R60" s="5">
        <v>105000</v>
      </c>
      <c r="S60" s="32">
        <f t="shared" si="30"/>
        <v>8461000</v>
      </c>
      <c r="T60" s="5">
        <f t="shared" si="31"/>
        <v>8461000</v>
      </c>
      <c r="U60" s="5">
        <f t="shared" si="32"/>
        <v>37000000</v>
      </c>
      <c r="V60" s="5"/>
      <c r="W60" s="4">
        <f t="shared" si="27"/>
        <v>0</v>
      </c>
      <c r="X60" s="3">
        <f t="shared" si="28"/>
        <v>0</v>
      </c>
      <c r="Y60" s="43">
        <f t="shared" si="29"/>
        <v>8461000</v>
      </c>
      <c r="Z60" s="28"/>
      <c r="AA60" s="44"/>
      <c r="AB60" s="1" t="s">
        <v>18</v>
      </c>
      <c r="AC60" s="1">
        <f t="shared" si="4"/>
        <v>0</v>
      </c>
      <c r="AE60" s="26"/>
    </row>
    <row r="61" spans="1:31" ht="90">
      <c r="A61" s="41">
        <v>60</v>
      </c>
      <c r="B61" s="86" t="s">
        <v>283</v>
      </c>
      <c r="C61" s="7" t="s">
        <v>374</v>
      </c>
      <c r="D61" s="51" t="s">
        <v>284</v>
      </c>
      <c r="E61" s="87" t="s">
        <v>19</v>
      </c>
      <c r="F61" s="13"/>
      <c r="G61" s="13"/>
      <c r="H61" s="85">
        <v>21250000</v>
      </c>
      <c r="I61" s="42">
        <v>20</v>
      </c>
      <c r="J61" s="42">
        <v>0</v>
      </c>
      <c r="K61" s="18">
        <f t="shared" si="26"/>
        <v>20</v>
      </c>
      <c r="L61" s="14"/>
      <c r="M61" s="14"/>
      <c r="N61" s="14"/>
      <c r="O61" s="27"/>
      <c r="P61" s="14"/>
      <c r="Q61" s="14"/>
      <c r="R61" s="14">
        <v>100000</v>
      </c>
      <c r="S61" s="55">
        <f t="shared" si="30"/>
        <v>20338095</v>
      </c>
      <c r="T61" s="14">
        <f t="shared" si="31"/>
        <v>21288809</v>
      </c>
      <c r="U61" s="14">
        <f t="shared" si="32"/>
        <v>21188809</v>
      </c>
      <c r="V61" s="13"/>
      <c r="W61" s="27">
        <f t="shared" si="27"/>
        <v>11338095</v>
      </c>
      <c r="X61" s="3">
        <f t="shared" si="28"/>
        <v>950714.25</v>
      </c>
      <c r="Y61" s="56">
        <f t="shared" si="29"/>
        <v>20338095</v>
      </c>
      <c r="Z61" s="7" t="s">
        <v>223</v>
      </c>
      <c r="AA61" s="7"/>
      <c r="AB61" s="1" t="s">
        <v>284</v>
      </c>
      <c r="AC61" s="1">
        <f t="shared" si="4"/>
        <v>0</v>
      </c>
      <c r="AE61" s="26"/>
    </row>
    <row r="62" spans="1:31" ht="60">
      <c r="A62" s="41">
        <v>61</v>
      </c>
      <c r="B62" s="7" t="s">
        <v>238</v>
      </c>
      <c r="C62" s="7" t="s">
        <v>239</v>
      </c>
      <c r="D62" s="6" t="s">
        <v>139</v>
      </c>
      <c r="E62" s="7" t="s">
        <v>19</v>
      </c>
      <c r="F62" s="14"/>
      <c r="G62" s="14"/>
      <c r="H62" s="21">
        <v>17325000</v>
      </c>
      <c r="I62" s="42">
        <v>21</v>
      </c>
      <c r="J62" s="42">
        <v>0</v>
      </c>
      <c r="K62" s="18">
        <f t="shared" si="26"/>
        <v>21</v>
      </c>
      <c r="L62" s="5"/>
      <c r="M62" s="5"/>
      <c r="N62" s="2">
        <f>ROUND((M62*1.25)*(H62/160),0)</f>
        <v>0</v>
      </c>
      <c r="O62" s="4"/>
      <c r="P62" s="5"/>
      <c r="Q62" s="5"/>
      <c r="R62" s="5"/>
      <c r="S62" s="32">
        <f t="shared" si="30"/>
        <v>17325000</v>
      </c>
      <c r="T62" s="5">
        <f t="shared" si="31"/>
        <v>17907500</v>
      </c>
      <c r="U62" s="5">
        <f t="shared" si="32"/>
        <v>17907500</v>
      </c>
      <c r="V62" s="5"/>
      <c r="W62" s="4">
        <f t="shared" si="27"/>
        <v>8325000</v>
      </c>
      <c r="X62" s="3">
        <f t="shared" si="28"/>
        <v>582500</v>
      </c>
      <c r="Y62" s="43">
        <f t="shared" si="29"/>
        <v>17325000</v>
      </c>
      <c r="Z62" s="28"/>
      <c r="AA62" s="44"/>
      <c r="AB62" s="1" t="s">
        <v>139</v>
      </c>
      <c r="AC62" s="1">
        <f t="shared" si="4"/>
        <v>0</v>
      </c>
      <c r="AE62" s="26"/>
    </row>
    <row r="63" spans="1:31" ht="75">
      <c r="A63" s="41">
        <v>62</v>
      </c>
      <c r="B63" s="10" t="s">
        <v>66</v>
      </c>
      <c r="C63" s="7" t="s">
        <v>375</v>
      </c>
      <c r="D63" s="11" t="s">
        <v>113</v>
      </c>
      <c r="E63" s="7" t="s">
        <v>19</v>
      </c>
      <c r="F63" s="13"/>
      <c r="G63" s="13"/>
      <c r="H63" s="13">
        <v>12000000</v>
      </c>
      <c r="I63" s="42">
        <v>21</v>
      </c>
      <c r="J63" s="42">
        <v>0</v>
      </c>
      <c r="K63" s="18">
        <f t="shared" si="26"/>
        <v>21</v>
      </c>
      <c r="L63" s="2"/>
      <c r="M63" s="2"/>
      <c r="N63" s="2">
        <f>ROUND((M63*1.25)*(H63/160),0)</f>
        <v>0</v>
      </c>
      <c r="O63" s="4"/>
      <c r="P63" s="2"/>
      <c r="Q63" s="2"/>
      <c r="R63" s="5">
        <v>105000</v>
      </c>
      <c r="S63" s="32">
        <f t="shared" si="30"/>
        <v>12105000</v>
      </c>
      <c r="T63" s="5">
        <f t="shared" si="31"/>
        <v>12732008</v>
      </c>
      <c r="U63" s="5">
        <f t="shared" si="32"/>
        <v>12627008</v>
      </c>
      <c r="V63" s="5">
        <v>496587</v>
      </c>
      <c r="W63" s="4">
        <f t="shared" si="27"/>
        <v>2608413</v>
      </c>
      <c r="X63" s="3">
        <f t="shared" si="28"/>
        <v>130420.65000000001</v>
      </c>
      <c r="Y63" s="43">
        <f t="shared" si="29"/>
        <v>12105000</v>
      </c>
      <c r="Z63" s="28" t="s">
        <v>76</v>
      </c>
      <c r="AA63" s="44"/>
      <c r="AB63" s="1" t="s">
        <v>113</v>
      </c>
      <c r="AC63" s="1">
        <f t="shared" si="4"/>
        <v>0</v>
      </c>
      <c r="AE63" s="26"/>
    </row>
    <row r="64" spans="1:31" ht="60">
      <c r="A64" s="41">
        <v>63</v>
      </c>
      <c r="B64" s="10" t="s">
        <v>28</v>
      </c>
      <c r="C64" s="7" t="s">
        <v>376</v>
      </c>
      <c r="D64" s="9" t="s">
        <v>187</v>
      </c>
      <c r="E64" s="7" t="s">
        <v>19</v>
      </c>
      <c r="F64" s="13"/>
      <c r="G64" s="13"/>
      <c r="H64" s="21">
        <v>7020000</v>
      </c>
      <c r="I64" s="42">
        <v>21</v>
      </c>
      <c r="J64" s="42">
        <v>0</v>
      </c>
      <c r="K64" s="18">
        <f t="shared" si="26"/>
        <v>21</v>
      </c>
      <c r="L64" s="2"/>
      <c r="M64" s="2"/>
      <c r="N64" s="2">
        <f>ROUND((M64*1.25)*(H64/160),0)</f>
        <v>0</v>
      </c>
      <c r="O64" s="4"/>
      <c r="P64" s="2"/>
      <c r="Q64" s="2"/>
      <c r="R64" s="5">
        <v>105000</v>
      </c>
      <c r="S64" s="32">
        <f t="shared" si="30"/>
        <v>7125000</v>
      </c>
      <c r="T64" s="5">
        <f t="shared" si="31"/>
        <v>7621587</v>
      </c>
      <c r="U64" s="5">
        <f t="shared" si="32"/>
        <v>7516587</v>
      </c>
      <c r="V64" s="5">
        <v>496587</v>
      </c>
      <c r="W64" s="4">
        <f t="shared" si="27"/>
        <v>0</v>
      </c>
      <c r="X64" s="3">
        <f t="shared" si="28"/>
        <v>0</v>
      </c>
      <c r="Y64" s="43">
        <f t="shared" si="29"/>
        <v>7125000</v>
      </c>
      <c r="Z64" s="28"/>
      <c r="AA64" s="44"/>
      <c r="AB64" s="1">
        <v>19032078398019</v>
      </c>
      <c r="AC64" s="1">
        <f t="shared" si="4"/>
        <v>1</v>
      </c>
      <c r="AE64" s="26"/>
    </row>
    <row r="65" spans="1:31" ht="90">
      <c r="A65" s="41">
        <v>64</v>
      </c>
      <c r="B65" s="16" t="s">
        <v>99</v>
      </c>
      <c r="C65" s="7" t="s">
        <v>377</v>
      </c>
      <c r="D65" s="22" t="s">
        <v>120</v>
      </c>
      <c r="E65" s="7" t="s">
        <v>19</v>
      </c>
      <c r="F65" s="17"/>
      <c r="G65" s="17"/>
      <c r="H65" s="17">
        <v>17000000</v>
      </c>
      <c r="I65" s="42">
        <v>21</v>
      </c>
      <c r="J65" s="42">
        <v>0</v>
      </c>
      <c r="K65" s="18">
        <f t="shared" si="26"/>
        <v>21</v>
      </c>
      <c r="L65" s="2"/>
      <c r="M65" s="2"/>
      <c r="N65" s="2">
        <f>ROUND((M65*1.25)*(H65/160),0)</f>
        <v>0</v>
      </c>
      <c r="O65" s="4"/>
      <c r="P65" s="2"/>
      <c r="Q65" s="2"/>
      <c r="R65" s="5">
        <v>105000</v>
      </c>
      <c r="S65" s="32">
        <f t="shared" si="30"/>
        <v>17105000</v>
      </c>
      <c r="T65" s="5">
        <f t="shared" si="31"/>
        <v>18112428</v>
      </c>
      <c r="U65" s="5">
        <f t="shared" si="32"/>
        <v>18007428</v>
      </c>
      <c r="V65" s="5">
        <v>496587</v>
      </c>
      <c r="W65" s="4">
        <f t="shared" si="27"/>
        <v>7608413</v>
      </c>
      <c r="X65" s="3">
        <f t="shared" si="28"/>
        <v>510841.30000000005</v>
      </c>
      <c r="Y65" s="43">
        <f t="shared" si="29"/>
        <v>17105000</v>
      </c>
      <c r="Z65" s="28" t="s">
        <v>108</v>
      </c>
      <c r="AA65" s="44"/>
      <c r="AB65" s="1" t="s">
        <v>120</v>
      </c>
      <c r="AC65" s="1">
        <f t="shared" si="4"/>
        <v>0</v>
      </c>
      <c r="AE65" s="26"/>
    </row>
    <row r="66" spans="1:31" ht="90">
      <c r="A66" s="41">
        <v>65</v>
      </c>
      <c r="B66" s="25" t="s">
        <v>170</v>
      </c>
      <c r="C66" s="7" t="s">
        <v>378</v>
      </c>
      <c r="D66" s="22" t="s">
        <v>176</v>
      </c>
      <c r="E66" s="16" t="s">
        <v>19</v>
      </c>
      <c r="F66" s="17"/>
      <c r="G66" s="54">
        <v>10200000</v>
      </c>
      <c r="H66" s="54">
        <v>12000000</v>
      </c>
      <c r="I66" s="42">
        <v>21</v>
      </c>
      <c r="J66" s="42">
        <v>0</v>
      </c>
      <c r="K66" s="18">
        <f t="shared" si="26"/>
        <v>21</v>
      </c>
      <c r="L66" s="2"/>
      <c r="M66" s="2"/>
      <c r="N66" s="2"/>
      <c r="O66" s="4"/>
      <c r="P66" s="2"/>
      <c r="Q66" s="2"/>
      <c r="R66" s="5"/>
      <c r="S66" s="32">
        <f>ROUND((((H66/$AA$1)*5)+((G66/$AA$1)*16)+O66+P66+Q66+R66+L66+N66),0)</f>
        <v>10628571</v>
      </c>
      <c r="T66" s="5">
        <f t="shared" si="31"/>
        <v>10710000</v>
      </c>
      <c r="U66" s="5">
        <f t="shared" si="32"/>
        <v>10710000</v>
      </c>
      <c r="V66" s="17"/>
      <c r="W66" s="4">
        <f t="shared" si="27"/>
        <v>1628571</v>
      </c>
      <c r="X66" s="3">
        <f t="shared" si="28"/>
        <v>81428.55</v>
      </c>
      <c r="Y66" s="43">
        <f t="shared" si="29"/>
        <v>10628571</v>
      </c>
      <c r="Z66" s="49" t="s">
        <v>183</v>
      </c>
      <c r="AA66" s="44"/>
      <c r="AB66" s="1" t="s">
        <v>176</v>
      </c>
      <c r="AC66" s="1">
        <f t="shared" si="4"/>
        <v>0</v>
      </c>
      <c r="AE66" s="26"/>
    </row>
    <row r="67" spans="1:31" ht="75">
      <c r="A67" s="41">
        <v>66</v>
      </c>
      <c r="B67" s="16" t="s">
        <v>252</v>
      </c>
      <c r="C67" s="7" t="s">
        <v>379</v>
      </c>
      <c r="D67" s="22" t="s">
        <v>253</v>
      </c>
      <c r="E67" s="7" t="s">
        <v>19</v>
      </c>
      <c r="F67" s="17"/>
      <c r="G67" s="17"/>
      <c r="H67" s="17">
        <v>27000000</v>
      </c>
      <c r="I67" s="42">
        <v>21</v>
      </c>
      <c r="J67" s="42">
        <v>0</v>
      </c>
      <c r="K67" s="18">
        <f t="shared" si="26"/>
        <v>21</v>
      </c>
      <c r="L67" s="2"/>
      <c r="M67" s="2"/>
      <c r="N67" s="2">
        <f>ROUND((M67*1.25)*(H67/160),0)</f>
        <v>0</v>
      </c>
      <c r="O67" s="4"/>
      <c r="P67" s="2"/>
      <c r="Q67" s="2"/>
      <c r="R67" s="5">
        <v>105000</v>
      </c>
      <c r="S67" s="32">
        <f>ROUND((((H67/$AA$1)*K67)+O67+P67+Q67+R67+L67+N67),0)</f>
        <v>27105000</v>
      </c>
      <c r="T67" s="5">
        <f t="shared" si="31"/>
        <v>29492849</v>
      </c>
      <c r="U67" s="5">
        <f t="shared" si="32"/>
        <v>29387849</v>
      </c>
      <c r="V67" s="5">
        <v>496587</v>
      </c>
      <c r="W67" s="4">
        <f t="shared" si="27"/>
        <v>17608413</v>
      </c>
      <c r="X67" s="3">
        <f t="shared" si="28"/>
        <v>1891261.9499999997</v>
      </c>
      <c r="Y67" s="43">
        <f t="shared" si="29"/>
        <v>27105000</v>
      </c>
      <c r="Z67" s="28" t="s">
        <v>254</v>
      </c>
      <c r="AA67" s="44"/>
      <c r="AB67" s="1" t="s">
        <v>253</v>
      </c>
      <c r="AC67" s="1">
        <f t="shared" ref="AC67:AC84" si="33">IF(AB67=D67,0,1)</f>
        <v>0</v>
      </c>
      <c r="AE67" s="26"/>
    </row>
    <row r="68" spans="1:31" ht="60">
      <c r="A68" s="41">
        <v>67</v>
      </c>
      <c r="B68" s="7" t="s">
        <v>7</v>
      </c>
      <c r="C68" s="7" t="s">
        <v>380</v>
      </c>
      <c r="D68" s="6" t="s">
        <v>127</v>
      </c>
      <c r="E68" s="7" t="s">
        <v>19</v>
      </c>
      <c r="F68" s="14"/>
      <c r="G68" s="14"/>
      <c r="H68" s="14">
        <v>25800000</v>
      </c>
      <c r="I68" s="42">
        <v>20.5</v>
      </c>
      <c r="J68" s="42">
        <v>0.5</v>
      </c>
      <c r="K68" s="18">
        <f t="shared" si="26"/>
        <v>21</v>
      </c>
      <c r="L68" s="2">
        <v>2200000</v>
      </c>
      <c r="M68" s="45"/>
      <c r="N68" s="2">
        <f>ROUND((M68*1.25)*(H68/176),0)</f>
        <v>0</v>
      </c>
      <c r="O68" s="4"/>
      <c r="P68" s="2"/>
      <c r="Q68" s="2"/>
      <c r="R68" s="5"/>
      <c r="S68" s="32">
        <f>ROUND((((H68/$AA$1)*K68)+O68+P68+Q68+R68+L68+N68),0)</f>
        <v>28000000</v>
      </c>
      <c r="T68" s="5">
        <f t="shared" si="31"/>
        <v>30547270</v>
      </c>
      <c r="U68" s="5">
        <f t="shared" si="32"/>
        <v>28347270</v>
      </c>
      <c r="V68" s="5">
        <v>496587</v>
      </c>
      <c r="W68" s="4">
        <f t="shared" si="27"/>
        <v>18503413</v>
      </c>
      <c r="X68" s="3">
        <f t="shared" si="28"/>
        <v>2050682.6</v>
      </c>
      <c r="Y68" s="43">
        <f t="shared" si="29"/>
        <v>28000000</v>
      </c>
      <c r="Z68" s="28"/>
      <c r="AA68" s="44"/>
      <c r="AB68" s="1" t="s">
        <v>127</v>
      </c>
      <c r="AC68" s="1">
        <f t="shared" si="33"/>
        <v>0</v>
      </c>
      <c r="AE68" s="26"/>
    </row>
    <row r="69" spans="1:31" ht="75">
      <c r="A69" s="41">
        <v>68</v>
      </c>
      <c r="B69" s="10" t="s">
        <v>105</v>
      </c>
      <c r="C69" s="7" t="s">
        <v>381</v>
      </c>
      <c r="D69" s="22" t="s">
        <v>163</v>
      </c>
      <c r="E69" s="16" t="s">
        <v>164</v>
      </c>
      <c r="F69" s="17"/>
      <c r="G69" s="17"/>
      <c r="H69" s="17">
        <f>10*23195</f>
        <v>231950</v>
      </c>
      <c r="I69" s="42">
        <v>105.5</v>
      </c>
      <c r="J69" s="19"/>
      <c r="K69" s="18">
        <f t="shared" si="26"/>
        <v>105.5</v>
      </c>
      <c r="L69" s="2"/>
      <c r="M69" s="2"/>
      <c r="N69" s="2">
        <f>ROUND((M69*1.25)*H69,0)</f>
        <v>0</v>
      </c>
      <c r="O69" s="4"/>
      <c r="P69" s="2"/>
      <c r="Q69" s="2"/>
      <c r="R69" s="5"/>
      <c r="S69" s="32">
        <f>(K69*H69)+O69+Q69+R69+P69+N69+L69</f>
        <v>24470725</v>
      </c>
      <c r="T69" s="5">
        <f t="shared" si="31"/>
        <v>26041334</v>
      </c>
      <c r="U69" s="5">
        <f>T69-R69-O69-Q69-P69</f>
        <v>26041334</v>
      </c>
      <c r="V69" s="17"/>
      <c r="W69" s="4">
        <f t="shared" si="27"/>
        <v>15470725</v>
      </c>
      <c r="X69" s="3">
        <f t="shared" si="28"/>
        <v>1570608.75</v>
      </c>
      <c r="Y69" s="43">
        <f t="shared" si="29"/>
        <v>24470725</v>
      </c>
      <c r="Z69" s="28"/>
      <c r="AA69" s="44"/>
      <c r="AB69" s="1" t="s">
        <v>163</v>
      </c>
      <c r="AC69" s="1">
        <f t="shared" si="33"/>
        <v>0</v>
      </c>
      <c r="AE69" s="26"/>
    </row>
    <row r="70" spans="1:31" ht="60">
      <c r="A70" s="41">
        <v>69</v>
      </c>
      <c r="B70" s="7" t="s">
        <v>15</v>
      </c>
      <c r="C70" s="7" t="s">
        <v>382</v>
      </c>
      <c r="D70" s="6" t="s">
        <v>115</v>
      </c>
      <c r="E70" s="7" t="s">
        <v>19</v>
      </c>
      <c r="F70" s="14"/>
      <c r="G70" s="14"/>
      <c r="H70" s="21">
        <v>25666500</v>
      </c>
      <c r="I70" s="42">
        <v>21</v>
      </c>
      <c r="J70" s="42">
        <v>0</v>
      </c>
      <c r="K70" s="18">
        <f t="shared" si="26"/>
        <v>21</v>
      </c>
      <c r="L70" s="47"/>
      <c r="M70" s="47"/>
      <c r="N70" s="2">
        <f>ROUND((M70*1.25)*(H70/160),0)</f>
        <v>0</v>
      </c>
      <c r="O70" s="4"/>
      <c r="P70" s="47"/>
      <c r="Q70" s="47"/>
      <c r="R70" s="5"/>
      <c r="S70" s="32">
        <f>ROUND((((H70/$AA$1)*K70)+O70+P70+Q70+R70+L70+N70),0)</f>
        <v>25666500</v>
      </c>
      <c r="T70" s="5">
        <f t="shared" si="31"/>
        <v>27416475</v>
      </c>
      <c r="U70" s="5">
        <f>T70-R70-O70-Q70-P70-N70-L70</f>
        <v>27416475</v>
      </c>
      <c r="V70" s="5"/>
      <c r="W70" s="4">
        <f t="shared" si="27"/>
        <v>16666500</v>
      </c>
      <c r="X70" s="3">
        <f t="shared" si="28"/>
        <v>1749975</v>
      </c>
      <c r="Y70" s="43">
        <f t="shared" si="29"/>
        <v>25666500</v>
      </c>
      <c r="Z70" s="28"/>
      <c r="AA70" s="44"/>
      <c r="AB70" s="1" t="s">
        <v>115</v>
      </c>
      <c r="AC70" s="1">
        <f t="shared" si="33"/>
        <v>0</v>
      </c>
      <c r="AE70" s="26"/>
    </row>
    <row r="71" spans="1:31" ht="60">
      <c r="A71" s="41">
        <v>70</v>
      </c>
      <c r="B71" s="7" t="s">
        <v>6</v>
      </c>
      <c r="C71" s="7" t="s">
        <v>383</v>
      </c>
      <c r="D71" s="6" t="s">
        <v>110</v>
      </c>
      <c r="E71" s="7" t="s">
        <v>19</v>
      </c>
      <c r="F71" s="14"/>
      <c r="G71" s="14"/>
      <c r="H71" s="21">
        <v>15000000</v>
      </c>
      <c r="I71" s="42">
        <v>21</v>
      </c>
      <c r="J71" s="42">
        <v>0</v>
      </c>
      <c r="K71" s="18">
        <f t="shared" si="26"/>
        <v>21</v>
      </c>
      <c r="L71" s="2"/>
      <c r="M71" s="2"/>
      <c r="N71" s="2">
        <f>ROUND((M71*1.25)*(H71/160),0)</f>
        <v>0</v>
      </c>
      <c r="O71" s="4"/>
      <c r="P71" s="2"/>
      <c r="Q71" s="2"/>
      <c r="R71" s="5"/>
      <c r="S71" s="32">
        <f>ROUND((((H71/$AA$1)*K71)+O71+P71+Q71+R71+L71+N71),0)</f>
        <v>15000000</v>
      </c>
      <c r="T71" s="5">
        <f t="shared" si="31"/>
        <v>15350000</v>
      </c>
      <c r="U71" s="5">
        <f>T71-R71-O71-Q71-P71-N71-L71</f>
        <v>15350000</v>
      </c>
      <c r="V71" s="5"/>
      <c r="W71" s="4">
        <f t="shared" si="27"/>
        <v>6000000</v>
      </c>
      <c r="X71" s="3">
        <f t="shared" si="28"/>
        <v>350000</v>
      </c>
      <c r="Y71" s="43">
        <f t="shared" si="29"/>
        <v>15000000</v>
      </c>
      <c r="Z71" s="28"/>
      <c r="AA71" s="44"/>
      <c r="AB71" s="1" t="s">
        <v>110</v>
      </c>
      <c r="AC71" s="1">
        <f t="shared" si="33"/>
        <v>0</v>
      </c>
      <c r="AE71" s="26"/>
    </row>
    <row r="72" spans="1:31" ht="60">
      <c r="A72" s="41">
        <v>71</v>
      </c>
      <c r="B72" s="10" t="s">
        <v>30</v>
      </c>
      <c r="C72" s="7" t="s">
        <v>384</v>
      </c>
      <c r="D72" s="11" t="s">
        <v>141</v>
      </c>
      <c r="E72" s="10" t="s">
        <v>19</v>
      </c>
      <c r="F72" s="12"/>
      <c r="G72" s="13"/>
      <c r="H72" s="13">
        <v>30000000</v>
      </c>
      <c r="I72" s="42">
        <v>21</v>
      </c>
      <c r="J72" s="42">
        <v>0</v>
      </c>
      <c r="K72" s="18">
        <f t="shared" si="26"/>
        <v>21</v>
      </c>
      <c r="L72" s="2"/>
      <c r="M72" s="2"/>
      <c r="N72" s="2">
        <f>ROUND((M72*1.25)*(H72/160),0)</f>
        <v>0</v>
      </c>
      <c r="O72" s="4"/>
      <c r="P72" s="2"/>
      <c r="Q72" s="2"/>
      <c r="R72" s="5">
        <v>105000</v>
      </c>
      <c r="S72" s="32">
        <f>ROUND((((H72/$AA$1)*K72)+O72+P72+Q72+R72+L72+N72),0)</f>
        <v>30105000</v>
      </c>
      <c r="T72" s="5">
        <f t="shared" si="31"/>
        <v>33073270</v>
      </c>
      <c r="U72" s="5">
        <f>T72-R72-O72-Q72-P72-N72-L72</f>
        <v>32968270</v>
      </c>
      <c r="V72" s="5">
        <v>496587</v>
      </c>
      <c r="W72" s="4">
        <f t="shared" si="27"/>
        <v>20608413</v>
      </c>
      <c r="X72" s="3">
        <f t="shared" si="28"/>
        <v>2471682.6</v>
      </c>
      <c r="Y72" s="43">
        <f t="shared" si="29"/>
        <v>30105000</v>
      </c>
      <c r="Z72" s="28"/>
      <c r="AA72" s="44"/>
      <c r="AB72" s="1" t="s">
        <v>141</v>
      </c>
      <c r="AC72" s="1">
        <f t="shared" si="33"/>
        <v>0</v>
      </c>
      <c r="AE72" s="26"/>
    </row>
    <row r="73" spans="1:31" ht="90">
      <c r="A73" s="41">
        <v>72</v>
      </c>
      <c r="B73" s="86" t="s">
        <v>215</v>
      </c>
      <c r="C73" s="7" t="s">
        <v>385</v>
      </c>
      <c r="D73" s="52" t="s">
        <v>218</v>
      </c>
      <c r="E73" s="87" t="s">
        <v>19</v>
      </c>
      <c r="F73" s="13"/>
      <c r="G73" s="13"/>
      <c r="H73" s="85">
        <v>32300000</v>
      </c>
      <c r="I73" s="42">
        <v>20</v>
      </c>
      <c r="J73" s="42">
        <v>0</v>
      </c>
      <c r="K73" s="18">
        <f t="shared" si="26"/>
        <v>20</v>
      </c>
      <c r="L73" s="14"/>
      <c r="M73" s="14"/>
      <c r="N73" s="14"/>
      <c r="O73" s="27"/>
      <c r="P73" s="14"/>
      <c r="Q73" s="14"/>
      <c r="R73" s="14">
        <v>100000</v>
      </c>
      <c r="S73" s="55">
        <f>ROUND((((H73/$AA$1)*K73)+O73+P73+Q73+R73+L73+N73),0)</f>
        <v>30861905</v>
      </c>
      <c r="T73" s="14">
        <f t="shared" si="31"/>
        <v>33584286</v>
      </c>
      <c r="U73" s="14">
        <f>T73-R73-O73-Q73-P73-N73-L73</f>
        <v>33484286</v>
      </c>
      <c r="V73" s="13"/>
      <c r="W73" s="27">
        <f t="shared" si="27"/>
        <v>21861905</v>
      </c>
      <c r="X73" s="3">
        <f t="shared" si="28"/>
        <v>2722381</v>
      </c>
      <c r="Y73" s="56">
        <f t="shared" si="29"/>
        <v>30861905</v>
      </c>
      <c r="Z73" s="7" t="s">
        <v>223</v>
      </c>
      <c r="AA73" s="7"/>
      <c r="AB73" s="1" t="s">
        <v>218</v>
      </c>
      <c r="AC73" s="1">
        <f t="shared" si="33"/>
        <v>0</v>
      </c>
      <c r="AE73" s="26"/>
    </row>
    <row r="74" spans="1:31" ht="60">
      <c r="A74" s="41">
        <v>73</v>
      </c>
      <c r="B74" s="10" t="s">
        <v>10</v>
      </c>
      <c r="C74" s="7" t="s">
        <v>386</v>
      </c>
      <c r="D74" s="6" t="s">
        <v>129</v>
      </c>
      <c r="E74" s="7" t="s">
        <v>19</v>
      </c>
      <c r="F74" s="14"/>
      <c r="G74" s="14"/>
      <c r="H74" s="14">
        <v>62000000</v>
      </c>
      <c r="I74" s="42">
        <v>21</v>
      </c>
      <c r="J74" s="42">
        <v>0</v>
      </c>
      <c r="K74" s="18">
        <f t="shared" si="26"/>
        <v>21</v>
      </c>
      <c r="L74" s="2"/>
      <c r="M74" s="2"/>
      <c r="N74" s="2">
        <f>ROUND((M74*1.25)*(H74/160),0)</f>
        <v>0</v>
      </c>
      <c r="O74" s="4"/>
      <c r="P74" s="2"/>
      <c r="Q74" s="5">
        <v>50000000</v>
      </c>
      <c r="R74" s="5"/>
      <c r="S74" s="32">
        <f>ROUND((((H74/$AA$1)*K74)+O74+P74+Q74+R74+L74+N74),0)</f>
        <v>112000000</v>
      </c>
      <c r="T74" s="5">
        <f t="shared" si="31"/>
        <v>112000000</v>
      </c>
      <c r="U74" s="5">
        <f>T74-R74-O74-Q74-P74-N74-L74</f>
        <v>62000000</v>
      </c>
      <c r="V74" s="5"/>
      <c r="W74" s="4"/>
      <c r="X74" s="3">
        <f t="shared" si="28"/>
        <v>0</v>
      </c>
      <c r="Y74" s="43">
        <f t="shared" si="29"/>
        <v>112000000</v>
      </c>
      <c r="Z74" s="28"/>
      <c r="AA74" s="44"/>
      <c r="AB74" s="1" t="s">
        <v>129</v>
      </c>
      <c r="AC74" s="1">
        <f t="shared" si="33"/>
        <v>0</v>
      </c>
      <c r="AE74" s="26"/>
    </row>
    <row r="75" spans="1:31" ht="60">
      <c r="A75" s="41">
        <v>74</v>
      </c>
      <c r="B75" s="10" t="s">
        <v>72</v>
      </c>
      <c r="C75" s="7" t="s">
        <v>387</v>
      </c>
      <c r="D75" s="22" t="s">
        <v>73</v>
      </c>
      <c r="E75" s="16" t="s">
        <v>74</v>
      </c>
      <c r="F75" s="17"/>
      <c r="G75" s="17"/>
      <c r="H75" s="17">
        <v>100000</v>
      </c>
      <c r="I75" s="42">
        <v>0</v>
      </c>
      <c r="J75" s="19"/>
      <c r="K75" s="18">
        <f t="shared" si="26"/>
        <v>0</v>
      </c>
      <c r="L75" s="2"/>
      <c r="M75" s="2"/>
      <c r="N75" s="2">
        <f>ROUND((M75*1.25)*(H75/160),0)</f>
        <v>0</v>
      </c>
      <c r="O75" s="4"/>
      <c r="P75" s="2">
        <v>1000000</v>
      </c>
      <c r="Q75" s="2"/>
      <c r="R75" s="5"/>
      <c r="S75" s="32">
        <f>(K75*H75)+O75+Q75+R75+P75+N75+L75</f>
        <v>1000000</v>
      </c>
      <c r="T75" s="5">
        <f t="shared" si="31"/>
        <v>1000000</v>
      </c>
      <c r="U75" s="5">
        <f>T75-R75-O75-Q75-P75</f>
        <v>0</v>
      </c>
      <c r="V75" s="17"/>
      <c r="W75" s="4">
        <f t="shared" ref="W75:W86" si="34">IF((S75-V75-9000000)&gt;0,S75-V75-9000000,0)</f>
        <v>0</v>
      </c>
      <c r="X75" s="3">
        <f t="shared" si="28"/>
        <v>0</v>
      </c>
      <c r="Y75" s="43">
        <f t="shared" si="29"/>
        <v>1000000</v>
      </c>
      <c r="Z75" s="28"/>
      <c r="AA75" s="44"/>
      <c r="AB75" s="1" t="s">
        <v>73</v>
      </c>
      <c r="AC75" s="1">
        <f t="shared" si="33"/>
        <v>0</v>
      </c>
      <c r="AE75" s="26"/>
    </row>
    <row r="76" spans="1:31" ht="90">
      <c r="A76" s="41">
        <v>75</v>
      </c>
      <c r="B76" s="25" t="s">
        <v>100</v>
      </c>
      <c r="C76" s="7" t="s">
        <v>388</v>
      </c>
      <c r="D76" s="22" t="s">
        <v>158</v>
      </c>
      <c r="E76" s="16" t="s">
        <v>19</v>
      </c>
      <c r="F76" s="17"/>
      <c r="G76" s="17"/>
      <c r="H76" s="54">
        <v>14000000</v>
      </c>
      <c r="I76" s="42">
        <v>19</v>
      </c>
      <c r="J76" s="42">
        <v>2</v>
      </c>
      <c r="K76" s="18">
        <f t="shared" si="26"/>
        <v>21</v>
      </c>
      <c r="L76" s="2"/>
      <c r="M76" s="2"/>
      <c r="N76" s="2">
        <f>ROUND((M76*1.25)*(H76/160),0)</f>
        <v>0</v>
      </c>
      <c r="O76" s="4"/>
      <c r="P76" s="2"/>
      <c r="Q76" s="2"/>
      <c r="R76" s="5">
        <v>95000</v>
      </c>
      <c r="S76" s="32">
        <f t="shared" ref="S76:S82" si="35">ROUND((((H76/$AA$1)*K76)+O76+P76+Q76+R76+L76+N76),0)</f>
        <v>14095000</v>
      </c>
      <c r="T76" s="5">
        <f t="shared" si="31"/>
        <v>14821508</v>
      </c>
      <c r="U76" s="5">
        <f t="shared" ref="U76:U82" si="36">T76-R76-O76-Q76-P76-N76-L76</f>
        <v>14726508</v>
      </c>
      <c r="V76" s="5">
        <v>496587</v>
      </c>
      <c r="W76" s="4">
        <f t="shared" si="34"/>
        <v>4598413</v>
      </c>
      <c r="X76" s="3">
        <f t="shared" si="28"/>
        <v>229920.65000000002</v>
      </c>
      <c r="Y76" s="43">
        <f t="shared" si="29"/>
        <v>14095000</v>
      </c>
      <c r="Z76" s="79" t="s">
        <v>107</v>
      </c>
      <c r="AA76" s="44"/>
      <c r="AB76" s="1" t="s">
        <v>158</v>
      </c>
      <c r="AC76" s="1">
        <f t="shared" si="33"/>
        <v>0</v>
      </c>
      <c r="AE76" s="26"/>
    </row>
    <row r="77" spans="1:31" ht="90">
      <c r="A77" s="41">
        <v>76</v>
      </c>
      <c r="B77" s="16" t="s">
        <v>279</v>
      </c>
      <c r="C77" s="7" t="s">
        <v>389</v>
      </c>
      <c r="D77" s="52" t="s">
        <v>280</v>
      </c>
      <c r="E77" s="16" t="s">
        <v>19</v>
      </c>
      <c r="F77" s="17"/>
      <c r="G77" s="17"/>
      <c r="H77" s="50">
        <v>20400000</v>
      </c>
      <c r="I77" s="42">
        <v>21</v>
      </c>
      <c r="J77" s="42">
        <v>0</v>
      </c>
      <c r="K77" s="18">
        <f t="shared" si="26"/>
        <v>21</v>
      </c>
      <c r="L77" s="2"/>
      <c r="M77" s="2"/>
      <c r="N77" s="2"/>
      <c r="O77" s="4"/>
      <c r="P77" s="2"/>
      <c r="Q77" s="2"/>
      <c r="R77" s="5">
        <v>105000</v>
      </c>
      <c r="S77" s="32">
        <f t="shared" si="35"/>
        <v>20505000</v>
      </c>
      <c r="T77" s="5">
        <f t="shared" si="31"/>
        <v>21480750</v>
      </c>
      <c r="U77" s="5">
        <f t="shared" si="36"/>
        <v>21375750</v>
      </c>
      <c r="V77" s="17"/>
      <c r="W77" s="4">
        <f t="shared" si="34"/>
        <v>11505000</v>
      </c>
      <c r="X77" s="3">
        <f t="shared" si="28"/>
        <v>975750</v>
      </c>
      <c r="Y77" s="43">
        <f t="shared" si="29"/>
        <v>20505000</v>
      </c>
      <c r="Z77" s="28" t="s">
        <v>281</v>
      </c>
      <c r="AA77" s="28"/>
      <c r="AB77" s="1" t="s">
        <v>280</v>
      </c>
      <c r="AC77" s="1">
        <f t="shared" si="33"/>
        <v>0</v>
      </c>
      <c r="AE77" s="26"/>
    </row>
    <row r="78" spans="1:31" ht="90">
      <c r="A78" s="41">
        <v>77</v>
      </c>
      <c r="B78" s="16" t="s">
        <v>172</v>
      </c>
      <c r="C78" s="7" t="s">
        <v>390</v>
      </c>
      <c r="D78" s="22">
        <v>164901069</v>
      </c>
      <c r="E78" s="7" t="s">
        <v>173</v>
      </c>
      <c r="F78" s="17"/>
      <c r="G78" s="17"/>
      <c r="H78" s="17">
        <v>20000000</v>
      </c>
      <c r="I78" s="42">
        <v>21</v>
      </c>
      <c r="J78" s="42">
        <v>0</v>
      </c>
      <c r="K78" s="18">
        <f t="shared" si="26"/>
        <v>21</v>
      </c>
      <c r="L78" s="2"/>
      <c r="M78" s="2"/>
      <c r="N78" s="2"/>
      <c r="O78" s="4"/>
      <c r="P78" s="2"/>
      <c r="Q78" s="2"/>
      <c r="R78" s="5">
        <v>105000</v>
      </c>
      <c r="S78" s="32">
        <f t="shared" si="35"/>
        <v>20105000</v>
      </c>
      <c r="T78" s="5">
        <f t="shared" si="31"/>
        <v>21442849</v>
      </c>
      <c r="U78" s="5">
        <f t="shared" si="36"/>
        <v>21337849</v>
      </c>
      <c r="V78" s="5">
        <v>496587</v>
      </c>
      <c r="W78" s="4">
        <f t="shared" si="34"/>
        <v>10608413</v>
      </c>
      <c r="X78" s="3">
        <f t="shared" si="28"/>
        <v>841261.95</v>
      </c>
      <c r="Y78" s="43">
        <f t="shared" si="29"/>
        <v>20105000</v>
      </c>
      <c r="Z78" s="28" t="s">
        <v>31</v>
      </c>
      <c r="AA78" s="44"/>
      <c r="AB78" s="1" t="e">
        <v>#N/A</v>
      </c>
      <c r="AC78" s="1" t="e">
        <f t="shared" si="33"/>
        <v>#N/A</v>
      </c>
      <c r="AE78" s="26"/>
    </row>
    <row r="79" spans="1:31" ht="60">
      <c r="A79" s="41">
        <v>78</v>
      </c>
      <c r="B79" s="10" t="s">
        <v>227</v>
      </c>
      <c r="C79" s="7" t="s">
        <v>391</v>
      </c>
      <c r="D79" s="15" t="s">
        <v>228</v>
      </c>
      <c r="E79" s="7" t="s">
        <v>19</v>
      </c>
      <c r="F79" s="13"/>
      <c r="G79" s="13"/>
      <c r="H79" s="21">
        <v>35654000</v>
      </c>
      <c r="I79" s="42">
        <v>21</v>
      </c>
      <c r="J79" s="42">
        <v>0</v>
      </c>
      <c r="K79" s="18">
        <f t="shared" si="26"/>
        <v>21</v>
      </c>
      <c r="L79" s="2"/>
      <c r="M79" s="2"/>
      <c r="N79" s="2">
        <f>ROUND((M79*1.25)*(H79/160),0)</f>
        <v>0</v>
      </c>
      <c r="O79" s="4"/>
      <c r="P79" s="2"/>
      <c r="Q79" s="2"/>
      <c r="R79" s="5"/>
      <c r="S79" s="32">
        <f t="shared" si="35"/>
        <v>35654000</v>
      </c>
      <c r="T79" s="5">
        <f t="shared" si="31"/>
        <v>39732070</v>
      </c>
      <c r="U79" s="5">
        <f t="shared" si="36"/>
        <v>39732070</v>
      </c>
      <c r="V79" s="5">
        <v>496587</v>
      </c>
      <c r="W79" s="4">
        <f t="shared" si="34"/>
        <v>26157413</v>
      </c>
      <c r="X79" s="3">
        <f t="shared" si="28"/>
        <v>3581482.6000000006</v>
      </c>
      <c r="Y79" s="43">
        <f t="shared" si="29"/>
        <v>35654000</v>
      </c>
      <c r="Z79" s="28"/>
      <c r="AA79" s="44"/>
      <c r="AB79" s="1" t="s">
        <v>228</v>
      </c>
      <c r="AC79" s="1">
        <f t="shared" si="33"/>
        <v>0</v>
      </c>
      <c r="AE79" s="26"/>
    </row>
    <row r="80" spans="1:31" ht="90">
      <c r="A80" s="41">
        <v>79</v>
      </c>
      <c r="B80" s="25" t="s">
        <v>97</v>
      </c>
      <c r="C80" s="7" t="s">
        <v>392</v>
      </c>
      <c r="D80" s="22" t="s">
        <v>124</v>
      </c>
      <c r="E80" s="7" t="s">
        <v>19</v>
      </c>
      <c r="F80" s="17"/>
      <c r="G80" s="17"/>
      <c r="H80" s="54">
        <v>18000000</v>
      </c>
      <c r="I80" s="42">
        <v>21</v>
      </c>
      <c r="J80" s="42">
        <v>0</v>
      </c>
      <c r="K80" s="18">
        <f t="shared" si="26"/>
        <v>21</v>
      </c>
      <c r="L80" s="2"/>
      <c r="M80" s="2"/>
      <c r="N80" s="2">
        <f>ROUND((M80*1.25)*(H80/160),0)</f>
        <v>0</v>
      </c>
      <c r="O80" s="4"/>
      <c r="P80" s="2"/>
      <c r="Q80" s="2"/>
      <c r="R80" s="5">
        <v>105000</v>
      </c>
      <c r="S80" s="32">
        <f t="shared" si="35"/>
        <v>18105000</v>
      </c>
      <c r="T80" s="5">
        <f t="shared" si="31"/>
        <v>19212428</v>
      </c>
      <c r="U80" s="5">
        <f t="shared" si="36"/>
        <v>19107428</v>
      </c>
      <c r="V80" s="5">
        <v>496587</v>
      </c>
      <c r="W80" s="4">
        <f t="shared" si="34"/>
        <v>8608413</v>
      </c>
      <c r="X80" s="3">
        <f t="shared" si="28"/>
        <v>610841.30000000005</v>
      </c>
      <c r="Y80" s="43">
        <f t="shared" si="29"/>
        <v>18105000</v>
      </c>
      <c r="Z80" s="79" t="s">
        <v>107</v>
      </c>
      <c r="AA80" s="44"/>
      <c r="AB80" s="1" t="s">
        <v>124</v>
      </c>
      <c r="AC80" s="1">
        <f t="shared" si="33"/>
        <v>0</v>
      </c>
      <c r="AE80" s="26"/>
    </row>
    <row r="81" spans="1:31" ht="60">
      <c r="A81" s="41">
        <v>80</v>
      </c>
      <c r="B81" s="7" t="s">
        <v>240</v>
      </c>
      <c r="C81" s="93" t="s">
        <v>393</v>
      </c>
      <c r="D81" s="15" t="s">
        <v>241</v>
      </c>
      <c r="E81" s="6" t="s">
        <v>19</v>
      </c>
      <c r="F81" s="14"/>
      <c r="G81" s="14"/>
      <c r="H81" s="21">
        <v>9000000</v>
      </c>
      <c r="I81" s="42">
        <v>21</v>
      </c>
      <c r="J81" s="42">
        <v>0</v>
      </c>
      <c r="K81" s="18">
        <f t="shared" si="26"/>
        <v>21</v>
      </c>
      <c r="L81" s="2"/>
      <c r="M81" s="2"/>
      <c r="N81" s="2">
        <f>ROUND((M81*1.25)*(H81/160),0)</f>
        <v>0</v>
      </c>
      <c r="O81" s="4"/>
      <c r="P81" s="2"/>
      <c r="Q81" s="2"/>
      <c r="R81" s="5"/>
      <c r="S81" s="32">
        <f t="shared" si="35"/>
        <v>9000000</v>
      </c>
      <c r="T81" s="5">
        <f t="shared" si="31"/>
        <v>9000000</v>
      </c>
      <c r="U81" s="5">
        <f t="shared" si="36"/>
        <v>9000000</v>
      </c>
      <c r="V81" s="5"/>
      <c r="W81" s="4">
        <f t="shared" si="34"/>
        <v>0</v>
      </c>
      <c r="X81" s="3">
        <f t="shared" si="28"/>
        <v>0</v>
      </c>
      <c r="Y81" s="43">
        <f t="shared" si="29"/>
        <v>9000000</v>
      </c>
      <c r="Z81" s="28"/>
      <c r="AA81" s="44"/>
      <c r="AB81" s="1" t="s">
        <v>241</v>
      </c>
      <c r="AC81" s="1">
        <f t="shared" si="33"/>
        <v>0</v>
      </c>
      <c r="AE81" s="26"/>
    </row>
    <row r="82" spans="1:31" ht="90">
      <c r="A82" s="41">
        <v>81</v>
      </c>
      <c r="B82" s="16" t="s">
        <v>192</v>
      </c>
      <c r="C82" s="7" t="s">
        <v>394</v>
      </c>
      <c r="D82" s="52" t="s">
        <v>205</v>
      </c>
      <c r="E82" s="16" t="s">
        <v>19</v>
      </c>
      <c r="F82" s="17"/>
      <c r="G82" s="17"/>
      <c r="H82" s="50">
        <v>15300000</v>
      </c>
      <c r="I82" s="42">
        <v>21</v>
      </c>
      <c r="J82" s="42">
        <v>0</v>
      </c>
      <c r="K82" s="18">
        <f t="shared" si="26"/>
        <v>21</v>
      </c>
      <c r="L82" s="2"/>
      <c r="M82" s="2"/>
      <c r="N82" s="2"/>
      <c r="O82" s="4"/>
      <c r="P82" s="2"/>
      <c r="Q82" s="2"/>
      <c r="R82" s="5">
        <v>105000</v>
      </c>
      <c r="S82" s="32">
        <f t="shared" si="35"/>
        <v>15405000</v>
      </c>
      <c r="T82" s="5">
        <f t="shared" si="31"/>
        <v>15795500</v>
      </c>
      <c r="U82" s="5">
        <f t="shared" si="36"/>
        <v>15690500</v>
      </c>
      <c r="V82" s="17"/>
      <c r="W82" s="4">
        <f t="shared" si="34"/>
        <v>6405000</v>
      </c>
      <c r="X82" s="3">
        <f t="shared" si="28"/>
        <v>390500</v>
      </c>
      <c r="Y82" s="43">
        <f t="shared" si="29"/>
        <v>15405000</v>
      </c>
      <c r="Z82" s="28" t="s">
        <v>200</v>
      </c>
      <c r="AA82" s="28"/>
      <c r="AB82" s="1" t="s">
        <v>205</v>
      </c>
      <c r="AC82" s="1">
        <f t="shared" si="33"/>
        <v>0</v>
      </c>
      <c r="AE82" s="26"/>
    </row>
    <row r="83" spans="1:31" ht="60">
      <c r="A83" s="41">
        <v>82</v>
      </c>
      <c r="B83" s="10" t="s">
        <v>44</v>
      </c>
      <c r="C83" s="7" t="s">
        <v>395</v>
      </c>
      <c r="D83" s="11" t="s">
        <v>143</v>
      </c>
      <c r="E83" s="10" t="s">
        <v>19</v>
      </c>
      <c r="F83" s="13">
        <v>8000000</v>
      </c>
      <c r="G83" s="13"/>
      <c r="H83" s="13"/>
      <c r="I83" s="42">
        <v>21</v>
      </c>
      <c r="J83" s="42">
        <v>0</v>
      </c>
      <c r="K83" s="18">
        <f t="shared" si="26"/>
        <v>21</v>
      </c>
      <c r="L83" s="48"/>
      <c r="M83" s="48"/>
      <c r="N83" s="2">
        <f>ROUND((M83*1.25)*(H83/160),0)</f>
        <v>0</v>
      </c>
      <c r="O83" s="4"/>
      <c r="P83" s="48"/>
      <c r="Q83" s="48"/>
      <c r="R83" s="5">
        <v>105000</v>
      </c>
      <c r="S83" s="20"/>
      <c r="T83" s="5"/>
      <c r="U83" s="5">
        <f>ROUND(((F83/$AA$1)*K83),0)</f>
        <v>8000000</v>
      </c>
      <c r="V83" s="5">
        <v>496587</v>
      </c>
      <c r="W83" s="4">
        <f t="shared" si="34"/>
        <v>0</v>
      </c>
      <c r="X83" s="3">
        <f t="shared" si="28"/>
        <v>0</v>
      </c>
      <c r="Y83" s="43">
        <f t="shared" si="29"/>
        <v>7608413</v>
      </c>
      <c r="Z83" s="28"/>
      <c r="AA83" s="44"/>
      <c r="AB83" s="1" t="s">
        <v>143</v>
      </c>
      <c r="AC83" s="1">
        <f t="shared" si="33"/>
        <v>0</v>
      </c>
      <c r="AE83" s="26"/>
    </row>
    <row r="84" spans="1:31" ht="75">
      <c r="A84" s="41">
        <v>83</v>
      </c>
      <c r="B84" s="10" t="s">
        <v>246</v>
      </c>
      <c r="C84" s="7" t="s">
        <v>396</v>
      </c>
      <c r="D84" s="11" t="s">
        <v>247</v>
      </c>
      <c r="E84" s="10" t="s">
        <v>19</v>
      </c>
      <c r="F84" s="13"/>
      <c r="G84" s="13"/>
      <c r="H84" s="13">
        <v>18000000</v>
      </c>
      <c r="I84" s="42">
        <v>20</v>
      </c>
      <c r="J84" s="42">
        <v>1</v>
      </c>
      <c r="K84" s="18">
        <f t="shared" si="26"/>
        <v>21</v>
      </c>
      <c r="L84" s="48"/>
      <c r="M84" s="48"/>
      <c r="N84" s="2">
        <f>ROUND((M84*1.25)*(H84/160),0)</f>
        <v>0</v>
      </c>
      <c r="O84" s="4"/>
      <c r="P84" s="48"/>
      <c r="Q84" s="48"/>
      <c r="R84" s="5">
        <v>100000</v>
      </c>
      <c r="S84" s="32">
        <f>ROUND((((H84/$AA$1)*K84)+O84+P84+Q84+R84+L84+N84),0)</f>
        <v>18100000</v>
      </c>
      <c r="T84" s="5">
        <f>ROUND((S84+V84+X84),0)</f>
        <v>19206928</v>
      </c>
      <c r="U84" s="5">
        <f>T84-R84-O84-Q84-P84-N84-L84</f>
        <v>19106928</v>
      </c>
      <c r="V84" s="5">
        <v>496587</v>
      </c>
      <c r="W84" s="4">
        <f t="shared" si="34"/>
        <v>8603413</v>
      </c>
      <c r="X84" s="3">
        <f t="shared" si="28"/>
        <v>610341.30000000005</v>
      </c>
      <c r="Y84" s="43">
        <f t="shared" si="29"/>
        <v>18100000</v>
      </c>
      <c r="Z84" s="28" t="s">
        <v>61</v>
      </c>
      <c r="AA84" s="44"/>
      <c r="AB84" s="1" t="s">
        <v>247</v>
      </c>
      <c r="AC84" s="1">
        <f t="shared" si="33"/>
        <v>0</v>
      </c>
      <c r="AE84" s="26"/>
    </row>
    <row r="85" spans="1:31" ht="90">
      <c r="A85" s="41">
        <v>84</v>
      </c>
      <c r="B85" s="86" t="s">
        <v>214</v>
      </c>
      <c r="C85" s="7" t="s">
        <v>397</v>
      </c>
      <c r="D85" s="51" t="s">
        <v>219</v>
      </c>
      <c r="E85" s="87" t="s">
        <v>19</v>
      </c>
      <c r="F85" s="13"/>
      <c r="G85" s="13"/>
      <c r="H85" s="85">
        <v>26000000</v>
      </c>
      <c r="I85" s="42">
        <v>19</v>
      </c>
      <c r="J85" s="42">
        <v>0</v>
      </c>
      <c r="K85" s="18">
        <f t="shared" si="26"/>
        <v>19</v>
      </c>
      <c r="L85" s="14"/>
      <c r="M85" s="14"/>
      <c r="N85" s="14"/>
      <c r="O85" s="27"/>
      <c r="P85" s="14"/>
      <c r="Q85" s="14"/>
      <c r="R85" s="14">
        <v>95000</v>
      </c>
      <c r="S85" s="55">
        <f>ROUND((((H85/$AA$1)*K85)+O85+P85+Q85+R85+L85+N85),0)</f>
        <v>23618810</v>
      </c>
      <c r="T85" s="14">
        <f>ROUND((S85+V85+X85),0)</f>
        <v>25061632</v>
      </c>
      <c r="U85" s="14">
        <f>T85-R85-O85-Q85-P85-N85-L85</f>
        <v>24966632</v>
      </c>
      <c r="V85" s="13"/>
      <c r="W85" s="27">
        <f t="shared" si="34"/>
        <v>14618810</v>
      </c>
      <c r="X85" s="3">
        <f t="shared" si="28"/>
        <v>1442821.5</v>
      </c>
      <c r="Y85" s="56">
        <f t="shared" si="29"/>
        <v>23618811</v>
      </c>
      <c r="Z85" s="7" t="s">
        <v>31</v>
      </c>
      <c r="AA85" s="7"/>
      <c r="AB85" s="1" t="s">
        <v>219</v>
      </c>
      <c r="AC85" s="1">
        <f>IF(AB85=D85,0,1)</f>
        <v>0</v>
      </c>
      <c r="AE85" s="26"/>
    </row>
    <row r="86" spans="1:31" ht="90">
      <c r="A86" s="41">
        <v>85</v>
      </c>
      <c r="B86" s="16" t="s">
        <v>106</v>
      </c>
      <c r="C86" s="135" t="s">
        <v>260</v>
      </c>
      <c r="D86" s="22" t="s">
        <v>165</v>
      </c>
      <c r="E86" s="16" t="s">
        <v>138</v>
      </c>
      <c r="F86" s="17"/>
      <c r="G86" s="17"/>
      <c r="H86" s="17">
        <v>15000000</v>
      </c>
      <c r="I86" s="42">
        <v>21</v>
      </c>
      <c r="J86" s="42">
        <v>0</v>
      </c>
      <c r="K86" s="18">
        <f t="shared" si="26"/>
        <v>21</v>
      </c>
      <c r="L86" s="2"/>
      <c r="M86" s="2"/>
      <c r="N86" s="2">
        <f>ROUND((M86*1.25)*(H86/160),0)</f>
        <v>0</v>
      </c>
      <c r="O86" s="4"/>
      <c r="P86" s="2"/>
      <c r="Q86" s="2"/>
      <c r="R86" s="5"/>
      <c r="S86" s="32">
        <f>ROUND((((H86/$AA$1)*K86)+O86+P86+Q86+R86+L86+N86),0)</f>
        <v>15000000</v>
      </c>
      <c r="T86" s="5">
        <f>ROUND((S86+V86+X86),0)</f>
        <v>15350000</v>
      </c>
      <c r="U86" s="5">
        <f>T86-R86-O86-Q86-P86-N86-L86</f>
        <v>15350000</v>
      </c>
      <c r="V86" s="17"/>
      <c r="W86" s="4">
        <f t="shared" si="34"/>
        <v>6000000</v>
      </c>
      <c r="X86" s="3">
        <f t="shared" si="28"/>
        <v>350000</v>
      </c>
      <c r="Y86" s="43">
        <f t="shared" si="29"/>
        <v>15000000</v>
      </c>
      <c r="Z86" s="28" t="s">
        <v>31</v>
      </c>
      <c r="AA86" s="44"/>
      <c r="AB86" s="1" t="s">
        <v>165</v>
      </c>
      <c r="AC86" s="1">
        <f t="shared" ref="AC86:AC108" si="37">IF(AB86=D86,0,1)</f>
        <v>0</v>
      </c>
      <c r="AE86" s="26"/>
    </row>
    <row r="87" spans="1:31" ht="90">
      <c r="A87" s="41">
        <v>86</v>
      </c>
      <c r="B87" s="16" t="s">
        <v>194</v>
      </c>
      <c r="C87" s="7" t="s">
        <v>398</v>
      </c>
      <c r="D87" s="61" t="s">
        <v>207</v>
      </c>
      <c r="E87" s="16" t="s">
        <v>19</v>
      </c>
      <c r="F87" s="50">
        <v>21250000</v>
      </c>
      <c r="G87" s="17"/>
      <c r="H87" s="53"/>
      <c r="I87" s="42">
        <v>21</v>
      </c>
      <c r="J87" s="42">
        <v>0</v>
      </c>
      <c r="K87" s="18">
        <f t="shared" si="26"/>
        <v>21</v>
      </c>
      <c r="L87" s="2"/>
      <c r="M87" s="2"/>
      <c r="N87" s="2"/>
      <c r="O87" s="4"/>
      <c r="P87" s="2"/>
      <c r="Q87" s="2"/>
      <c r="R87" s="5"/>
      <c r="S87" s="20"/>
      <c r="T87" s="5"/>
      <c r="U87" s="5">
        <f>ROUND(((F87/$AA$1)*K87),0)</f>
        <v>21250000</v>
      </c>
      <c r="V87" s="17"/>
      <c r="W87" s="24"/>
      <c r="X87" s="3"/>
      <c r="Y87" s="43">
        <f t="shared" si="29"/>
        <v>21250000</v>
      </c>
      <c r="Z87" s="28" t="s">
        <v>199</v>
      </c>
      <c r="AA87" s="28"/>
      <c r="AB87" s="1" t="s">
        <v>207</v>
      </c>
      <c r="AC87" s="1">
        <f t="shared" si="37"/>
        <v>0</v>
      </c>
      <c r="AE87" s="26"/>
    </row>
    <row r="88" spans="1:31" ht="60">
      <c r="A88" s="41">
        <v>87</v>
      </c>
      <c r="B88" s="10" t="s">
        <v>234</v>
      </c>
      <c r="C88" s="7" t="s">
        <v>399</v>
      </c>
      <c r="D88" s="11" t="s">
        <v>235</v>
      </c>
      <c r="E88" s="7" t="s">
        <v>19</v>
      </c>
      <c r="F88" s="13"/>
      <c r="G88" s="13"/>
      <c r="H88" s="13">
        <v>32200000</v>
      </c>
      <c r="I88" s="42">
        <v>21</v>
      </c>
      <c r="J88" s="42">
        <v>0</v>
      </c>
      <c r="K88" s="18">
        <f t="shared" si="26"/>
        <v>21</v>
      </c>
      <c r="L88" s="2"/>
      <c r="M88" s="2"/>
      <c r="N88" s="2">
        <f>ROUND((M88*1.25)*(H88/160),0)</f>
        <v>0</v>
      </c>
      <c r="O88" s="4"/>
      <c r="P88" s="2"/>
      <c r="Q88" s="2"/>
      <c r="R88" s="5"/>
      <c r="S88" s="32">
        <f t="shared" ref="S88:S98" si="38">ROUND((((H88/$AA$1)*K88)+O88+P88+Q88+R88+L88+N88),0)</f>
        <v>32200000</v>
      </c>
      <c r="T88" s="5">
        <f t="shared" ref="T88:T98" si="39">ROUND((S88+V88+X88),0)</f>
        <v>35190000</v>
      </c>
      <c r="U88" s="5">
        <f t="shared" ref="U88:U98" si="40">T88-R88-O88-Q88-P88-N88-L88</f>
        <v>35190000</v>
      </c>
      <c r="V88" s="17"/>
      <c r="W88" s="4">
        <f t="shared" ref="W88:W99" si="41">IF((S88-V88-9000000)&gt;0,S88-V88-9000000,0)</f>
        <v>23200000</v>
      </c>
      <c r="X88" s="3">
        <f t="shared" ref="X88:X99" si="42">IF(W88&lt;5000000,W88*0.05,IF(W88&lt;10000000,W88*0.1-250000,IF(W88&lt;18000000,W88*0.15-750000,IF(W88&lt;32000000,W88*0.2-1650000,IF(W88&lt;52000000,W88*0.25-3250000,IF(W88&lt;80000000,W88*0.3-5850000,W88*0.35-9850000))))))</f>
        <v>2990000</v>
      </c>
      <c r="Y88" s="43">
        <f t="shared" si="29"/>
        <v>32200000</v>
      </c>
      <c r="Z88" s="28"/>
      <c r="AA88" s="44"/>
      <c r="AB88" s="1" t="s">
        <v>235</v>
      </c>
      <c r="AC88" s="1">
        <f t="shared" si="37"/>
        <v>0</v>
      </c>
      <c r="AE88" s="26"/>
    </row>
    <row r="89" spans="1:31" ht="90">
      <c r="A89" s="41">
        <v>88</v>
      </c>
      <c r="B89" s="16" t="s">
        <v>272</v>
      </c>
      <c r="C89" s="7" t="s">
        <v>400</v>
      </c>
      <c r="D89" s="51" t="s">
        <v>273</v>
      </c>
      <c r="E89" s="16" t="s">
        <v>19</v>
      </c>
      <c r="F89" s="17"/>
      <c r="G89" s="17"/>
      <c r="H89" s="50">
        <v>29325000</v>
      </c>
      <c r="I89" s="42">
        <v>6</v>
      </c>
      <c r="J89" s="42">
        <v>0</v>
      </c>
      <c r="K89" s="18">
        <f t="shared" si="26"/>
        <v>6</v>
      </c>
      <c r="L89" s="2"/>
      <c r="M89" s="2"/>
      <c r="N89" s="2"/>
      <c r="O89" s="4"/>
      <c r="P89" s="2"/>
      <c r="Q89" s="2"/>
      <c r="R89" s="5">
        <v>30000</v>
      </c>
      <c r="S89" s="32">
        <f t="shared" si="38"/>
        <v>8408571</v>
      </c>
      <c r="T89" s="5">
        <f t="shared" si="39"/>
        <v>8408571</v>
      </c>
      <c r="U89" s="5">
        <f t="shared" si="40"/>
        <v>8378571</v>
      </c>
      <c r="V89" s="17"/>
      <c r="W89" s="4">
        <f t="shared" si="41"/>
        <v>0</v>
      </c>
      <c r="X89" s="3">
        <f t="shared" si="42"/>
        <v>0</v>
      </c>
      <c r="Y89" s="43">
        <f t="shared" si="29"/>
        <v>8408571</v>
      </c>
      <c r="Z89" s="28" t="s">
        <v>274</v>
      </c>
      <c r="AA89" s="28"/>
      <c r="AB89" s="1" t="s">
        <v>273</v>
      </c>
      <c r="AC89" s="1">
        <f t="shared" si="37"/>
        <v>0</v>
      </c>
      <c r="AE89" s="26"/>
    </row>
    <row r="90" spans="1:31" ht="90">
      <c r="A90" s="41">
        <v>89</v>
      </c>
      <c r="B90" s="16" t="s">
        <v>98</v>
      </c>
      <c r="C90" s="7" t="s">
        <v>401</v>
      </c>
      <c r="D90" s="22" t="s">
        <v>121</v>
      </c>
      <c r="E90" s="7" t="s">
        <v>19</v>
      </c>
      <c r="F90" s="17"/>
      <c r="G90" s="17"/>
      <c r="H90" s="17">
        <v>36000000</v>
      </c>
      <c r="I90" s="42">
        <v>21</v>
      </c>
      <c r="J90" s="42">
        <v>0</v>
      </c>
      <c r="K90" s="18">
        <f t="shared" si="26"/>
        <v>21</v>
      </c>
      <c r="L90" s="2"/>
      <c r="M90" s="2"/>
      <c r="N90" s="2">
        <f>ROUND((M90*1.25)*(H90/160),0)</f>
        <v>0</v>
      </c>
      <c r="O90" s="4"/>
      <c r="P90" s="2"/>
      <c r="Q90" s="2"/>
      <c r="R90" s="5">
        <v>105000</v>
      </c>
      <c r="S90" s="32">
        <f t="shared" si="38"/>
        <v>36105000</v>
      </c>
      <c r="T90" s="5">
        <f t="shared" si="39"/>
        <v>40273270</v>
      </c>
      <c r="U90" s="5">
        <f t="shared" si="40"/>
        <v>40168270</v>
      </c>
      <c r="V90" s="5">
        <v>496587</v>
      </c>
      <c r="W90" s="4">
        <f t="shared" si="41"/>
        <v>26608413</v>
      </c>
      <c r="X90" s="3">
        <f t="shared" si="42"/>
        <v>3671682.6000000006</v>
      </c>
      <c r="Y90" s="43">
        <f t="shared" si="29"/>
        <v>36105000</v>
      </c>
      <c r="Z90" s="28" t="s">
        <v>31</v>
      </c>
      <c r="AA90" s="44"/>
      <c r="AB90" s="1" t="s">
        <v>121</v>
      </c>
      <c r="AC90" s="1">
        <f t="shared" si="37"/>
        <v>0</v>
      </c>
      <c r="AE90" s="26"/>
    </row>
    <row r="91" spans="1:31" ht="90">
      <c r="A91" s="41">
        <v>90</v>
      </c>
      <c r="B91" s="16" t="s">
        <v>261</v>
      </c>
      <c r="C91" s="7" t="s">
        <v>402</v>
      </c>
      <c r="D91" s="22" t="s">
        <v>262</v>
      </c>
      <c r="E91" s="16" t="s">
        <v>263</v>
      </c>
      <c r="F91" s="17"/>
      <c r="G91" s="17"/>
      <c r="H91" s="17">
        <v>20000000</v>
      </c>
      <c r="I91" s="42">
        <v>21</v>
      </c>
      <c r="J91" s="42">
        <v>0</v>
      </c>
      <c r="K91" s="18">
        <f t="shared" si="26"/>
        <v>21</v>
      </c>
      <c r="L91" s="2"/>
      <c r="M91" s="2"/>
      <c r="N91" s="2">
        <f>ROUND((M91*1.25)*(H91/160),0)</f>
        <v>0</v>
      </c>
      <c r="O91" s="4"/>
      <c r="P91" s="2"/>
      <c r="Q91" s="2"/>
      <c r="R91" s="5"/>
      <c r="S91" s="32">
        <f t="shared" si="38"/>
        <v>20000000</v>
      </c>
      <c r="T91" s="5">
        <f t="shared" si="39"/>
        <v>20900000</v>
      </c>
      <c r="U91" s="5">
        <f t="shared" si="40"/>
        <v>20900000</v>
      </c>
      <c r="V91" s="17"/>
      <c r="W91" s="4">
        <f t="shared" si="41"/>
        <v>11000000</v>
      </c>
      <c r="X91" s="3">
        <f t="shared" si="42"/>
        <v>900000</v>
      </c>
      <c r="Y91" s="43">
        <f t="shared" si="29"/>
        <v>20000000</v>
      </c>
      <c r="Z91" s="28" t="s">
        <v>264</v>
      </c>
      <c r="AA91" s="44"/>
      <c r="AB91" s="1" t="s">
        <v>262</v>
      </c>
      <c r="AC91" s="1">
        <f t="shared" si="37"/>
        <v>0</v>
      </c>
      <c r="AE91" s="26"/>
    </row>
    <row r="92" spans="1:31" ht="60">
      <c r="A92" s="41">
        <v>91</v>
      </c>
      <c r="B92" s="7" t="s">
        <v>9</v>
      </c>
      <c r="C92" s="7" t="s">
        <v>403</v>
      </c>
      <c r="D92" s="6" t="s">
        <v>117</v>
      </c>
      <c r="E92" s="7" t="s">
        <v>19</v>
      </c>
      <c r="F92" s="14"/>
      <c r="G92" s="14"/>
      <c r="H92" s="14">
        <v>48615000</v>
      </c>
      <c r="I92" s="42">
        <v>20.5</v>
      </c>
      <c r="J92" s="42">
        <v>0.5</v>
      </c>
      <c r="K92" s="18">
        <f t="shared" si="26"/>
        <v>21</v>
      </c>
      <c r="L92" s="2"/>
      <c r="M92" s="2"/>
      <c r="N92" s="2">
        <f>ROUND((M92*1.25)*(H92/160),0)</f>
        <v>0</v>
      </c>
      <c r="O92" s="4"/>
      <c r="P92" s="2"/>
      <c r="Q92" s="2"/>
      <c r="R92" s="5"/>
      <c r="S92" s="32">
        <f t="shared" si="38"/>
        <v>48615000</v>
      </c>
      <c r="T92" s="5">
        <f t="shared" si="39"/>
        <v>55268750</v>
      </c>
      <c r="U92" s="5">
        <f t="shared" si="40"/>
        <v>55268750</v>
      </c>
      <c r="V92" s="5"/>
      <c r="W92" s="4">
        <f t="shared" si="41"/>
        <v>39615000</v>
      </c>
      <c r="X92" s="3">
        <f t="shared" si="42"/>
        <v>6653750</v>
      </c>
      <c r="Y92" s="43">
        <f t="shared" si="29"/>
        <v>48615000</v>
      </c>
      <c r="Z92" s="28"/>
      <c r="AA92" s="44"/>
      <c r="AB92" s="1" t="s">
        <v>117</v>
      </c>
      <c r="AC92" s="1">
        <f t="shared" si="37"/>
        <v>0</v>
      </c>
      <c r="AE92" s="26"/>
    </row>
    <row r="93" spans="1:31" ht="75">
      <c r="A93" s="41">
        <v>92</v>
      </c>
      <c r="B93" s="10" t="s">
        <v>248</v>
      </c>
      <c r="C93" s="7" t="s">
        <v>404</v>
      </c>
      <c r="D93" s="11" t="s">
        <v>249</v>
      </c>
      <c r="E93" s="10" t="s">
        <v>19</v>
      </c>
      <c r="F93" s="13"/>
      <c r="G93" s="13"/>
      <c r="H93" s="13">
        <v>22000000</v>
      </c>
      <c r="I93" s="42">
        <v>21</v>
      </c>
      <c r="J93" s="42">
        <v>0</v>
      </c>
      <c r="K93" s="18">
        <f t="shared" si="26"/>
        <v>21</v>
      </c>
      <c r="L93" s="2"/>
      <c r="M93" s="2"/>
      <c r="N93" s="2">
        <f>ROUND((M93*1.25)*(H93/160),0)</f>
        <v>0</v>
      </c>
      <c r="O93" s="4"/>
      <c r="P93" s="2"/>
      <c r="Q93" s="2"/>
      <c r="R93" s="5">
        <v>105000</v>
      </c>
      <c r="S93" s="32">
        <f t="shared" si="38"/>
        <v>22105000</v>
      </c>
      <c r="T93" s="5">
        <f t="shared" si="39"/>
        <v>23742849</v>
      </c>
      <c r="U93" s="5">
        <f t="shared" si="40"/>
        <v>23637849</v>
      </c>
      <c r="V93" s="5">
        <v>496587</v>
      </c>
      <c r="W93" s="4">
        <f t="shared" si="41"/>
        <v>12608413</v>
      </c>
      <c r="X93" s="3">
        <f t="shared" si="42"/>
        <v>1141261.95</v>
      </c>
      <c r="Y93" s="43">
        <f t="shared" si="29"/>
        <v>22105000</v>
      </c>
      <c r="Z93" s="28" t="s">
        <v>76</v>
      </c>
      <c r="AA93" s="44"/>
      <c r="AB93" s="1" t="s">
        <v>249</v>
      </c>
      <c r="AC93" s="1">
        <f t="shared" si="37"/>
        <v>0</v>
      </c>
      <c r="AE93" s="26"/>
    </row>
    <row r="94" spans="1:31" ht="60">
      <c r="A94" s="41">
        <v>93</v>
      </c>
      <c r="B94" s="7" t="s">
        <v>24</v>
      </c>
      <c r="C94" s="7" t="s">
        <v>405</v>
      </c>
      <c r="D94" s="6" t="s">
        <v>136</v>
      </c>
      <c r="E94" s="6" t="s">
        <v>19</v>
      </c>
      <c r="F94" s="14"/>
      <c r="G94" s="14"/>
      <c r="H94" s="21">
        <v>42813500</v>
      </c>
      <c r="I94" s="42">
        <v>21</v>
      </c>
      <c r="J94" s="42">
        <v>0</v>
      </c>
      <c r="K94" s="18">
        <f t="shared" si="26"/>
        <v>21</v>
      </c>
      <c r="L94" s="2">
        <v>2200000</v>
      </c>
      <c r="M94" s="2"/>
      <c r="N94" s="2">
        <f>ROUND((M94*1.25)*(H94/160),0)</f>
        <v>0</v>
      </c>
      <c r="O94" s="4"/>
      <c r="P94" s="2"/>
      <c r="Q94" s="2"/>
      <c r="R94" s="5"/>
      <c r="S94" s="32">
        <f t="shared" si="38"/>
        <v>45013500</v>
      </c>
      <c r="T94" s="5">
        <f t="shared" si="39"/>
        <v>51139315</v>
      </c>
      <c r="U94" s="5">
        <f t="shared" si="40"/>
        <v>48939315</v>
      </c>
      <c r="V94" s="5">
        <v>496587</v>
      </c>
      <c r="W94" s="4">
        <f t="shared" si="41"/>
        <v>35516913</v>
      </c>
      <c r="X94" s="3">
        <f t="shared" si="42"/>
        <v>5629228.25</v>
      </c>
      <c r="Y94" s="43">
        <f t="shared" si="29"/>
        <v>45013500</v>
      </c>
      <c r="Z94" s="28"/>
      <c r="AA94" s="44"/>
      <c r="AB94" s="1" t="s">
        <v>136</v>
      </c>
      <c r="AC94" s="1">
        <f t="shared" si="37"/>
        <v>0</v>
      </c>
      <c r="AE94" s="26"/>
    </row>
    <row r="95" spans="1:31" ht="60">
      <c r="A95" s="41">
        <v>94</v>
      </c>
      <c r="B95" s="6" t="s">
        <v>5</v>
      </c>
      <c r="C95" s="7" t="s">
        <v>406</v>
      </c>
      <c r="D95" s="6" t="s">
        <v>126</v>
      </c>
      <c r="E95" s="7" t="s">
        <v>19</v>
      </c>
      <c r="F95" s="14"/>
      <c r="G95" s="14"/>
      <c r="H95" s="14">
        <v>26800000</v>
      </c>
      <c r="I95" s="42">
        <v>20</v>
      </c>
      <c r="J95" s="42">
        <v>1</v>
      </c>
      <c r="K95" s="18">
        <f t="shared" si="26"/>
        <v>21</v>
      </c>
      <c r="L95" s="2">
        <v>1200000</v>
      </c>
      <c r="M95" s="45"/>
      <c r="N95" s="2">
        <f>ROUND((M95*1.25)*(H95/176),0)</f>
        <v>0</v>
      </c>
      <c r="O95" s="4"/>
      <c r="P95" s="2"/>
      <c r="Q95" s="2"/>
      <c r="R95" s="5"/>
      <c r="S95" s="32">
        <f t="shared" si="38"/>
        <v>28000000</v>
      </c>
      <c r="T95" s="5">
        <f t="shared" si="39"/>
        <v>30547270</v>
      </c>
      <c r="U95" s="5">
        <f t="shared" si="40"/>
        <v>29347270</v>
      </c>
      <c r="V95" s="5">
        <v>496587</v>
      </c>
      <c r="W95" s="4">
        <f t="shared" si="41"/>
        <v>18503413</v>
      </c>
      <c r="X95" s="3">
        <f t="shared" si="42"/>
        <v>2050682.6</v>
      </c>
      <c r="Y95" s="43">
        <f t="shared" si="29"/>
        <v>28000000</v>
      </c>
      <c r="Z95" s="28"/>
      <c r="AA95" s="44"/>
      <c r="AB95" s="1" t="s">
        <v>126</v>
      </c>
      <c r="AC95" s="1">
        <f t="shared" si="37"/>
        <v>0</v>
      </c>
      <c r="AE95" s="26"/>
    </row>
    <row r="96" spans="1:31" ht="60">
      <c r="A96" s="41">
        <v>95</v>
      </c>
      <c r="B96" s="10" t="s">
        <v>29</v>
      </c>
      <c r="C96" s="7" t="s">
        <v>407</v>
      </c>
      <c r="D96" s="100" t="s">
        <v>140</v>
      </c>
      <c r="E96" s="10" t="s">
        <v>19</v>
      </c>
      <c r="F96" s="12"/>
      <c r="G96" s="12"/>
      <c r="H96" s="21">
        <v>16000000</v>
      </c>
      <c r="I96" s="42">
        <v>21</v>
      </c>
      <c r="J96" s="42">
        <v>0</v>
      </c>
      <c r="K96" s="18">
        <f t="shared" si="26"/>
        <v>21</v>
      </c>
      <c r="L96" s="2"/>
      <c r="M96" s="45"/>
      <c r="N96" s="2">
        <f>ROUND((M96*1.25)*(H96/176),0)</f>
        <v>0</v>
      </c>
      <c r="O96" s="4"/>
      <c r="P96" s="2"/>
      <c r="Q96" s="2"/>
      <c r="R96" s="5">
        <v>105000</v>
      </c>
      <c r="S96" s="32">
        <f t="shared" si="38"/>
        <v>16105000</v>
      </c>
      <c r="T96" s="5">
        <f t="shared" si="39"/>
        <v>17012428</v>
      </c>
      <c r="U96" s="5">
        <f t="shared" si="40"/>
        <v>16907428</v>
      </c>
      <c r="V96" s="5">
        <v>496587</v>
      </c>
      <c r="W96" s="4">
        <f t="shared" si="41"/>
        <v>6608413</v>
      </c>
      <c r="X96" s="3">
        <f t="shared" si="42"/>
        <v>410841.30000000005</v>
      </c>
      <c r="Y96" s="43">
        <f t="shared" si="29"/>
        <v>16105000</v>
      </c>
      <c r="Z96" s="28"/>
      <c r="AA96" s="44"/>
      <c r="AB96" s="1" t="s">
        <v>140</v>
      </c>
      <c r="AC96" s="1">
        <f t="shared" si="37"/>
        <v>0</v>
      </c>
      <c r="AE96" s="26"/>
    </row>
    <row r="97" spans="1:31" ht="90">
      <c r="A97" s="41">
        <v>96</v>
      </c>
      <c r="B97" s="16" t="s">
        <v>270</v>
      </c>
      <c r="C97" s="93" t="s">
        <v>408</v>
      </c>
      <c r="D97" s="83" t="s">
        <v>271</v>
      </c>
      <c r="E97" s="16" t="s">
        <v>19</v>
      </c>
      <c r="F97" s="17"/>
      <c r="G97" s="17"/>
      <c r="H97" s="50">
        <v>18000000</v>
      </c>
      <c r="I97" s="42">
        <v>21</v>
      </c>
      <c r="J97" s="42">
        <v>0</v>
      </c>
      <c r="K97" s="18">
        <f t="shared" si="26"/>
        <v>21</v>
      </c>
      <c r="L97" s="2"/>
      <c r="M97" s="2"/>
      <c r="N97" s="2"/>
      <c r="O97" s="4"/>
      <c r="P97" s="2"/>
      <c r="Q97" s="2"/>
      <c r="R97" s="5"/>
      <c r="S97" s="32">
        <f t="shared" si="38"/>
        <v>18000000</v>
      </c>
      <c r="T97" s="5">
        <f t="shared" si="39"/>
        <v>18650000</v>
      </c>
      <c r="U97" s="5">
        <f t="shared" si="40"/>
        <v>18650000</v>
      </c>
      <c r="V97" s="17"/>
      <c r="W97" s="4">
        <f t="shared" si="41"/>
        <v>9000000</v>
      </c>
      <c r="X97" s="3">
        <f t="shared" si="42"/>
        <v>650000</v>
      </c>
      <c r="Y97" s="43">
        <f t="shared" si="29"/>
        <v>18000000</v>
      </c>
      <c r="Z97" s="28" t="s">
        <v>31</v>
      </c>
      <c r="AA97" s="28"/>
      <c r="AB97" s="58" t="s">
        <v>271</v>
      </c>
      <c r="AC97" s="1">
        <f t="shared" si="37"/>
        <v>0</v>
      </c>
      <c r="AE97" s="26"/>
    </row>
    <row r="98" spans="1:31" ht="60">
      <c r="A98" s="41">
        <v>97</v>
      </c>
      <c r="B98" s="7" t="s">
        <v>11</v>
      </c>
      <c r="C98" s="7" t="s">
        <v>409</v>
      </c>
      <c r="D98" s="102" t="s">
        <v>130</v>
      </c>
      <c r="E98" s="7" t="s">
        <v>19</v>
      </c>
      <c r="F98" s="14"/>
      <c r="G98" s="14"/>
      <c r="H98" s="14">
        <v>15000000</v>
      </c>
      <c r="I98" s="42">
        <v>21</v>
      </c>
      <c r="J98" s="42">
        <v>0</v>
      </c>
      <c r="K98" s="18">
        <f t="shared" si="26"/>
        <v>21</v>
      </c>
      <c r="L98" s="2"/>
      <c r="M98" s="2"/>
      <c r="N98" s="2">
        <f>ROUND((M98*1.25)*(H98/160),0)</f>
        <v>0</v>
      </c>
      <c r="O98" s="4"/>
      <c r="P98" s="2"/>
      <c r="Q98" s="2"/>
      <c r="R98" s="5"/>
      <c r="S98" s="32">
        <f t="shared" si="38"/>
        <v>15000000</v>
      </c>
      <c r="T98" s="5">
        <f t="shared" si="39"/>
        <v>15796928</v>
      </c>
      <c r="U98" s="5">
        <f t="shared" si="40"/>
        <v>15796928</v>
      </c>
      <c r="V98" s="5">
        <v>496587</v>
      </c>
      <c r="W98" s="4">
        <f t="shared" si="41"/>
        <v>5503413</v>
      </c>
      <c r="X98" s="3">
        <f t="shared" si="42"/>
        <v>300341.30000000005</v>
      </c>
      <c r="Y98" s="43">
        <f t="shared" si="29"/>
        <v>15000000</v>
      </c>
      <c r="Z98" s="28"/>
      <c r="AA98" s="44"/>
      <c r="AB98" s="1" t="s">
        <v>130</v>
      </c>
      <c r="AC98" s="1">
        <f t="shared" si="37"/>
        <v>0</v>
      </c>
      <c r="AE98" s="57"/>
    </row>
    <row r="99" spans="1:31" ht="75">
      <c r="A99" s="41">
        <v>98</v>
      </c>
      <c r="B99" s="10" t="s">
        <v>51</v>
      </c>
      <c r="C99" s="7" t="s">
        <v>410</v>
      </c>
      <c r="D99" s="100" t="s">
        <v>190</v>
      </c>
      <c r="E99" s="10" t="s">
        <v>19</v>
      </c>
      <c r="F99" s="13">
        <v>17000000</v>
      </c>
      <c r="G99" s="13"/>
      <c r="H99" s="13"/>
      <c r="I99" s="42">
        <v>21</v>
      </c>
      <c r="J99" s="42">
        <v>0</v>
      </c>
      <c r="K99" s="18">
        <f t="shared" si="26"/>
        <v>21</v>
      </c>
      <c r="L99" s="48"/>
      <c r="M99" s="48"/>
      <c r="N99" s="2">
        <f>ROUND((M99*1.25)*(H99/160),0)</f>
        <v>0</v>
      </c>
      <c r="O99" s="4"/>
      <c r="P99" s="48"/>
      <c r="Q99" s="48"/>
      <c r="R99" s="5"/>
      <c r="S99" s="20"/>
      <c r="T99" s="5"/>
      <c r="U99" s="5">
        <f>ROUND(((F99/$AA$1)*K99),0)</f>
        <v>17000000</v>
      </c>
      <c r="V99" s="5">
        <v>496587</v>
      </c>
      <c r="W99" s="4">
        <f t="shared" si="41"/>
        <v>0</v>
      </c>
      <c r="X99" s="3">
        <f t="shared" si="42"/>
        <v>0</v>
      </c>
      <c r="Y99" s="43">
        <f t="shared" si="29"/>
        <v>16503413</v>
      </c>
      <c r="Z99" s="28" t="s">
        <v>58</v>
      </c>
      <c r="AA99" s="44"/>
      <c r="AB99" s="1" t="s">
        <v>190</v>
      </c>
      <c r="AC99" s="1">
        <f t="shared" si="37"/>
        <v>0</v>
      </c>
      <c r="AE99" s="57"/>
    </row>
    <row r="100" spans="1:31" ht="15">
      <c r="A100" s="41">
        <v>99</v>
      </c>
      <c r="B100" s="90" t="s">
        <v>291</v>
      </c>
      <c r="C100" s="92" t="s">
        <v>298</v>
      </c>
      <c r="D100" s="97"/>
      <c r="E100" s="53"/>
      <c r="F100" s="106"/>
      <c r="G100" s="106"/>
      <c r="H100" s="110"/>
      <c r="I100" s="106"/>
      <c r="J100" s="116"/>
      <c r="K100" s="117"/>
      <c r="L100" s="106"/>
      <c r="M100" s="106"/>
      <c r="N100" s="106"/>
      <c r="O100" s="106"/>
      <c r="P100" s="106"/>
      <c r="Q100" s="106"/>
      <c r="R100" s="106"/>
      <c r="S100" s="123"/>
      <c r="T100" s="106"/>
      <c r="U100" s="106"/>
      <c r="V100" s="106"/>
      <c r="W100" s="106"/>
      <c r="X100" s="106"/>
      <c r="Y100" s="130"/>
      <c r="Z100" s="53"/>
      <c r="AA100" s="53"/>
      <c r="AB100" s="1" t="e">
        <v>#N/A</v>
      </c>
      <c r="AC100" s="1" t="e">
        <f t="shared" si="37"/>
        <v>#N/A</v>
      </c>
      <c r="AE100" s="57"/>
    </row>
    <row r="101" spans="1:31" ht="75">
      <c r="A101" s="41">
        <v>100</v>
      </c>
      <c r="B101" s="16" t="s">
        <v>68</v>
      </c>
      <c r="C101" s="7" t="s">
        <v>411</v>
      </c>
      <c r="D101" s="59" t="s">
        <v>152</v>
      </c>
      <c r="E101" s="16" t="s">
        <v>19</v>
      </c>
      <c r="F101" s="17"/>
      <c r="G101" s="17"/>
      <c r="H101" s="17">
        <v>14000000</v>
      </c>
      <c r="I101" s="42">
        <v>21</v>
      </c>
      <c r="J101" s="42">
        <v>0</v>
      </c>
      <c r="K101" s="18">
        <f t="shared" ref="K101:K106" si="43">I101+J101</f>
        <v>21</v>
      </c>
      <c r="L101" s="2"/>
      <c r="M101" s="2"/>
      <c r="N101" s="2">
        <f>ROUND((M101*1.25)*(H101/160),0)</f>
        <v>0</v>
      </c>
      <c r="O101" s="4"/>
      <c r="P101" s="2"/>
      <c r="Q101" s="2"/>
      <c r="R101" s="5">
        <v>105000</v>
      </c>
      <c r="S101" s="32">
        <f>ROUND((((H101/$AA$1)*K101)+O101+P101+Q101+R101+L101+N101),0)</f>
        <v>14105000</v>
      </c>
      <c r="T101" s="5">
        <f t="shared" ref="T101:T106" si="44">ROUND((S101+V101+X101),0)</f>
        <v>14832008</v>
      </c>
      <c r="U101" s="5">
        <f t="shared" ref="U101:U106" si="45">T101-R101-O101-Q101-P101-N101-L101</f>
        <v>14727008</v>
      </c>
      <c r="V101" s="5">
        <v>496587</v>
      </c>
      <c r="W101" s="4">
        <f t="shared" ref="W101:W106" si="46">IF((S101-V101-9000000)&gt;0,S101-V101-9000000,0)</f>
        <v>4608413</v>
      </c>
      <c r="X101" s="3">
        <f t="shared" ref="X101:X106" si="47">IF(W101&lt;5000000,W101*0.05,IF(W101&lt;10000000,W101*0.1-250000,IF(W101&lt;18000000,W101*0.15-750000,IF(W101&lt;32000000,W101*0.2-1650000,IF(W101&lt;52000000,W101*0.25-3250000,IF(W101&lt;80000000,W101*0.3-5850000,W101*0.35-9850000))))))</f>
        <v>230420.65000000002</v>
      </c>
      <c r="Y101" s="43">
        <f t="shared" ref="Y101:Y106" si="48">ROUND(((U101+O101+P101+Q101+R101+N101+L101)-V101-X101),0)</f>
        <v>14105000</v>
      </c>
      <c r="Z101" s="28" t="s">
        <v>78</v>
      </c>
      <c r="AA101" s="44"/>
      <c r="AB101" s="1" t="s">
        <v>152</v>
      </c>
      <c r="AC101" s="1">
        <f t="shared" si="37"/>
        <v>0</v>
      </c>
      <c r="AE101" s="57"/>
    </row>
    <row r="102" spans="1:31" ht="60">
      <c r="A102" s="41">
        <v>101</v>
      </c>
      <c r="B102" s="7" t="s">
        <v>13</v>
      </c>
      <c r="C102" s="7" t="s">
        <v>412</v>
      </c>
      <c r="D102" s="102" t="s">
        <v>132</v>
      </c>
      <c r="E102" s="7" t="s">
        <v>19</v>
      </c>
      <c r="F102" s="14"/>
      <c r="G102" s="14"/>
      <c r="H102" s="14">
        <v>22800000</v>
      </c>
      <c r="I102" s="42">
        <v>18.5</v>
      </c>
      <c r="J102" s="42">
        <v>2.5</v>
      </c>
      <c r="K102" s="18">
        <f t="shared" si="43"/>
        <v>21</v>
      </c>
      <c r="L102" s="2">
        <v>1200000</v>
      </c>
      <c r="M102" s="2"/>
      <c r="N102" s="2">
        <f>ROUND((M102*1.25)*(H102/160),0)</f>
        <v>0</v>
      </c>
      <c r="O102" s="4"/>
      <c r="P102" s="2"/>
      <c r="Q102" s="2"/>
      <c r="R102" s="5">
        <v>95000</v>
      </c>
      <c r="S102" s="32">
        <f>ROUND((((H102/$AA$1)*K102)+O102+P102+Q102+R102+L102+N102),0)</f>
        <v>24095000</v>
      </c>
      <c r="T102" s="5">
        <f t="shared" si="44"/>
        <v>26031349</v>
      </c>
      <c r="U102" s="5">
        <f t="shared" si="45"/>
        <v>24736349</v>
      </c>
      <c r="V102" s="5">
        <v>496587</v>
      </c>
      <c r="W102" s="4">
        <f t="shared" si="46"/>
        <v>14598413</v>
      </c>
      <c r="X102" s="3">
        <f t="shared" si="47"/>
        <v>1439761.9499999997</v>
      </c>
      <c r="Y102" s="43">
        <f t="shared" si="48"/>
        <v>24095000</v>
      </c>
      <c r="Z102" s="28"/>
      <c r="AA102" s="44"/>
      <c r="AB102" s="1" t="s">
        <v>132</v>
      </c>
      <c r="AC102" s="1">
        <f t="shared" si="37"/>
        <v>0</v>
      </c>
      <c r="AE102" s="57"/>
    </row>
    <row r="103" spans="1:31" ht="120">
      <c r="A103" s="41">
        <v>102</v>
      </c>
      <c r="B103" s="10" t="s">
        <v>12</v>
      </c>
      <c r="C103" s="7" t="s">
        <v>413</v>
      </c>
      <c r="D103" s="102" t="s">
        <v>131</v>
      </c>
      <c r="E103" s="6" t="s">
        <v>19</v>
      </c>
      <c r="F103" s="14"/>
      <c r="G103" s="14"/>
      <c r="H103" s="13">
        <v>8000000</v>
      </c>
      <c r="I103" s="42">
        <v>21</v>
      </c>
      <c r="J103" s="42">
        <v>0</v>
      </c>
      <c r="K103" s="18">
        <f t="shared" si="43"/>
        <v>21</v>
      </c>
      <c r="L103" s="46"/>
      <c r="M103" s="46"/>
      <c r="N103" s="2">
        <f>ROUND((M103*1.25)*(H103/160),0)</f>
        <v>0</v>
      </c>
      <c r="O103" s="4"/>
      <c r="P103" s="46"/>
      <c r="Q103" s="46"/>
      <c r="R103" s="5">
        <v>105000</v>
      </c>
      <c r="S103" s="32">
        <f>ROUND((((H103/$AA$1)*K103)+O103+P103+Q103+R103+L103+N103),0)</f>
        <v>8105000</v>
      </c>
      <c r="T103" s="5">
        <f t="shared" si="44"/>
        <v>8601587</v>
      </c>
      <c r="U103" s="5">
        <f t="shared" si="45"/>
        <v>8496587</v>
      </c>
      <c r="V103" s="5">
        <v>496587</v>
      </c>
      <c r="W103" s="4">
        <f t="shared" si="46"/>
        <v>0</v>
      </c>
      <c r="X103" s="3">
        <f t="shared" si="47"/>
        <v>0</v>
      </c>
      <c r="Y103" s="43">
        <f t="shared" si="48"/>
        <v>8105000</v>
      </c>
      <c r="Z103" s="28" t="s">
        <v>62</v>
      </c>
      <c r="AA103" s="44"/>
      <c r="AB103" s="1" t="s">
        <v>131</v>
      </c>
      <c r="AC103" s="1">
        <f t="shared" si="37"/>
        <v>0</v>
      </c>
      <c r="AE103" s="57"/>
    </row>
    <row r="104" spans="1:31" ht="90">
      <c r="A104" s="41">
        <v>103</v>
      </c>
      <c r="B104" s="25" t="s">
        <v>168</v>
      </c>
      <c r="C104" s="7" t="s">
        <v>414</v>
      </c>
      <c r="D104" s="59" t="s">
        <v>177</v>
      </c>
      <c r="E104" s="16" t="s">
        <v>19</v>
      </c>
      <c r="F104" s="17"/>
      <c r="G104" s="54">
        <v>17000000</v>
      </c>
      <c r="H104" s="54">
        <v>20000000</v>
      </c>
      <c r="I104" s="42">
        <v>19</v>
      </c>
      <c r="J104" s="42">
        <v>2</v>
      </c>
      <c r="K104" s="18">
        <f t="shared" si="43"/>
        <v>21</v>
      </c>
      <c r="L104" s="2"/>
      <c r="M104" s="2"/>
      <c r="N104" s="2"/>
      <c r="O104" s="4"/>
      <c r="P104" s="2"/>
      <c r="Q104" s="2"/>
      <c r="R104" s="5">
        <v>95000</v>
      </c>
      <c r="S104" s="32">
        <f>ROUND((((H104/$AA$1)*15)+((G104/$AA$1)*6)+O104+P104+Q104+R104+L104+N104),0)</f>
        <v>19237857</v>
      </c>
      <c r="T104" s="5">
        <f t="shared" si="44"/>
        <v>20458571</v>
      </c>
      <c r="U104" s="5">
        <f t="shared" si="45"/>
        <v>20363571</v>
      </c>
      <c r="V104" s="5">
        <v>496587</v>
      </c>
      <c r="W104" s="4">
        <f t="shared" si="46"/>
        <v>9741270</v>
      </c>
      <c r="X104" s="3">
        <f t="shared" si="47"/>
        <v>724127</v>
      </c>
      <c r="Y104" s="43">
        <f t="shared" si="48"/>
        <v>19237857</v>
      </c>
      <c r="Z104" s="49" t="s">
        <v>181</v>
      </c>
      <c r="AA104" s="44"/>
      <c r="AB104" s="1" t="s">
        <v>177</v>
      </c>
      <c r="AC104" s="1">
        <f t="shared" si="37"/>
        <v>0</v>
      </c>
      <c r="AE104" s="57"/>
    </row>
    <row r="105" spans="1:31" ht="60">
      <c r="A105" s="41">
        <v>104</v>
      </c>
      <c r="B105" s="62" t="s">
        <v>244</v>
      </c>
      <c r="C105" s="7" t="s">
        <v>415</v>
      </c>
      <c r="D105" s="99" t="s">
        <v>245</v>
      </c>
      <c r="E105" s="62" t="s">
        <v>138</v>
      </c>
      <c r="F105" s="64"/>
      <c r="G105" s="64"/>
      <c r="H105" s="64">
        <v>27000000</v>
      </c>
      <c r="I105" s="77">
        <v>16</v>
      </c>
      <c r="J105" s="77">
        <v>0</v>
      </c>
      <c r="K105" s="65">
        <f t="shared" si="43"/>
        <v>16</v>
      </c>
      <c r="L105" s="72"/>
      <c r="M105" s="72"/>
      <c r="N105" s="63">
        <f>ROUND((M105*1.25)*(H105/160),0)</f>
        <v>0</v>
      </c>
      <c r="O105" s="66"/>
      <c r="P105" s="72"/>
      <c r="Q105" s="72"/>
      <c r="R105" s="63"/>
      <c r="S105" s="73">
        <f>ROUND((((H105/$AA$1)*K105)+O105+P105+Q105+R105+L105+N105),0)</f>
        <v>20571429</v>
      </c>
      <c r="T105" s="63">
        <f t="shared" si="44"/>
        <v>21979242</v>
      </c>
      <c r="U105" s="63">
        <f t="shared" si="45"/>
        <v>21979242</v>
      </c>
      <c r="V105" s="63">
        <v>496587</v>
      </c>
      <c r="W105" s="66">
        <f t="shared" si="46"/>
        <v>11074842</v>
      </c>
      <c r="X105" s="67">
        <f t="shared" si="47"/>
        <v>911226.3</v>
      </c>
      <c r="Y105" s="74">
        <f t="shared" si="48"/>
        <v>20571429</v>
      </c>
      <c r="Z105" s="68"/>
      <c r="AA105" s="69"/>
      <c r="AB105" s="1" t="s">
        <v>245</v>
      </c>
      <c r="AC105" s="1">
        <f t="shared" si="37"/>
        <v>0</v>
      </c>
      <c r="AE105" s="26"/>
    </row>
    <row r="106" spans="1:31" ht="75">
      <c r="A106" s="41">
        <v>105</v>
      </c>
      <c r="B106" s="16" t="s">
        <v>83</v>
      </c>
      <c r="C106" s="7" t="s">
        <v>416</v>
      </c>
      <c r="D106" s="59" t="s">
        <v>155</v>
      </c>
      <c r="E106" s="16" t="s">
        <v>19</v>
      </c>
      <c r="F106" s="17"/>
      <c r="G106" s="17"/>
      <c r="H106" s="17">
        <v>10000000</v>
      </c>
      <c r="I106" s="42">
        <v>21</v>
      </c>
      <c r="J106" s="42">
        <v>0</v>
      </c>
      <c r="K106" s="18">
        <f t="shared" si="43"/>
        <v>21</v>
      </c>
      <c r="L106" s="2"/>
      <c r="M106" s="2"/>
      <c r="N106" s="2">
        <f>ROUND((M106*1.25)*(H106/160),0)</f>
        <v>0</v>
      </c>
      <c r="O106" s="4"/>
      <c r="P106" s="2"/>
      <c r="Q106" s="2"/>
      <c r="R106" s="5">
        <v>105000</v>
      </c>
      <c r="S106" s="32">
        <f>ROUND((((H106/$AA$1)*K106)+O106+P106+Q106+R106+L106+N106),0)</f>
        <v>10105000</v>
      </c>
      <c r="T106" s="5">
        <f t="shared" si="44"/>
        <v>10632008</v>
      </c>
      <c r="U106" s="5">
        <f t="shared" si="45"/>
        <v>10527008</v>
      </c>
      <c r="V106" s="5">
        <v>496587</v>
      </c>
      <c r="W106" s="4">
        <f t="shared" si="46"/>
        <v>608413</v>
      </c>
      <c r="X106" s="3">
        <f t="shared" si="47"/>
        <v>30420.65</v>
      </c>
      <c r="Y106" s="43">
        <f t="shared" si="48"/>
        <v>10105000</v>
      </c>
      <c r="Z106" s="28" t="s">
        <v>87</v>
      </c>
      <c r="AA106" s="44"/>
      <c r="AB106" s="1" t="s">
        <v>155</v>
      </c>
      <c r="AC106" s="1">
        <f t="shared" si="37"/>
        <v>0</v>
      </c>
      <c r="AE106" s="26"/>
    </row>
    <row r="107" spans="1:31" ht="15">
      <c r="A107" s="41">
        <v>106</v>
      </c>
      <c r="B107" s="90" t="s">
        <v>297</v>
      </c>
      <c r="C107" s="92" t="s">
        <v>299</v>
      </c>
      <c r="D107" s="53"/>
      <c r="E107" s="53"/>
      <c r="F107" s="106"/>
      <c r="G107" s="106"/>
      <c r="H107" s="106"/>
      <c r="I107" s="106"/>
      <c r="J107" s="116"/>
      <c r="K107" s="117"/>
      <c r="L107" s="106"/>
      <c r="M107" s="106"/>
      <c r="N107" s="106"/>
      <c r="O107" s="106"/>
      <c r="P107" s="106"/>
      <c r="Q107" s="106"/>
      <c r="R107" s="106"/>
      <c r="S107" s="123"/>
      <c r="T107" s="106"/>
      <c r="U107" s="106"/>
      <c r="V107" s="106"/>
      <c r="W107" s="106"/>
      <c r="X107" s="106"/>
      <c r="Y107" s="130"/>
      <c r="Z107" s="53"/>
      <c r="AA107" s="53"/>
      <c r="AB107" s="1" t="e">
        <v>#N/A</v>
      </c>
      <c r="AC107" s="1" t="e">
        <f t="shared" si="37"/>
        <v>#N/A</v>
      </c>
      <c r="AE107" s="26"/>
    </row>
    <row r="108" spans="1:31" ht="90">
      <c r="A108" s="41">
        <v>107</v>
      </c>
      <c r="B108" s="10" t="s">
        <v>54</v>
      </c>
      <c r="C108" s="7" t="s">
        <v>417</v>
      </c>
      <c r="D108" s="11" t="s">
        <v>148</v>
      </c>
      <c r="E108" s="10" t="s">
        <v>19</v>
      </c>
      <c r="F108" s="13"/>
      <c r="G108" s="13"/>
      <c r="H108" s="13">
        <v>13000000</v>
      </c>
      <c r="I108" s="42">
        <v>21</v>
      </c>
      <c r="J108" s="42">
        <v>0</v>
      </c>
      <c r="K108" s="18">
        <f>I108+J108</f>
        <v>21</v>
      </c>
      <c r="L108" s="48"/>
      <c r="M108" s="48"/>
      <c r="N108" s="2">
        <f>ROUND((M108*1.25)*(H108/160),0)</f>
        <v>0</v>
      </c>
      <c r="O108" s="4"/>
      <c r="P108" s="48"/>
      <c r="Q108" s="48"/>
      <c r="R108" s="5"/>
      <c r="S108" s="32">
        <f>ROUND((((H108/$AA$1)*K108)+O108+P108+Q108+R108+L108+N108),0)</f>
        <v>13000000</v>
      </c>
      <c r="T108" s="5">
        <f>ROUND((S108+V108+X108),0)</f>
        <v>13671758</v>
      </c>
      <c r="U108" s="5">
        <f>T108-R108-O108-Q108-P108-N108-L108</f>
        <v>13671758</v>
      </c>
      <c r="V108" s="5">
        <v>496587</v>
      </c>
      <c r="W108" s="4">
        <f>IF((S108-V108-9000000)&gt;0,S108-V108-9000000,0)</f>
        <v>3503413</v>
      </c>
      <c r="X108" s="3">
        <f>IF(W108&lt;5000000,W108*0.05,IF(W108&lt;10000000,W108*0.1-250000,IF(W108&lt;18000000,W108*0.15-750000,IF(W108&lt;32000000,W108*0.2-1650000,IF(W108&lt;52000000,W108*0.25-3250000,IF(W108&lt;80000000,W108*0.3-5850000,W108*0.35-9850000))))))</f>
        <v>175170.65000000002</v>
      </c>
      <c r="Y108" s="43">
        <f>ROUND(((U108+O108+P108+Q108+R108+N108+L108)-V108-X108),0)</f>
        <v>13000000</v>
      </c>
      <c r="Z108" s="28" t="s">
        <v>31</v>
      </c>
      <c r="AA108" s="44"/>
      <c r="AB108" s="1" t="s">
        <v>148</v>
      </c>
      <c r="AC108" s="1">
        <f t="shared" si="37"/>
        <v>0</v>
      </c>
      <c r="AE108" s="26"/>
    </row>
    <row r="109" spans="1:31" ht="60">
      <c r="A109" s="41">
        <v>108</v>
      </c>
      <c r="B109" s="16" t="s">
        <v>232</v>
      </c>
      <c r="C109" s="7" t="s">
        <v>418</v>
      </c>
      <c r="D109" s="22" t="s">
        <v>233</v>
      </c>
      <c r="E109" s="7" t="s">
        <v>19</v>
      </c>
      <c r="F109" s="17"/>
      <c r="G109" s="17"/>
      <c r="H109" s="17">
        <v>33000000</v>
      </c>
      <c r="I109" s="42">
        <v>16</v>
      </c>
      <c r="J109" s="42">
        <v>0</v>
      </c>
      <c r="K109" s="18">
        <f>I109+J109</f>
        <v>16</v>
      </c>
      <c r="L109" s="2"/>
      <c r="M109" s="2"/>
      <c r="N109" s="2">
        <f>ROUND((M109*1.25)*(H109/160),0)</f>
        <v>0</v>
      </c>
      <c r="O109" s="4"/>
      <c r="P109" s="2"/>
      <c r="Q109" s="2"/>
      <c r="R109" s="5"/>
      <c r="S109" s="32">
        <f>ROUND((((H109/$AA$1)*K109)+O109+P109+Q109+R109+L109+N109),0)</f>
        <v>25142857</v>
      </c>
      <c r="T109" s="5">
        <f>ROUND((S109+V109+X109),0)</f>
        <v>26814286</v>
      </c>
      <c r="U109" s="5">
        <f>T109-R109-O109-Q109-P109-N109-L109</f>
        <v>26814286</v>
      </c>
      <c r="V109" s="17"/>
      <c r="W109" s="4">
        <f>IF((S109-V109-9000000)&gt;0,S109-V109-9000000,0)</f>
        <v>16142857</v>
      </c>
      <c r="X109" s="3">
        <f>IF(W109&lt;5000000,W109*0.05,IF(W109&lt;10000000,W109*0.1-250000,IF(W109&lt;18000000,W109*0.15-750000,IF(W109&lt;32000000,W109*0.2-1650000,IF(W109&lt;52000000,W109*0.25-3250000,IF(W109&lt;80000000,W109*0.3-5850000,W109*0.35-9850000))))))</f>
        <v>1671428.5499999998</v>
      </c>
      <c r="Y109" s="43">
        <f>ROUND(((U109+O109+P109+Q109+R109+N109+L109)-V109-X109),0)</f>
        <v>25142857</v>
      </c>
      <c r="Z109" s="28"/>
      <c r="AA109" s="44"/>
      <c r="AE109" s="26"/>
    </row>
    <row r="110" spans="1:31" ht="90">
      <c r="A110" s="41">
        <v>109</v>
      </c>
      <c r="B110" s="25" t="s">
        <v>167</v>
      </c>
      <c r="C110" s="93" t="s">
        <v>313</v>
      </c>
      <c r="D110" s="98" t="s">
        <v>179</v>
      </c>
      <c r="E110" s="94" t="s">
        <v>19</v>
      </c>
      <c r="F110" s="107"/>
      <c r="G110" s="107"/>
      <c r="H110" s="111">
        <v>14000000</v>
      </c>
      <c r="I110" s="114">
        <v>21</v>
      </c>
      <c r="J110" s="114">
        <v>0</v>
      </c>
      <c r="K110" s="118">
        <f>I110+J110</f>
        <v>21</v>
      </c>
      <c r="L110" s="120"/>
      <c r="M110" s="120"/>
      <c r="N110" s="120"/>
      <c r="O110" s="121"/>
      <c r="P110" s="120"/>
      <c r="Q110" s="120"/>
      <c r="R110" s="122">
        <v>105000</v>
      </c>
      <c r="S110" s="124">
        <f>ROUND((((H110/$AA$1)*K110)+O110+P110+Q110+R110+L110+N110),0)</f>
        <v>14105000</v>
      </c>
      <c r="T110" s="122">
        <f>ROUND((S110+V110+X110),0)</f>
        <v>14832008</v>
      </c>
      <c r="U110" s="122">
        <f>T110-R110-O110-Q110-P110-N110-L110</f>
        <v>14727008</v>
      </c>
      <c r="V110" s="122">
        <v>496587</v>
      </c>
      <c r="W110" s="121">
        <f>IF((S110-V110-9000000)&gt;0,S110-V110-9000000,0)</f>
        <v>4608413</v>
      </c>
      <c r="X110" s="128">
        <f>IF(W110&lt;5000000,W110*0.05,IF(W110&lt;10000000,W110*0.1-250000,IF(W110&lt;18000000,W110*0.15-750000,IF(W110&lt;32000000,W110*0.2-1650000,IF(W110&lt;52000000,W110*0.25-3250000,IF(W110&lt;80000000,W110*0.3-5850000,W110*0.35-9850000))))))</f>
        <v>230420.65000000002</v>
      </c>
      <c r="Y110" s="131">
        <f>ROUND(((U110+O110+P110+Q110+R110+N110+L110)-V110-X110),0)</f>
        <v>14105000</v>
      </c>
      <c r="Z110" s="133" t="s">
        <v>180</v>
      </c>
      <c r="AA110" s="134"/>
    </row>
    <row r="111" spans="1:31" ht="60">
      <c r="A111" s="41">
        <v>110</v>
      </c>
      <c r="B111" s="10" t="s">
        <v>20</v>
      </c>
      <c r="C111" s="93" t="s">
        <v>312</v>
      </c>
      <c r="D111" s="104" t="s">
        <v>118</v>
      </c>
      <c r="E111" s="93" t="s">
        <v>19</v>
      </c>
      <c r="F111" s="109"/>
      <c r="G111" s="109"/>
      <c r="H111" s="113">
        <v>35000000</v>
      </c>
      <c r="I111" s="114">
        <v>21</v>
      </c>
      <c r="J111" s="114">
        <v>0</v>
      </c>
      <c r="K111" s="118">
        <f>I111+J111</f>
        <v>21</v>
      </c>
      <c r="L111" s="109"/>
      <c r="M111" s="109"/>
      <c r="N111" s="120">
        <f>ROUND((M111*1.25)*(H111/160),0)</f>
        <v>0</v>
      </c>
      <c r="O111" s="121"/>
      <c r="P111" s="109"/>
      <c r="Q111" s="109"/>
      <c r="R111" s="122">
        <v>105000</v>
      </c>
      <c r="S111" s="124">
        <f>ROUND((((H111/$AA$1)*K111)+O111+P111+Q111+R111+L111+N111),0)</f>
        <v>35105000</v>
      </c>
      <c r="T111" s="109">
        <f>ROUND((S111+V111+X111),0)</f>
        <v>38676000</v>
      </c>
      <c r="U111" s="122">
        <f>T111-R111-O111-Q111-P111-N111-L111</f>
        <v>38571000</v>
      </c>
      <c r="V111" s="109"/>
      <c r="W111" s="127">
        <f>IF((S111-V111-9000000)&gt;0,S111-V111-9000000,0)</f>
        <v>26105000</v>
      </c>
      <c r="X111" s="128">
        <f>IF(W111&lt;5000000,W111*0.05,IF(W111&lt;10000000,W111*0.1-250000,IF(W111&lt;18000000,W111*0.15-750000,IF(W111&lt;32000000,W111*0.2-1650000,IF(W111&lt;52000000,W111*0.25-3250000,IF(W111&lt;80000000,W111*0.3-5850000,W111*0.35-9850000))))))</f>
        <v>3571000</v>
      </c>
      <c r="Y111" s="131">
        <f>ROUND(((U111+O111+P111+Q111+R111+N111+L111)-V111-X111),0)</f>
        <v>35105000</v>
      </c>
      <c r="Z111" s="93"/>
      <c r="AA111" s="134"/>
    </row>
    <row r="112" spans="1:31" ht="60">
      <c r="A112" s="41">
        <v>111</v>
      </c>
      <c r="B112" s="10" t="s">
        <v>225</v>
      </c>
      <c r="C112" s="93" t="s">
        <v>419</v>
      </c>
      <c r="D112" s="101" t="s">
        <v>226</v>
      </c>
      <c r="E112" s="105" t="s">
        <v>19</v>
      </c>
      <c r="F112" s="108"/>
      <c r="G112" s="108"/>
      <c r="H112" s="112">
        <v>29000000</v>
      </c>
      <c r="I112" s="114">
        <v>21</v>
      </c>
      <c r="J112" s="114">
        <v>0</v>
      </c>
      <c r="K112" s="118">
        <f>I112+J112</f>
        <v>21</v>
      </c>
      <c r="L112" s="120"/>
      <c r="M112" s="120"/>
      <c r="N112" s="120">
        <f>ROUND((M112*1.25)*(H112/160),0)</f>
        <v>0</v>
      </c>
      <c r="O112" s="121"/>
      <c r="P112" s="120"/>
      <c r="Q112" s="120"/>
      <c r="R112" s="122">
        <v>105000</v>
      </c>
      <c r="S112" s="124">
        <f>ROUND((((H112/$AA$1)*K112)+O112+P112+Q112+R112+L112+N112),0)</f>
        <v>29105000</v>
      </c>
      <c r="T112" s="122">
        <f>ROUND((S112+V112+X112),0)</f>
        <v>31476000</v>
      </c>
      <c r="U112" s="122">
        <f>T112-R112-O112-Q112-P112-N112-L112</f>
        <v>31371000</v>
      </c>
      <c r="V112" s="125"/>
      <c r="W112" s="121">
        <f>IF((S112-V112-9000000)&gt;0,S112-V112-9000000,0)</f>
        <v>20105000</v>
      </c>
      <c r="X112" s="128">
        <f>IF(W112&lt;5000000,W112*0.05,IF(W112&lt;10000000,W112*0.1-250000,IF(W112&lt;18000000,W112*0.15-750000,IF(W112&lt;32000000,W112*0.2-1650000,IF(W112&lt;52000000,W112*0.25-3250000,IF(W112&lt;80000000,W112*0.3-5850000,W112*0.35-9850000))))))</f>
        <v>2371000</v>
      </c>
      <c r="Y112" s="131">
        <f>ROUND(((U112+O112+P112+Q112+R112+N112+L112)-V112-X112),0)</f>
        <v>29105000</v>
      </c>
      <c r="Z112" s="91"/>
      <c r="AA112" s="134"/>
    </row>
    <row r="113" spans="1:27" ht="15">
      <c r="A113" s="41">
        <v>112</v>
      </c>
      <c r="B113" s="90" t="s">
        <v>292</v>
      </c>
      <c r="C113" s="89" t="s">
        <v>301</v>
      </c>
    </row>
    <row r="114" spans="1:27" ht="60">
      <c r="A114" s="41">
        <v>113</v>
      </c>
      <c r="B114" s="7" t="s">
        <v>46</v>
      </c>
      <c r="C114" s="93" t="s">
        <v>231</v>
      </c>
      <c r="D114" s="103">
        <v>89589819</v>
      </c>
      <c r="E114" s="93" t="s">
        <v>47</v>
      </c>
      <c r="F114" s="109"/>
      <c r="G114" s="109"/>
      <c r="H114" s="112">
        <v>30000000</v>
      </c>
      <c r="I114" s="114">
        <v>21</v>
      </c>
      <c r="J114" s="114">
        <v>0</v>
      </c>
      <c r="K114" s="118">
        <f>I114+J114</f>
        <v>21</v>
      </c>
      <c r="L114" s="120"/>
      <c r="M114" s="120"/>
      <c r="N114" s="120">
        <f>ROUND((M114*1.25)*(H114/160),0)</f>
        <v>0</v>
      </c>
      <c r="O114" s="121"/>
      <c r="P114" s="120"/>
      <c r="Q114" s="120"/>
      <c r="R114" s="122"/>
      <c r="S114" s="124">
        <f>ROUND((((H114/$AA$1)*K114)+O114+P114+Q114+R114+L114+N114),0)</f>
        <v>30000000</v>
      </c>
      <c r="T114" s="122">
        <f>ROUND((S114+V114+X114),0)</f>
        <v>32550000</v>
      </c>
      <c r="U114" s="122">
        <f>T114-R114-O114-Q114-P114-N114-L114</f>
        <v>32550000</v>
      </c>
      <c r="V114" s="122"/>
      <c r="W114" s="121">
        <f>IF((S114-V114-9000000)&gt;0,S114-V114-9000000,0)</f>
        <v>21000000</v>
      </c>
      <c r="X114" s="128">
        <f>IF(W114&lt;5000000,W114*0.05,IF(W114&lt;10000000,W114*0.1-250000,IF(W114&lt;18000000,W114*0.15-750000,IF(W114&lt;32000000,W114*0.2-1650000,IF(W114&lt;52000000,W114*0.25-3250000,IF(W114&lt;80000000,W114*0.3-5850000,W114*0.35-9850000))))))</f>
        <v>2550000</v>
      </c>
      <c r="Y114" s="131">
        <f>ROUND(((U114+O114+P114+Q114+R114+N114+L114)-V114-X114),0)</f>
        <v>30000000</v>
      </c>
      <c r="Z114" s="91"/>
      <c r="AA114" s="134"/>
    </row>
    <row r="115" spans="1:27" ht="90">
      <c r="A115" s="41">
        <v>114</v>
      </c>
      <c r="B115" s="16" t="s">
        <v>70</v>
      </c>
      <c r="C115" s="93" t="s">
        <v>314</v>
      </c>
      <c r="D115" s="98" t="s">
        <v>153</v>
      </c>
      <c r="E115" s="94" t="s">
        <v>19</v>
      </c>
      <c r="F115" s="107"/>
      <c r="G115" s="107"/>
      <c r="H115" s="107">
        <v>32000000</v>
      </c>
      <c r="I115" s="114">
        <v>21</v>
      </c>
      <c r="J115" s="114">
        <v>0</v>
      </c>
      <c r="K115" s="118">
        <f>I115+J115</f>
        <v>21</v>
      </c>
      <c r="L115" s="120"/>
      <c r="M115" s="120"/>
      <c r="N115" s="120">
        <f>ROUND((M115*1.25)*(H115/160),0)</f>
        <v>0</v>
      </c>
      <c r="O115" s="121"/>
      <c r="P115" s="120"/>
      <c r="Q115" s="120"/>
      <c r="R115" s="122"/>
      <c r="S115" s="124">
        <f>ROUND((((H115/$AA$1)*K115)+O115+P115+Q115+R115+L115+N115),0)</f>
        <v>32000000</v>
      </c>
      <c r="T115" s="122">
        <f>ROUND((S115+V115+X115),0)</f>
        <v>35347270</v>
      </c>
      <c r="U115" s="122">
        <f>T115-R115-O115-Q115-P115-N115-L115</f>
        <v>35347270</v>
      </c>
      <c r="V115" s="107">
        <v>496587</v>
      </c>
      <c r="W115" s="121">
        <f>IF((S115-V115-9000000)&gt;0,S115-V115-9000000,0)</f>
        <v>22503413</v>
      </c>
      <c r="X115" s="128">
        <f>IF(W115&lt;5000000,W115*0.05,IF(W115&lt;10000000,W115*0.1-250000,IF(W115&lt;18000000,W115*0.15-750000,IF(W115&lt;32000000,W115*0.2-1650000,IF(W115&lt;52000000,W115*0.25-3250000,IF(W115&lt;80000000,W115*0.3-5850000,W115*0.35-9850000))))))</f>
        <v>2850682.6000000006</v>
      </c>
      <c r="Y115" s="131">
        <f>ROUND(((U115+O115+P115+Q115+R115+N115+L115)-V115-X115),0)</f>
        <v>32000000</v>
      </c>
      <c r="Z115" s="91" t="s">
        <v>31</v>
      </c>
      <c r="AA115" s="134"/>
    </row>
    <row r="116" spans="1:27" ht="16.5">
      <c r="A116" s="91"/>
      <c r="B116" s="16"/>
      <c r="C116" s="94"/>
      <c r="D116" s="98"/>
      <c r="E116" s="94"/>
      <c r="F116" s="107"/>
      <c r="G116" s="107"/>
      <c r="H116" s="107"/>
      <c r="I116" s="115"/>
      <c r="J116" s="115"/>
      <c r="K116" s="119"/>
      <c r="L116" s="120"/>
      <c r="M116" s="120"/>
      <c r="N116" s="120">
        <f>ROUND((M116*1.25)*(H116/160),0)</f>
        <v>0</v>
      </c>
      <c r="O116" s="120"/>
      <c r="P116" s="120"/>
      <c r="Q116" s="120"/>
      <c r="R116" s="120"/>
      <c r="S116" s="124"/>
      <c r="T116" s="122"/>
      <c r="U116" s="122"/>
      <c r="V116" s="107"/>
      <c r="W116" s="126"/>
      <c r="X116" s="129" t="s">
        <v>80</v>
      </c>
      <c r="Y116" s="132">
        <f>SUM(Y9:Y115)</f>
        <v>2144783038</v>
      </c>
      <c r="Z116" s="91"/>
      <c r="AA116" s="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Views>
    <sheetView topLeftCell="A98" zoomScaleNormal="100" workbookViewId="0">
      <selection activeCell="A124" sqref="A124:G124"/>
    </sheetView>
  </sheetViews>
  <sheetFormatPr defaultColWidth="9.140625" defaultRowHeight="12.75"/>
  <cols>
    <col min="1" max="1" width="5.28515625" style="136" customWidth="1"/>
    <col min="2" max="2" width="30.7109375" style="223" customWidth="1"/>
    <col min="3" max="3" width="16.42578125" style="136" customWidth="1"/>
    <col min="4" max="4" width="25.42578125" style="136" customWidth="1"/>
    <col min="5" max="5" width="23.42578125" style="136" customWidth="1"/>
    <col min="6" max="6" width="25.28515625" style="136" customWidth="1"/>
    <col min="7" max="7" width="21.140625" style="169" customWidth="1"/>
    <col min="8" max="16384" width="9.140625" style="136"/>
  </cols>
  <sheetData>
    <row r="1" spans="1:7" ht="19.5" customHeight="1">
      <c r="A1" s="163"/>
      <c r="B1" s="214"/>
      <c r="C1" s="164"/>
      <c r="D1" s="203"/>
      <c r="E1" s="164"/>
      <c r="F1" s="164"/>
      <c r="G1" s="204"/>
    </row>
    <row r="2" spans="1:7" ht="18.75">
      <c r="A2" s="166" t="s">
        <v>491</v>
      </c>
      <c r="B2" s="215"/>
      <c r="C2" s="165"/>
      <c r="D2" s="167" t="s">
        <v>492</v>
      </c>
      <c r="E2" s="165"/>
      <c r="F2" s="165"/>
      <c r="G2" s="205"/>
    </row>
    <row r="3" spans="1:7">
      <c r="A3" s="168"/>
      <c r="B3" s="216"/>
      <c r="C3" s="206"/>
      <c r="D3" s="206"/>
      <c r="E3" s="206"/>
      <c r="F3" s="206"/>
      <c r="G3" s="207"/>
    </row>
    <row r="4" spans="1:7">
      <c r="A4" s="457"/>
      <c r="B4" s="458"/>
      <c r="C4" s="208"/>
      <c r="D4" s="206"/>
      <c r="E4" s="206"/>
      <c r="F4" s="206"/>
      <c r="G4" s="207"/>
    </row>
    <row r="5" spans="1:7" ht="15.75">
      <c r="A5" s="459" t="s">
        <v>493</v>
      </c>
      <c r="B5" s="460"/>
      <c r="C5" s="460"/>
      <c r="D5" s="460"/>
      <c r="E5" s="460"/>
      <c r="F5" s="460"/>
      <c r="G5" s="461"/>
    </row>
    <row r="6" spans="1:7" s="138" customFormat="1" ht="15.75">
      <c r="A6" s="170"/>
      <c r="B6" s="213"/>
      <c r="C6" s="184"/>
      <c r="D6" s="187" t="s">
        <v>494</v>
      </c>
      <c r="E6" s="187"/>
      <c r="F6" s="187"/>
      <c r="G6" s="209"/>
    </row>
    <row r="7" spans="1:7" s="138" customFormat="1" ht="36.75" customHeight="1">
      <c r="A7" s="170"/>
      <c r="B7" s="224"/>
      <c r="C7" s="210"/>
      <c r="D7" s="462" t="s">
        <v>495</v>
      </c>
      <c r="E7" s="462"/>
      <c r="F7" s="462"/>
      <c r="G7" s="209"/>
    </row>
    <row r="8" spans="1:7" s="138" customFormat="1" ht="24.6" customHeight="1">
      <c r="A8" s="171" t="s">
        <v>496</v>
      </c>
      <c r="B8" s="225"/>
      <c r="C8" s="202"/>
      <c r="D8" s="202"/>
      <c r="E8" s="202"/>
      <c r="F8" s="202"/>
      <c r="G8" s="209"/>
    </row>
    <row r="9" spans="1:7" s="138" customFormat="1" ht="24.6" customHeight="1">
      <c r="A9" s="171" t="s">
        <v>497</v>
      </c>
      <c r="B9" s="225"/>
      <c r="C9" s="202"/>
      <c r="D9" s="202"/>
      <c r="E9" s="202"/>
      <c r="F9" s="202"/>
      <c r="G9" s="209"/>
    </row>
    <row r="10" spans="1:7" s="138" customFormat="1" ht="38.450000000000003" customHeight="1">
      <c r="A10" s="463" t="s">
        <v>498</v>
      </c>
      <c r="B10" s="464"/>
      <c r="C10" s="464"/>
      <c r="D10" s="464"/>
      <c r="E10" s="464"/>
      <c r="F10" s="464"/>
      <c r="G10" s="209"/>
    </row>
    <row r="11" spans="1:7" s="138" customFormat="1" ht="19.5" customHeight="1">
      <c r="A11" s="171" t="s">
        <v>499</v>
      </c>
      <c r="B11" s="225"/>
      <c r="C11" s="211"/>
      <c r="D11" s="211"/>
      <c r="E11" s="211"/>
      <c r="F11" s="211"/>
      <c r="G11" s="209"/>
    </row>
    <row r="12" spans="1:7" s="138" customFormat="1" ht="19.5" customHeight="1">
      <c r="A12" s="171" t="s">
        <v>500</v>
      </c>
      <c r="B12" s="225"/>
      <c r="C12" s="211"/>
      <c r="D12" s="211"/>
      <c r="E12" s="211"/>
      <c r="F12" s="211"/>
      <c r="G12" s="209"/>
    </row>
    <row r="13" spans="1:7" s="139" customFormat="1" ht="15.75">
      <c r="A13" s="172"/>
      <c r="B13" s="217"/>
      <c r="C13" s="173"/>
      <c r="D13" s="173"/>
      <c r="E13" s="173"/>
      <c r="F13" s="173" t="s">
        <v>501</v>
      </c>
      <c r="G13" s="212"/>
    </row>
    <row r="14" spans="1:7" s="174" customFormat="1" ht="12" customHeight="1">
      <c r="A14" s="465" t="s">
        <v>0</v>
      </c>
      <c r="B14" s="466" t="s">
        <v>502</v>
      </c>
      <c r="C14" s="465" t="s">
        <v>503</v>
      </c>
      <c r="D14" s="465" t="s">
        <v>504</v>
      </c>
      <c r="E14" s="465" t="s">
        <v>505</v>
      </c>
      <c r="F14" s="465" t="s">
        <v>506</v>
      </c>
      <c r="G14" s="465" t="s">
        <v>507</v>
      </c>
    </row>
    <row r="15" spans="1:7" s="174" customFormat="1" ht="60.75" customHeight="1">
      <c r="A15" s="465"/>
      <c r="B15" s="466"/>
      <c r="C15" s="465"/>
      <c r="D15" s="465"/>
      <c r="E15" s="465"/>
      <c r="F15" s="465"/>
      <c r="G15" s="465"/>
    </row>
    <row r="16" spans="1:7" s="194" customFormat="1" ht="21" customHeight="1">
      <c r="A16" s="175">
        <v>1</v>
      </c>
      <c r="B16" s="226" t="s">
        <v>521</v>
      </c>
      <c r="C16" s="176" t="e">
        <f>VLOOKUP(B16,Salary!$D$2:$X$114,24,0)</f>
        <v>#N/A</v>
      </c>
      <c r="D16" s="176" t="e">
        <f>VLOOKUP(B16,Salary!$D$2:$X$114,2,0)</f>
        <v>#N/A</v>
      </c>
      <c r="E16" s="176" t="e">
        <f>VLOOKUP(B16,Salary!$D$2:$X$114,3,0)</f>
        <v>#N/A</v>
      </c>
      <c r="F16" s="177" t="s">
        <v>308</v>
      </c>
      <c r="G16" s="177" t="s">
        <v>186</v>
      </c>
    </row>
    <row r="17" spans="1:7" s="194" customFormat="1" ht="21" customHeight="1">
      <c r="A17" s="175">
        <v>2</v>
      </c>
      <c r="B17" s="226" t="s">
        <v>522</v>
      </c>
      <c r="C17" s="176" t="e">
        <f>VLOOKUP(B17,Salary!$D$2:$X$114,24,0)</f>
        <v>#N/A</v>
      </c>
      <c r="D17" s="176" t="e">
        <f>VLOOKUP(B17,Salary!$D$2:$X$114,2,0)</f>
        <v>#N/A</v>
      </c>
      <c r="E17" s="176" t="e">
        <f>VLOOKUP(B17,Salary!$D$2:$X$114,3,0)</f>
        <v>#N/A</v>
      </c>
      <c r="F17" s="175" t="s">
        <v>308</v>
      </c>
      <c r="G17" s="177" t="s">
        <v>186</v>
      </c>
    </row>
    <row r="18" spans="1:7" s="194" customFormat="1" ht="21" customHeight="1">
      <c r="A18" s="175">
        <v>3</v>
      </c>
      <c r="B18" s="226" t="s">
        <v>523</v>
      </c>
      <c r="C18" s="176" t="e">
        <f>VLOOKUP(B18,Salary!$D$2:$X$114,24,0)</f>
        <v>#N/A</v>
      </c>
      <c r="D18" s="176" t="e">
        <f>VLOOKUP(B18,Salary!$D$2:$X$114,2,0)</f>
        <v>#N/A</v>
      </c>
      <c r="E18" s="176" t="e">
        <f>VLOOKUP(B18,Salary!$D$2:$X$114,3,0)</f>
        <v>#N/A</v>
      </c>
      <c r="F18" s="175" t="s">
        <v>308</v>
      </c>
      <c r="G18" s="177" t="s">
        <v>186</v>
      </c>
    </row>
    <row r="19" spans="1:7" s="194" customFormat="1" ht="21" customHeight="1">
      <c r="A19" s="175">
        <v>4</v>
      </c>
      <c r="B19" s="226" t="s">
        <v>524</v>
      </c>
      <c r="C19" s="176" t="e">
        <f>VLOOKUP(B19,Salary!$D$2:$X$114,24,0)</f>
        <v>#N/A</v>
      </c>
      <c r="D19" s="176" t="e">
        <f>VLOOKUP(B19,Salary!$D$2:$X$114,2,0)</f>
        <v>#N/A</v>
      </c>
      <c r="E19" s="176" t="e">
        <f>VLOOKUP(B19,Salary!$D$2:$X$114,3,0)</f>
        <v>#N/A</v>
      </c>
      <c r="F19" s="175" t="s">
        <v>308</v>
      </c>
      <c r="G19" s="177" t="s">
        <v>186</v>
      </c>
    </row>
    <row r="20" spans="1:7" s="194" customFormat="1" ht="21" customHeight="1">
      <c r="A20" s="175">
        <v>5</v>
      </c>
      <c r="B20" s="226" t="s">
        <v>525</v>
      </c>
      <c r="C20" s="176" t="e">
        <f>VLOOKUP(B20,Salary!$D$2:$X$114,24,0)</f>
        <v>#N/A</v>
      </c>
      <c r="D20" s="176" t="e">
        <f>VLOOKUP(B20,Salary!$D$2:$X$114,2,0)</f>
        <v>#N/A</v>
      </c>
      <c r="E20" s="176" t="e">
        <f>VLOOKUP(B20,Salary!$D$2:$X$114,3,0)</f>
        <v>#N/A</v>
      </c>
      <c r="F20" s="175" t="s">
        <v>308</v>
      </c>
      <c r="G20" s="177" t="s">
        <v>186</v>
      </c>
    </row>
    <row r="21" spans="1:7" s="194" customFormat="1" ht="21" customHeight="1">
      <c r="A21" s="175">
        <v>6</v>
      </c>
      <c r="B21" s="226" t="s">
        <v>526</v>
      </c>
      <c r="C21" s="176" t="e">
        <f>VLOOKUP(B21,Salary!$D$2:$X$114,24,0)</f>
        <v>#N/A</v>
      </c>
      <c r="D21" s="176" t="e">
        <f>VLOOKUP(B21,Salary!$D$2:$X$114,2,0)</f>
        <v>#N/A</v>
      </c>
      <c r="E21" s="176" t="e">
        <f>VLOOKUP(B21,Salary!$D$2:$X$114,3,0)</f>
        <v>#N/A</v>
      </c>
      <c r="F21" s="175" t="s">
        <v>308</v>
      </c>
      <c r="G21" s="177" t="s">
        <v>186</v>
      </c>
    </row>
    <row r="22" spans="1:7" s="194" customFormat="1" ht="21" customHeight="1">
      <c r="A22" s="175">
        <v>7</v>
      </c>
      <c r="B22" s="226" t="s">
        <v>527</v>
      </c>
      <c r="C22" s="176" t="e">
        <f>VLOOKUP(B22,Salary!$D$2:$X$114,24,0)</f>
        <v>#N/A</v>
      </c>
      <c r="D22" s="176" t="e">
        <f>VLOOKUP(B22,Salary!$D$2:$X$114,2,0)</f>
        <v>#N/A</v>
      </c>
      <c r="E22" s="176" t="e">
        <f>VLOOKUP(B22,Salary!$D$2:$X$114,3,0)</f>
        <v>#N/A</v>
      </c>
      <c r="F22" s="175" t="s">
        <v>308</v>
      </c>
      <c r="G22" s="177" t="s">
        <v>186</v>
      </c>
    </row>
    <row r="23" spans="1:7" s="194" customFormat="1" ht="21" customHeight="1">
      <c r="A23" s="175">
        <v>8</v>
      </c>
      <c r="B23" s="226" t="s">
        <v>528</v>
      </c>
      <c r="C23" s="176" t="e">
        <f>VLOOKUP(B23,Salary!$D$2:$X$114,24,0)</f>
        <v>#N/A</v>
      </c>
      <c r="D23" s="176" t="e">
        <f>VLOOKUP(B23,Salary!$D$2:$X$114,2,0)</f>
        <v>#N/A</v>
      </c>
      <c r="E23" s="176" t="e">
        <f>VLOOKUP(B23,Salary!$D$2:$X$114,3,0)</f>
        <v>#N/A</v>
      </c>
      <c r="F23" s="175" t="s">
        <v>308</v>
      </c>
      <c r="G23" s="177" t="s">
        <v>186</v>
      </c>
    </row>
    <row r="24" spans="1:7" s="194" customFormat="1" ht="21" customHeight="1">
      <c r="A24" s="175">
        <v>9</v>
      </c>
      <c r="B24" s="226" t="s">
        <v>529</v>
      </c>
      <c r="C24" s="176" t="e">
        <f>VLOOKUP(B24,Salary!$D$2:$X$114,24,0)</f>
        <v>#N/A</v>
      </c>
      <c r="D24" s="176" t="e">
        <f>VLOOKUP(B24,Salary!$D$2:$X$114,2,0)</f>
        <v>#N/A</v>
      </c>
      <c r="E24" s="176" t="e">
        <f>VLOOKUP(B24,Salary!$D$2:$X$114,3,0)</f>
        <v>#N/A</v>
      </c>
      <c r="F24" s="175" t="s">
        <v>308</v>
      </c>
      <c r="G24" s="177" t="s">
        <v>186</v>
      </c>
    </row>
    <row r="25" spans="1:7" s="194" customFormat="1" ht="21" customHeight="1">
      <c r="A25" s="175">
        <v>10</v>
      </c>
      <c r="B25" s="226" t="s">
        <v>530</v>
      </c>
      <c r="C25" s="176" t="e">
        <f>VLOOKUP(B25,Salary!$D$2:$X$114,24,0)</f>
        <v>#N/A</v>
      </c>
      <c r="D25" s="176" t="e">
        <f>VLOOKUP(B25,Salary!$D$2:$X$114,2,0)</f>
        <v>#N/A</v>
      </c>
      <c r="E25" s="176" t="e">
        <f>VLOOKUP(B25,Salary!$D$2:$X$114,3,0)</f>
        <v>#N/A</v>
      </c>
      <c r="F25" s="175" t="s">
        <v>308</v>
      </c>
      <c r="G25" s="177" t="s">
        <v>186</v>
      </c>
    </row>
    <row r="26" spans="1:7" s="194" customFormat="1" ht="21" customHeight="1">
      <c r="A26" s="175">
        <v>11</v>
      </c>
      <c r="B26" s="226" t="s">
        <v>531</v>
      </c>
      <c r="C26" s="176" t="e">
        <f>VLOOKUP(B26,Salary!$D$2:$X$114,24,0)</f>
        <v>#N/A</v>
      </c>
      <c r="D26" s="176" t="e">
        <f>VLOOKUP(B26,Salary!$D$2:$X$114,2,0)</f>
        <v>#N/A</v>
      </c>
      <c r="E26" s="176" t="e">
        <f>VLOOKUP(B26,Salary!$D$2:$X$114,3,0)</f>
        <v>#N/A</v>
      </c>
      <c r="F26" s="175" t="s">
        <v>308</v>
      </c>
      <c r="G26" s="177" t="s">
        <v>186</v>
      </c>
    </row>
    <row r="27" spans="1:7" s="194" customFormat="1" ht="21" customHeight="1">
      <c r="A27" s="175">
        <v>12</v>
      </c>
      <c r="B27" s="226" t="s">
        <v>532</v>
      </c>
      <c r="C27" s="176" t="e">
        <f>VLOOKUP(B27,Salary!$D$2:$X$114,24,0)</f>
        <v>#N/A</v>
      </c>
      <c r="D27" s="176" t="e">
        <f>VLOOKUP(B27,Salary!$D$2:$X$114,2,0)</f>
        <v>#N/A</v>
      </c>
      <c r="E27" s="176" t="e">
        <f>VLOOKUP(B27,Salary!$D$2:$X$114,3,0)</f>
        <v>#N/A</v>
      </c>
      <c r="F27" s="175" t="s">
        <v>308</v>
      </c>
      <c r="G27" s="177" t="s">
        <v>186</v>
      </c>
    </row>
    <row r="28" spans="1:7" s="194" customFormat="1" ht="21" customHeight="1">
      <c r="A28" s="175">
        <v>13</v>
      </c>
      <c r="B28" s="226" t="s">
        <v>533</v>
      </c>
      <c r="C28" s="176" t="e">
        <f>VLOOKUP(B28,Salary!$D$2:$X$114,24,0)</f>
        <v>#N/A</v>
      </c>
      <c r="D28" s="176" t="e">
        <f>VLOOKUP(B28,Salary!$D$2:$X$114,2,0)</f>
        <v>#N/A</v>
      </c>
      <c r="E28" s="176" t="e">
        <f>VLOOKUP(B28,Salary!$D$2:$X$114,3,0)</f>
        <v>#N/A</v>
      </c>
      <c r="F28" s="175" t="s">
        <v>308</v>
      </c>
      <c r="G28" s="177" t="s">
        <v>186</v>
      </c>
    </row>
    <row r="29" spans="1:7" s="194" customFormat="1" ht="21" customHeight="1">
      <c r="A29" s="175">
        <v>14</v>
      </c>
      <c r="B29" s="226" t="s">
        <v>534</v>
      </c>
      <c r="C29" s="176" t="e">
        <f>VLOOKUP(B29,Salary!$D$2:$X$114,24,0)</f>
        <v>#N/A</v>
      </c>
      <c r="D29" s="176" t="e">
        <f>VLOOKUP(B29,Salary!$D$2:$X$114,2,0)</f>
        <v>#N/A</v>
      </c>
      <c r="E29" s="176" t="e">
        <f>VLOOKUP(B29,Salary!$D$2:$X$114,3,0)</f>
        <v>#N/A</v>
      </c>
      <c r="F29" s="175" t="s">
        <v>308</v>
      </c>
      <c r="G29" s="177" t="s">
        <v>186</v>
      </c>
    </row>
    <row r="30" spans="1:7" s="194" customFormat="1" ht="21" customHeight="1">
      <c r="A30" s="175">
        <v>15</v>
      </c>
      <c r="B30" s="226" t="s">
        <v>600</v>
      </c>
      <c r="C30" s="176" t="e">
        <f>VLOOKUP(B30,Salary!$D$2:$X$114,24,0)</f>
        <v>#N/A</v>
      </c>
      <c r="D30" s="176" t="e">
        <f>VLOOKUP(B30,Salary!$D$2:$X$114,2,0)</f>
        <v>#N/A</v>
      </c>
      <c r="E30" s="176" t="e">
        <f>VLOOKUP(B30,Salary!$D$2:$X$114,3,0)</f>
        <v>#N/A</v>
      </c>
      <c r="F30" s="175" t="s">
        <v>308</v>
      </c>
      <c r="G30" s="177" t="s">
        <v>186</v>
      </c>
    </row>
    <row r="31" spans="1:7" s="194" customFormat="1" ht="21" customHeight="1">
      <c r="A31" s="175">
        <v>16</v>
      </c>
      <c r="B31" s="226" t="s">
        <v>535</v>
      </c>
      <c r="C31" s="176" t="e">
        <f>VLOOKUP(B31,Salary!$D$2:$X$114,24,0)</f>
        <v>#N/A</v>
      </c>
      <c r="D31" s="176" t="e">
        <f>VLOOKUP(B31,Salary!$D$2:$X$114,2,0)</f>
        <v>#N/A</v>
      </c>
      <c r="E31" s="176" t="e">
        <f>VLOOKUP(B31,Salary!$D$2:$X$114,3,0)</f>
        <v>#N/A</v>
      </c>
      <c r="F31" s="175" t="s">
        <v>308</v>
      </c>
      <c r="G31" s="177" t="s">
        <v>186</v>
      </c>
    </row>
    <row r="32" spans="1:7" s="194" customFormat="1" ht="21" customHeight="1">
      <c r="A32" s="175">
        <v>17</v>
      </c>
      <c r="B32" s="226" t="s">
        <v>536</v>
      </c>
      <c r="C32" s="176" t="e">
        <f>VLOOKUP(B32,Salary!$D$2:$X$114,24,0)</f>
        <v>#N/A</v>
      </c>
      <c r="D32" s="176" t="e">
        <f>VLOOKUP(B32,Salary!$D$2:$X$114,2,0)</f>
        <v>#N/A</v>
      </c>
      <c r="E32" s="176" t="e">
        <f>VLOOKUP(B32,Salary!$D$2:$X$114,3,0)</f>
        <v>#N/A</v>
      </c>
      <c r="F32" s="175" t="s">
        <v>308</v>
      </c>
      <c r="G32" s="177" t="s">
        <v>186</v>
      </c>
    </row>
    <row r="33" spans="1:7" s="194" customFormat="1" ht="21" customHeight="1">
      <c r="A33" s="175">
        <v>18</v>
      </c>
      <c r="B33" s="226" t="s">
        <v>537</v>
      </c>
      <c r="C33" s="176" t="e">
        <f>VLOOKUP(B33,Salary!$D$2:$X$114,24,0)</f>
        <v>#N/A</v>
      </c>
      <c r="D33" s="176" t="e">
        <f>VLOOKUP(B33,Salary!$D$2:$X$114,2,0)</f>
        <v>#N/A</v>
      </c>
      <c r="E33" s="176" t="e">
        <f>VLOOKUP(B33,Salary!$D$2:$X$114,3,0)</f>
        <v>#N/A</v>
      </c>
      <c r="F33" s="175" t="s">
        <v>308</v>
      </c>
      <c r="G33" s="177" t="s">
        <v>186</v>
      </c>
    </row>
    <row r="34" spans="1:7" s="194" customFormat="1" ht="21" customHeight="1">
      <c r="A34" s="175">
        <v>19</v>
      </c>
      <c r="B34" s="226" t="s">
        <v>538</v>
      </c>
      <c r="C34" s="176" t="e">
        <f>VLOOKUP(B34,Salary!$D$2:$X$114,24,0)</f>
        <v>#N/A</v>
      </c>
      <c r="D34" s="176" t="e">
        <f>VLOOKUP(B34,Salary!$D$2:$X$114,2,0)</f>
        <v>#N/A</v>
      </c>
      <c r="E34" s="176" t="e">
        <f>VLOOKUP(B34,Salary!$D$2:$X$114,3,0)</f>
        <v>#N/A</v>
      </c>
      <c r="F34" s="175" t="s">
        <v>308</v>
      </c>
      <c r="G34" s="177" t="s">
        <v>186</v>
      </c>
    </row>
    <row r="35" spans="1:7" s="194" customFormat="1" ht="21" customHeight="1">
      <c r="A35" s="175">
        <v>20</v>
      </c>
      <c r="B35" s="226" t="s">
        <v>539</v>
      </c>
      <c r="C35" s="176" t="e">
        <f>VLOOKUP(B35,Salary!$D$2:$X$114,24,0)</f>
        <v>#N/A</v>
      </c>
      <c r="D35" s="176" t="e">
        <f>VLOOKUP(B35,Salary!$D$2:$X$114,2,0)</f>
        <v>#N/A</v>
      </c>
      <c r="E35" s="176" t="e">
        <f>VLOOKUP(B35,Salary!$D$2:$X$114,3,0)</f>
        <v>#N/A</v>
      </c>
      <c r="F35" s="175" t="s">
        <v>308</v>
      </c>
      <c r="G35" s="177" t="s">
        <v>186</v>
      </c>
    </row>
    <row r="36" spans="1:7" s="194" customFormat="1" ht="21" customHeight="1">
      <c r="A36" s="175">
        <v>21</v>
      </c>
      <c r="B36" s="226" t="s">
        <v>540</v>
      </c>
      <c r="C36" s="176" t="e">
        <f>VLOOKUP(B36,Salary!$D$2:$X$114,24,0)</f>
        <v>#N/A</v>
      </c>
      <c r="D36" s="176" t="e">
        <f>VLOOKUP(B36,Salary!$D$2:$X$114,2,0)</f>
        <v>#N/A</v>
      </c>
      <c r="E36" s="176" t="e">
        <f>VLOOKUP(B36,Salary!$D$2:$X$114,3,0)</f>
        <v>#N/A</v>
      </c>
      <c r="F36" s="175" t="s">
        <v>308</v>
      </c>
      <c r="G36" s="177" t="s">
        <v>186</v>
      </c>
    </row>
    <row r="37" spans="1:7" s="194" customFormat="1" ht="21" customHeight="1">
      <c r="A37" s="175">
        <v>22</v>
      </c>
      <c r="B37" s="226" t="s">
        <v>541</v>
      </c>
      <c r="C37" s="176" t="e">
        <f>VLOOKUP(B37,Salary!$D$2:$X$114,24,0)</f>
        <v>#N/A</v>
      </c>
      <c r="D37" s="176" t="e">
        <f>VLOOKUP(B37,Salary!$D$2:$X$114,2,0)</f>
        <v>#N/A</v>
      </c>
      <c r="E37" s="176" t="e">
        <f>VLOOKUP(B37,Salary!$D$2:$X$114,3,0)</f>
        <v>#N/A</v>
      </c>
      <c r="F37" s="175" t="s">
        <v>308</v>
      </c>
      <c r="G37" s="177" t="s">
        <v>186</v>
      </c>
    </row>
    <row r="38" spans="1:7" s="194" customFormat="1" ht="21" customHeight="1">
      <c r="A38" s="175">
        <v>23</v>
      </c>
      <c r="B38" s="226" t="s">
        <v>542</v>
      </c>
      <c r="C38" s="176" t="e">
        <f>VLOOKUP(B38,Salary!$D$2:$X$114,24,0)</f>
        <v>#N/A</v>
      </c>
      <c r="D38" s="176" t="e">
        <f>VLOOKUP(B38,Salary!$D$2:$X$114,2,0)</f>
        <v>#N/A</v>
      </c>
      <c r="E38" s="176" t="e">
        <f>VLOOKUP(B38,Salary!$D$2:$X$114,3,0)</f>
        <v>#N/A</v>
      </c>
      <c r="F38" s="175" t="s">
        <v>308</v>
      </c>
      <c r="G38" s="177" t="s">
        <v>186</v>
      </c>
    </row>
    <row r="39" spans="1:7" s="194" customFormat="1" ht="21" customHeight="1">
      <c r="A39" s="175">
        <v>24</v>
      </c>
      <c r="B39" s="226" t="s">
        <v>543</v>
      </c>
      <c r="C39" s="176" t="e">
        <f>VLOOKUP(B39,Salary!$D$2:$X$114,24,0)</f>
        <v>#N/A</v>
      </c>
      <c r="D39" s="176" t="e">
        <f>VLOOKUP(B39,Salary!$D$2:$X$114,2,0)</f>
        <v>#N/A</v>
      </c>
      <c r="E39" s="176" t="e">
        <f>VLOOKUP(B39,Salary!$D$2:$X$114,3,0)</f>
        <v>#N/A</v>
      </c>
      <c r="F39" s="175" t="s">
        <v>308</v>
      </c>
      <c r="G39" s="177" t="s">
        <v>186</v>
      </c>
    </row>
    <row r="40" spans="1:7" s="194" customFormat="1" ht="21" customHeight="1">
      <c r="A40" s="175">
        <v>25</v>
      </c>
      <c r="B40" s="226" t="s">
        <v>544</v>
      </c>
      <c r="C40" s="176" t="e">
        <f>VLOOKUP(B40,Salary!$D$2:$X$114,24,0)</f>
        <v>#N/A</v>
      </c>
      <c r="D40" s="176" t="e">
        <f>VLOOKUP(B40,Salary!$D$2:$X$114,2,0)</f>
        <v>#N/A</v>
      </c>
      <c r="E40" s="176" t="e">
        <f>VLOOKUP(B40,Salary!$D$2:$X$114,3,0)</f>
        <v>#N/A</v>
      </c>
      <c r="F40" s="175" t="s">
        <v>308</v>
      </c>
      <c r="G40" s="177" t="s">
        <v>186</v>
      </c>
    </row>
    <row r="41" spans="1:7" s="194" customFormat="1" ht="21" customHeight="1">
      <c r="A41" s="175">
        <v>26</v>
      </c>
      <c r="B41" s="226" t="s">
        <v>545</v>
      </c>
      <c r="C41" s="176" t="e">
        <f>VLOOKUP(B41,Salary!$D$2:$X$114,24,0)</f>
        <v>#N/A</v>
      </c>
      <c r="D41" s="176" t="e">
        <f>VLOOKUP(B41,Salary!$D$2:$X$114,2,0)</f>
        <v>#N/A</v>
      </c>
      <c r="E41" s="176" t="e">
        <f>VLOOKUP(B41,Salary!$D$2:$X$114,3,0)</f>
        <v>#N/A</v>
      </c>
      <c r="F41" s="175" t="s">
        <v>308</v>
      </c>
      <c r="G41" s="177" t="s">
        <v>186</v>
      </c>
    </row>
    <row r="42" spans="1:7" s="194" customFormat="1" ht="21" customHeight="1">
      <c r="A42" s="175">
        <v>27</v>
      </c>
      <c r="B42" s="226" t="s">
        <v>546</v>
      </c>
      <c r="C42" s="176" t="e">
        <f>VLOOKUP(B42,Salary!$D$2:$X$114,24,0)</f>
        <v>#N/A</v>
      </c>
      <c r="D42" s="176" t="e">
        <f>VLOOKUP(B42,Salary!$D$2:$X$114,2,0)</f>
        <v>#N/A</v>
      </c>
      <c r="E42" s="176" t="e">
        <f>VLOOKUP(B42,Salary!$D$2:$X$114,3,0)</f>
        <v>#N/A</v>
      </c>
      <c r="F42" s="175" t="s">
        <v>308</v>
      </c>
      <c r="G42" s="177" t="s">
        <v>186</v>
      </c>
    </row>
    <row r="43" spans="1:7" s="194" customFormat="1" ht="21" customHeight="1">
      <c r="A43" s="175">
        <v>28</v>
      </c>
      <c r="B43" s="226" t="s">
        <v>547</v>
      </c>
      <c r="C43" s="176" t="e">
        <f>VLOOKUP(B43,Salary!$D$2:$X$114,24,0)</f>
        <v>#N/A</v>
      </c>
      <c r="D43" s="176" t="e">
        <f>VLOOKUP(B43,Salary!$D$2:$X$114,2,0)</f>
        <v>#N/A</v>
      </c>
      <c r="E43" s="176" t="e">
        <f>VLOOKUP(B43,Salary!$D$2:$X$114,3,0)</f>
        <v>#N/A</v>
      </c>
      <c r="F43" s="175" t="s">
        <v>308</v>
      </c>
      <c r="G43" s="177" t="s">
        <v>186</v>
      </c>
    </row>
    <row r="44" spans="1:7" s="194" customFormat="1" ht="21" customHeight="1">
      <c r="A44" s="175">
        <v>29</v>
      </c>
      <c r="B44" s="226" t="s">
        <v>548</v>
      </c>
      <c r="C44" s="176" t="e">
        <f>VLOOKUP(B44,Salary!$D$2:$X$114,24,0)</f>
        <v>#N/A</v>
      </c>
      <c r="D44" s="176" t="e">
        <f>VLOOKUP(B44,Salary!$D$2:$X$114,2,0)</f>
        <v>#N/A</v>
      </c>
      <c r="E44" s="176" t="e">
        <f>VLOOKUP(B44,Salary!$D$2:$X$114,3,0)</f>
        <v>#N/A</v>
      </c>
      <c r="F44" s="175" t="s">
        <v>308</v>
      </c>
      <c r="G44" s="177" t="s">
        <v>186</v>
      </c>
    </row>
    <row r="45" spans="1:7" s="194" customFormat="1" ht="21" customHeight="1">
      <c r="A45" s="175">
        <v>30</v>
      </c>
      <c r="B45" s="226" t="s">
        <v>549</v>
      </c>
      <c r="C45" s="176" t="e">
        <f>VLOOKUP(B45,Salary!$D$2:$X$114,24,0)</f>
        <v>#N/A</v>
      </c>
      <c r="D45" s="176" t="e">
        <f>VLOOKUP(B45,Salary!$D$2:$X$114,2,0)</f>
        <v>#N/A</v>
      </c>
      <c r="E45" s="176" t="e">
        <f>VLOOKUP(B45,Salary!$D$2:$X$114,3,0)</f>
        <v>#N/A</v>
      </c>
      <c r="F45" s="175" t="s">
        <v>308</v>
      </c>
      <c r="G45" s="177" t="s">
        <v>186</v>
      </c>
    </row>
    <row r="46" spans="1:7" s="194" customFormat="1" ht="21" customHeight="1">
      <c r="A46" s="175">
        <v>31</v>
      </c>
      <c r="B46" s="226" t="s">
        <v>550</v>
      </c>
      <c r="C46" s="176" t="e">
        <f>VLOOKUP(B46,Salary!$D$2:$X$114,24,0)</f>
        <v>#N/A</v>
      </c>
      <c r="D46" s="176" t="e">
        <f>VLOOKUP(B46,Salary!$D$2:$X$114,2,0)</f>
        <v>#N/A</v>
      </c>
      <c r="E46" s="176" t="e">
        <f>VLOOKUP(B46,Salary!$D$2:$X$114,3,0)</f>
        <v>#N/A</v>
      </c>
      <c r="F46" s="175" t="s">
        <v>308</v>
      </c>
      <c r="G46" s="177" t="s">
        <v>186</v>
      </c>
    </row>
    <row r="47" spans="1:7" s="194" customFormat="1" ht="21" customHeight="1">
      <c r="A47" s="175">
        <v>32</v>
      </c>
      <c r="B47" s="226" t="s">
        <v>551</v>
      </c>
      <c r="C47" s="176" t="e">
        <f>VLOOKUP(B47,Salary!$D$2:$X$114,24,0)</f>
        <v>#N/A</v>
      </c>
      <c r="D47" s="176" t="e">
        <f>VLOOKUP(B47,Salary!$D$2:$X$114,2,0)</f>
        <v>#N/A</v>
      </c>
      <c r="E47" s="176" t="e">
        <f>VLOOKUP(B47,Salary!$D$2:$X$114,3,0)</f>
        <v>#N/A</v>
      </c>
      <c r="F47" s="175" t="s">
        <v>308</v>
      </c>
      <c r="G47" s="177" t="s">
        <v>186</v>
      </c>
    </row>
    <row r="48" spans="1:7" s="194" customFormat="1" ht="21" customHeight="1">
      <c r="A48" s="175">
        <v>33</v>
      </c>
      <c r="B48" s="226" t="s">
        <v>552</v>
      </c>
      <c r="C48" s="176" t="e">
        <f>VLOOKUP(B48,Salary!$D$2:$X$114,24,0)</f>
        <v>#N/A</v>
      </c>
      <c r="D48" s="176" t="e">
        <f>VLOOKUP(B48,Salary!$D$2:$X$114,2,0)</f>
        <v>#N/A</v>
      </c>
      <c r="E48" s="176" t="e">
        <f>VLOOKUP(B48,Salary!$D$2:$X$114,3,0)</f>
        <v>#N/A</v>
      </c>
      <c r="F48" s="175" t="s">
        <v>308</v>
      </c>
      <c r="G48" s="177" t="s">
        <v>186</v>
      </c>
    </row>
    <row r="49" spans="1:7" s="194" customFormat="1" ht="21" customHeight="1">
      <c r="A49" s="175">
        <v>34</v>
      </c>
      <c r="B49" s="226" t="s">
        <v>553</v>
      </c>
      <c r="C49" s="176" t="e">
        <f>VLOOKUP(B49,Salary!$D$2:$X$114,24,0)</f>
        <v>#N/A</v>
      </c>
      <c r="D49" s="176" t="e">
        <f>VLOOKUP(B49,Salary!$D$2:$X$114,2,0)</f>
        <v>#N/A</v>
      </c>
      <c r="E49" s="176" t="e">
        <f>VLOOKUP(B49,Salary!$D$2:$X$114,3,0)</f>
        <v>#N/A</v>
      </c>
      <c r="F49" s="175" t="s">
        <v>185</v>
      </c>
      <c r="G49" s="177" t="s">
        <v>186</v>
      </c>
    </row>
    <row r="50" spans="1:7" s="194" customFormat="1" ht="21" customHeight="1">
      <c r="A50" s="175">
        <v>35</v>
      </c>
      <c r="B50" s="226" t="s">
        <v>554</v>
      </c>
      <c r="C50" s="176" t="e">
        <f>VLOOKUP(B50,Salary!$D$2:$X$114,24,0)</f>
        <v>#N/A</v>
      </c>
      <c r="D50" s="176" t="e">
        <f>VLOOKUP(B50,Salary!$D$2:$X$114,2,0)</f>
        <v>#N/A</v>
      </c>
      <c r="E50" s="176" t="e">
        <f>VLOOKUP(B50,Salary!$D$2:$X$114,3,0)</f>
        <v>#N/A</v>
      </c>
      <c r="F50" s="175" t="s">
        <v>308</v>
      </c>
      <c r="G50" s="177" t="s">
        <v>186</v>
      </c>
    </row>
    <row r="51" spans="1:7" s="194" customFormat="1" ht="21" customHeight="1">
      <c r="A51" s="175">
        <v>36</v>
      </c>
      <c r="B51" s="226" t="s">
        <v>555</v>
      </c>
      <c r="C51" s="176" t="e">
        <f>VLOOKUP(B51,Salary!$D$2:$X$114,24,0)</f>
        <v>#N/A</v>
      </c>
      <c r="D51" s="176" t="e">
        <f>VLOOKUP(B51,Salary!$D$2:$X$114,2,0)</f>
        <v>#N/A</v>
      </c>
      <c r="E51" s="176" t="e">
        <f>VLOOKUP(B51,Salary!$D$2:$X$114,3,0)</f>
        <v>#N/A</v>
      </c>
      <c r="F51" s="175" t="s">
        <v>308</v>
      </c>
      <c r="G51" s="177" t="s">
        <v>186</v>
      </c>
    </row>
    <row r="52" spans="1:7" s="194" customFormat="1" ht="21" customHeight="1">
      <c r="A52" s="175">
        <v>37</v>
      </c>
      <c r="B52" s="226" t="s">
        <v>556</v>
      </c>
      <c r="C52" s="176" t="e">
        <f>VLOOKUP(B52,Salary!$D$2:$X$114,24,0)</f>
        <v>#N/A</v>
      </c>
      <c r="D52" s="176" t="e">
        <f>VLOOKUP(B52,Salary!$D$2:$X$114,2,0)</f>
        <v>#N/A</v>
      </c>
      <c r="E52" s="176" t="e">
        <f>VLOOKUP(B52,Salary!$D$2:$X$114,3,0)</f>
        <v>#N/A</v>
      </c>
      <c r="F52" s="175" t="s">
        <v>308</v>
      </c>
      <c r="G52" s="177" t="s">
        <v>186</v>
      </c>
    </row>
    <row r="53" spans="1:7" s="194" customFormat="1" ht="21" customHeight="1">
      <c r="A53" s="175">
        <v>38</v>
      </c>
      <c r="B53" s="226" t="s">
        <v>557</v>
      </c>
      <c r="C53" s="176" t="e">
        <f>VLOOKUP(B53,Salary!$D$2:$X$114,24,0)</f>
        <v>#N/A</v>
      </c>
      <c r="D53" s="176" t="e">
        <f>VLOOKUP(B53,Salary!$D$2:$X$114,2,0)</f>
        <v>#N/A</v>
      </c>
      <c r="E53" s="176" t="e">
        <f>VLOOKUP(B53,Salary!$D$2:$X$114,3,0)</f>
        <v>#N/A</v>
      </c>
      <c r="F53" s="175" t="s">
        <v>308</v>
      </c>
      <c r="G53" s="177" t="s">
        <v>186</v>
      </c>
    </row>
    <row r="54" spans="1:7" s="194" customFormat="1" ht="21" customHeight="1">
      <c r="A54" s="175">
        <v>39</v>
      </c>
      <c r="B54" s="226" t="s">
        <v>558</v>
      </c>
      <c r="C54" s="176" t="e">
        <f>VLOOKUP(B54,Salary!$D$2:$X$114,24,0)</f>
        <v>#N/A</v>
      </c>
      <c r="D54" s="176" t="e">
        <f>VLOOKUP(B54,Salary!$D$2:$X$114,2,0)</f>
        <v>#N/A</v>
      </c>
      <c r="E54" s="176" t="e">
        <f>VLOOKUP(B54,Salary!$D$2:$X$114,3,0)</f>
        <v>#N/A</v>
      </c>
      <c r="F54" s="175" t="s">
        <v>308</v>
      </c>
      <c r="G54" s="177" t="s">
        <v>186</v>
      </c>
    </row>
    <row r="55" spans="1:7" s="194" customFormat="1" ht="21" customHeight="1">
      <c r="A55" s="175">
        <v>40</v>
      </c>
      <c r="B55" s="226" t="s">
        <v>560</v>
      </c>
      <c r="C55" s="176" t="e">
        <f>VLOOKUP(B55,Salary!$D$2:$X$114,24,0)</f>
        <v>#N/A</v>
      </c>
      <c r="D55" s="176" t="e">
        <f>VLOOKUP(B55,Salary!$D$2:$X$114,2,0)</f>
        <v>#N/A</v>
      </c>
      <c r="E55" s="176" t="e">
        <f>VLOOKUP(B55,Salary!$D$2:$X$114,3,0)</f>
        <v>#N/A</v>
      </c>
      <c r="F55" s="175" t="s">
        <v>308</v>
      </c>
      <c r="G55" s="177" t="s">
        <v>186</v>
      </c>
    </row>
    <row r="56" spans="1:7" s="194" customFormat="1" ht="21" customHeight="1">
      <c r="A56" s="175">
        <v>41</v>
      </c>
      <c r="B56" s="226" t="s">
        <v>561</v>
      </c>
      <c r="C56" s="176" t="e">
        <f>VLOOKUP(B56,Salary!$D$2:$X$114,24,0)</f>
        <v>#N/A</v>
      </c>
      <c r="D56" s="176" t="e">
        <f>VLOOKUP(B56,Salary!$D$2:$X$114,2,0)</f>
        <v>#N/A</v>
      </c>
      <c r="E56" s="176" t="e">
        <f>VLOOKUP(B56,Salary!$D$2:$X$114,3,0)</f>
        <v>#N/A</v>
      </c>
      <c r="F56" s="175" t="s">
        <v>308</v>
      </c>
      <c r="G56" s="177" t="s">
        <v>186</v>
      </c>
    </row>
    <row r="57" spans="1:7" s="194" customFormat="1" ht="21" customHeight="1">
      <c r="A57" s="175">
        <v>42</v>
      </c>
      <c r="B57" s="226" t="s">
        <v>562</v>
      </c>
      <c r="C57" s="176" t="e">
        <f>VLOOKUP(B57,Salary!$D$2:$X$114,24,0)</f>
        <v>#N/A</v>
      </c>
      <c r="D57" s="176" t="e">
        <f>VLOOKUP(B57,Salary!$D$2:$X$114,2,0)</f>
        <v>#N/A</v>
      </c>
      <c r="E57" s="176" t="e">
        <f>VLOOKUP(B57,Salary!$D$2:$X$114,3,0)</f>
        <v>#N/A</v>
      </c>
      <c r="F57" s="175" t="s">
        <v>308</v>
      </c>
      <c r="G57" s="177" t="s">
        <v>186</v>
      </c>
    </row>
    <row r="58" spans="1:7" s="194" customFormat="1" ht="21" customHeight="1">
      <c r="A58" s="175">
        <v>43</v>
      </c>
      <c r="B58" s="226" t="s">
        <v>563</v>
      </c>
      <c r="C58" s="176" t="e">
        <f>VLOOKUP(B58,Salary!$D$2:$X$114,24,0)</f>
        <v>#N/A</v>
      </c>
      <c r="D58" s="176" t="e">
        <f>VLOOKUP(B58,Salary!$D$2:$X$114,2,0)</f>
        <v>#N/A</v>
      </c>
      <c r="E58" s="176" t="e">
        <f>VLOOKUP(B58,Salary!$D$2:$X$114,3,0)</f>
        <v>#N/A</v>
      </c>
      <c r="F58" s="175" t="s">
        <v>308</v>
      </c>
      <c r="G58" s="177" t="s">
        <v>186</v>
      </c>
    </row>
    <row r="59" spans="1:7" s="194" customFormat="1" ht="21" customHeight="1">
      <c r="A59" s="175">
        <v>44</v>
      </c>
      <c r="B59" s="226" t="s">
        <v>564</v>
      </c>
      <c r="C59" s="176" t="e">
        <f>VLOOKUP(B59,Salary!$D$2:$X$114,24,0)</f>
        <v>#N/A</v>
      </c>
      <c r="D59" s="176" t="e">
        <f>VLOOKUP(B59,Salary!$D$2:$X$114,2,0)</f>
        <v>#N/A</v>
      </c>
      <c r="E59" s="176" t="e">
        <f>VLOOKUP(B59,Salary!$D$2:$X$114,3,0)</f>
        <v>#N/A</v>
      </c>
      <c r="F59" s="175" t="s">
        <v>308</v>
      </c>
      <c r="G59" s="177" t="s">
        <v>186</v>
      </c>
    </row>
    <row r="60" spans="1:7" s="194" customFormat="1" ht="21" customHeight="1">
      <c r="A60" s="175">
        <v>45</v>
      </c>
      <c r="B60" s="226" t="s">
        <v>565</v>
      </c>
      <c r="C60" s="176" t="e">
        <f>VLOOKUP(B60,Salary!$D$2:$X$114,24,0)</f>
        <v>#N/A</v>
      </c>
      <c r="D60" s="176" t="e">
        <f>VLOOKUP(B60,Salary!$D$2:$X$114,2,0)</f>
        <v>#N/A</v>
      </c>
      <c r="E60" s="176" t="e">
        <f>VLOOKUP(B60,Salary!$D$2:$X$114,3,0)</f>
        <v>#N/A</v>
      </c>
      <c r="F60" s="175" t="s">
        <v>308</v>
      </c>
      <c r="G60" s="177" t="s">
        <v>186</v>
      </c>
    </row>
    <row r="61" spans="1:7" s="194" customFormat="1" ht="21" customHeight="1">
      <c r="A61" s="175">
        <v>46</v>
      </c>
      <c r="B61" s="226" t="s">
        <v>566</v>
      </c>
      <c r="C61" s="176" t="e">
        <f>VLOOKUP(B61,Salary!$D$2:$X$114,24,0)</f>
        <v>#N/A</v>
      </c>
      <c r="D61" s="176" t="e">
        <f>VLOOKUP(B61,Salary!$D$2:$X$114,2,0)</f>
        <v>#N/A</v>
      </c>
      <c r="E61" s="176" t="e">
        <f>VLOOKUP(B61,Salary!$D$2:$X$114,3,0)</f>
        <v>#N/A</v>
      </c>
      <c r="F61" s="175" t="s">
        <v>308</v>
      </c>
      <c r="G61" s="177" t="s">
        <v>186</v>
      </c>
    </row>
    <row r="62" spans="1:7" s="194" customFormat="1" ht="21" customHeight="1">
      <c r="A62" s="175">
        <v>47</v>
      </c>
      <c r="B62" s="226" t="s">
        <v>567</v>
      </c>
      <c r="C62" s="176" t="e">
        <f>VLOOKUP(B62,Salary!$D$2:$X$114,24,0)</f>
        <v>#N/A</v>
      </c>
      <c r="D62" s="176" t="e">
        <f>VLOOKUP(B62,Salary!$D$2:$X$114,2,0)</f>
        <v>#N/A</v>
      </c>
      <c r="E62" s="176" t="e">
        <f>VLOOKUP(B62,Salary!$D$2:$X$114,3,0)</f>
        <v>#N/A</v>
      </c>
      <c r="F62" s="175" t="s">
        <v>308</v>
      </c>
      <c r="G62" s="177" t="s">
        <v>186</v>
      </c>
    </row>
    <row r="63" spans="1:7" s="194" customFormat="1" ht="21" customHeight="1">
      <c r="A63" s="175">
        <v>48</v>
      </c>
      <c r="B63" s="226" t="s">
        <v>570</v>
      </c>
      <c r="C63" s="176" t="e">
        <f>VLOOKUP(B63,Salary!$D$2:$X$114,24,0)</f>
        <v>#N/A</v>
      </c>
      <c r="D63" s="176" t="e">
        <f>VLOOKUP(B63,Salary!$D$2:$X$114,2,0)</f>
        <v>#N/A</v>
      </c>
      <c r="E63" s="176" t="e">
        <f>VLOOKUP(B63,Salary!$D$2:$X$114,3,0)</f>
        <v>#N/A</v>
      </c>
      <c r="F63" s="175" t="s">
        <v>308</v>
      </c>
      <c r="G63" s="177" t="s">
        <v>186</v>
      </c>
    </row>
    <row r="64" spans="1:7" s="194" customFormat="1" ht="21" customHeight="1">
      <c r="A64" s="175">
        <v>49</v>
      </c>
      <c r="B64" s="226" t="s">
        <v>571</v>
      </c>
      <c r="C64" s="176" t="e">
        <f>VLOOKUP(B64,Salary!$D$2:$X$114,24,0)</f>
        <v>#N/A</v>
      </c>
      <c r="D64" s="176" t="e">
        <f>VLOOKUP(B64,Salary!$D$2:$X$114,2,0)</f>
        <v>#N/A</v>
      </c>
      <c r="E64" s="176" t="e">
        <f>VLOOKUP(B64,Salary!$D$2:$X$114,3,0)</f>
        <v>#N/A</v>
      </c>
      <c r="F64" s="175" t="s">
        <v>308</v>
      </c>
      <c r="G64" s="177" t="s">
        <v>186</v>
      </c>
    </row>
    <row r="65" spans="1:7" s="194" customFormat="1" ht="21" customHeight="1">
      <c r="A65" s="175">
        <v>50</v>
      </c>
      <c r="B65" s="226" t="s">
        <v>572</v>
      </c>
      <c r="C65" s="176" t="e">
        <f>VLOOKUP(B65,Salary!$D$2:$X$114,24,0)</f>
        <v>#N/A</v>
      </c>
      <c r="D65" s="176" t="e">
        <f>VLOOKUP(B65,Salary!$D$2:$X$114,2,0)</f>
        <v>#N/A</v>
      </c>
      <c r="E65" s="176" t="e">
        <f>VLOOKUP(B65,Salary!$D$2:$X$114,3,0)</f>
        <v>#N/A</v>
      </c>
      <c r="F65" s="175" t="s">
        <v>308</v>
      </c>
      <c r="G65" s="177" t="s">
        <v>186</v>
      </c>
    </row>
    <row r="66" spans="1:7" s="194" customFormat="1" ht="21" customHeight="1">
      <c r="A66" s="175">
        <v>51</v>
      </c>
      <c r="B66" s="226" t="s">
        <v>573</v>
      </c>
      <c r="C66" s="176" t="e">
        <f>VLOOKUP(B66,Salary!$D$2:$X$114,24,0)</f>
        <v>#N/A</v>
      </c>
      <c r="D66" s="176" t="e">
        <f>VLOOKUP(B66,Salary!$D$2:$X$114,2,0)</f>
        <v>#N/A</v>
      </c>
      <c r="E66" s="176" t="e">
        <f>VLOOKUP(B66,Salary!$D$2:$X$114,3,0)</f>
        <v>#N/A</v>
      </c>
      <c r="F66" s="175" t="s">
        <v>308</v>
      </c>
      <c r="G66" s="177" t="s">
        <v>186</v>
      </c>
    </row>
    <row r="67" spans="1:7" s="194" customFormat="1" ht="21" customHeight="1">
      <c r="A67" s="175">
        <v>52</v>
      </c>
      <c r="B67" s="226" t="s">
        <v>574</v>
      </c>
      <c r="C67" s="176" t="e">
        <f>VLOOKUP(B67,Salary!$D$2:$X$114,24,0)</f>
        <v>#N/A</v>
      </c>
      <c r="D67" s="176" t="e">
        <f>VLOOKUP(B67,Salary!$D$2:$X$114,2,0)</f>
        <v>#N/A</v>
      </c>
      <c r="E67" s="176" t="e">
        <f>VLOOKUP(B67,Salary!$D$2:$X$114,3,0)</f>
        <v>#N/A</v>
      </c>
      <c r="F67" s="175" t="s">
        <v>308</v>
      </c>
      <c r="G67" s="177" t="s">
        <v>186</v>
      </c>
    </row>
    <row r="68" spans="1:7" s="194" customFormat="1" ht="21" customHeight="1">
      <c r="A68" s="175">
        <v>53</v>
      </c>
      <c r="B68" s="226" t="s">
        <v>575</v>
      </c>
      <c r="C68" s="176" t="e">
        <f>VLOOKUP(B68,Salary!$D$2:$X$114,24,0)</f>
        <v>#N/A</v>
      </c>
      <c r="D68" s="176" t="e">
        <f>VLOOKUP(B68,Salary!$D$2:$X$114,2,0)</f>
        <v>#N/A</v>
      </c>
      <c r="E68" s="176" t="e">
        <f>VLOOKUP(B68,Salary!$D$2:$X$114,3,0)</f>
        <v>#N/A</v>
      </c>
      <c r="F68" s="175" t="s">
        <v>308</v>
      </c>
      <c r="G68" s="177" t="s">
        <v>186</v>
      </c>
    </row>
    <row r="69" spans="1:7" s="194" customFormat="1" ht="21" customHeight="1">
      <c r="A69" s="175">
        <v>54</v>
      </c>
      <c r="B69" s="226" t="s">
        <v>576</v>
      </c>
      <c r="C69" s="176" t="e">
        <f>VLOOKUP(B69,Salary!$D$2:$X$114,24,0)</f>
        <v>#N/A</v>
      </c>
      <c r="D69" s="176" t="e">
        <f>VLOOKUP(B69,Salary!$D$2:$X$114,2,0)</f>
        <v>#N/A</v>
      </c>
      <c r="E69" s="176" t="e">
        <f>VLOOKUP(B69,Salary!$D$2:$X$114,3,0)</f>
        <v>#N/A</v>
      </c>
      <c r="F69" s="175" t="s">
        <v>308</v>
      </c>
      <c r="G69" s="177" t="s">
        <v>186</v>
      </c>
    </row>
    <row r="70" spans="1:7" s="194" customFormat="1" ht="21" customHeight="1">
      <c r="A70" s="175">
        <v>55</v>
      </c>
      <c r="B70" s="226" t="s">
        <v>577</v>
      </c>
      <c r="C70" s="176" t="e">
        <f>VLOOKUP(B70,Salary!$D$2:$X$114,24,0)</f>
        <v>#N/A</v>
      </c>
      <c r="D70" s="176" t="e">
        <f>VLOOKUP(B70,Salary!$D$2:$X$114,2,0)</f>
        <v>#N/A</v>
      </c>
      <c r="E70" s="176" t="e">
        <f>VLOOKUP(B70,Salary!$D$2:$X$114,3,0)</f>
        <v>#N/A</v>
      </c>
      <c r="F70" s="175" t="s">
        <v>308</v>
      </c>
      <c r="G70" s="177" t="s">
        <v>186</v>
      </c>
    </row>
    <row r="71" spans="1:7" s="194" customFormat="1" ht="21" customHeight="1">
      <c r="A71" s="175">
        <v>56</v>
      </c>
      <c r="B71" s="226" t="s">
        <v>578</v>
      </c>
      <c r="C71" s="176" t="e">
        <f>VLOOKUP(B71,Salary!$D$2:$X$114,24,0)</f>
        <v>#N/A</v>
      </c>
      <c r="D71" s="176" t="e">
        <f>VLOOKUP(B71,Salary!$D$2:$X$114,2,0)</f>
        <v>#N/A</v>
      </c>
      <c r="E71" s="176" t="e">
        <f>VLOOKUP(B71,Salary!$D$2:$X$114,3,0)</f>
        <v>#N/A</v>
      </c>
      <c r="F71" s="175" t="s">
        <v>185</v>
      </c>
      <c r="G71" s="177" t="s">
        <v>186</v>
      </c>
    </row>
    <row r="72" spans="1:7" s="194" customFormat="1" ht="21" customHeight="1">
      <c r="A72" s="175">
        <v>57</v>
      </c>
      <c r="B72" s="226" t="s">
        <v>579</v>
      </c>
      <c r="C72" s="176" t="e">
        <f>VLOOKUP(B72,Salary!$D$2:$X$114,24,0)</f>
        <v>#N/A</v>
      </c>
      <c r="D72" s="176" t="e">
        <f>VLOOKUP(B72,Salary!$D$2:$X$114,2,0)</f>
        <v>#N/A</v>
      </c>
      <c r="E72" s="176" t="e">
        <f>VLOOKUP(B72,Salary!$D$2:$X$114,3,0)</f>
        <v>#N/A</v>
      </c>
      <c r="F72" s="175" t="s">
        <v>308</v>
      </c>
      <c r="G72" s="177" t="s">
        <v>186</v>
      </c>
    </row>
    <row r="73" spans="1:7" s="194" customFormat="1" ht="21" customHeight="1">
      <c r="A73" s="175">
        <v>58</v>
      </c>
      <c r="B73" s="226" t="s">
        <v>580</v>
      </c>
      <c r="C73" s="176" t="e">
        <f>VLOOKUP(B73,Salary!$D$2:$X$114,24,0)</f>
        <v>#N/A</v>
      </c>
      <c r="D73" s="176" t="e">
        <f>VLOOKUP(B73,Salary!$D$2:$X$114,2,0)</f>
        <v>#N/A</v>
      </c>
      <c r="E73" s="176" t="e">
        <f>VLOOKUP(B73,Salary!$D$2:$X$114,3,0)</f>
        <v>#N/A</v>
      </c>
      <c r="F73" s="175" t="s">
        <v>308</v>
      </c>
      <c r="G73" s="177" t="s">
        <v>186</v>
      </c>
    </row>
    <row r="74" spans="1:7" s="194" customFormat="1" ht="21" customHeight="1">
      <c r="A74" s="175">
        <v>59</v>
      </c>
      <c r="B74" s="226" t="s">
        <v>581</v>
      </c>
      <c r="C74" s="176" t="e">
        <f>VLOOKUP(B74,Salary!$D$2:$X$114,24,0)</f>
        <v>#N/A</v>
      </c>
      <c r="D74" s="176" t="e">
        <f>VLOOKUP(B74,Salary!$D$2:$X$114,2,0)</f>
        <v>#N/A</v>
      </c>
      <c r="E74" s="176" t="e">
        <f>VLOOKUP(B74,Salary!$D$2:$X$114,3,0)</f>
        <v>#N/A</v>
      </c>
      <c r="F74" s="175" t="s">
        <v>308</v>
      </c>
      <c r="G74" s="177" t="s">
        <v>186</v>
      </c>
    </row>
    <row r="75" spans="1:7" s="194" customFormat="1" ht="21" customHeight="1">
      <c r="A75" s="175">
        <v>60</v>
      </c>
      <c r="B75" s="226" t="s">
        <v>582</v>
      </c>
      <c r="C75" s="176" t="e">
        <f>VLOOKUP(B75,Salary!$D$2:$X$114,24,0)</f>
        <v>#N/A</v>
      </c>
      <c r="D75" s="176" t="e">
        <f>VLOOKUP(B75,Salary!$D$2:$X$114,2,0)</f>
        <v>#N/A</v>
      </c>
      <c r="E75" s="176" t="e">
        <f>VLOOKUP(B75,Salary!$D$2:$X$114,3,0)</f>
        <v>#N/A</v>
      </c>
      <c r="F75" s="175" t="s">
        <v>308</v>
      </c>
      <c r="G75" s="177" t="s">
        <v>186</v>
      </c>
    </row>
    <row r="76" spans="1:7" s="194" customFormat="1" ht="21" customHeight="1">
      <c r="A76" s="175">
        <v>61</v>
      </c>
      <c r="B76" s="226" t="s">
        <v>583</v>
      </c>
      <c r="C76" s="176" t="e">
        <f>VLOOKUP(B76,Salary!$D$2:$X$114,24,0)</f>
        <v>#N/A</v>
      </c>
      <c r="D76" s="176" t="e">
        <f>VLOOKUP(B76,Salary!$D$2:$X$114,2,0)</f>
        <v>#N/A</v>
      </c>
      <c r="E76" s="176" t="e">
        <f>VLOOKUP(B76,Salary!$D$2:$X$114,3,0)</f>
        <v>#N/A</v>
      </c>
      <c r="F76" s="175" t="s">
        <v>308</v>
      </c>
      <c r="G76" s="177" t="s">
        <v>186</v>
      </c>
    </row>
    <row r="77" spans="1:7" s="194" customFormat="1" ht="21" customHeight="1">
      <c r="A77" s="175">
        <v>62</v>
      </c>
      <c r="B77" s="226" t="s">
        <v>584</v>
      </c>
      <c r="C77" s="176" t="e">
        <f>VLOOKUP(B77,Salary!$D$2:$X$114,24,0)</f>
        <v>#N/A</v>
      </c>
      <c r="D77" s="176" t="e">
        <f>VLOOKUP(B77,Salary!$D$2:$X$114,2,0)</f>
        <v>#N/A</v>
      </c>
      <c r="E77" s="176" t="e">
        <f>VLOOKUP(B77,Salary!$D$2:$X$114,3,0)</f>
        <v>#N/A</v>
      </c>
      <c r="F77" s="175" t="s">
        <v>308</v>
      </c>
      <c r="G77" s="177" t="s">
        <v>186</v>
      </c>
    </row>
    <row r="78" spans="1:7" s="194" customFormat="1" ht="21" customHeight="1">
      <c r="A78" s="175">
        <v>63</v>
      </c>
      <c r="B78" s="226" t="s">
        <v>585</v>
      </c>
      <c r="C78" s="176" t="e">
        <f>VLOOKUP(B78,Salary!$D$2:$X$114,24,0)</f>
        <v>#N/A</v>
      </c>
      <c r="D78" s="176" t="e">
        <f>VLOOKUP(B78,Salary!$D$2:$X$114,2,0)</f>
        <v>#N/A</v>
      </c>
      <c r="E78" s="176" t="e">
        <f>VLOOKUP(B78,Salary!$D$2:$X$114,3,0)</f>
        <v>#N/A</v>
      </c>
      <c r="F78" s="175" t="s">
        <v>308</v>
      </c>
      <c r="G78" s="177" t="s">
        <v>186</v>
      </c>
    </row>
    <row r="79" spans="1:7" s="194" customFormat="1" ht="21" customHeight="1">
      <c r="A79" s="175">
        <v>64</v>
      </c>
      <c r="B79" s="226" t="s">
        <v>586</v>
      </c>
      <c r="C79" s="176" t="e">
        <f>VLOOKUP(B79,Salary!$D$2:$X$114,24,0)</f>
        <v>#N/A</v>
      </c>
      <c r="D79" s="176" t="e">
        <f>VLOOKUP(B79,Salary!$D$2:$X$114,2,0)</f>
        <v>#N/A</v>
      </c>
      <c r="E79" s="176" t="e">
        <f>VLOOKUP(B79,Salary!$D$2:$X$114,3,0)</f>
        <v>#N/A</v>
      </c>
      <c r="F79" s="175" t="s">
        <v>308</v>
      </c>
      <c r="G79" s="177" t="s">
        <v>186</v>
      </c>
    </row>
    <row r="80" spans="1:7" s="194" customFormat="1" ht="21" customHeight="1">
      <c r="A80" s="175">
        <v>65</v>
      </c>
      <c r="B80" s="226" t="s">
        <v>587</v>
      </c>
      <c r="C80" s="176" t="e">
        <f>VLOOKUP(B80,Salary!$D$2:$X$114,24,0)</f>
        <v>#N/A</v>
      </c>
      <c r="D80" s="176" t="e">
        <f>VLOOKUP(B80,Salary!$D$2:$X$114,2,0)</f>
        <v>#N/A</v>
      </c>
      <c r="E80" s="176" t="e">
        <f>VLOOKUP(B80,Salary!$D$2:$X$114,3,0)</f>
        <v>#N/A</v>
      </c>
      <c r="F80" s="175" t="s">
        <v>308</v>
      </c>
      <c r="G80" s="177" t="s">
        <v>186</v>
      </c>
    </row>
    <row r="81" spans="1:7" s="194" customFormat="1" ht="21" customHeight="1">
      <c r="A81" s="175">
        <v>66</v>
      </c>
      <c r="B81" s="226" t="s">
        <v>588</v>
      </c>
      <c r="C81" s="176" t="e">
        <f>VLOOKUP(B81,Salary!$D$2:$X$114,24,0)</f>
        <v>#N/A</v>
      </c>
      <c r="D81" s="176" t="e">
        <f>VLOOKUP(B81,Salary!$D$2:$X$114,2,0)</f>
        <v>#N/A</v>
      </c>
      <c r="E81" s="176" t="e">
        <f>VLOOKUP(B81,Salary!$D$2:$X$114,3,0)</f>
        <v>#N/A</v>
      </c>
      <c r="F81" s="175" t="s">
        <v>308</v>
      </c>
      <c r="G81" s="177" t="s">
        <v>186</v>
      </c>
    </row>
    <row r="82" spans="1:7" s="194" customFormat="1" ht="21" customHeight="1">
      <c r="A82" s="175">
        <v>67</v>
      </c>
      <c r="B82" s="226" t="s">
        <v>589</v>
      </c>
      <c r="C82" s="176" t="e">
        <f>VLOOKUP(B82,Salary!$D$2:$X$114,24,0)</f>
        <v>#N/A</v>
      </c>
      <c r="D82" s="176" t="e">
        <f>VLOOKUP(B82,Salary!$D$2:$X$114,2,0)</f>
        <v>#N/A</v>
      </c>
      <c r="E82" s="176" t="e">
        <f>VLOOKUP(B82,Salary!$D$2:$X$114,3,0)</f>
        <v>#N/A</v>
      </c>
      <c r="F82" s="175" t="s">
        <v>185</v>
      </c>
      <c r="G82" s="177" t="s">
        <v>186</v>
      </c>
    </row>
    <row r="83" spans="1:7" s="194" customFormat="1" ht="21" customHeight="1">
      <c r="A83" s="175">
        <v>68</v>
      </c>
      <c r="B83" s="226" t="s">
        <v>591</v>
      </c>
      <c r="C83" s="176" t="e">
        <f>VLOOKUP(B83,Salary!$D$2:$X$114,24,0)</f>
        <v>#N/A</v>
      </c>
      <c r="D83" s="176" t="e">
        <f>VLOOKUP(B83,Salary!$D$2:$X$114,2,0)</f>
        <v>#N/A</v>
      </c>
      <c r="E83" s="176" t="e">
        <f>VLOOKUP(B83,Salary!$D$2:$X$114,3,0)</f>
        <v>#N/A</v>
      </c>
      <c r="F83" s="175" t="s">
        <v>308</v>
      </c>
      <c r="G83" s="177" t="s">
        <v>186</v>
      </c>
    </row>
    <row r="84" spans="1:7" s="194" customFormat="1" ht="21" customHeight="1">
      <c r="A84" s="175">
        <v>69</v>
      </c>
      <c r="B84" s="226" t="s">
        <v>593</v>
      </c>
      <c r="C84" s="176" t="e">
        <f>VLOOKUP(B84,Salary!$D$2:$X$114,24,0)</f>
        <v>#N/A</v>
      </c>
      <c r="D84" s="176" t="e">
        <f>VLOOKUP(B84,Salary!$D$2:$X$114,2,0)</f>
        <v>#N/A</v>
      </c>
      <c r="E84" s="176" t="e">
        <f>VLOOKUP(B84,Salary!$D$2:$X$114,3,0)</f>
        <v>#N/A</v>
      </c>
      <c r="F84" s="175" t="s">
        <v>308</v>
      </c>
      <c r="G84" s="177" t="s">
        <v>186</v>
      </c>
    </row>
    <row r="85" spans="1:7" s="194" customFormat="1" ht="21" customHeight="1">
      <c r="A85" s="175">
        <v>70</v>
      </c>
      <c r="B85" s="226" t="s">
        <v>594</v>
      </c>
      <c r="C85" s="176" t="e">
        <f>VLOOKUP(B85,Salary!$D$2:$X$114,24,0)</f>
        <v>#N/A</v>
      </c>
      <c r="D85" s="176" t="e">
        <f>VLOOKUP(B85,Salary!$D$2:$X$114,2,0)</f>
        <v>#N/A</v>
      </c>
      <c r="E85" s="176" t="e">
        <f>VLOOKUP(B85,Salary!$D$2:$X$114,3,0)</f>
        <v>#N/A</v>
      </c>
      <c r="F85" s="175" t="s">
        <v>308</v>
      </c>
      <c r="G85" s="177" t="s">
        <v>186</v>
      </c>
    </row>
    <row r="86" spans="1:7" s="194" customFormat="1" ht="21" customHeight="1">
      <c r="A86" s="175">
        <v>71</v>
      </c>
      <c r="B86" s="226" t="s">
        <v>595</v>
      </c>
      <c r="C86" s="176" t="e">
        <f>VLOOKUP(B86,Salary!$D$2:$X$114,24,0)</f>
        <v>#N/A</v>
      </c>
      <c r="D86" s="176" t="e">
        <f>VLOOKUP(B86,Salary!$D$2:$X$114,2,0)</f>
        <v>#N/A</v>
      </c>
      <c r="E86" s="176" t="e">
        <f>VLOOKUP(B86,Salary!$D$2:$X$114,3,0)</f>
        <v>#N/A</v>
      </c>
      <c r="F86" s="175" t="s">
        <v>308</v>
      </c>
      <c r="G86" s="177" t="s">
        <v>186</v>
      </c>
    </row>
    <row r="87" spans="1:7" s="194" customFormat="1" ht="21" customHeight="1">
      <c r="A87" s="175">
        <v>72</v>
      </c>
      <c r="B87" s="226" t="s">
        <v>596</v>
      </c>
      <c r="C87" s="176" t="e">
        <f>VLOOKUP(B87,Salary!$D$2:$X$114,24,0)</f>
        <v>#N/A</v>
      </c>
      <c r="D87" s="176" t="e">
        <f>VLOOKUP(B87,Salary!$D$2:$X$114,2,0)</f>
        <v>#N/A</v>
      </c>
      <c r="E87" s="176" t="e">
        <f>VLOOKUP(B87,Salary!$D$2:$X$114,3,0)</f>
        <v>#N/A</v>
      </c>
      <c r="F87" s="175" t="s">
        <v>308</v>
      </c>
      <c r="G87" s="177" t="s">
        <v>186</v>
      </c>
    </row>
    <row r="88" spans="1:7" s="194" customFormat="1" ht="21" customHeight="1">
      <c r="A88" s="175">
        <v>73</v>
      </c>
      <c r="B88" s="226" t="s">
        <v>597</v>
      </c>
      <c r="C88" s="176" t="e">
        <f>VLOOKUP(B88,Salary!$D$2:$X$114,24,0)</f>
        <v>#N/A</v>
      </c>
      <c r="D88" s="176" t="e">
        <f>VLOOKUP(B88,Salary!$D$2:$X$114,2,0)</f>
        <v>#N/A</v>
      </c>
      <c r="E88" s="176" t="e">
        <f>VLOOKUP(B88,Salary!$D$2:$X$114,3,0)</f>
        <v>#N/A</v>
      </c>
      <c r="F88" s="175" t="s">
        <v>308</v>
      </c>
      <c r="G88" s="177" t="s">
        <v>186</v>
      </c>
    </row>
    <row r="89" spans="1:7" s="194" customFormat="1" ht="21" customHeight="1">
      <c r="A89" s="175">
        <v>74</v>
      </c>
      <c r="B89" s="226" t="s">
        <v>598</v>
      </c>
      <c r="C89" s="176" t="e">
        <f>VLOOKUP(B89,Salary!$D$2:$X$114,24,0)</f>
        <v>#N/A</v>
      </c>
      <c r="D89" s="176" t="e">
        <f>VLOOKUP(B89,Salary!$D$2:$X$114,2,0)</f>
        <v>#N/A</v>
      </c>
      <c r="E89" s="176" t="e">
        <f>VLOOKUP(B89,Salary!$D$2:$X$114,3,0)</f>
        <v>#N/A</v>
      </c>
      <c r="F89" s="175" t="s">
        <v>185</v>
      </c>
      <c r="G89" s="177" t="s">
        <v>186</v>
      </c>
    </row>
    <row r="90" spans="1:7" s="194" customFormat="1" ht="21" customHeight="1">
      <c r="A90" s="175">
        <v>75</v>
      </c>
      <c r="B90" s="226" t="s">
        <v>599</v>
      </c>
      <c r="C90" s="176" t="e">
        <f>VLOOKUP(B90,Salary!$D$2:$X$114,24,0)</f>
        <v>#N/A</v>
      </c>
      <c r="D90" s="176" t="e">
        <f>VLOOKUP(B90,Salary!$D$2:$X$114,2,0)</f>
        <v>#N/A</v>
      </c>
      <c r="E90" s="176" t="e">
        <f>VLOOKUP(B90,Salary!$D$2:$X$114,3,0)</f>
        <v>#N/A</v>
      </c>
      <c r="F90" s="175" t="s">
        <v>308</v>
      </c>
      <c r="G90" s="177" t="s">
        <v>186</v>
      </c>
    </row>
    <row r="91" spans="1:7" s="194" customFormat="1" ht="21" customHeight="1">
      <c r="A91" s="175">
        <v>76</v>
      </c>
      <c r="B91" s="227" t="s">
        <v>559</v>
      </c>
      <c r="C91" s="176" t="e">
        <f>VLOOKUP(B91,Salary!$D$2:$X$114,24,0)</f>
        <v>#N/A</v>
      </c>
      <c r="D91" s="176" t="e">
        <f>VLOOKUP(B91,Salary!$D$2:$X$114,2,0)</f>
        <v>#N/A</v>
      </c>
      <c r="E91" s="176" t="e">
        <f>VLOOKUP(B91,Salary!$D$2:$X$114,3,0)</f>
        <v>#N/A</v>
      </c>
      <c r="F91" s="175" t="s">
        <v>308</v>
      </c>
      <c r="G91" s="177" t="s">
        <v>186</v>
      </c>
    </row>
    <row r="92" spans="1:7" s="194" customFormat="1" ht="21" customHeight="1">
      <c r="A92" s="175">
        <v>77</v>
      </c>
      <c r="B92" s="228" t="s">
        <v>601</v>
      </c>
      <c r="C92" s="176" t="e">
        <f>VLOOKUP(B92,Salary!$D$2:$X$114,24,0)</f>
        <v>#N/A</v>
      </c>
      <c r="D92" s="176" t="e">
        <f>VLOOKUP(B92,Salary!$D$2:$X$114,2,0)</f>
        <v>#N/A</v>
      </c>
      <c r="E92" s="176" t="e">
        <f>VLOOKUP(B92,Salary!$D$2:$X$114,3,0)</f>
        <v>#N/A</v>
      </c>
      <c r="F92" s="175" t="s">
        <v>308</v>
      </c>
      <c r="G92" s="177" t="s">
        <v>186</v>
      </c>
    </row>
    <row r="93" spans="1:7" s="194" customFormat="1" ht="21" customHeight="1">
      <c r="A93" s="175">
        <v>78</v>
      </c>
      <c r="B93" s="226" t="s">
        <v>603</v>
      </c>
      <c r="C93" s="176" t="e">
        <f>VLOOKUP(B93,Salary!$D$2:$X$114,24,0)</f>
        <v>#N/A</v>
      </c>
      <c r="D93" s="176" t="e">
        <f>VLOOKUP(B93,Salary!$D$2:$X$114,2,0)</f>
        <v>#N/A</v>
      </c>
      <c r="E93" s="176" t="e">
        <f>VLOOKUP(B93,Salary!$D$2:$X$114,3,0)</f>
        <v>#N/A</v>
      </c>
      <c r="F93" s="175" t="s">
        <v>308</v>
      </c>
      <c r="G93" s="177" t="s">
        <v>186</v>
      </c>
    </row>
    <row r="94" spans="1:7" s="194" customFormat="1" ht="21" customHeight="1">
      <c r="A94" s="175">
        <v>79</v>
      </c>
      <c r="B94" s="226" t="s">
        <v>604</v>
      </c>
      <c r="C94" s="176" t="e">
        <f>VLOOKUP(B94,Salary!$D$2:$X$114,24,0)</f>
        <v>#N/A</v>
      </c>
      <c r="D94" s="176" t="e">
        <f>VLOOKUP(B94,Salary!$D$2:$X$114,2,0)</f>
        <v>#N/A</v>
      </c>
      <c r="E94" s="176" t="e">
        <f>VLOOKUP(B94,Salary!$D$2:$X$114,3,0)</f>
        <v>#N/A</v>
      </c>
      <c r="F94" s="175" t="s">
        <v>308</v>
      </c>
      <c r="G94" s="177" t="s">
        <v>186</v>
      </c>
    </row>
    <row r="95" spans="1:7" s="194" customFormat="1" ht="21" customHeight="1">
      <c r="A95" s="175">
        <v>80</v>
      </c>
      <c r="B95" s="218" t="s">
        <v>605</v>
      </c>
      <c r="C95" s="176" t="e">
        <f>VLOOKUP(B95,Salary!$D$2:$X$114,24,0)</f>
        <v>#N/A</v>
      </c>
      <c r="D95" s="176" t="e">
        <f>VLOOKUP(B95,Salary!$D$2:$X$114,2,0)</f>
        <v>#N/A</v>
      </c>
      <c r="E95" s="176" t="e">
        <f>VLOOKUP(B95,Salary!$D$2:$X$114,3,0)</f>
        <v>#N/A</v>
      </c>
      <c r="F95" s="175" t="s">
        <v>308</v>
      </c>
      <c r="G95" s="177" t="s">
        <v>186</v>
      </c>
    </row>
    <row r="96" spans="1:7" s="194" customFormat="1" ht="21" customHeight="1">
      <c r="A96" s="175">
        <v>81</v>
      </c>
      <c r="B96" s="218" t="s">
        <v>606</v>
      </c>
      <c r="C96" s="176" t="e">
        <f>VLOOKUP(B96,Salary!$D$2:$X$114,24,0)</f>
        <v>#N/A</v>
      </c>
      <c r="D96" s="176" t="e">
        <f>VLOOKUP(B96,Salary!$D$2:$X$114,2,0)</f>
        <v>#N/A</v>
      </c>
      <c r="E96" s="176" t="e">
        <f>VLOOKUP(B96,Salary!$D$2:$X$114,3,0)</f>
        <v>#N/A</v>
      </c>
      <c r="F96" s="175" t="s">
        <v>308</v>
      </c>
      <c r="G96" s="177" t="s">
        <v>186</v>
      </c>
    </row>
    <row r="97" spans="1:7" s="194" customFormat="1" ht="21" customHeight="1">
      <c r="A97" s="175">
        <v>82</v>
      </c>
      <c r="B97" s="218" t="s">
        <v>607</v>
      </c>
      <c r="C97" s="176" t="e">
        <f>VLOOKUP(B97,Salary!$D$2:$X$114,24,0)</f>
        <v>#N/A</v>
      </c>
      <c r="D97" s="176" t="e">
        <f>VLOOKUP(B97,Salary!$D$2:$X$114,2,0)</f>
        <v>#N/A</v>
      </c>
      <c r="E97" s="176" t="e">
        <f>VLOOKUP(B97,Salary!$D$2:$X$114,3,0)</f>
        <v>#N/A</v>
      </c>
      <c r="F97" s="175" t="s">
        <v>308</v>
      </c>
      <c r="G97" s="177" t="s">
        <v>186</v>
      </c>
    </row>
    <row r="98" spans="1:7" s="194" customFormat="1" ht="21" customHeight="1">
      <c r="A98" s="175">
        <v>83</v>
      </c>
      <c r="B98" s="218" t="s">
        <v>608</v>
      </c>
      <c r="C98" s="176" t="e">
        <f>VLOOKUP(B98,Salary!$D$2:$X$114,24,0)</f>
        <v>#N/A</v>
      </c>
      <c r="D98" s="176" t="e">
        <f>VLOOKUP(B98,Salary!$D$2:$X$114,2,0)</f>
        <v>#N/A</v>
      </c>
      <c r="E98" s="176" t="e">
        <f>VLOOKUP(B98,Salary!$D$2:$X$114,3,0)</f>
        <v>#N/A</v>
      </c>
      <c r="F98" s="175" t="s">
        <v>308</v>
      </c>
      <c r="G98" s="177" t="s">
        <v>186</v>
      </c>
    </row>
    <row r="99" spans="1:7" s="194" customFormat="1" ht="21" customHeight="1">
      <c r="A99" s="175">
        <v>84</v>
      </c>
      <c r="B99" s="218" t="s">
        <v>609</v>
      </c>
      <c r="C99" s="176" t="e">
        <f>VLOOKUP(B99,Salary!$D$2:$X$114,24,0)</f>
        <v>#N/A</v>
      </c>
      <c r="D99" s="176" t="e">
        <f>VLOOKUP(B99,Salary!$D$2:$X$114,2,0)</f>
        <v>#N/A</v>
      </c>
      <c r="E99" s="176" t="e">
        <f>VLOOKUP(B99,Salary!$D$2:$X$114,3,0)</f>
        <v>#N/A</v>
      </c>
      <c r="F99" s="175" t="s">
        <v>308</v>
      </c>
      <c r="G99" s="177" t="s">
        <v>186</v>
      </c>
    </row>
    <row r="100" spans="1:7" s="194" customFormat="1" ht="21" customHeight="1">
      <c r="A100" s="175">
        <v>85</v>
      </c>
      <c r="B100" s="218" t="s">
        <v>610</v>
      </c>
      <c r="C100" s="176" t="e">
        <f>VLOOKUP(B100,Salary!$D$2:$X$114,24,0)</f>
        <v>#N/A</v>
      </c>
      <c r="D100" s="176" t="e">
        <f>VLOOKUP(B100,Salary!$D$2:$X$114,2,0)</f>
        <v>#N/A</v>
      </c>
      <c r="E100" s="176" t="e">
        <f>VLOOKUP(B100,Salary!$D$2:$X$114,3,0)</f>
        <v>#N/A</v>
      </c>
      <c r="F100" s="175" t="s">
        <v>308</v>
      </c>
      <c r="G100" s="177" t="s">
        <v>186</v>
      </c>
    </row>
    <row r="101" spans="1:7" s="194" customFormat="1" ht="21" customHeight="1">
      <c r="A101" s="175">
        <v>86</v>
      </c>
      <c r="B101" s="218" t="s">
        <v>611</v>
      </c>
      <c r="C101" s="176" t="e">
        <f>VLOOKUP(B101,Salary!$D$2:$X$114,24,0)</f>
        <v>#N/A</v>
      </c>
      <c r="D101" s="176" t="e">
        <f>VLOOKUP(B101,Salary!$D$2:$X$114,2,0)</f>
        <v>#N/A</v>
      </c>
      <c r="E101" s="176" t="e">
        <f>VLOOKUP(B101,Salary!$D$2:$X$114,3,0)</f>
        <v>#N/A</v>
      </c>
      <c r="F101" s="175" t="s">
        <v>308</v>
      </c>
      <c r="G101" s="177" t="s">
        <v>186</v>
      </c>
    </row>
    <row r="102" spans="1:7" s="194" customFormat="1" ht="21" customHeight="1">
      <c r="A102" s="175">
        <v>87</v>
      </c>
      <c r="B102" s="218" t="s">
        <v>612</v>
      </c>
      <c r="C102" s="176" t="e">
        <f>VLOOKUP(B102,Salary!$D$2:$X$114,24,0)</f>
        <v>#N/A</v>
      </c>
      <c r="D102" s="176" t="e">
        <f>VLOOKUP(B102,Salary!$D$2:$X$114,2,0)</f>
        <v>#N/A</v>
      </c>
      <c r="E102" s="176" t="e">
        <f>VLOOKUP(B102,Salary!$D$2:$X$114,3,0)</f>
        <v>#N/A</v>
      </c>
      <c r="F102" s="175" t="s">
        <v>308</v>
      </c>
      <c r="G102" s="177" t="s">
        <v>186</v>
      </c>
    </row>
    <row r="103" spans="1:7" s="194" customFormat="1" ht="21" customHeight="1">
      <c r="A103" s="175">
        <v>88</v>
      </c>
      <c r="B103" s="219" t="s">
        <v>614</v>
      </c>
      <c r="C103" s="176" t="e">
        <f>VLOOKUP(B103,Salary!$D$2:$X$114,24,0)</f>
        <v>#N/A</v>
      </c>
      <c r="D103" s="176" t="e">
        <f>VLOOKUP(B103,Salary!$D$2:$X$114,2,0)</f>
        <v>#N/A</v>
      </c>
      <c r="E103" s="176" t="e">
        <f>VLOOKUP(B103,Salary!$D$2:$X$114,3,0)</f>
        <v>#N/A</v>
      </c>
      <c r="F103" s="175" t="s">
        <v>308</v>
      </c>
      <c r="G103" s="177" t="s">
        <v>186</v>
      </c>
    </row>
    <row r="104" spans="1:7" s="194" customFormat="1" ht="21" customHeight="1">
      <c r="A104" s="175">
        <v>89</v>
      </c>
      <c r="B104" s="219" t="s">
        <v>732</v>
      </c>
      <c r="C104" s="176" t="e">
        <f>VLOOKUP(B104,Salary!$D$2:$X$114,24,0)</f>
        <v>#N/A</v>
      </c>
      <c r="D104" s="176" t="e">
        <f>VLOOKUP(B104,Salary!$D$2:$X$114,2,0)</f>
        <v>#N/A</v>
      </c>
      <c r="E104" s="176" t="e">
        <f>VLOOKUP(B104,Salary!$D$2:$X$114,3,0)</f>
        <v>#N/A</v>
      </c>
      <c r="F104" s="175" t="s">
        <v>308</v>
      </c>
      <c r="G104" s="177" t="s">
        <v>186</v>
      </c>
    </row>
    <row r="105" spans="1:7" s="194" customFormat="1" ht="21" customHeight="1">
      <c r="A105" s="175">
        <v>90</v>
      </c>
      <c r="B105" s="220" t="s">
        <v>733</v>
      </c>
      <c r="C105" s="176" t="e">
        <f>VLOOKUP(B105,Salary!$D$2:$X$114,24,0)</f>
        <v>#N/A</v>
      </c>
      <c r="D105" s="176" t="e">
        <f>VLOOKUP(B105,Salary!$D$2:$X$114,2,0)</f>
        <v>#N/A</v>
      </c>
      <c r="E105" s="176" t="e">
        <f>VLOOKUP(B105,Salary!$D$2:$X$114,3,0)</f>
        <v>#N/A</v>
      </c>
      <c r="F105" s="175" t="s">
        <v>308</v>
      </c>
      <c r="G105" s="177" t="s">
        <v>186</v>
      </c>
    </row>
    <row r="106" spans="1:7" s="194" customFormat="1" ht="21" customHeight="1">
      <c r="A106" s="175">
        <v>91</v>
      </c>
      <c r="B106" s="231" t="s">
        <v>734</v>
      </c>
      <c r="C106" s="176" t="e">
        <f>VLOOKUP(B106,Salary!$D$2:$X$114,24,0)</f>
        <v>#N/A</v>
      </c>
      <c r="D106" s="176" t="e">
        <f>VLOOKUP(B106,Salary!$D$2:$X$114,2,0)</f>
        <v>#N/A</v>
      </c>
      <c r="E106" s="176" t="e">
        <f>VLOOKUP(B106,Salary!$D$2:$X$114,3,0)</f>
        <v>#N/A</v>
      </c>
      <c r="F106" s="175" t="s">
        <v>308</v>
      </c>
      <c r="G106" s="177" t="s">
        <v>186</v>
      </c>
    </row>
    <row r="107" spans="1:7" s="194" customFormat="1" ht="21" customHeight="1">
      <c r="A107" s="175">
        <v>92</v>
      </c>
      <c r="B107" s="232" t="s">
        <v>568</v>
      </c>
      <c r="C107" s="176" t="e">
        <f>VLOOKUP(B107,Salary!$D$2:$X$114,24,0)</f>
        <v>#N/A</v>
      </c>
      <c r="D107" s="176" t="e">
        <f>VLOOKUP(B107,Salary!$D$2:$X$114,2,0)</f>
        <v>#N/A</v>
      </c>
      <c r="E107" s="176" t="e">
        <f>VLOOKUP(B107,Salary!$D$2:$X$114,3,0)</f>
        <v>#N/A</v>
      </c>
      <c r="F107" s="175" t="s">
        <v>308</v>
      </c>
      <c r="G107" s="177" t="s">
        <v>186</v>
      </c>
    </row>
    <row r="108" spans="1:7" s="194" customFormat="1" ht="21" customHeight="1">
      <c r="A108" s="175">
        <v>93</v>
      </c>
      <c r="B108" s="219" t="s">
        <v>569</v>
      </c>
      <c r="C108" s="176" t="e">
        <f>VLOOKUP(B108,Salary!$D$2:$X$114,24,0)</f>
        <v>#N/A</v>
      </c>
      <c r="D108" s="176" t="e">
        <f>VLOOKUP(B108,Salary!$D$2:$X$114,2,0)</f>
        <v>#N/A</v>
      </c>
      <c r="E108" s="176" t="e">
        <f>VLOOKUP(B108,Salary!$D$2:$X$114,3,0)</f>
        <v>#N/A</v>
      </c>
      <c r="F108" s="175" t="s">
        <v>308</v>
      </c>
      <c r="G108" s="177" t="s">
        <v>186</v>
      </c>
    </row>
    <row r="109" spans="1:7" s="194" customFormat="1" ht="21" customHeight="1">
      <c r="A109" s="175">
        <v>94</v>
      </c>
      <c r="B109" s="229" t="s">
        <v>590</v>
      </c>
      <c r="C109" s="176" t="e">
        <f>VLOOKUP(B109,Salary!$D$2:$X$114,24,0)</f>
        <v>#N/A</v>
      </c>
      <c r="D109" s="176" t="e">
        <f>VLOOKUP(B109,Salary!$D$2:$X$114,2,0)</f>
        <v>#N/A</v>
      </c>
      <c r="E109" s="176" t="e">
        <f>VLOOKUP(B109,Salary!$D$2:$X$114,3,0)</f>
        <v>#N/A</v>
      </c>
      <c r="F109" s="175" t="s">
        <v>185</v>
      </c>
      <c r="G109" s="177" t="s">
        <v>186</v>
      </c>
    </row>
    <row r="110" spans="1:7" s="194" customFormat="1" ht="21" customHeight="1">
      <c r="A110" s="175">
        <v>95</v>
      </c>
      <c r="B110" s="227" t="s">
        <v>592</v>
      </c>
      <c r="C110" s="176" t="e">
        <f>VLOOKUP(B110,Salary!$D$2:$X$114,24,0)</f>
        <v>#N/A</v>
      </c>
      <c r="D110" s="176" t="e">
        <f>VLOOKUP(B110,Salary!$D$2:$X$114,2,0)</f>
        <v>#N/A</v>
      </c>
      <c r="E110" s="176" t="e">
        <f>VLOOKUP(B110,Salary!$D$2:$X$114,3,0)</f>
        <v>#N/A</v>
      </c>
      <c r="F110" s="175" t="s">
        <v>185</v>
      </c>
      <c r="G110" s="177" t="s">
        <v>186</v>
      </c>
    </row>
    <row r="111" spans="1:7" s="194" customFormat="1" ht="21" customHeight="1">
      <c r="A111" s="175">
        <v>96</v>
      </c>
      <c r="B111" s="227" t="s">
        <v>613</v>
      </c>
      <c r="C111" s="176" t="e">
        <f>VLOOKUP(B111,Salary!$D$2:$X$114,24,0)</f>
        <v>#N/A</v>
      </c>
      <c r="D111" s="176" t="e">
        <f>VLOOKUP(B111,Salary!$D$2:$X$114,2,0)</f>
        <v>#N/A</v>
      </c>
      <c r="E111" s="176" t="e">
        <f>VLOOKUP(B111,Salary!$D$2:$X$114,3,0)</f>
        <v>#N/A</v>
      </c>
      <c r="F111" s="175" t="s">
        <v>308</v>
      </c>
      <c r="G111" s="177" t="s">
        <v>186</v>
      </c>
    </row>
    <row r="112" spans="1:7" s="194" customFormat="1" ht="21" customHeight="1">
      <c r="A112" s="175">
        <v>97</v>
      </c>
      <c r="B112" s="234" t="s">
        <v>615</v>
      </c>
      <c r="C112" s="176" t="e">
        <f>VLOOKUP(B112,Salary!$D$2:$X$114,24,0)</f>
        <v>#N/A</v>
      </c>
      <c r="D112" s="176" t="e">
        <f>VLOOKUP(B112,Salary!$D$2:$X$114,2,0)</f>
        <v>#N/A</v>
      </c>
      <c r="E112" s="176" t="e">
        <f>VLOOKUP(B112,Salary!$D$2:$X$114,3,0)</f>
        <v>#N/A</v>
      </c>
      <c r="F112" s="175" t="s">
        <v>185</v>
      </c>
      <c r="G112" s="177" t="s">
        <v>186</v>
      </c>
    </row>
    <row r="113" spans="1:7" s="194" customFormat="1" ht="21" customHeight="1">
      <c r="A113" s="175">
        <v>98</v>
      </c>
      <c r="B113" s="235" t="s">
        <v>602</v>
      </c>
      <c r="C113" s="176" t="e">
        <f>VLOOKUP(B113,Salary!$D$2:$X$114,24,0)</f>
        <v>#N/A</v>
      </c>
      <c r="D113" s="176" t="e">
        <f>VLOOKUP(B113,Salary!$D$2:$X$114,2,0)</f>
        <v>#N/A</v>
      </c>
      <c r="E113" s="176" t="e">
        <f>VLOOKUP(B113,Salary!$D$2:$X$114,3,0)</f>
        <v>#N/A</v>
      </c>
      <c r="F113" s="175" t="s">
        <v>308</v>
      </c>
      <c r="G113" s="177" t="s">
        <v>186</v>
      </c>
    </row>
    <row r="114" spans="1:7" s="194" customFormat="1" ht="21" customHeight="1">
      <c r="A114" s="175">
        <v>99</v>
      </c>
      <c r="B114" s="238" t="s">
        <v>735</v>
      </c>
      <c r="C114" s="176" t="e">
        <f>VLOOKUP(B114,Salary!$D$2:$X$114,24,0)</f>
        <v>#N/A</v>
      </c>
      <c r="D114" s="176" t="e">
        <f>VLOOKUP(B114,Salary!$D$2:$X$114,2,0)</f>
        <v>#N/A</v>
      </c>
      <c r="E114" s="176" t="e">
        <f>VLOOKUP(B114,Salary!$D$2:$X$114,3,0)</f>
        <v>#N/A</v>
      </c>
      <c r="F114" s="175" t="s">
        <v>185</v>
      </c>
      <c r="G114" s="177" t="s">
        <v>186</v>
      </c>
    </row>
    <row r="115" spans="1:7" s="194" customFormat="1" ht="21" customHeight="1">
      <c r="A115" s="175">
        <v>100</v>
      </c>
      <c r="B115" s="238" t="s">
        <v>736</v>
      </c>
      <c r="C115" s="176" t="e">
        <f>VLOOKUP(B115,Salary!$D$2:$X$114,24,0)</f>
        <v>#N/A</v>
      </c>
      <c r="D115" s="176" t="e">
        <f>VLOOKUP(B115,Salary!$D$2:$X$114,2,0)</f>
        <v>#N/A</v>
      </c>
      <c r="E115" s="176" t="e">
        <f>VLOOKUP(B115,Salary!$D$2:$X$114,3,0)</f>
        <v>#N/A</v>
      </c>
      <c r="F115" s="175" t="s">
        <v>185</v>
      </c>
      <c r="G115" s="177" t="s">
        <v>186</v>
      </c>
    </row>
    <row r="116" spans="1:7" s="194" customFormat="1" ht="21" customHeight="1">
      <c r="A116" s="175">
        <v>101</v>
      </c>
      <c r="B116" s="238" t="s">
        <v>737</v>
      </c>
      <c r="C116" s="233" t="e">
        <f>VLOOKUP(B116,Salary!$D$2:$X$114,24,0)</f>
        <v>#N/A</v>
      </c>
      <c r="D116" s="176" t="e">
        <f>VLOOKUP(B116,Salary!$D$2:$X$114,2,0)</f>
        <v>#N/A</v>
      </c>
      <c r="E116" s="176" t="e">
        <f>VLOOKUP(B116,Salary!$D$2:$X$114,3,0)</f>
        <v>#N/A</v>
      </c>
      <c r="F116" s="175" t="s">
        <v>185</v>
      </c>
      <c r="G116" s="177" t="s">
        <v>186</v>
      </c>
    </row>
    <row r="117" spans="1:7" s="194" customFormat="1" ht="21" customHeight="1">
      <c r="A117" s="175">
        <v>102</v>
      </c>
      <c r="B117" s="238" t="s">
        <v>738</v>
      </c>
      <c r="C117" s="176" t="e">
        <f>VLOOKUP(B117,Salary!$D$2:$X$114,24,0)</f>
        <v>#N/A</v>
      </c>
      <c r="D117" s="176" t="e">
        <f>VLOOKUP(B117,Salary!$D$2:$X$114,2,0)</f>
        <v>#N/A</v>
      </c>
      <c r="E117" s="176" t="e">
        <f>VLOOKUP(B117,Salary!$D$2:$X$114,3,0)</f>
        <v>#N/A</v>
      </c>
      <c r="F117" s="175" t="s">
        <v>308</v>
      </c>
      <c r="G117" s="177" t="s">
        <v>186</v>
      </c>
    </row>
    <row r="118" spans="1:7" s="194" customFormat="1" ht="21" customHeight="1">
      <c r="A118" s="175">
        <v>103</v>
      </c>
      <c r="B118" s="242" t="s">
        <v>739</v>
      </c>
      <c r="C118" s="243" t="e">
        <f>VLOOKUP(B118,Salary!$D$2:$X$114,24,0)</f>
        <v>#N/A</v>
      </c>
      <c r="D118" s="176" t="e">
        <f>VLOOKUP(B118,Salary!$D$2:$X$114,2,0)</f>
        <v>#N/A</v>
      </c>
      <c r="E118" s="176" t="e">
        <f>VLOOKUP(B118,Salary!$D$2:$X$114,3,0)</f>
        <v>#N/A</v>
      </c>
      <c r="F118" s="175" t="s">
        <v>308</v>
      </c>
      <c r="G118" s="177" t="s">
        <v>186</v>
      </c>
    </row>
    <row r="119" spans="1:7" s="195" customFormat="1" ht="21" customHeight="1">
      <c r="A119" s="467" t="s">
        <v>189</v>
      </c>
      <c r="B119" s="468"/>
      <c r="C119" s="239" t="e">
        <f>SUM(C16:C118)</f>
        <v>#N/A</v>
      </c>
      <c r="D119" s="240"/>
      <c r="E119" s="240"/>
      <c r="F119" s="240"/>
      <c r="G119" s="241"/>
    </row>
    <row r="120" spans="1:7" s="140" customFormat="1" ht="21" customHeight="1">
      <c r="A120" s="178" t="s">
        <v>508</v>
      </c>
      <c r="B120" s="221"/>
      <c r="C120" s="179"/>
      <c r="D120" s="179"/>
      <c r="E120" s="179"/>
      <c r="F120" s="179"/>
      <c r="G120" s="180"/>
    </row>
    <row r="121" spans="1:7" s="140" customFormat="1" ht="21" customHeight="1">
      <c r="A121" s="178" t="s">
        <v>509</v>
      </c>
      <c r="B121" s="221"/>
      <c r="C121" s="179"/>
      <c r="D121" s="179"/>
      <c r="E121" s="179"/>
      <c r="F121" s="181"/>
      <c r="G121" s="182"/>
    </row>
    <row r="122" spans="1:7" s="137" customFormat="1" ht="21" customHeight="1">
      <c r="A122" s="469" t="s">
        <v>740</v>
      </c>
      <c r="B122" s="470"/>
      <c r="C122" s="470"/>
      <c r="D122" s="470"/>
      <c r="E122" s="470"/>
      <c r="F122" s="470"/>
      <c r="G122" s="183"/>
    </row>
    <row r="123" spans="1:7" s="137" customFormat="1" ht="21" customHeight="1">
      <c r="A123" s="170" t="s">
        <v>741</v>
      </c>
      <c r="B123" s="213"/>
      <c r="C123" s="184"/>
      <c r="D123" s="184"/>
      <c r="E123" s="184"/>
      <c r="F123" s="184"/>
      <c r="G123" s="183"/>
    </row>
    <row r="124" spans="1:7" s="137" customFormat="1" ht="15.75">
      <c r="A124" s="471"/>
      <c r="B124" s="472"/>
      <c r="C124" s="472"/>
      <c r="D124" s="472"/>
      <c r="E124" s="472"/>
      <c r="F124" s="472"/>
      <c r="G124" s="473"/>
    </row>
    <row r="125" spans="1:7" s="137" customFormat="1" ht="35.25" customHeight="1">
      <c r="A125" s="474" t="s">
        <v>307</v>
      </c>
      <c r="B125" s="475"/>
      <c r="C125" s="475"/>
      <c r="D125" s="475"/>
      <c r="E125" s="475"/>
      <c r="F125" s="475"/>
      <c r="G125" s="183"/>
    </row>
    <row r="126" spans="1:7" s="140" customFormat="1" ht="39" customHeight="1">
      <c r="A126" s="455" t="s">
        <v>510</v>
      </c>
      <c r="B126" s="456"/>
      <c r="C126" s="456"/>
      <c r="D126" s="456"/>
      <c r="E126" s="456"/>
      <c r="F126" s="456"/>
      <c r="G126" s="182"/>
    </row>
    <row r="127" spans="1:7" s="137" customFormat="1" ht="36" customHeight="1">
      <c r="A127" s="446" t="s">
        <v>511</v>
      </c>
      <c r="B127" s="447"/>
      <c r="C127" s="447"/>
      <c r="D127" s="447"/>
      <c r="E127" s="447"/>
      <c r="F127" s="447"/>
      <c r="G127" s="183"/>
    </row>
    <row r="128" spans="1:7" s="137" customFormat="1" ht="84.75" customHeight="1">
      <c r="A128" s="448" t="s">
        <v>420</v>
      </c>
      <c r="B128" s="449"/>
      <c r="C128" s="449"/>
      <c r="D128" s="449"/>
      <c r="E128" s="449"/>
      <c r="F128" s="449"/>
      <c r="G128" s="185"/>
    </row>
    <row r="129" spans="1:7" s="137" customFormat="1" ht="15.75">
      <c r="A129" s="199"/>
      <c r="B129" s="230"/>
      <c r="C129" s="200"/>
      <c r="D129" s="200"/>
      <c r="E129" s="200"/>
      <c r="F129" s="200"/>
      <c r="G129" s="185"/>
    </row>
    <row r="130" spans="1:7" s="137" customFormat="1" ht="15.75">
      <c r="A130" s="450" t="s">
        <v>512</v>
      </c>
      <c r="B130" s="451"/>
      <c r="C130" s="451"/>
      <c r="D130" s="451"/>
      <c r="E130" s="186"/>
      <c r="F130" s="451" t="s">
        <v>513</v>
      </c>
      <c r="G130" s="452"/>
    </row>
    <row r="131" spans="1:7" s="137" customFormat="1" ht="15.75">
      <c r="A131" s="453" t="s">
        <v>514</v>
      </c>
      <c r="B131" s="454"/>
      <c r="C131" s="201"/>
      <c r="D131" s="187"/>
      <c r="E131" s="188"/>
      <c r="F131" s="188"/>
      <c r="G131" s="189"/>
    </row>
    <row r="132" spans="1:7" s="137" customFormat="1" ht="15.75">
      <c r="A132" s="450" t="s">
        <v>515</v>
      </c>
      <c r="B132" s="451"/>
      <c r="C132" s="451" t="s">
        <v>516</v>
      </c>
      <c r="D132" s="451"/>
      <c r="E132" s="190"/>
      <c r="F132" s="190" t="s">
        <v>517</v>
      </c>
      <c r="G132" s="191" t="s">
        <v>518</v>
      </c>
    </row>
    <row r="133" spans="1:7" s="137" customFormat="1" ht="15">
      <c r="A133" s="442"/>
      <c r="B133" s="443"/>
      <c r="C133" s="197"/>
      <c r="D133" s="443"/>
      <c r="E133" s="443"/>
      <c r="F133" s="443"/>
      <c r="G133" s="183"/>
    </row>
    <row r="134" spans="1:7" s="137" customFormat="1" ht="15">
      <c r="A134" s="196"/>
      <c r="B134" s="222"/>
      <c r="C134" s="197"/>
      <c r="D134" s="197"/>
      <c r="E134" s="197"/>
      <c r="F134" s="197"/>
      <c r="G134" s="183"/>
    </row>
    <row r="135" spans="1:7" s="137" customFormat="1" ht="15">
      <c r="A135" s="196"/>
      <c r="B135" s="222"/>
      <c r="C135" s="197"/>
      <c r="D135" s="197"/>
      <c r="E135" s="197"/>
      <c r="F135" s="197"/>
      <c r="G135" s="183"/>
    </row>
    <row r="136" spans="1:7" s="137" customFormat="1" ht="15">
      <c r="A136" s="196"/>
      <c r="B136" s="222"/>
      <c r="C136" s="197"/>
      <c r="D136" s="197"/>
      <c r="E136" s="197"/>
      <c r="F136" s="197"/>
      <c r="G136" s="183"/>
    </row>
    <row r="137" spans="1:7" s="137" customFormat="1" ht="15">
      <c r="A137" s="196"/>
      <c r="B137" s="222"/>
      <c r="C137" s="197"/>
      <c r="D137" s="197"/>
      <c r="E137" s="197"/>
      <c r="F137" s="197"/>
      <c r="G137" s="183"/>
    </row>
    <row r="138" spans="1:7" s="137" customFormat="1" ht="15">
      <c r="A138" s="196"/>
      <c r="B138" s="222"/>
      <c r="C138" s="197"/>
      <c r="D138" s="197"/>
      <c r="E138" s="197"/>
      <c r="F138" s="197"/>
      <c r="G138" s="183"/>
    </row>
    <row r="139" spans="1:7" s="137" customFormat="1" ht="15">
      <c r="A139" s="196"/>
      <c r="B139" s="222"/>
      <c r="C139" s="197"/>
      <c r="D139" s="197"/>
      <c r="E139" s="197"/>
      <c r="F139" s="197"/>
      <c r="G139" s="183"/>
    </row>
    <row r="140" spans="1:7" s="137" customFormat="1" ht="15">
      <c r="A140" s="444"/>
      <c r="B140" s="445"/>
      <c r="C140" s="198"/>
      <c r="D140" s="445"/>
      <c r="E140" s="445"/>
      <c r="F140" s="198"/>
      <c r="G140" s="192"/>
    </row>
    <row r="144" spans="1:7">
      <c r="F144" s="193"/>
    </row>
  </sheetData>
  <mergeCells count="27">
    <mergeCell ref="A126:F126"/>
    <mergeCell ref="A4:B4"/>
    <mergeCell ref="A5:G5"/>
    <mergeCell ref="D7:F7"/>
    <mergeCell ref="A10:F10"/>
    <mergeCell ref="A14:A15"/>
    <mergeCell ref="B14:B15"/>
    <mergeCell ref="C14:C15"/>
    <mergeCell ref="D14:D15"/>
    <mergeCell ref="E14:E15"/>
    <mergeCell ref="F14:F15"/>
    <mergeCell ref="G14:G15"/>
    <mergeCell ref="A119:B119"/>
    <mergeCell ref="A122:F122"/>
    <mergeCell ref="A124:G124"/>
    <mergeCell ref="A125:F125"/>
    <mergeCell ref="A133:B133"/>
    <mergeCell ref="D133:F133"/>
    <mergeCell ref="A140:B140"/>
    <mergeCell ref="D140:E140"/>
    <mergeCell ref="A127:F127"/>
    <mergeCell ref="A128:F128"/>
    <mergeCell ref="A130:D130"/>
    <mergeCell ref="F130:G130"/>
    <mergeCell ref="A131:B131"/>
    <mergeCell ref="A132:B132"/>
    <mergeCell ref="C132:D132"/>
  </mergeCells>
  <pageMargins left="0.31496062992125984" right="0.23622047244094491" top="0.23622047244094491" bottom="0.27559055118110237" header="0.11811023622047245" footer="0.15748031496062992"/>
  <pageSetup scale="9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Salary</vt:lpstr>
      <vt:lpstr>Monthly Parking</vt:lpstr>
      <vt:lpstr>email</vt:lpstr>
      <vt:lpstr>Lenh chuyen luong T09 (cũ)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Nguyen Thi Phuong</dc:creator>
  <cp:lastModifiedBy>Tran Duy Minh , Man</cp:lastModifiedBy>
  <cp:lastPrinted>2022-01-24T03:44:36Z</cp:lastPrinted>
  <dcterms:created xsi:type="dcterms:W3CDTF">2020-05-05T08:58:17Z</dcterms:created>
  <dcterms:modified xsi:type="dcterms:W3CDTF">2022-03-31T08:01:00Z</dcterms:modified>
</cp:coreProperties>
</file>