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aulh\Documents\Mantra Systems\Website\"/>
    </mc:Choice>
  </mc:AlternateContent>
  <xr:revisionPtr revIDLastSave="0" documentId="8_{5D052A66-6D4B-4B59-BC89-2CEC27B79616}" xr6:coauthVersionLast="45" xr6:coauthVersionMax="45" xr10:uidLastSave="{00000000-0000-0000-0000-000000000000}"/>
  <workbookProtection workbookAlgorithmName="SHA-512" workbookHashValue="nAWQbPkd8OqFbMsEnDNgz+gVnICr4pWlDYFRoH6nvU6LJbRXs9RR8BDMhOr7ek+HlxT4x2Tt3NwpWi1IX7k63Q==" workbookSaltValue="HhNLdqEFPHTpHi6RnC5ERA==" workbookSpinCount="100000" lockStructure="1"/>
  <bookViews>
    <workbookView xWindow="-120" yWindow="-120" windowWidth="24240" windowHeight="13140" firstSheet="3" activeTab="3" xr2:uid="{E6B79F59-CCFF-404D-A8C0-3703459F1A7E}"/>
  </bookViews>
  <sheets>
    <sheet name="Basics" sheetId="1" state="hidden" r:id="rId1"/>
    <sheet name="Data" sheetId="2" state="hidden" r:id="rId2"/>
    <sheet name="Workings" sheetId="3" state="hidden" r:id="rId3"/>
    <sheet name="Instructions" sheetId="5" r:id="rId4"/>
    <sheet name="Tool"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21" i="4"/>
  <c r="D19" i="4"/>
  <c r="D18" i="4"/>
  <c r="D15" i="4"/>
  <c r="D14" i="4"/>
  <c r="D12" i="4"/>
  <c r="D11" i="4"/>
  <c r="D10" i="4"/>
  <c r="D9" i="4"/>
  <c r="D8" i="4"/>
  <c r="D7" i="4"/>
  <c r="D6" i="4"/>
  <c r="D4" i="4"/>
  <c r="E24" i="4" l="1"/>
  <c r="E23" i="4"/>
  <c r="E22" i="4"/>
  <c r="D22" i="4"/>
  <c r="E21" i="4"/>
  <c r="E20" i="4"/>
  <c r="D20" i="4"/>
  <c r="E19" i="4"/>
  <c r="E18" i="4"/>
  <c r="E17" i="4"/>
  <c r="D17" i="4"/>
  <c r="E16" i="4"/>
  <c r="D16" i="4"/>
  <c r="E15" i="4"/>
  <c r="E14" i="4"/>
  <c r="E13" i="4"/>
  <c r="D13" i="4"/>
  <c r="E12" i="4"/>
  <c r="E11" i="4"/>
  <c r="E10" i="4"/>
  <c r="E9" i="4"/>
  <c r="E8" i="4"/>
  <c r="E6" i="4"/>
  <c r="E5" i="4"/>
  <c r="D5" i="4"/>
  <c r="E4" i="4"/>
  <c r="E3" i="4"/>
  <c r="E7" i="4" l="1"/>
  <c r="F3" i="4" s="1"/>
</calcChain>
</file>

<file path=xl/sharedStrings.xml><?xml version="1.0" encoding="utf-8"?>
<sst xmlns="http://schemas.openxmlformats.org/spreadsheetml/2006/main" count="287" uniqueCount="194">
  <si>
    <t>Question</t>
  </si>
  <si>
    <t>SPRs if YES</t>
  </si>
  <si>
    <t>SPRs if NO</t>
  </si>
  <si>
    <t>Does the device come into contact with patients?</t>
  </si>
  <si>
    <t>Is the device physical?</t>
  </si>
  <si>
    <t>17, 14.2d, 14.2f, 14.4</t>
  </si>
  <si>
    <t>20.6, 10.3, 14.7, 16.3, 20.1, 20.2, 20.3, 17.2, 10.1d, 10.1e, 10.1f. 10.1g, 10.1h, 10.3, 10.5</t>
  </si>
  <si>
    <t>10.1a, 10.1b, 10.2, 10.4.1</t>
  </si>
  <si>
    <t>Is device single use only?</t>
  </si>
  <si>
    <t>NOT 11.2</t>
  </si>
  <si>
    <t>Risk of contaminants or residues from manufacture?</t>
  </si>
  <si>
    <t>Might device generate wear debris or degrade in some way?</t>
  </si>
  <si>
    <t>10.6, 10.4</t>
  </si>
  <si>
    <t>Might device have sharp elements or have capacity to cause injury or harm?</t>
  </si>
  <si>
    <t>11.1, 14.2a, 20.4</t>
  </si>
  <si>
    <t>Any risk that device could cause an infection?</t>
  </si>
  <si>
    <t>11.1, 11.2, 11.6, 11.7, 11.8</t>
  </si>
  <si>
    <t>Packaged or labelled as sterile?</t>
  </si>
  <si>
    <t>11.3, 11.4, 11.5, 11.6, 11.8</t>
  </si>
  <si>
    <t>11.7, 11.8</t>
  </si>
  <si>
    <t>Is device invasive or used to administer or store body fluids or substances (including gases)</t>
  </si>
  <si>
    <t>10.2, 10.3, 10.4</t>
  </si>
  <si>
    <t>Does device incorporate a medicinal product?</t>
  </si>
  <si>
    <t>10.3, 12</t>
  </si>
  <si>
    <t>Does device incorporate any materials of biological origin?</t>
  </si>
  <si>
    <t>Is device intended to be used in combination with other devices?</t>
  </si>
  <si>
    <t>14.1, 14.5</t>
  </si>
  <si>
    <t>Does device have a diagnostic, dosing, monitoring or measuring function?</t>
  </si>
  <si>
    <t>14.6, 15, 18.4, 21.1, 21.2, 21.3, 10.2, 10.3, 10.4</t>
  </si>
  <si>
    <t>Does device have any risk of exploding or catching fire?</t>
  </si>
  <si>
    <t>Does device emit radiation or have potential to scatter radiation?</t>
  </si>
  <si>
    <t>Active device?</t>
  </si>
  <si>
    <t>18.2, 18.3, 18.5, 18.6, 18.7, 20.4, 21.1, 21.2, 21.3</t>
  </si>
  <si>
    <t>Active implantable device?</t>
  </si>
  <si>
    <t>NOT 18.1; all of 19</t>
  </si>
  <si>
    <t>Active non-implantable device?</t>
  </si>
  <si>
    <t>ALL</t>
  </si>
  <si>
    <t>14.4, 18.8</t>
  </si>
  <si>
    <t>More than one device part or component?</t>
  </si>
  <si>
    <t>20.5, 10.1c</t>
  </si>
  <si>
    <t>Intended for use by lay persons?</t>
  </si>
  <si>
    <t>10.1a</t>
  </si>
  <si>
    <t>10.1b</t>
  </si>
  <si>
    <t>10.1c</t>
  </si>
  <si>
    <t>10.1d</t>
  </si>
  <si>
    <t>10.1e</t>
  </si>
  <si>
    <t>10.1f</t>
  </si>
  <si>
    <t>10.1g</t>
  </si>
  <si>
    <t>10.1h</t>
  </si>
  <si>
    <t>Devices shall be designed and manufactured in such a way as to ensure that the characteristics and performance requirements referred to in Chapter I are fulfilled. Particular attention shall be paid to:</t>
  </si>
  <si>
    <t>ALL OF THE FOLLOWING:-</t>
  </si>
  <si>
    <t>10.4.1</t>
  </si>
  <si>
    <t>10.4.1a</t>
  </si>
  <si>
    <t>10.4.1b</t>
  </si>
  <si>
    <t>YES</t>
  </si>
  <si>
    <t>NO</t>
  </si>
  <si>
    <t>Column1</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</si>
  <si>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</si>
  <si>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</si>
  <si>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10.1a Particular attention shall be paid to the choice of materials and substances used, particularly as regards toxicity and, where relevant, flammability;</t>
  </si>
  <si>
    <t>10.1b Particular attention shall be paid to the compatibility between the materials and substances used and biological tissues, cells and body fluids, taking account of the intended purpose of the device and, where relevant, absorption, distribution, metabolism and excretion;</t>
  </si>
  <si>
    <t>10.1c Particular attention shall be paid to the compatibility between the different parts of a device which consists of more than one implantable part;</t>
  </si>
  <si>
    <t>10.1d Particular attention shall be paid to the impact of processes on material properties;</t>
  </si>
  <si>
    <t>10.1e Particular attention shall be paid to, where appropriate, the results of biophysical or modelling research the validity of which has been demonstrated beforehand;</t>
  </si>
  <si>
    <t>10.1f Particular attention shall be paid to the mechanical properties of the materials used, reflecting, where appropriate, matters such as strength, ductility, fracture resistance, wear resistance and fatigue resistance;</t>
  </si>
  <si>
    <t>10.1g Particular attention shall be paid to surface properties;</t>
  </si>
  <si>
    <t>10.1h Particular attention shall be paid to the confirmation that the device meets any defined chemical and/or physical specifications.</t>
  </si>
  <si>
    <t>10.4.1 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 — are invasive and come into direct contact with the human body, — (re)administer medicines, body liquids or other substances, including gases, to/from the body, or — transport or store such medicines, body fluids or substances, including gases, to be (re)administered to the body, shall only contain the following substances in a concentration that is above 0,1 % weight by weight (w/w) where justified pursuant to Section 10.4.2:</t>
  </si>
  <si>
    <t>10.4.1a ….substances which are carcinogenic, mutagenic or toxic to reproduction (‘CMR’), of category 1A or 1B, in accordance with Part 3 of Annex VI to Regulation (EC) No 1272/2008 of the European Parliament and of the Council (1)</t>
  </si>
  <si>
    <t>10.4.1b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(2) or, once a delegated act has been adopted by the Commission pursuant to the first subparagraph of Article 5(3) of Regulation (EU) No 528/2012 of the European Parliament and the Council (3), in accordance with the criteria that are relevant to human health amongst the criteria established therein.</t>
  </si>
  <si>
    <t>10.4.2</t>
  </si>
  <si>
    <t>10.4.2 Justification regarding the presence of CMR and/or endocrine-disrupting substances 
The justification for the presence of such substances shall be based upon: 
(a) an analysis and estimation of potential patient or user exposure to the substance; 
(b) an analysis of possible alternative substances, materials or designs, including, where available, information about independent research, peer-reviewed studies, scientific opinions from relevant scientific committees and an analysis of the availability of such alternatives; 
(c)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 
(d) where applicable and available, the latest relevant scientific committee guidelines in accordance with Sections 10.4.3. and 10.4.4.</t>
  </si>
  <si>
    <t>10.4.3</t>
  </si>
  <si>
    <t>10.4.3 Guidelines on phthalates 
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</si>
  <si>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10.4.4 Guidelines on other CMR and endocrine-disrupting substances Subsequently, the Commission shall mandate the relevant scientific committee to prepare guidelines as referred to in Section 10.4.3. also for other substances referred to in points (a) and (b) of Section 10.4.1., where appropriate.</t>
  </si>
  <si>
    <t>10.4.4</t>
  </si>
  <si>
    <t>10.4.5</t>
  </si>
  <si>
    <t>10.4.5 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</si>
  <si>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</si>
  <si>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</si>
  <si>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11.1  Devices and their manufacturing processes shall be designed in such a way as to eliminate or to reduce as far as possible the risk of infection to patients, users and, where applicable, other persons. The design shall: 
(a) reduce as far as possible and appropriate the risks from unintended cuts and pricks, such as needle stick injuries, 
(b) allow easy and safe handling, 
(c) reduce as far as possible any microbial leakage from the device and/or microbial exposure during use, and 
(d)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</si>
  <si>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</si>
  <si>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</si>
  <si>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</si>
  <si>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</si>
  <si>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</si>
  <si>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</si>
  <si>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</si>
  <si>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</si>
  <si>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11  Infection and microbial contamination</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</si>
  <si>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</si>
  <si>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</si>
  <si>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</si>
  <si>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13.1  For devices manufactured utilising derivatives of tissues or cells of human origin which are non-viable or are rendered non-viable covered by this Regulation in accordance with point (g) of Article 1(6), the following shall apply: 
(a) donation, procurement and testing of the tissues and cells shall be done in accordance with Directive 2004/23/EC; 
(b)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 
(c) the traceability system for those devices shall be complementary and compatible with the traceability and data protection requirements laid down in Directive 2004/23/EC and in Directive 2002/98/EC.</t>
  </si>
  <si>
    <t>13.2  For devices manufactured utilising tissues or cells of animal origin, or their derivatives, which are non-viable or rendered non-viable the following shall apply: 
(a)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 
(b)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 
(c)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</si>
  <si>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</si>
  <si>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</si>
  <si>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</si>
  <si>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14.2a</t>
  </si>
  <si>
    <t>14.2b  Devices shall be designed and manufactured in such a way as to remove or reduce as far as possible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</si>
  <si>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14.2a  Devices shall be designed and manufactured in such a way as to remove or reduce as far as possible the risk of injury, in connection with their physical features, including the volume/pressure ratio, dimensional and where appropriate ergonomic features;</t>
  </si>
  <si>
    <t>14.2c  Devices shall be designed and manufactured in such a way as to remove or reduce as far as possible the risks associated with the use of the device when it comes into contact with materials, liquids, and substances, including gases, to which it is exposed during normal conditions of use;</t>
  </si>
  <si>
    <t>14.2d  Devices shall be designed and manufactured in such a way as to remove or reduce as far as possible the risks associated with the possible negative interaction between software and the IT environment within which it operates and interacts;</t>
  </si>
  <si>
    <t>14.2e  Devices shall be designed and manufactured in such a way as to remove or reduce as far as possible the risks of accidental ingress of substances into the device;</t>
  </si>
  <si>
    <t>14.2f  Devices shall be designed and manufactured in such a way as to remove or reduce as far as possible the risks of reciprocal interference with other devices normally used in the investigations or for the treatment given</t>
  </si>
  <si>
    <t>14.2g  Devices shall be designed and manufactured in such a way as to remove or reduce as far as possible risks arising where maintenance or calibration are not possible (as with implants), from ageing of materials used or loss of accuracy of any measuring or control mechanism.</t>
  </si>
  <si>
    <t>14.2b</t>
  </si>
  <si>
    <t>14.2c</t>
  </si>
  <si>
    <t>14.2d</t>
  </si>
  <si>
    <t>14.2e</t>
  </si>
  <si>
    <t>14.2f</t>
  </si>
  <si>
    <t>14.2g</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</si>
  <si>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</si>
  <si>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</si>
  <si>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</si>
  <si>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</si>
  <si>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</si>
  <si>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</si>
  <si>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</si>
  <si>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</si>
  <si>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</si>
  <si>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</si>
  <si>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</si>
  <si>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</si>
  <si>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</si>
  <si>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</si>
  <si>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</si>
  <si>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</si>
  <si>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</si>
  <si>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</si>
  <si>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</si>
  <si>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</si>
  <si>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</si>
  <si>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</si>
  <si>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</si>
  <si>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</si>
  <si>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</si>
  <si>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</si>
  <si>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</si>
  <si>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20.5  Errors likely to be made when fitting or refitting certain parts which could be a source of risk shall be made impossible by the design and construction of such parts or, failing this, by information given on the parts themselves and/or their housings. The same information shall be given on moving parts and/or their housings where the direction of movement needs to be known in order to avoid a risk.</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</si>
  <si>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</si>
  <si>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</si>
  <si>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</si>
  <si>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</si>
  <si>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</si>
  <si>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 
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 
22.2. Devices for use by lay persons shall be designed and manufactured in such a way as to: 
— ensure that the device can be used safely and accurately by the intended user at all stages of the procedure, if necessary after appropriate training and/or information, 
— reduce, as far as possible and appropriate, the risk from unintended cuts and pricks such as needle stick injuries, and 
— reduce as far as possible the risk of error by the intended user in the handling of the device and, if applicable, in the interpretation of the results. 
22.3. Devices for use by lay persons shall, where appropriate, include a procedure by which the lay person: 
— can verify that, at the time of use, the device will perform as intended by the manufacturer, and 
— if applicable, is warned if the device has failed to provide a valid result.</t>
  </si>
  <si>
    <t>16.1 Protection against radiation - General 
(a)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 
(b)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</si>
  <si>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Protection against radiation</t>
  </si>
  <si>
    <t>16.2  Intended radiation 
(a) Where devices are designed to emit hazardous, or potentially hazardous, levels of ionizing and/or non- 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 
(b) Where devices are intended to emit hazardous, or potentially hazardous, ionizing and/or non-ionizing radiation, they shall be fitted, where possible, with visual displays and/or audible warnings of such emissions.</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</si>
  <si>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</si>
  <si>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 
(a) Devices intended to emit ionizing radiation shall be designed and manufactured taking into account the requirements of the Directive 2013/59/Euratom laying down basic safety standards for protection against the dangers arising from exposure to ionising radiation. 
(b)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 
(c) Devices emitting ionising radiation intended for diagnostic radiology shall be designed and manufactured in such a way as to achieve an image and/or output quality that are appropriate to the intended medical purpose whilst minimising radiation exposure of the patient and user. 
(d) Devices that emit ionising radiation and are intended for therapeutic radiology shall be designed and manufactured in such a way as to enable reliable monitoring and control of the delivered dose, the beam type, energy and, where appropriate, the quality of radiation.</t>
  </si>
  <si>
    <t>Is the device single-use only?</t>
  </si>
  <si>
    <t>10.2, 10.4</t>
  </si>
  <si>
    <t>Is the device an Active Device (definition in Article 2 MDR)?</t>
  </si>
  <si>
    <t>Is device an active implantable device?</t>
  </si>
  <si>
    <t>NOT 18.1</t>
  </si>
  <si>
    <t>Does device have more than one part or component?</t>
  </si>
  <si>
    <t>Is device intended for use by lay persons?</t>
  </si>
  <si>
    <t xml:space="preserve">14.4
</t>
  </si>
  <si>
    <t>Annex I General SPRs that apply (numbers only)</t>
  </si>
  <si>
    <t>19  Particular requirements for active implantable devices 
19.1. Active implantable devices shall be designed and manufactured in such a way as to remove or minimize as far as possible: 
(a) risks connected with the use of energy sources with particular reference, where electricity is used, to insulation, leakage currents and overheating of the devices, 
(b) risks connected with medical treatment, in particular those resulting from the use of defibrillators or high- frequency surgical equipment, 
(c) risks which may arise where maintenance and calibration are impossible, including: 
— excessive increase of leakage currents, 
— ageing of the materials used, 
— excess heat generated by the device, 
— decreased accuracy of any measuring or control mechanism. 
19.2. Active implantable devices shall be designed and manufactured in such a way as to ensure 
— if applicable, the compatibility of the devices with the substances they are intended to administer, and 
— the reliability of the source of energy.
19.3. Active implantable devices and, if appropriate, their component parts shall be identifiable to allow any necessary measure to be taken following the discovery of a potential risk in connection with the devices or their component parts. 
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</si>
  <si>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Medical Device Regulation MDR 2017/745</t>
  </si>
  <si>
    <t>Annex I - General Safety &amp; Performance Requirements</t>
  </si>
  <si>
    <t>INSTRUCTIONS</t>
  </si>
  <si>
    <t xml:space="preserve">  - Answer all questions on the "Tool" sheet as YES or NO using the drop down box</t>
  </si>
  <si>
    <t xml:space="preserve">PLEASE NOTE: there will be some duplicate answers. </t>
  </si>
  <si>
    <t>EMAIL:         contact@mantrasystems.co.uk</t>
  </si>
  <si>
    <t>TEL:               0114 386 3349</t>
  </si>
  <si>
    <t>MDR Requirements Matching Tool</t>
  </si>
  <si>
    <t xml:space="preserve">Thank you for downloading our unique MDR Requirements Matching Tool. This tool will quickly and easily enable you to determine which of the Annex I SPRs relate to your medical devices. </t>
  </si>
  <si>
    <t xml:space="preserve">  - Following your answers, the SPRs that relate to each response will be displayed in two formats: number reference only, and full reference. </t>
  </si>
  <si>
    <t xml:space="preserve">  - On the far right of the spreadsheet, an "Amalgamated" answer contains the full range of general SPRs that are relevant according to your answers</t>
  </si>
  <si>
    <t>For information only - Mantra Systems Ltd accepts no liability for any damage resulting from use of this tool, however caused. This tool offers informal guidance only.</t>
  </si>
  <si>
    <t>Might the device have sharp elements or have capacity to cause injury or harm?</t>
  </si>
  <si>
    <t>Any risk that the device could cause an infection?</t>
  </si>
  <si>
    <t>Is the device packaged or labelled as sterile?</t>
  </si>
  <si>
    <t>Is the device invasive or used to administer or store body fluids or substances (including gases)</t>
  </si>
  <si>
    <t>Does the device incorporate a medicinal product?</t>
  </si>
  <si>
    <t>Does the device incorporate any materials of biological origin?</t>
  </si>
  <si>
    <t>Is the device intended to be used in combination with other devices?</t>
  </si>
  <si>
    <t>Does the device have a diagnostic, dosing, monitoring or measuring function?</t>
  </si>
  <si>
    <t>Does the device have any risk of exploding or catching fire?</t>
  </si>
  <si>
    <t>Does the device emit radiation or have potential to scatter radiation?</t>
  </si>
  <si>
    <t>Is the device an active implantable device?</t>
  </si>
  <si>
    <t>Is the device an Active non-implantable device?</t>
  </si>
  <si>
    <t>Does the device have more than one part or component?</t>
  </si>
  <si>
    <t>Is the device intended for use by lay persons?</t>
  </si>
  <si>
    <t>Might the device generate wear debris or degrade in some way?</t>
  </si>
  <si>
    <t>Choose YES or NO from drop-down menu</t>
  </si>
  <si>
    <t>Detail of relevant Annex I General SPRS that apply to this row's question alone</t>
  </si>
  <si>
    <t>CONCLUSION - all the Annex I General Safety and Performance Requirements relevant to your product. COPY CELL BELOW INTO A TEXT EDITOR (eg WORD) TO SEE DETAILS</t>
  </si>
  <si>
    <t>Please note that because the spreadsheet is protected, you will be unable to re-size cells to see all text. For this reason we recommend that you copy and paste the contents of the "CONCLUSION" cell, and any other cells you wish to read, into a text editor such as Word. This will reveal all information contained within the cell.</t>
  </si>
  <si>
    <t>Please note that this tool is only compatible with Microsoft Excel.</t>
  </si>
  <si>
    <r>
      <t xml:space="preserve">  - Go to the 'Tool' tab and </t>
    </r>
    <r>
      <rPr>
        <b/>
        <sz val="11"/>
        <color theme="1"/>
        <rFont val="Calibri"/>
        <family val="2"/>
        <scheme val="minor"/>
      </rPr>
      <t xml:space="preserve">click ENABLE EDITING at the top of the screen </t>
    </r>
    <r>
      <rPr>
        <sz val="11"/>
        <color theme="1"/>
        <rFont val="Calibri"/>
        <family val="2"/>
        <scheme val="minor"/>
      </rPr>
      <t>if required - otherwise you will be unable to enter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</si>
</sst>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sz val="8"/>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9900"/>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36">
    <xf numFmtId="0" fontId="0" fillId="0" borderId="0" xfId="0"/>
    <xf numFmtId="0" fontId="1" fillId="0" borderId="0" xfId="0" applyFont="1"/>
    <xf numFmtId="0" fontId="0" fillId="0" borderId="0" xfId="0" applyAlignment="1">
      <alignment horizontal="left"/>
    </xf>
    <xf numFmtId="0" fontId="0" fillId="0" borderId="0" xfId="0" applyAlignment="1">
      <alignment horizontal="right"/>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wrapText="1"/>
    </xf>
    <xf numFmtId="0" fontId="0" fillId="0" borderId="0" xfId="0" applyAlignment="1">
      <alignment horizontal="right" wrapText="1"/>
    </xf>
    <xf numFmtId="0" fontId="3" fillId="0" borderId="0" xfId="0" applyFont="1"/>
    <xf numFmtId="0" fontId="1" fillId="0" borderId="0" xfId="0" applyFont="1" applyAlignment="1">
      <alignment wrapText="1"/>
    </xf>
    <xf numFmtId="0" fontId="4" fillId="0" borderId="0" xfId="0" applyFont="1"/>
    <xf numFmtId="0" fontId="0" fillId="0" borderId="0" xfId="0" applyAlignment="1" applyProtection="1">
      <alignment wrapText="1"/>
      <protection locked="0" hidden="1"/>
    </xf>
    <xf numFmtId="0" fontId="0" fillId="0" borderId="0" xfId="0" applyProtection="1">
      <protection locked="0" hidden="1"/>
    </xf>
    <xf numFmtId="0" fontId="0" fillId="0" borderId="0" xfId="0" applyNumberFormat="1" applyAlignment="1" applyProtection="1">
      <alignment wrapText="1"/>
      <protection locked="0" hidden="1"/>
    </xf>
    <xf numFmtId="0" fontId="0" fillId="0" borderId="0" xfId="0" applyAlignment="1" applyProtection="1">
      <alignment horizontal="left" wrapText="1"/>
      <protection locked="0" hidden="1"/>
    </xf>
    <xf numFmtId="0" fontId="0" fillId="0" borderId="0" xfId="0" applyAlignment="1">
      <alignment horizontal="left" wrapText="1"/>
    </xf>
    <xf numFmtId="0" fontId="1" fillId="0" borderId="0" xfId="0" applyFont="1" applyAlignment="1">
      <alignment horizontal="left"/>
    </xf>
    <xf numFmtId="0" fontId="3" fillId="0" borderId="0" xfId="0" applyFont="1" applyAlignment="1">
      <alignment wrapText="1"/>
    </xf>
    <xf numFmtId="0" fontId="1" fillId="3" borderId="0" xfId="0" applyFont="1" applyFill="1"/>
    <xf numFmtId="0" fontId="1" fillId="2" borderId="1" xfId="0" applyFont="1" applyFill="1" applyBorder="1" applyAlignment="1">
      <alignment wrapText="1"/>
    </xf>
    <xf numFmtId="0" fontId="3" fillId="0" borderId="0" xfId="0" applyFont="1" applyAlignment="1">
      <alignment vertical="center"/>
    </xf>
    <xf numFmtId="0" fontId="0" fillId="0" borderId="0" xfId="0" applyAlignment="1" applyProtection="1">
      <alignment horizontal="center" wrapText="1"/>
      <protection locked="0" hidden="1"/>
    </xf>
    <xf numFmtId="0" fontId="0" fillId="0" borderId="0" xfId="0" applyAlignment="1" applyProtection="1">
      <alignment horizontal="center"/>
      <protection locked="0" hidden="1"/>
    </xf>
    <xf numFmtId="0" fontId="0" fillId="0" borderId="0" xfId="0" applyNumberFormat="1" applyAlignment="1" applyProtection="1">
      <alignment horizontal="center" wrapText="1"/>
      <protection locked="0" hidden="1"/>
    </xf>
    <xf numFmtId="0" fontId="0" fillId="0" borderId="1" xfId="0" applyFill="1" applyBorder="1" applyProtection="1">
      <protection locked="0"/>
    </xf>
    <xf numFmtId="0" fontId="0" fillId="3" borderId="1" xfId="0" applyFill="1" applyBorder="1" applyAlignment="1" applyProtection="1">
      <alignment wrapText="1"/>
      <protection hidden="1"/>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center"/>
    </xf>
    <xf numFmtId="0" fontId="1" fillId="0" borderId="0" xfId="0" applyFont="1" applyAlignment="1">
      <alignment horizontal="left"/>
    </xf>
    <xf numFmtId="0" fontId="0" fillId="0" borderId="0" xfId="0" applyAlignment="1">
      <alignment horizontal="left" wrapText="1"/>
    </xf>
    <xf numFmtId="0" fontId="3" fillId="0" borderId="0" xfId="0" applyFont="1" applyAlignment="1">
      <alignment horizontal="center" wrapText="1"/>
    </xf>
    <xf numFmtId="0" fontId="4" fillId="0" borderId="0" xfId="0" applyFont="1" applyAlignment="1">
      <alignment horizontal="center" wrapText="1"/>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9</xdr:col>
      <xdr:colOff>314325</xdr:colOff>
      <xdr:row>13</xdr:row>
      <xdr:rowOff>73705</xdr:rowOff>
    </xdr:to>
    <xdr:pic>
      <xdr:nvPicPr>
        <xdr:cNvPr id="3" name="Picture 2">
          <a:extLst>
            <a:ext uri="{FF2B5EF4-FFF2-40B4-BE49-F238E27FC236}">
              <a16:creationId xmlns:a16="http://schemas.microsoft.com/office/drawing/2014/main" id="{6609A35D-B830-4E34-A44D-B42A1586FF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952500"/>
          <a:ext cx="4581525" cy="1835830"/>
        </a:xfrm>
        <a:prstGeom prst="rect">
          <a:avLst/>
        </a:prstGeom>
      </xdr:spPr>
    </xdr:pic>
    <xdr:clientData/>
  </xdr:twoCellAnchor>
  <xdr:twoCellAnchor>
    <xdr:from>
      <xdr:col>10</xdr:col>
      <xdr:colOff>285750</xdr:colOff>
      <xdr:row>6</xdr:row>
      <xdr:rowOff>133350</xdr:rowOff>
    </xdr:from>
    <xdr:to>
      <xdr:col>17</xdr:col>
      <xdr:colOff>333375</xdr:colOff>
      <xdr:row>15</xdr:row>
      <xdr:rowOff>9525</xdr:rowOff>
    </xdr:to>
    <xdr:sp macro="" textlink="">
      <xdr:nvSpPr>
        <xdr:cNvPr id="4" name="Rectangle 3">
          <a:extLst>
            <a:ext uri="{FF2B5EF4-FFF2-40B4-BE49-F238E27FC236}">
              <a16:creationId xmlns:a16="http://schemas.microsoft.com/office/drawing/2014/main" id="{A5F8AFAB-6E55-4D9B-9515-AAE081486842}"/>
            </a:ext>
          </a:extLst>
        </xdr:cNvPr>
        <xdr:cNvSpPr/>
      </xdr:nvSpPr>
      <xdr:spPr>
        <a:xfrm>
          <a:off x="6381750" y="1276350"/>
          <a:ext cx="4314825" cy="1828800"/>
        </a:xfrm>
        <a:prstGeom prst="rect">
          <a:avLst/>
        </a:prstGeom>
        <a:noFill/>
        <a:ln w="28575">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0D7DE-6A85-4305-AEF7-F52296C53757}" name="Table1" displayName="Table1" ref="C15:C17" totalsRowShown="0">
  <autoFilter ref="C15:C17" xr:uid="{519A5090-6381-4F17-9752-E01CF3AE3E99}"/>
  <tableColumns count="1">
    <tableColumn id="1" xr3:uid="{EEAAA72B-735B-4E31-AA71-0388B47A2FC0}" name="Column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DEF2EFB-FF16-49F5-BE9A-3D4E0D44CD89}" name="Table10" displayName="Table10" ref="C39:C41" totalsRowShown="0">
  <autoFilter ref="C39:C41" xr:uid="{C32E7CFA-E681-415D-95FD-48F088CB1AF3}"/>
  <tableColumns count="1">
    <tableColumn id="1" xr3:uid="{BD6863D9-5969-43EE-A5DE-6B9E873C9916}" name="Column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21A2AFF-5056-47F8-8230-6FF631FC0DBF}" name="Table11" displayName="Table11" ref="C43:C45" totalsRowShown="0">
  <autoFilter ref="C43:C45" xr:uid="{D95F8BDF-E043-48C9-8D8D-D9876D5575C7}"/>
  <tableColumns count="1">
    <tableColumn id="1" xr3:uid="{11D519C4-2A81-4237-AFD2-C50A90B6D288}" name="Column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B3A9E6-0CBF-444D-8081-36C4DCF3BED1}" name="Table12" displayName="Table12" ref="C47:C49" totalsRowShown="0">
  <autoFilter ref="C47:C49" xr:uid="{2C2CEA1B-3DBE-485E-A083-85729F0B6132}"/>
  <tableColumns count="1">
    <tableColumn id="1" xr3:uid="{F60202BE-9B5D-49F6-B81C-D1E6443EF2D2}" name="Column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C72CFDB-E88F-4A17-B275-5FEFD0B7E739}" name="Table13" displayName="Table13" ref="C51:C53" totalsRowShown="0">
  <autoFilter ref="C51:C53" xr:uid="{55B7C123-54F3-43EB-94D1-BDE49FE11950}"/>
  <tableColumns count="1">
    <tableColumn id="1" xr3:uid="{F6B46749-41AA-4E68-9E67-C953C9D03C9A}" name="Column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4D7617-BD3A-437C-BF39-FF18F2E63C30}" name="Table14" displayName="Table14" ref="C55:C57" totalsRowShown="0">
  <autoFilter ref="C55:C57" xr:uid="{AA468D48-3E35-4F9C-AFF3-A18C47587A39}"/>
  <tableColumns count="1">
    <tableColumn id="1" xr3:uid="{82484C0F-5D92-42BA-B3DB-6E13AAAF86AD}" name="Column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D1D725-C18C-4FA3-B88E-976FE10724D7}" name="Table15" displayName="Table15" ref="C59:C61" totalsRowShown="0">
  <autoFilter ref="C59:C61" xr:uid="{D863C017-A89A-4B2E-B4A3-4BF35EBBDBF5}"/>
  <tableColumns count="1">
    <tableColumn id="1" xr3:uid="{AC1078FB-4DBB-4B58-9436-3BCB6734A8CD}" name="Column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04436A1-7D43-4485-8ECF-70D57E38ACD1}" name="Table16" displayName="Table16" ref="C63:C65" totalsRowShown="0">
  <autoFilter ref="C63:C65" xr:uid="{16E2979C-603B-47AF-81D8-680633D1BCEF}"/>
  <tableColumns count="1">
    <tableColumn id="1" xr3:uid="{861C1E60-343A-4DE6-A0C3-F74D015451CA}" name="Column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CCDADA-80D1-4890-A600-2F3EC92842DA}" name="Table17" displayName="Table17" ref="C67:C69" totalsRowShown="0">
  <autoFilter ref="C67:C69" xr:uid="{D877955E-FF30-43A4-B02C-CCD90BFFDF97}"/>
  <tableColumns count="1">
    <tableColumn id="1" xr3:uid="{76B05A3E-D80D-4638-A74A-E5C65CB3BECD}" name="Column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E755BCB-7030-42C3-A232-C8BC005618EE}" name="Table18" displayName="Table18" ref="C71:C73" totalsRowShown="0">
  <autoFilter ref="C71:C73" xr:uid="{617C65B4-9D95-43E8-8E20-65DD5BA9A2B0}"/>
  <tableColumns count="1">
    <tableColumn id="1" xr3:uid="{EE5244D0-E7CB-4A6E-BEE8-03C2F3C72C61}" name="Column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773B08D-3E52-4321-A222-9A0A1D84FBAB}" name="Table19" displayName="Table19" ref="C75:C77" totalsRowShown="0">
  <autoFilter ref="C75:C77" xr:uid="{D989D30C-B39F-4102-B3E5-F6E75687D31E}"/>
  <tableColumns count="1">
    <tableColumn id="1" xr3:uid="{791D1CF1-F838-429D-8883-207702A78EAA}"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5A71FC-B756-4C0B-A6DA-59FE8ADEC20A}" name="Table3" displayName="Table3" ref="C3:C5" totalsRowShown="0">
  <autoFilter ref="C3:C5" xr:uid="{8F1AC31A-3B3E-452D-B102-53A7F29B6E22}"/>
  <tableColumns count="1">
    <tableColumn id="1" xr3:uid="{89608898-42FE-43C9-A274-C00306B2A7B0}" name="Column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A294CBE-96E7-4CF9-AC2B-9D18AB1366A0}" name="Table20" displayName="Table20" ref="C79:C81" totalsRowShown="0">
  <autoFilter ref="C79:C81" xr:uid="{AED2104C-983A-4DE1-A6B0-D6FBAD4E85C0}"/>
  <tableColumns count="1">
    <tableColumn id="1" xr3:uid="{34A34683-61A5-4D57-BE88-A1C1BC935F12}"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A435A-1610-4F23-8D4B-AE3ECBFC91B6}" name="Table2" displayName="Table2" ref="C7:C9" totalsRowShown="0">
  <autoFilter ref="C7:C9" xr:uid="{BD7A238E-D5B8-4149-B7F2-F55DB9CD235B}"/>
  <tableColumns count="1">
    <tableColumn id="1" xr3:uid="{8E3CA8AF-07CB-48DD-89FC-D95D812EE02F}"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BD850F-4293-4EFE-94D1-723FE47CA62F}" name="Table4" displayName="Table4" ref="C11:C13" totalsRowShown="0">
  <autoFilter ref="C11:C13" xr:uid="{C99374EE-B8CF-47D6-8682-7C0CA64DD805}"/>
  <tableColumns count="1">
    <tableColumn id="1" xr3:uid="{317C052A-2C89-4A3C-A0A2-260CD4CCA9ED}"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545EC0-6A06-4813-943C-DF192466CF9C}" name="Table5" displayName="Table5" ref="C19:C21" totalsRowShown="0">
  <autoFilter ref="C19:C21" xr:uid="{6BE8E242-CD18-49CF-887C-9448614E5772}"/>
  <tableColumns count="1">
    <tableColumn id="1" xr3:uid="{25FEF735-7256-40C7-880F-24E961BCAD6F}"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5F0466-40FA-4B73-AAEF-59E9CA8BCA3C}" name="Table6" displayName="Table6" ref="C23:C25" totalsRowShown="0">
  <autoFilter ref="C23:C25" xr:uid="{B72DC5C7-8380-4EA5-A0DF-EA51C8683BEE}"/>
  <tableColumns count="1">
    <tableColumn id="1" xr3:uid="{88AA2EBA-7D93-4F88-A0CD-8BA39C918C6C}"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FC8033-2461-4E3C-8050-CA70BC7B0D5F}" name="Table7" displayName="Table7" ref="C27:C29" totalsRowShown="0">
  <autoFilter ref="C27:C29" xr:uid="{363D5C35-C661-4FB3-A736-BA469CD7405C}"/>
  <tableColumns count="1">
    <tableColumn id="1" xr3:uid="{9A684CBB-BF33-457D-9AF1-4A3DCD9D1DD7}"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EE0A66-1730-4396-A83E-9580A0B12D78}" name="Table8" displayName="Table8" ref="C31:C33" totalsRowShown="0">
  <autoFilter ref="C31:C33" xr:uid="{18D1EB6E-D7E8-452B-888B-9F69C1682E0A}"/>
  <tableColumns count="1">
    <tableColumn id="1" xr3:uid="{CFB34F38-17CC-4976-926D-790B9EE09FBB}" name="Column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D1759-21C0-4DCA-9EDF-3EF311628D19}" name="Table9" displayName="Table9" ref="C35:C37" totalsRowShown="0">
  <autoFilter ref="C35:C37" xr:uid="{4970DF02-6BA6-460F-A6A6-D377ECAD47E8}"/>
  <tableColumns count="1">
    <tableColumn id="1" xr3:uid="{85AF7335-EFA6-454F-8618-5EF98E423CD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D0D2-EA8B-48A8-A3D1-17428B935979}">
  <dimension ref="B2:D23"/>
  <sheetViews>
    <sheetView workbookViewId="0">
      <selection activeCell="B22" sqref="B22"/>
    </sheetView>
  </sheetViews>
  <sheetFormatPr defaultRowHeight="15" x14ac:dyDescent="0.25"/>
  <cols>
    <col min="2" max="2" width="83.5703125" bestFit="1" customWidth="1"/>
    <col min="3" max="4" width="79" customWidth="1"/>
  </cols>
  <sheetData>
    <row r="2" spans="2:4" ht="21" x14ac:dyDescent="0.35">
      <c r="B2" s="1" t="s">
        <v>0</v>
      </c>
      <c r="C2" s="1" t="s">
        <v>1</v>
      </c>
      <c r="D2" s="1" t="s">
        <v>2</v>
      </c>
    </row>
    <row r="3" spans="2:4" x14ac:dyDescent="0.25">
      <c r="B3" t="s">
        <v>4</v>
      </c>
      <c r="C3" t="s">
        <v>6</v>
      </c>
      <c r="D3" t="s">
        <v>5</v>
      </c>
    </row>
    <row r="4" spans="2:4" x14ac:dyDescent="0.25">
      <c r="B4" t="s">
        <v>3</v>
      </c>
      <c r="C4" t="s">
        <v>7</v>
      </c>
    </row>
    <row r="5" spans="2:4" x14ac:dyDescent="0.25">
      <c r="B5" t="s">
        <v>8</v>
      </c>
      <c r="C5" s="2">
        <v>11.2</v>
      </c>
      <c r="D5" t="s">
        <v>9</v>
      </c>
    </row>
    <row r="6" spans="2:4" x14ac:dyDescent="0.25">
      <c r="B6" t="s">
        <v>10</v>
      </c>
      <c r="C6" s="4" t="s">
        <v>152</v>
      </c>
    </row>
    <row r="7" spans="2:4" x14ac:dyDescent="0.25">
      <c r="B7" t="s">
        <v>11</v>
      </c>
      <c r="C7" t="s">
        <v>12</v>
      </c>
    </row>
    <row r="8" spans="2:4" x14ac:dyDescent="0.25">
      <c r="B8" t="s">
        <v>13</v>
      </c>
      <c r="C8" t="s">
        <v>14</v>
      </c>
    </row>
    <row r="9" spans="2:4" x14ac:dyDescent="0.25">
      <c r="B9" t="s">
        <v>15</v>
      </c>
      <c r="C9" t="s">
        <v>16</v>
      </c>
    </row>
    <row r="10" spans="2:4" x14ac:dyDescent="0.25">
      <c r="B10" t="s">
        <v>17</v>
      </c>
      <c r="C10" t="s">
        <v>18</v>
      </c>
      <c r="D10" t="s">
        <v>19</v>
      </c>
    </row>
    <row r="11" spans="2:4" x14ac:dyDescent="0.25">
      <c r="B11" t="s">
        <v>20</v>
      </c>
      <c r="C11" t="s">
        <v>21</v>
      </c>
    </row>
    <row r="12" spans="2:4" x14ac:dyDescent="0.25">
      <c r="B12" t="s">
        <v>22</v>
      </c>
      <c r="C12" t="s">
        <v>23</v>
      </c>
    </row>
    <row r="13" spans="2:4" x14ac:dyDescent="0.25">
      <c r="B13" t="s">
        <v>24</v>
      </c>
      <c r="C13" s="2">
        <v>13</v>
      </c>
    </row>
    <row r="14" spans="2:4" x14ac:dyDescent="0.25">
      <c r="B14" t="s">
        <v>25</v>
      </c>
      <c r="C14" t="s">
        <v>26</v>
      </c>
    </row>
    <row r="15" spans="2:4" x14ac:dyDescent="0.25">
      <c r="B15" t="s">
        <v>27</v>
      </c>
      <c r="C15" t="s">
        <v>28</v>
      </c>
    </row>
    <row r="16" spans="2:4" x14ac:dyDescent="0.25">
      <c r="B16" t="s">
        <v>29</v>
      </c>
      <c r="C16" s="2">
        <v>14.3</v>
      </c>
    </row>
    <row r="17" spans="2:3" x14ac:dyDescent="0.25">
      <c r="B17" t="s">
        <v>30</v>
      </c>
      <c r="C17" s="2">
        <v>16</v>
      </c>
    </row>
    <row r="18" spans="2:3" x14ac:dyDescent="0.25">
      <c r="B18" t="s">
        <v>31</v>
      </c>
      <c r="C18" t="s">
        <v>32</v>
      </c>
    </row>
    <row r="19" spans="2:3" x14ac:dyDescent="0.25">
      <c r="B19" t="s">
        <v>33</v>
      </c>
      <c r="C19" t="s">
        <v>34</v>
      </c>
    </row>
    <row r="20" spans="2:3" x14ac:dyDescent="0.25">
      <c r="B20" t="s">
        <v>35</v>
      </c>
      <c r="C20">
        <v>18.100000000000001</v>
      </c>
    </row>
    <row r="21" spans="2:3" x14ac:dyDescent="0.25">
      <c r="B21" t="s">
        <v>38</v>
      </c>
      <c r="C21" t="s">
        <v>39</v>
      </c>
    </row>
    <row r="22" spans="2:3" x14ac:dyDescent="0.25">
      <c r="B22" t="s">
        <v>40</v>
      </c>
      <c r="C22">
        <v>22</v>
      </c>
    </row>
    <row r="23" spans="2:3" x14ac:dyDescent="0.25">
      <c r="B23" s="3" t="s">
        <v>36</v>
      </c>
      <c r="C23"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F27E-5104-486D-814A-0CB9D81B3095}">
  <dimension ref="B3:C88"/>
  <sheetViews>
    <sheetView topLeftCell="A70" workbookViewId="0">
      <selection activeCell="C77" sqref="C77"/>
    </sheetView>
  </sheetViews>
  <sheetFormatPr defaultRowHeight="15" x14ac:dyDescent="0.25"/>
  <cols>
    <col min="3" max="3" width="184" customWidth="1"/>
  </cols>
  <sheetData>
    <row r="3" spans="2:3" x14ac:dyDescent="0.25">
      <c r="B3">
        <v>10.1</v>
      </c>
      <c r="C3" t="s">
        <v>49</v>
      </c>
    </row>
    <row r="4" spans="2:3" x14ac:dyDescent="0.25">
      <c r="B4" t="s">
        <v>41</v>
      </c>
      <c r="C4" t="s">
        <v>59</v>
      </c>
    </row>
    <row r="5" spans="2:3" ht="30" x14ac:dyDescent="0.25">
      <c r="B5" t="s">
        <v>42</v>
      </c>
      <c r="C5" s="4" t="s">
        <v>60</v>
      </c>
    </row>
    <row r="6" spans="2:3" x14ac:dyDescent="0.25">
      <c r="B6" t="s">
        <v>43</v>
      </c>
      <c r="C6" t="s">
        <v>61</v>
      </c>
    </row>
    <row r="7" spans="2:3" x14ac:dyDescent="0.25">
      <c r="B7" t="s">
        <v>44</v>
      </c>
      <c r="C7" t="s">
        <v>62</v>
      </c>
    </row>
    <row r="8" spans="2:3" x14ac:dyDescent="0.25">
      <c r="B8" t="s">
        <v>45</v>
      </c>
      <c r="C8" t="s">
        <v>63</v>
      </c>
    </row>
    <row r="9" spans="2:3" x14ac:dyDescent="0.25">
      <c r="B9" t="s">
        <v>46</v>
      </c>
      <c r="C9" t="s">
        <v>64</v>
      </c>
    </row>
    <row r="10" spans="2:3" x14ac:dyDescent="0.25">
      <c r="B10" t="s">
        <v>47</v>
      </c>
      <c r="C10" t="s">
        <v>65</v>
      </c>
    </row>
    <row r="11" spans="2:3" x14ac:dyDescent="0.25">
      <c r="B11" t="s">
        <v>48</v>
      </c>
      <c r="C11" t="s">
        <v>66</v>
      </c>
    </row>
    <row r="12" spans="2:3" ht="37.5" customHeight="1" x14ac:dyDescent="0.25">
      <c r="B12" s="6">
        <v>10.199999999999999</v>
      </c>
      <c r="C12" s="5" t="s">
        <v>57</v>
      </c>
    </row>
    <row r="13" spans="2:3" ht="48" customHeight="1" x14ac:dyDescent="0.25">
      <c r="B13" s="6">
        <v>10.3</v>
      </c>
      <c r="C13" s="4" t="s">
        <v>58</v>
      </c>
    </row>
    <row r="14" spans="2:3" x14ac:dyDescent="0.25">
      <c r="B14">
        <v>10.4</v>
      </c>
      <c r="C14" t="s">
        <v>50</v>
      </c>
    </row>
    <row r="15" spans="2:3" ht="60" x14ac:dyDescent="0.25">
      <c r="B15" t="s">
        <v>51</v>
      </c>
      <c r="C15" s="4" t="s">
        <v>67</v>
      </c>
    </row>
    <row r="16" spans="2:3" ht="30" x14ac:dyDescent="0.25">
      <c r="B16" t="s">
        <v>52</v>
      </c>
      <c r="C16" s="4" t="s">
        <v>68</v>
      </c>
    </row>
    <row r="17" spans="2:3" ht="60" x14ac:dyDescent="0.25">
      <c r="B17" t="s">
        <v>53</v>
      </c>
      <c r="C17" s="4" t="s">
        <v>69</v>
      </c>
    </row>
    <row r="18" spans="2:3" ht="135" x14ac:dyDescent="0.25">
      <c r="B18" t="s">
        <v>70</v>
      </c>
      <c r="C18" s="4" t="s">
        <v>71</v>
      </c>
    </row>
    <row r="19" spans="2:3" ht="75" x14ac:dyDescent="0.25">
      <c r="B19" t="s">
        <v>72</v>
      </c>
      <c r="C19" s="4" t="s">
        <v>73</v>
      </c>
    </row>
    <row r="20" spans="2:3" ht="30" x14ac:dyDescent="0.25">
      <c r="B20" t="s">
        <v>75</v>
      </c>
      <c r="C20" s="4" t="s">
        <v>74</v>
      </c>
    </row>
    <row r="21" spans="2:3" ht="60" x14ac:dyDescent="0.25">
      <c r="B21" t="s">
        <v>76</v>
      </c>
      <c r="C21" s="4" t="s">
        <v>77</v>
      </c>
    </row>
    <row r="22" spans="2:3" ht="30" x14ac:dyDescent="0.25">
      <c r="B22">
        <v>10.5</v>
      </c>
      <c r="C22" s="4" t="s">
        <v>78</v>
      </c>
    </row>
    <row r="23" spans="2:3" ht="30" x14ac:dyDescent="0.25">
      <c r="B23">
        <v>10.6</v>
      </c>
      <c r="C23" s="4" t="s">
        <v>79</v>
      </c>
    </row>
    <row r="24" spans="2:3" x14ac:dyDescent="0.25">
      <c r="B24">
        <v>11</v>
      </c>
      <c r="C24" t="s">
        <v>89</v>
      </c>
    </row>
    <row r="25" spans="2:3" ht="90" x14ac:dyDescent="0.25">
      <c r="B25">
        <v>11.1</v>
      </c>
      <c r="C25" s="4" t="s">
        <v>80</v>
      </c>
    </row>
    <row r="26" spans="2:3" x14ac:dyDescent="0.25">
      <c r="B26">
        <v>11.2</v>
      </c>
      <c r="C26" t="s">
        <v>81</v>
      </c>
    </row>
    <row r="27" spans="2:3" ht="30" x14ac:dyDescent="0.25">
      <c r="B27">
        <v>11.3</v>
      </c>
      <c r="C27" s="4" t="s">
        <v>82</v>
      </c>
    </row>
    <row r="28" spans="2:3" ht="45" x14ac:dyDescent="0.25">
      <c r="B28">
        <v>11.4</v>
      </c>
      <c r="C28" s="4" t="s">
        <v>83</v>
      </c>
    </row>
    <row r="29" spans="2:3" x14ac:dyDescent="0.25">
      <c r="B29">
        <v>11.5</v>
      </c>
      <c r="C29" s="4" t="s">
        <v>84</v>
      </c>
    </row>
    <row r="30" spans="2:3" x14ac:dyDescent="0.25">
      <c r="B30">
        <v>11.6</v>
      </c>
      <c r="C30" s="4" t="s">
        <v>85</v>
      </c>
    </row>
    <row r="31" spans="2:3" ht="30" x14ac:dyDescent="0.25">
      <c r="B31">
        <v>11.7</v>
      </c>
      <c r="C31" s="4" t="s">
        <v>86</v>
      </c>
    </row>
    <row r="32" spans="2:3" ht="30" x14ac:dyDescent="0.25">
      <c r="B32">
        <v>11.8</v>
      </c>
      <c r="C32" s="4" t="s">
        <v>87</v>
      </c>
    </row>
    <row r="33" spans="2:3" ht="30" x14ac:dyDescent="0.25">
      <c r="B33">
        <v>12</v>
      </c>
      <c r="C33" s="4" t="s">
        <v>88</v>
      </c>
    </row>
    <row r="34" spans="2:3" ht="45" x14ac:dyDescent="0.25">
      <c r="B34">
        <v>12.1</v>
      </c>
      <c r="C34" s="4" t="s">
        <v>90</v>
      </c>
    </row>
    <row r="35" spans="2:3" ht="60" x14ac:dyDescent="0.25">
      <c r="B35">
        <v>12.2</v>
      </c>
      <c r="C35" s="4" t="s">
        <v>91</v>
      </c>
    </row>
    <row r="36" spans="2:3" x14ac:dyDescent="0.25">
      <c r="B36">
        <v>13</v>
      </c>
      <c r="C36" s="4" t="s">
        <v>92</v>
      </c>
    </row>
    <row r="37" spans="2:3" ht="105.75" customHeight="1" x14ac:dyDescent="0.25">
      <c r="B37">
        <v>13.1</v>
      </c>
      <c r="C37" s="4" t="s">
        <v>93</v>
      </c>
    </row>
    <row r="38" spans="2:3" ht="120" x14ac:dyDescent="0.25">
      <c r="B38">
        <v>13.2</v>
      </c>
      <c r="C38" s="4" t="s">
        <v>94</v>
      </c>
    </row>
    <row r="39" spans="2:3" ht="45" x14ac:dyDescent="0.25">
      <c r="B39">
        <v>13.3</v>
      </c>
      <c r="C39" s="4" t="s">
        <v>95</v>
      </c>
    </row>
    <row r="40" spans="2:3" x14ac:dyDescent="0.25">
      <c r="B40">
        <v>14</v>
      </c>
      <c r="C40" s="4" t="s">
        <v>96</v>
      </c>
    </row>
    <row r="41" spans="2:3" ht="45" x14ac:dyDescent="0.25">
      <c r="B41">
        <v>14.1</v>
      </c>
      <c r="C41" s="4" t="s">
        <v>97</v>
      </c>
    </row>
    <row r="42" spans="2:3" ht="30" x14ac:dyDescent="0.25">
      <c r="B42" t="s">
        <v>98</v>
      </c>
      <c r="C42" s="4" t="s">
        <v>100</v>
      </c>
    </row>
    <row r="43" spans="2:3" ht="45" x14ac:dyDescent="0.25">
      <c r="B43" t="s">
        <v>106</v>
      </c>
      <c r="C43" s="4" t="s">
        <v>99</v>
      </c>
    </row>
    <row r="44" spans="2:3" ht="30" x14ac:dyDescent="0.25">
      <c r="B44" t="s">
        <v>107</v>
      </c>
      <c r="C44" s="4" t="s">
        <v>101</v>
      </c>
    </row>
    <row r="45" spans="2:3" ht="30" x14ac:dyDescent="0.25">
      <c r="B45" t="s">
        <v>108</v>
      </c>
      <c r="C45" s="4" t="s">
        <v>102</v>
      </c>
    </row>
    <row r="46" spans="2:3" x14ac:dyDescent="0.25">
      <c r="B46" t="s">
        <v>109</v>
      </c>
      <c r="C46" t="s">
        <v>103</v>
      </c>
    </row>
    <row r="47" spans="2:3" ht="30" x14ac:dyDescent="0.25">
      <c r="B47" t="s">
        <v>110</v>
      </c>
      <c r="C47" s="4" t="s">
        <v>104</v>
      </c>
    </row>
    <row r="48" spans="2:3" ht="30" x14ac:dyDescent="0.25">
      <c r="B48" t="s">
        <v>111</v>
      </c>
      <c r="C48" s="4" t="s">
        <v>105</v>
      </c>
    </row>
    <row r="49" spans="2:3" ht="30" x14ac:dyDescent="0.25">
      <c r="B49">
        <v>14.3</v>
      </c>
      <c r="C49" s="4" t="s">
        <v>112</v>
      </c>
    </row>
    <row r="50" spans="2:3" x14ac:dyDescent="0.25">
      <c r="B50">
        <v>14.4</v>
      </c>
      <c r="C50" s="4" t="s">
        <v>113</v>
      </c>
    </row>
    <row r="51" spans="2:3" ht="16.5" customHeight="1" x14ac:dyDescent="0.25">
      <c r="B51">
        <v>14.5</v>
      </c>
      <c r="C51" s="4" t="s">
        <v>114</v>
      </c>
    </row>
    <row r="52" spans="2:3" ht="30" x14ac:dyDescent="0.25">
      <c r="B52">
        <v>14.6</v>
      </c>
      <c r="C52" s="4" t="s">
        <v>115</v>
      </c>
    </row>
    <row r="53" spans="2:3" ht="30" x14ac:dyDescent="0.25">
      <c r="B53">
        <v>14.7</v>
      </c>
      <c r="C53" s="4" t="s">
        <v>116</v>
      </c>
    </row>
    <row r="54" spans="2:3" x14ac:dyDescent="0.25">
      <c r="B54">
        <v>15</v>
      </c>
      <c r="C54" s="4" t="s">
        <v>117</v>
      </c>
    </row>
    <row r="55" spans="2:3" ht="30" x14ac:dyDescent="0.25">
      <c r="B55">
        <v>15.1</v>
      </c>
      <c r="C55" s="4" t="s">
        <v>118</v>
      </c>
    </row>
    <row r="56" spans="2:3" x14ac:dyDescent="0.25">
      <c r="B56">
        <v>15.2</v>
      </c>
      <c r="C56" s="4" t="s">
        <v>119</v>
      </c>
    </row>
    <row r="57" spans="2:3" x14ac:dyDescent="0.25">
      <c r="B57" s="6">
        <v>16</v>
      </c>
      <c r="C57" s="4" t="s">
        <v>147</v>
      </c>
    </row>
    <row r="58" spans="2:3" ht="90" x14ac:dyDescent="0.25">
      <c r="B58" s="6">
        <v>16.100000000000001</v>
      </c>
      <c r="C58" s="4" t="s">
        <v>146</v>
      </c>
    </row>
    <row r="59" spans="2:3" ht="90" x14ac:dyDescent="0.25">
      <c r="B59" s="6">
        <v>16.2</v>
      </c>
      <c r="C59" s="4" t="s">
        <v>148</v>
      </c>
    </row>
    <row r="60" spans="2:3" ht="30" x14ac:dyDescent="0.25">
      <c r="B60" s="6">
        <v>16.3</v>
      </c>
      <c r="C60" s="4" t="s">
        <v>149</v>
      </c>
    </row>
    <row r="61" spans="2:3" ht="135" x14ac:dyDescent="0.25">
      <c r="B61" s="6">
        <v>16.399999999999999</v>
      </c>
      <c r="C61" s="4" t="s">
        <v>150</v>
      </c>
    </row>
    <row r="62" spans="2:3" x14ac:dyDescent="0.25">
      <c r="B62">
        <v>17</v>
      </c>
      <c r="C62" s="4" t="s">
        <v>120</v>
      </c>
    </row>
    <row r="63" spans="2:3" ht="30" x14ac:dyDescent="0.25">
      <c r="B63">
        <v>17.100000000000001</v>
      </c>
      <c r="C63" s="4" t="s">
        <v>121</v>
      </c>
    </row>
    <row r="64" spans="2:3" ht="30" x14ac:dyDescent="0.25">
      <c r="B64">
        <v>17.2</v>
      </c>
      <c r="C64" s="4" t="s">
        <v>122</v>
      </c>
    </row>
    <row r="65" spans="2:3" ht="30" x14ac:dyDescent="0.25">
      <c r="B65">
        <v>17.3</v>
      </c>
      <c r="C65" s="4" t="s">
        <v>123</v>
      </c>
    </row>
    <row r="66" spans="2:3" ht="30" x14ac:dyDescent="0.25">
      <c r="B66">
        <v>17.399999999999999</v>
      </c>
      <c r="C66" s="4" t="s">
        <v>124</v>
      </c>
    </row>
    <row r="67" spans="2:3" x14ac:dyDescent="0.25">
      <c r="B67">
        <v>18</v>
      </c>
      <c r="C67" s="4" t="s">
        <v>125</v>
      </c>
    </row>
    <row r="68" spans="2:3" x14ac:dyDescent="0.25">
      <c r="B68">
        <v>18.100000000000001</v>
      </c>
      <c r="C68" s="4" t="s">
        <v>126</v>
      </c>
    </row>
    <row r="69" spans="2:3" ht="30" x14ac:dyDescent="0.25">
      <c r="B69">
        <v>18.2</v>
      </c>
      <c r="C69" s="4" t="s">
        <v>127</v>
      </c>
    </row>
    <row r="70" spans="2:3" x14ac:dyDescent="0.25">
      <c r="B70">
        <v>18.3</v>
      </c>
      <c r="C70" s="4" t="s">
        <v>128</v>
      </c>
    </row>
    <row r="71" spans="2:3" ht="30" x14ac:dyDescent="0.25">
      <c r="B71">
        <v>18.399999999999999</v>
      </c>
      <c r="C71" s="4" t="s">
        <v>129</v>
      </c>
    </row>
    <row r="72" spans="2:3" ht="30" x14ac:dyDescent="0.25">
      <c r="B72">
        <v>18.5</v>
      </c>
      <c r="C72" s="4" t="s">
        <v>130</v>
      </c>
    </row>
    <row r="73" spans="2:3" x14ac:dyDescent="0.25">
      <c r="B73">
        <v>18.600000000000001</v>
      </c>
      <c r="C73" s="4" t="s">
        <v>131</v>
      </c>
    </row>
    <row r="74" spans="2:3" ht="30" x14ac:dyDescent="0.25">
      <c r="B74">
        <v>18.7</v>
      </c>
      <c r="C74" s="4" t="s">
        <v>132</v>
      </c>
    </row>
    <row r="75" spans="2:3" x14ac:dyDescent="0.25">
      <c r="B75">
        <v>18.8</v>
      </c>
      <c r="C75" s="4" t="s">
        <v>133</v>
      </c>
    </row>
    <row r="76" spans="2:3" ht="240" x14ac:dyDescent="0.25">
      <c r="B76" s="6">
        <v>19</v>
      </c>
      <c r="C76" s="4" t="s">
        <v>160</v>
      </c>
    </row>
    <row r="77" spans="2:3" x14ac:dyDescent="0.25">
      <c r="B77">
        <v>20</v>
      </c>
      <c r="C77" s="4" t="s">
        <v>134</v>
      </c>
    </row>
    <row r="78" spans="2:3" ht="17.25" customHeight="1" x14ac:dyDescent="0.25">
      <c r="B78">
        <v>20.100000000000001</v>
      </c>
      <c r="C78" s="4" t="s">
        <v>135</v>
      </c>
    </row>
    <row r="79" spans="2:3" ht="30" x14ac:dyDescent="0.25">
      <c r="B79">
        <v>20.2</v>
      </c>
      <c r="C79" s="4" t="s">
        <v>136</v>
      </c>
    </row>
    <row r="80" spans="2:3" ht="30" x14ac:dyDescent="0.25">
      <c r="B80">
        <v>20.3</v>
      </c>
      <c r="C80" s="4" t="s">
        <v>137</v>
      </c>
    </row>
    <row r="81" spans="2:3" ht="30" x14ac:dyDescent="0.25">
      <c r="B81">
        <v>20.399999999999999</v>
      </c>
      <c r="C81" s="4" t="s">
        <v>138</v>
      </c>
    </row>
    <row r="82" spans="2:3" ht="33" customHeight="1" x14ac:dyDescent="0.25">
      <c r="B82">
        <v>20.5</v>
      </c>
      <c r="C82" s="4" t="s">
        <v>139</v>
      </c>
    </row>
    <row r="83" spans="2:3" ht="30" x14ac:dyDescent="0.25">
      <c r="B83">
        <v>20.6</v>
      </c>
      <c r="C83" s="4" t="s">
        <v>140</v>
      </c>
    </row>
    <row r="84" spans="2:3" x14ac:dyDescent="0.25">
      <c r="B84">
        <v>21</v>
      </c>
      <c r="C84" s="4" t="s">
        <v>141</v>
      </c>
    </row>
    <row r="85" spans="2:3" ht="30" x14ac:dyDescent="0.25">
      <c r="B85">
        <v>21.1</v>
      </c>
      <c r="C85" s="4" t="s">
        <v>142</v>
      </c>
    </row>
    <row r="86" spans="2:3" ht="30" x14ac:dyDescent="0.25">
      <c r="B86">
        <v>21.2</v>
      </c>
      <c r="C86" s="4" t="s">
        <v>143</v>
      </c>
    </row>
    <row r="87" spans="2:3" ht="30" x14ac:dyDescent="0.25">
      <c r="B87">
        <v>21.3</v>
      </c>
      <c r="C87" s="4" t="s">
        <v>144</v>
      </c>
    </row>
    <row r="88" spans="2:3" ht="165" x14ac:dyDescent="0.25">
      <c r="B88" s="6">
        <v>22</v>
      </c>
      <c r="C88" s="4"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A1BD-B102-4C50-BA1A-E4FDF258A553}">
  <dimension ref="B3:R81"/>
  <sheetViews>
    <sheetView topLeftCell="A59" workbookViewId="0">
      <selection activeCell="B79" sqref="B79"/>
    </sheetView>
  </sheetViews>
  <sheetFormatPr defaultRowHeight="15" x14ac:dyDescent="0.25"/>
  <cols>
    <col min="2" max="2" width="83.5703125" bestFit="1" customWidth="1"/>
    <col min="3" max="3" width="11.140625" bestFit="1" customWidth="1"/>
  </cols>
  <sheetData>
    <row r="3" spans="2:18" x14ac:dyDescent="0.25">
      <c r="B3" t="s">
        <v>4</v>
      </c>
      <c r="C3" t="s">
        <v>56</v>
      </c>
      <c r="D3">
        <v>20.6</v>
      </c>
      <c r="E3">
        <v>10.3</v>
      </c>
      <c r="F3">
        <v>14.7</v>
      </c>
      <c r="G3">
        <v>16.3</v>
      </c>
      <c r="H3">
        <v>20.100000000000001</v>
      </c>
      <c r="I3">
        <v>20.2</v>
      </c>
      <c r="J3">
        <v>20.3</v>
      </c>
      <c r="K3">
        <v>17.2</v>
      </c>
      <c r="L3" t="s">
        <v>44</v>
      </c>
      <c r="M3" t="s">
        <v>45</v>
      </c>
      <c r="N3" t="s">
        <v>46</v>
      </c>
      <c r="O3" t="s">
        <v>47</v>
      </c>
      <c r="P3" t="s">
        <v>48</v>
      </c>
      <c r="Q3">
        <v>10.3</v>
      </c>
      <c r="R3">
        <v>10.5</v>
      </c>
    </row>
    <row r="4" spans="2:18" x14ac:dyDescent="0.25">
      <c r="C4" t="s">
        <v>54</v>
      </c>
      <c r="D4">
        <v>17</v>
      </c>
      <c r="E4">
        <v>17.100000000000001</v>
      </c>
      <c r="F4">
        <v>17.2</v>
      </c>
      <c r="G4">
        <v>17.3</v>
      </c>
      <c r="H4">
        <v>17.399999999999999</v>
      </c>
      <c r="I4" t="s">
        <v>108</v>
      </c>
      <c r="J4" t="s">
        <v>110</v>
      </c>
    </row>
    <row r="5" spans="2:18" x14ac:dyDescent="0.25">
      <c r="C5" t="s">
        <v>55</v>
      </c>
    </row>
    <row r="7" spans="2:18" x14ac:dyDescent="0.25">
      <c r="B7" t="s">
        <v>3</v>
      </c>
      <c r="C7" t="s">
        <v>56</v>
      </c>
    </row>
    <row r="8" spans="2:18" x14ac:dyDescent="0.25">
      <c r="C8" t="s">
        <v>54</v>
      </c>
      <c r="E8" t="s">
        <v>41</v>
      </c>
      <c r="F8" t="s">
        <v>42</v>
      </c>
      <c r="G8">
        <v>10.199999999999999</v>
      </c>
      <c r="H8" t="s">
        <v>51</v>
      </c>
    </row>
    <row r="9" spans="2:18" x14ac:dyDescent="0.25">
      <c r="C9" t="s">
        <v>55</v>
      </c>
    </row>
    <row r="11" spans="2:18" x14ac:dyDescent="0.25">
      <c r="B11" t="s">
        <v>8</v>
      </c>
      <c r="C11" t="s">
        <v>56</v>
      </c>
    </row>
    <row r="12" spans="2:18" x14ac:dyDescent="0.25">
      <c r="C12" t="s">
        <v>54</v>
      </c>
      <c r="E12">
        <v>11.2</v>
      </c>
    </row>
    <row r="13" spans="2:18" x14ac:dyDescent="0.25">
      <c r="C13" t="s">
        <v>55</v>
      </c>
      <c r="E13" t="s">
        <v>9</v>
      </c>
    </row>
    <row r="15" spans="2:18" x14ac:dyDescent="0.25">
      <c r="B15" t="s">
        <v>10</v>
      </c>
      <c r="C15" t="s">
        <v>56</v>
      </c>
      <c r="D15">
        <v>10.199999999999999</v>
      </c>
      <c r="E15">
        <v>10.4</v>
      </c>
    </row>
    <row r="16" spans="2:18" x14ac:dyDescent="0.25">
      <c r="C16" t="s">
        <v>54</v>
      </c>
    </row>
    <row r="17" spans="2:9" x14ac:dyDescent="0.25">
      <c r="C17" t="s">
        <v>55</v>
      </c>
    </row>
    <row r="19" spans="2:9" x14ac:dyDescent="0.25">
      <c r="B19" t="s">
        <v>11</v>
      </c>
      <c r="C19" t="s">
        <v>56</v>
      </c>
    </row>
    <row r="20" spans="2:9" x14ac:dyDescent="0.25">
      <c r="C20" t="s">
        <v>54</v>
      </c>
      <c r="E20">
        <v>10.4</v>
      </c>
      <c r="F20">
        <v>10.6</v>
      </c>
    </row>
    <row r="21" spans="2:9" x14ac:dyDescent="0.25">
      <c r="C21" t="s">
        <v>55</v>
      </c>
    </row>
    <row r="23" spans="2:9" x14ac:dyDescent="0.25">
      <c r="B23" t="s">
        <v>13</v>
      </c>
      <c r="C23" t="s">
        <v>56</v>
      </c>
    </row>
    <row r="24" spans="2:9" x14ac:dyDescent="0.25">
      <c r="C24" t="s">
        <v>54</v>
      </c>
      <c r="E24">
        <v>11.1</v>
      </c>
      <c r="F24" t="s">
        <v>98</v>
      </c>
      <c r="G24">
        <v>20.399999999999999</v>
      </c>
    </row>
    <row r="25" spans="2:9" x14ac:dyDescent="0.25">
      <c r="C25" t="s">
        <v>55</v>
      </c>
    </row>
    <row r="27" spans="2:9" x14ac:dyDescent="0.25">
      <c r="B27" t="s">
        <v>15</v>
      </c>
      <c r="C27" t="s">
        <v>56</v>
      </c>
    </row>
    <row r="28" spans="2:9" x14ac:dyDescent="0.25">
      <c r="C28" t="s">
        <v>54</v>
      </c>
      <c r="E28">
        <v>11.1</v>
      </c>
      <c r="F28">
        <v>11.2</v>
      </c>
      <c r="G28">
        <v>11.6</v>
      </c>
      <c r="H28">
        <v>11.7</v>
      </c>
      <c r="I28">
        <v>11.8</v>
      </c>
    </row>
    <row r="29" spans="2:9" x14ac:dyDescent="0.25">
      <c r="C29" t="s">
        <v>55</v>
      </c>
    </row>
    <row r="31" spans="2:9" x14ac:dyDescent="0.25">
      <c r="B31" t="s">
        <v>17</v>
      </c>
      <c r="C31" t="s">
        <v>56</v>
      </c>
    </row>
    <row r="32" spans="2:9" x14ac:dyDescent="0.25">
      <c r="C32" t="s">
        <v>54</v>
      </c>
      <c r="E32">
        <v>11.3</v>
      </c>
      <c r="F32">
        <v>11.4</v>
      </c>
      <c r="G32">
        <v>11.5</v>
      </c>
      <c r="H32">
        <v>11.6</v>
      </c>
      <c r="I32">
        <v>11.8</v>
      </c>
    </row>
    <row r="33" spans="2:7" x14ac:dyDescent="0.25">
      <c r="C33" t="s">
        <v>55</v>
      </c>
      <c r="E33">
        <v>11.7</v>
      </c>
      <c r="F33">
        <v>11.8</v>
      </c>
    </row>
    <row r="35" spans="2:7" x14ac:dyDescent="0.25">
      <c r="B35" t="s">
        <v>20</v>
      </c>
      <c r="C35" t="s">
        <v>56</v>
      </c>
    </row>
    <row r="36" spans="2:7" x14ac:dyDescent="0.25">
      <c r="C36" t="s">
        <v>54</v>
      </c>
      <c r="E36">
        <v>10.199999999999999</v>
      </c>
      <c r="F36">
        <v>10.3</v>
      </c>
      <c r="G36">
        <v>10.4</v>
      </c>
    </row>
    <row r="37" spans="2:7" x14ac:dyDescent="0.25">
      <c r="C37" t="s">
        <v>55</v>
      </c>
    </row>
    <row r="39" spans="2:7" x14ac:dyDescent="0.25">
      <c r="B39" t="s">
        <v>22</v>
      </c>
      <c r="C39" t="s">
        <v>56</v>
      </c>
    </row>
    <row r="40" spans="2:7" x14ac:dyDescent="0.25">
      <c r="C40" t="s">
        <v>54</v>
      </c>
      <c r="E40">
        <v>10.3</v>
      </c>
      <c r="F40">
        <v>12</v>
      </c>
    </row>
    <row r="41" spans="2:7" x14ac:dyDescent="0.25">
      <c r="C41" t="s">
        <v>55</v>
      </c>
    </row>
    <row r="43" spans="2:7" x14ac:dyDescent="0.25">
      <c r="B43" t="s">
        <v>24</v>
      </c>
      <c r="C43" t="s">
        <v>56</v>
      </c>
    </row>
    <row r="44" spans="2:7" x14ac:dyDescent="0.25">
      <c r="C44" t="s">
        <v>54</v>
      </c>
      <c r="E44">
        <v>13</v>
      </c>
    </row>
    <row r="45" spans="2:7" x14ac:dyDescent="0.25">
      <c r="C45" t="s">
        <v>55</v>
      </c>
    </row>
    <row r="47" spans="2:7" x14ac:dyDescent="0.25">
      <c r="B47" t="s">
        <v>25</v>
      </c>
      <c r="C47" t="s">
        <v>56</v>
      </c>
    </row>
    <row r="48" spans="2:7" x14ac:dyDescent="0.25">
      <c r="C48" t="s">
        <v>54</v>
      </c>
      <c r="E48">
        <v>14.1</v>
      </c>
      <c r="F48">
        <v>14.5</v>
      </c>
    </row>
    <row r="49" spans="2:13" x14ac:dyDescent="0.25">
      <c r="C49" t="s">
        <v>55</v>
      </c>
    </row>
    <row r="51" spans="2:13" x14ac:dyDescent="0.25">
      <c r="B51" t="s">
        <v>27</v>
      </c>
      <c r="C51" t="s">
        <v>56</v>
      </c>
    </row>
    <row r="52" spans="2:13" x14ac:dyDescent="0.25">
      <c r="C52" t="s">
        <v>54</v>
      </c>
      <c r="E52">
        <v>10.199999999999999</v>
      </c>
      <c r="F52">
        <v>10.3</v>
      </c>
      <c r="G52">
        <v>10.4</v>
      </c>
      <c r="H52">
        <v>14.6</v>
      </c>
      <c r="I52">
        <v>15</v>
      </c>
      <c r="J52">
        <v>18.399999999999999</v>
      </c>
      <c r="K52">
        <v>21.1</v>
      </c>
      <c r="L52">
        <v>21.2</v>
      </c>
      <c r="M52">
        <v>21.3</v>
      </c>
    </row>
    <row r="53" spans="2:13" x14ac:dyDescent="0.25">
      <c r="C53" t="s">
        <v>55</v>
      </c>
    </row>
    <row r="55" spans="2:13" x14ac:dyDescent="0.25">
      <c r="B55" t="s">
        <v>29</v>
      </c>
      <c r="C55" t="s">
        <v>56</v>
      </c>
    </row>
    <row r="56" spans="2:13" x14ac:dyDescent="0.25">
      <c r="C56" t="s">
        <v>54</v>
      </c>
      <c r="E56">
        <v>14.3</v>
      </c>
    </row>
    <row r="57" spans="2:13" x14ac:dyDescent="0.25">
      <c r="C57" t="s">
        <v>55</v>
      </c>
    </row>
    <row r="59" spans="2:13" x14ac:dyDescent="0.25">
      <c r="B59" t="s">
        <v>30</v>
      </c>
      <c r="C59" t="s">
        <v>56</v>
      </c>
    </row>
    <row r="60" spans="2:13" x14ac:dyDescent="0.25">
      <c r="C60" t="s">
        <v>54</v>
      </c>
      <c r="E60">
        <v>16</v>
      </c>
    </row>
    <row r="61" spans="2:13" x14ac:dyDescent="0.25">
      <c r="C61" t="s">
        <v>55</v>
      </c>
    </row>
    <row r="63" spans="2:13" x14ac:dyDescent="0.25">
      <c r="B63" t="s">
        <v>153</v>
      </c>
      <c r="C63" t="s">
        <v>56</v>
      </c>
    </row>
    <row r="64" spans="2:13" x14ac:dyDescent="0.25">
      <c r="C64" t="s">
        <v>54</v>
      </c>
      <c r="E64">
        <v>18.2</v>
      </c>
      <c r="F64">
        <v>18.3</v>
      </c>
      <c r="G64">
        <v>18.5</v>
      </c>
      <c r="H64">
        <v>18.600000000000001</v>
      </c>
      <c r="I64">
        <v>18.7</v>
      </c>
      <c r="J64">
        <v>20.399999999999999</v>
      </c>
      <c r="K64">
        <v>21.1</v>
      </c>
      <c r="L64">
        <v>21.2</v>
      </c>
      <c r="M64">
        <v>21.3</v>
      </c>
    </row>
    <row r="65" spans="2:6" x14ac:dyDescent="0.25">
      <c r="C65" t="s">
        <v>55</v>
      </c>
    </row>
    <row r="67" spans="2:6" x14ac:dyDescent="0.25">
      <c r="B67" t="s">
        <v>154</v>
      </c>
      <c r="C67" t="s">
        <v>56</v>
      </c>
    </row>
    <row r="68" spans="2:6" x14ac:dyDescent="0.25">
      <c r="C68" t="s">
        <v>54</v>
      </c>
      <c r="E68" t="s">
        <v>155</v>
      </c>
      <c r="F68">
        <v>19</v>
      </c>
    </row>
    <row r="69" spans="2:6" x14ac:dyDescent="0.25">
      <c r="C69" t="s">
        <v>55</v>
      </c>
    </row>
    <row r="71" spans="2:6" x14ac:dyDescent="0.25">
      <c r="B71" t="s">
        <v>35</v>
      </c>
      <c r="C71" t="s">
        <v>56</v>
      </c>
    </row>
    <row r="72" spans="2:6" x14ac:dyDescent="0.25">
      <c r="C72" t="s">
        <v>54</v>
      </c>
      <c r="E72">
        <v>18.100000000000001</v>
      </c>
    </row>
    <row r="73" spans="2:6" x14ac:dyDescent="0.25">
      <c r="C73" t="s">
        <v>55</v>
      </c>
    </row>
    <row r="75" spans="2:6" x14ac:dyDescent="0.25">
      <c r="B75" t="s">
        <v>156</v>
      </c>
      <c r="C75" t="s">
        <v>56</v>
      </c>
    </row>
    <row r="76" spans="2:6" x14ac:dyDescent="0.25">
      <c r="C76" t="s">
        <v>54</v>
      </c>
      <c r="E76" t="s">
        <v>43</v>
      </c>
      <c r="F76">
        <v>20.5</v>
      </c>
    </row>
    <row r="77" spans="2:6" x14ac:dyDescent="0.25">
      <c r="C77" t="s">
        <v>55</v>
      </c>
    </row>
    <row r="79" spans="2:6" x14ac:dyDescent="0.25">
      <c r="B79" t="s">
        <v>157</v>
      </c>
      <c r="C79" t="s">
        <v>56</v>
      </c>
    </row>
    <row r="80" spans="2:6" x14ac:dyDescent="0.25">
      <c r="C80" t="s">
        <v>54</v>
      </c>
      <c r="E80">
        <v>22</v>
      </c>
    </row>
    <row r="81" spans="3:3" x14ac:dyDescent="0.25">
      <c r="C81" t="s">
        <v>55</v>
      </c>
    </row>
  </sheetData>
  <phoneticPr fontId="2" type="noConversion"/>
  <pageMargins left="0.7" right="0.7" top="0.75" bottom="0.75" header="0.3" footer="0.3"/>
  <tableParts count="2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BEE0F-0FD7-4585-914C-3D7924EB4226}">
  <dimension ref="A4:Y30"/>
  <sheetViews>
    <sheetView showGridLines="0" tabSelected="1" topLeftCell="A6" workbookViewId="0">
      <selection activeCell="U26" sqref="U26"/>
    </sheetView>
  </sheetViews>
  <sheetFormatPr defaultColWidth="0" defaultRowHeight="15" x14ac:dyDescent="0.25"/>
  <cols>
    <col min="1" max="25" width="9.140625" customWidth="1"/>
    <col min="26" max="16384" width="9.140625" hidden="1"/>
  </cols>
  <sheetData>
    <row r="4" spans="2:19" x14ac:dyDescent="0.25">
      <c r="J4" s="27" t="s">
        <v>172</v>
      </c>
      <c r="K4" s="27"/>
      <c r="L4" s="27"/>
      <c r="M4" s="27"/>
      <c r="N4" s="27"/>
      <c r="O4" s="27"/>
      <c r="P4" s="27"/>
      <c r="Q4" s="27"/>
      <c r="R4" s="27"/>
      <c r="S4" s="27"/>
    </row>
    <row r="5" spans="2:19" x14ac:dyDescent="0.25">
      <c r="J5" s="27"/>
      <c r="K5" s="27"/>
      <c r="L5" s="27"/>
      <c r="M5" s="27"/>
      <c r="N5" s="27"/>
      <c r="O5" s="27"/>
      <c r="P5" s="27"/>
      <c r="Q5" s="27"/>
      <c r="R5" s="27"/>
      <c r="S5" s="27"/>
    </row>
    <row r="8" spans="2:19" ht="18.75" x14ac:dyDescent="0.3">
      <c r="K8" s="30" t="s">
        <v>161</v>
      </c>
      <c r="L8" s="30"/>
      <c r="M8" s="30"/>
      <c r="N8" s="30"/>
      <c r="O8" s="30"/>
      <c r="P8" s="30"/>
      <c r="Q8" s="30"/>
      <c r="R8" s="30"/>
    </row>
    <row r="9" spans="2:19" ht="18.75" x14ac:dyDescent="0.3">
      <c r="K9" s="11"/>
      <c r="L9" s="11"/>
      <c r="M9" s="11"/>
      <c r="N9" s="11"/>
      <c r="O9" s="11"/>
      <c r="P9" s="11"/>
      <c r="Q9" s="9"/>
      <c r="R9" s="9"/>
    </row>
    <row r="10" spans="2:19" ht="18.75" x14ac:dyDescent="0.3">
      <c r="K10" s="30" t="s">
        <v>162</v>
      </c>
      <c r="L10" s="30"/>
      <c r="M10" s="30"/>
      <c r="N10" s="30"/>
      <c r="O10" s="30"/>
      <c r="P10" s="30"/>
      <c r="Q10" s="30"/>
      <c r="R10" s="30"/>
    </row>
    <row r="11" spans="2:19" ht="18.75" x14ac:dyDescent="0.3">
      <c r="K11" s="11"/>
      <c r="L11" s="11"/>
      <c r="M11" s="11"/>
      <c r="N11" s="11"/>
      <c r="O11" s="11"/>
      <c r="P11" s="11"/>
      <c r="Q11" s="9"/>
      <c r="R11" s="9"/>
    </row>
    <row r="12" spans="2:19" ht="18.75" x14ac:dyDescent="0.3">
      <c r="K12" s="30" t="s">
        <v>168</v>
      </c>
      <c r="L12" s="30"/>
      <c r="M12" s="30"/>
      <c r="N12" s="30"/>
      <c r="O12" s="30"/>
      <c r="P12" s="30"/>
      <c r="Q12" s="30"/>
      <c r="R12" s="30"/>
    </row>
    <row r="14" spans="2:19" x14ac:dyDescent="0.25">
      <c r="L14" s="28" t="s">
        <v>166</v>
      </c>
      <c r="M14" s="28"/>
      <c r="N14" s="28"/>
      <c r="O14" s="28"/>
      <c r="P14" s="28"/>
      <c r="Q14" s="28"/>
    </row>
    <row r="15" spans="2:19" x14ac:dyDescent="0.25">
      <c r="L15" s="28" t="s">
        <v>167</v>
      </c>
      <c r="M15" s="28"/>
      <c r="N15" s="28"/>
      <c r="O15" s="28"/>
      <c r="P15" s="28"/>
      <c r="Q15" s="28"/>
      <c r="R15" s="28"/>
    </row>
    <row r="16" spans="2:19" ht="15" customHeight="1" x14ac:dyDescent="0.25">
      <c r="B16" s="32" t="s">
        <v>169</v>
      </c>
      <c r="C16" s="32"/>
      <c r="D16" s="32"/>
      <c r="E16" s="32"/>
      <c r="F16" s="32"/>
      <c r="G16" s="32"/>
      <c r="H16" s="32"/>
      <c r="I16" s="32"/>
      <c r="J16" s="32"/>
      <c r="K16" s="32"/>
    </row>
    <row r="17" spans="2:18" x14ac:dyDescent="0.25">
      <c r="B17" s="32"/>
      <c r="C17" s="32"/>
      <c r="D17" s="32"/>
      <c r="E17" s="32"/>
      <c r="F17" s="32"/>
      <c r="G17" s="32"/>
      <c r="H17" s="32"/>
      <c r="I17" s="32"/>
      <c r="J17" s="32"/>
      <c r="K17" s="32"/>
    </row>
    <row r="18" spans="2:18" x14ac:dyDescent="0.25">
      <c r="B18" s="16"/>
      <c r="C18" s="16"/>
      <c r="D18" s="16"/>
      <c r="E18" s="16"/>
      <c r="F18" s="16"/>
      <c r="G18" s="16"/>
      <c r="H18" s="16"/>
      <c r="I18" s="16"/>
      <c r="J18" s="16"/>
      <c r="K18" s="16"/>
    </row>
    <row r="19" spans="2:18" ht="18.75" x14ac:dyDescent="0.3">
      <c r="B19" s="34" t="s">
        <v>192</v>
      </c>
      <c r="C19" s="34"/>
      <c r="D19" s="34"/>
      <c r="E19" s="34"/>
      <c r="F19" s="34"/>
      <c r="G19" s="34"/>
      <c r="H19" s="34"/>
      <c r="I19" s="34"/>
      <c r="J19" s="34"/>
      <c r="K19" s="34"/>
      <c r="L19" s="34"/>
    </row>
    <row r="21" spans="2:18" ht="21" x14ac:dyDescent="0.35">
      <c r="B21" s="31" t="s">
        <v>163</v>
      </c>
      <c r="C21" s="31"/>
      <c r="D21" s="31"/>
    </row>
    <row r="22" spans="2:18" ht="21" x14ac:dyDescent="0.35">
      <c r="B22" s="17"/>
      <c r="C22" s="35" t="s">
        <v>193</v>
      </c>
      <c r="D22" s="35"/>
      <c r="E22" s="35"/>
      <c r="F22" s="35"/>
      <c r="G22" s="35"/>
      <c r="H22" s="35"/>
      <c r="I22" s="35"/>
      <c r="J22" s="35"/>
      <c r="K22" s="35"/>
      <c r="L22" s="35"/>
      <c r="M22" s="35"/>
      <c r="N22" s="35"/>
      <c r="O22" s="35"/>
    </row>
    <row r="23" spans="2:18" x14ac:dyDescent="0.25">
      <c r="C23" s="28" t="s">
        <v>164</v>
      </c>
      <c r="D23" s="28"/>
      <c r="E23" s="28"/>
      <c r="F23" s="28"/>
      <c r="G23" s="28"/>
      <c r="H23" s="28"/>
      <c r="I23" s="28"/>
      <c r="J23" s="28"/>
      <c r="K23" s="28"/>
      <c r="L23" s="28"/>
      <c r="M23" s="28"/>
      <c r="N23" s="2"/>
      <c r="O23" s="2"/>
      <c r="P23" s="2"/>
      <c r="Q23" s="2"/>
    </row>
    <row r="24" spans="2:18" ht="15" customHeight="1" x14ac:dyDescent="0.25">
      <c r="C24" s="32" t="s">
        <v>170</v>
      </c>
      <c r="D24" s="32"/>
      <c r="E24" s="32"/>
      <c r="F24" s="32"/>
      <c r="G24" s="32"/>
      <c r="H24" s="32"/>
      <c r="I24" s="32"/>
      <c r="J24" s="32"/>
      <c r="K24" s="32"/>
      <c r="L24" s="32"/>
      <c r="M24" s="32"/>
      <c r="N24" s="32"/>
      <c r="O24" s="32"/>
      <c r="P24" s="32"/>
      <c r="Q24" s="2"/>
    </row>
    <row r="25" spans="2:18" x14ac:dyDescent="0.25">
      <c r="C25" s="28" t="s">
        <v>171</v>
      </c>
      <c r="D25" s="28"/>
      <c r="E25" s="28"/>
      <c r="F25" s="28"/>
      <c r="G25" s="28"/>
      <c r="H25" s="28"/>
      <c r="I25" s="28"/>
      <c r="J25" s="28"/>
      <c r="K25" s="28"/>
      <c r="L25" s="28"/>
      <c r="M25" s="28"/>
      <c r="N25" s="28"/>
      <c r="O25" s="28"/>
      <c r="P25" s="28"/>
      <c r="Q25" s="28"/>
    </row>
    <row r="27" spans="2:18" ht="15" customHeight="1" x14ac:dyDescent="0.25">
      <c r="C27" s="33" t="s">
        <v>191</v>
      </c>
      <c r="D27" s="33"/>
      <c r="E27" s="33"/>
      <c r="F27" s="33"/>
      <c r="G27" s="33"/>
      <c r="H27" s="33"/>
      <c r="I27" s="33"/>
      <c r="J27" s="33"/>
      <c r="K27" s="33"/>
      <c r="L27" s="33"/>
      <c r="M27" s="33"/>
      <c r="N27" s="33"/>
      <c r="O27" s="33"/>
      <c r="P27" s="33"/>
      <c r="Q27" s="33"/>
      <c r="R27" s="33"/>
    </row>
    <row r="28" spans="2:18" x14ac:dyDescent="0.25">
      <c r="C28" s="33"/>
      <c r="D28" s="33"/>
      <c r="E28" s="33"/>
      <c r="F28" s="33"/>
      <c r="G28" s="33"/>
      <c r="H28" s="33"/>
      <c r="I28" s="33"/>
      <c r="J28" s="33"/>
      <c r="K28" s="33"/>
      <c r="L28" s="33"/>
      <c r="M28" s="33"/>
      <c r="N28" s="33"/>
      <c r="O28" s="33"/>
      <c r="P28" s="33"/>
      <c r="Q28" s="33"/>
      <c r="R28" s="33"/>
    </row>
    <row r="30" spans="2:18" x14ac:dyDescent="0.25">
      <c r="C30" s="29" t="s">
        <v>165</v>
      </c>
      <c r="D30" s="29"/>
      <c r="E30" s="29"/>
      <c r="F30" s="29"/>
      <c r="G30" s="29"/>
      <c r="H30" s="29"/>
      <c r="I30" s="29"/>
    </row>
  </sheetData>
  <mergeCells count="15">
    <mergeCell ref="J4:S5"/>
    <mergeCell ref="L14:Q14"/>
    <mergeCell ref="C25:Q25"/>
    <mergeCell ref="C30:I30"/>
    <mergeCell ref="K8:R8"/>
    <mergeCell ref="K10:R10"/>
    <mergeCell ref="K12:R12"/>
    <mergeCell ref="L15:R15"/>
    <mergeCell ref="B21:D21"/>
    <mergeCell ref="C23:M23"/>
    <mergeCell ref="B16:K17"/>
    <mergeCell ref="C24:P24"/>
    <mergeCell ref="C27:R28"/>
    <mergeCell ref="B19:L19"/>
    <mergeCell ref="C22:O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8B86E-599E-44FB-9309-CCC1C17E302B}">
  <dimension ref="A1:H31"/>
  <sheetViews>
    <sheetView zoomScale="77" zoomScaleNormal="77" workbookViewId="0">
      <selection activeCell="C3" sqref="C3:C8"/>
    </sheetView>
  </sheetViews>
  <sheetFormatPr defaultColWidth="0" defaultRowHeight="15" zeroHeight="1" x14ac:dyDescent="0.25"/>
  <cols>
    <col min="1" max="1" width="9.140625" customWidth="1"/>
    <col min="2" max="2" width="83.5703125" bestFit="1" customWidth="1"/>
    <col min="3" max="3" width="16.140625" customWidth="1"/>
    <col min="4" max="4" width="47.42578125" customWidth="1"/>
    <col min="5" max="5" width="113.85546875" customWidth="1"/>
    <col min="6" max="6" width="255.7109375" bestFit="1" customWidth="1"/>
    <col min="7" max="8" width="0" hidden="1" customWidth="1"/>
    <col min="9" max="16384" width="9.140625" hidden="1"/>
  </cols>
  <sheetData>
    <row r="1" spans="2:8" ht="15.75" thickBot="1" x14ac:dyDescent="0.3"/>
    <row r="2" spans="2:8" ht="120" customHeight="1" thickBot="1" x14ac:dyDescent="0.4">
      <c r="B2" s="1" t="s">
        <v>0</v>
      </c>
      <c r="C2" s="20" t="s">
        <v>188</v>
      </c>
      <c r="D2" s="10" t="s">
        <v>159</v>
      </c>
      <c r="E2" s="1" t="s">
        <v>189</v>
      </c>
      <c r="F2" s="19" t="s">
        <v>190</v>
      </c>
    </row>
    <row r="3" spans="2:8" ht="32.25" customHeight="1" thickBot="1" x14ac:dyDescent="0.3">
      <c r="B3" s="21" t="s">
        <v>4</v>
      </c>
      <c r="C3" s="25"/>
      <c r="D3" s="22" t="str">
        <f>IF(C3="YES",(Workings!D3&amp;", "&amp;Workings!E3&amp;", "&amp;Workings!F3&amp;", "&amp;Workings!G3&amp;", "&amp;Workings!H3&amp;", "&amp;Workings!I3&amp;", "&amp;Workings!J3&amp;", "&amp;Workings!K3&amp;", "&amp;Workings!L3&amp;", "&amp;Workings!M3&amp;", "&amp;Workings!N3&amp;", "&amp;Workings!O3&amp;", "&amp;Workings!P3),(Workings!D4&amp;", "&amp;Workings!E4&amp;", "&amp;Workings!F4&amp;", "&amp;Workings!G4&amp;", "&amp;Workings!H4&amp;", "&amp;Workings!I4&amp;", "&amp;Workings!J4))</f>
        <v>17, 17.1, 17.2, 17.3, 17.4, 14.2d, 14.2f</v>
      </c>
      <c r="E3" s="12" t="str">
        <f>IF(C3="YES",(Data!C83&amp;CHAR(10)&amp;Data!C13&amp;CHAR(10)&amp;Data!C53&amp;CHAR(10)&amp;Data!C60&amp;CHAR(10)&amp;Data!C78&amp;CHAR(10)&amp;Data!C79&amp;CHAR(10)&amp;Data!C80&amp;CHAR(10)&amp;Data!C64&amp;CHAR(10)&amp;Data!C7&amp;CHAR(10)&amp;Data!C8&amp;CHAR(10)&amp;Data!C9&amp;CHAR(10)&amp;Data!C10&amp;CHAR(10)&amp;Data!C11), (Data!C62&amp;CHAR(10)&amp;Data!C63&amp;CHAR(10)&amp;Data!C64&amp;CHAR(10)&amp;Data!C65&amp;CHAR(10)&amp;Data!C66&amp;CHAR(10)&amp;Data!C45&amp;CHAR(10)&amp;Data!C47))</f>
        <v>17  Electronic programmable systems — devices that incorporate electronic programmable systems and software that are devices in themselves
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17.4  Manufacturers shall set out minimum requirements concerning hardware, IT networks characteristics and IT security measures, including protection against unauthorised access, necessary to run the software as intended.
14.2d  Devices shall be designed and manufactured in such a way as to remove or reduce as far as possible the risks associated with the possible negative interaction between software and the IT environment within which it operates and interacts;
14.2f  Devices shall be designed and manufactured in such a way as to remove or reduce as far as possible the risks of reciprocal interference with other devices normally used in the investigations or for the treatment given</v>
      </c>
      <c r="F3" s="26" t="str">
        <f>E3&amp;CHAR(10)&amp;E4&amp;CHAR(10)&amp;E5&amp;CHAR(10)&amp;E6&amp;CHAR(10)&amp;E7&amp;CHAR(10)&amp;E8&amp;CHAR(10)&amp;E9&amp;CHAR(10)&amp;E10&amp;CHAR(10)&amp;E11&amp;CHAR(10)&amp;E12&amp;CHAR(10)&amp;E13&amp;CHAR(10)&amp;E14&amp;CHAR(10)&amp;E15&amp;CHAR(10)&amp;E16&amp;CHAR(10)&amp;E17&amp;CHAR(10)&amp;E18&amp;CHAR(10)&amp;E19&amp;CHAR(10)&amp;E20&amp;CHAR(10)&amp;E21&amp;CHAR(10)&amp;E22&amp;CHAR(10)&amp;E23&amp;CHAR(10)&amp;E24</f>
        <v>17  Electronic programmable systems — devices that incorporate electronic programmable systems and software that are devices in themselves
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
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
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
17.4  Manufacturers shall set out minimum requirements concerning hardware, IT networks characteristics and IT security measures, including protection against unauthorised access, necessary to run the software as intended.
14.2d  Devices shall be designed and manufactured in such a way as to remove or reduce as far as possible the risks associated with the possible negative interaction between software and the IT environment within which it operates and interacts;
14.2f  Devices shall be designed and manufactured in such a way as to remove or reduce as far as possible the risks of reciprocal interference with other devices normally used in the investigations or for the treatment given
0
EXCLUDE 11.2  Where necessary devices shall be designed to facilitate their safe cleaning, disinfection, and/or re-sterilisation.
0
FALSE
0
0
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11.8  The labelling of the device shall distinguish between identical or similar devices placed on the market in both a sterile and a non-sterile condition additional to the symbol used to indicate that devices are sterile.
0
0
0
0
0
0
0
0
0
0
0
0
14.4  Devices shall be designed and manufactured in such a way that adjustment, calibration, and maintenance can be done safely and effectively.
18.8  Devices shall be designed and manufactured in such a way as to protect, as far as possible, against unauthorised access that could hamper the device from functioning as intended.</v>
      </c>
    </row>
    <row r="4" spans="2:8" ht="16.5" customHeight="1" thickBot="1" x14ac:dyDescent="0.3">
      <c r="B4" s="9" t="s">
        <v>3</v>
      </c>
      <c r="C4" s="25"/>
      <c r="D4" s="22">
        <f>IF(C4="YES",(Workings!E8&amp;", "&amp;Workings!F8&amp;", "&amp;Workings!G8&amp;", "&amp;Workings!H8),)</f>
        <v>0</v>
      </c>
      <c r="E4" s="12">
        <f>IF(C4="YES",(Data!C4&amp;CHAR(10)&amp;Data!C5&amp;CHAR(10)&amp;Data!C12&amp;CHAR(10)&amp;Data!C15),)</f>
        <v>0</v>
      </c>
    </row>
    <row r="5" spans="2:8" ht="15.75" thickBot="1" x14ac:dyDescent="0.3">
      <c r="B5" s="9" t="s">
        <v>151</v>
      </c>
      <c r="C5" s="25"/>
      <c r="D5" s="23" t="str">
        <f>IF(C5="YES",Workings!E12,Workings!E13)</f>
        <v>NOT 11.2</v>
      </c>
      <c r="E5" s="13" t="str">
        <f>IF(C5="YES",Data!C26,("EXCLUDE "&amp;Data!C26))</f>
        <v>EXCLUDE 11.2  Where necessary devices shall be designed to facilitate their safe cleaning, disinfection, and/or re-sterilisation.</v>
      </c>
    </row>
    <row r="6" spans="2:8" ht="15.75" customHeight="1" thickBot="1" x14ac:dyDescent="0.3">
      <c r="B6" s="9" t="s">
        <v>187</v>
      </c>
      <c r="C6" s="25"/>
      <c r="D6" s="22">
        <f>IF(C6="YES", (Workings!E20&amp;", "&amp;Workings!F20),)</f>
        <v>0</v>
      </c>
      <c r="E6" s="12">
        <f>IF(C6="YES",(Data!C15&amp;CHAR(10)&amp;Data!C16&amp;CHAR(10)&amp;Data!C17&amp;CHAR(10)&amp;Data!C18&amp;CHAR(10)&amp;Data!C19&amp;CHAR(10)&amp;Data!C20&amp;CHAR(10)&amp;Data!C21&amp;CHAR(10)&amp;Data!C23),)</f>
        <v>0</v>
      </c>
    </row>
    <row r="7" spans="2:8" ht="15.75" thickBot="1" x14ac:dyDescent="0.3">
      <c r="B7" s="9" t="s">
        <v>10</v>
      </c>
      <c r="C7" s="25"/>
      <c r="D7" s="24">
        <f>IF(C7="YES",(Data!$B$12&amp;", "&amp;Data!$B$13),)</f>
        <v>0</v>
      </c>
      <c r="E7" s="14" t="b">
        <f>IF(C7="YES",(Data!C12&amp;CHAR(10)&amp;CHAR(10)&amp;Data!C13))</f>
        <v>0</v>
      </c>
    </row>
    <row r="8" spans="2:8" ht="15.75" thickBot="1" x14ac:dyDescent="0.3">
      <c r="B8" s="9" t="s">
        <v>173</v>
      </c>
      <c r="C8" s="25"/>
      <c r="D8" s="22">
        <f>IF(C8="YES",(Workings!E24&amp;", "&amp;Workings!F24&amp;", "&amp;Workings!G24),)</f>
        <v>0</v>
      </c>
      <c r="E8" s="12">
        <f>IF(C8="YES",(Data!C25&amp;CHAR(10)&amp;Data!C42&amp;CHAR(10)&amp;Data!C81),)</f>
        <v>0</v>
      </c>
    </row>
    <row r="9" spans="2:8" ht="15.75" thickBot="1" x14ac:dyDescent="0.3">
      <c r="B9" s="9" t="s">
        <v>174</v>
      </c>
      <c r="C9" s="25"/>
      <c r="D9" s="22">
        <f>IF(C9="YES",(Workings!E28&amp;", "&amp;Workings!F28&amp;", "&amp;Workings!G28&amp;", "&amp;Workings!H28&amp;", "&amp;Workings!I28),)</f>
        <v>0</v>
      </c>
      <c r="E9" s="12">
        <f>IF(C9="YES",(Data!C25&amp;CHAR(10)&amp;Data!C26&amp;CHAR(10)&amp;Data!C30&amp;CHAR(10)&amp;Data!C31&amp;CHAR(10)&amp;Data!C32),)</f>
        <v>0</v>
      </c>
    </row>
    <row r="10" spans="2:8" ht="15.75" customHeight="1" thickBot="1" x14ac:dyDescent="0.3">
      <c r="B10" s="9" t="s">
        <v>175</v>
      </c>
      <c r="C10" s="25"/>
      <c r="D10" s="22" t="str">
        <f>IF(C10="YES",(Workings!E32&amp;", "&amp;Workings!F32&amp;", "&amp;Workings!G32&amp;", "&amp;Workings!H32&amp;", "&amp;Workings!I32),(Workings!E33&amp;", "&amp;Workings!F33))</f>
        <v>11.7, 11.8</v>
      </c>
      <c r="E10" s="12" t="str">
        <f>IF(C10="YES",(Data!C27&amp;CHAR(10)&amp;Data!C28&amp;CHAR(10)&amp;Data!C29&amp;CHAR(10)&amp;Data!C30&amp;CHAR(10)&amp;Data!C32),(Data!C31&amp;CHAR(10)&amp;Data!C32))</f>
        <v>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
11.8  The labelling of the device shall distinguish between identical or similar devices placed on the market in both a sterile and a non-sterile condition additional to the symbol used to indicate that devices are sterile.</v>
      </c>
    </row>
    <row r="11" spans="2:8" ht="18" customHeight="1" thickBot="1" x14ac:dyDescent="0.3">
      <c r="B11" s="18" t="s">
        <v>176</v>
      </c>
      <c r="C11" s="25"/>
      <c r="D11" s="22">
        <f>IF(C11="YES",(Workings!E36&amp;", "&amp;Workings!F36&amp;", "&amp;Workings!G36),)</f>
        <v>0</v>
      </c>
      <c r="E11" s="15">
        <f>IF(C11="YES",(Data!C12&amp;CHAR(10)&amp;Data!C13&amp;CHAR(10)&amp;Data!C15&amp;CHAR(10)&amp;Data!C16&amp;CHAR(10)&amp;Data!C17&amp;CHAR(10)&amp;Data!C18&amp;CHAR(10)&amp;Data!C19&amp;CHAR(10)&amp;Data!C20&amp;CHAR(10)&amp;Data!C21),)</f>
        <v>0</v>
      </c>
      <c r="F11" s="7"/>
      <c r="G11" s="7"/>
      <c r="H11" s="7"/>
    </row>
    <row r="12" spans="2:8" ht="15.75" thickBot="1" x14ac:dyDescent="0.3">
      <c r="B12" s="9" t="s">
        <v>177</v>
      </c>
      <c r="C12" s="25"/>
      <c r="D12" s="22">
        <f>IF(C12="YES",(Workings!E40&amp;", "&amp;Workings!F40),)</f>
        <v>0</v>
      </c>
      <c r="E12" s="12">
        <f>IF(C12="YES",(Data!C13&amp;CHAR(10)&amp;Data!C33&amp;CHAR(10)&amp;Data!C34&amp;CHAR(10)&amp;Data!C35),)</f>
        <v>0</v>
      </c>
    </row>
    <row r="13" spans="2:8" ht="15.75" thickBot="1" x14ac:dyDescent="0.3">
      <c r="B13" s="9" t="s">
        <v>178</v>
      </c>
      <c r="C13" s="25"/>
      <c r="D13" s="23">
        <f>IF(C13="YES",Workings!E44,)</f>
        <v>0</v>
      </c>
      <c r="E13" s="12">
        <f>IF(C13="YES",(Data!C36&amp;CHAR(10)&amp;Data!C37&amp;CHAR(10)&amp;Data!C38&amp;CHAR(10)&amp;Data!C39),)</f>
        <v>0</v>
      </c>
    </row>
    <row r="14" spans="2:8" ht="15.75" thickBot="1" x14ac:dyDescent="0.3">
      <c r="B14" s="9" t="s">
        <v>179</v>
      </c>
      <c r="C14" s="25"/>
      <c r="D14" s="22">
        <f>IF(C14="YES",(Workings!E48&amp;", "&amp;Workings!F48),)</f>
        <v>0</v>
      </c>
      <c r="E14" s="12">
        <f>IF(C14="YES",(Data!C41&amp;CHAR(10)&amp;Data!C51),)</f>
        <v>0</v>
      </c>
    </row>
    <row r="15" spans="2:8" ht="15.75" thickBot="1" x14ac:dyDescent="0.3">
      <c r="B15" s="9" t="s">
        <v>180</v>
      </c>
      <c r="C15" s="25"/>
      <c r="D15" s="22">
        <f>IF(C15="YES",(Workings!E52&amp;", "&amp;Workings!F52&amp;", "&amp;Workings!G52&amp;", "&amp;Workings!H52&amp;", "&amp;Workings!I52&amp;", "&amp;Workings!J52&amp;", "&amp;Workings!K52&amp;", "&amp;Workings!L52&amp;", "&amp;Workings!M52),)</f>
        <v>0</v>
      </c>
      <c r="E15" s="12">
        <f>IF(C15="YES",(Data!C12&amp;CHAR(10)&amp;Data!C13&amp;CHAR(10)&amp;Data!C15&amp;CHAR(10)&amp;Data!C16&amp;CHAR(10)&amp;Data!C17&amp;CHAR(10)&amp;Data!C18&amp;CHAR(10)&amp;Data!C19&amp;CHAR(10)&amp;Data!C20&amp;CHAR(10)&amp;Data!C21&amp;CHAR(10)&amp;Data!C52&amp;CHAR(10)&amp;Data!C54&amp;CHAR(10)&amp;Data!C55&amp;CHAR(10)&amp;Data!C56&amp;CHAR(10)&amp;Data!C71&amp;CHAR(10)&amp;Data!C84&amp;CHAR(10)&amp;Data!C85&amp;CHAR(10)&amp;Data!C86&amp;CHAR(10)&amp;Data!C87),)</f>
        <v>0</v>
      </c>
    </row>
    <row r="16" spans="2:8" ht="15.75" thickBot="1" x14ac:dyDescent="0.3">
      <c r="B16" s="9" t="s">
        <v>181</v>
      </c>
      <c r="C16" s="25"/>
      <c r="D16" s="23">
        <f>IF(C16="YES",Workings!E56,)</f>
        <v>0</v>
      </c>
      <c r="E16" s="12">
        <f>IF(C16="YES",Data!C49,)</f>
        <v>0</v>
      </c>
    </row>
    <row r="17" spans="2:5" ht="15.75" thickBot="1" x14ac:dyDescent="0.3">
      <c r="B17" s="9" t="s">
        <v>182</v>
      </c>
      <c r="C17" s="25"/>
      <c r="D17" s="23">
        <f>IF(C17="YES",Workings!E60,)</f>
        <v>0</v>
      </c>
      <c r="E17" s="12">
        <f>IF(C17="YES",(Data!C57&amp;CHAR(10)&amp;Data!C58&amp;CHAR(10)&amp;Data!C59&amp;CHAR(10)&amp;Data!C60&amp;CHAR(10)&amp;Data!C61),)</f>
        <v>0</v>
      </c>
    </row>
    <row r="18" spans="2:5" ht="15.75" thickBot="1" x14ac:dyDescent="0.3">
      <c r="B18" s="9" t="s">
        <v>153</v>
      </c>
      <c r="C18" s="25"/>
      <c r="D18" s="22">
        <f>IF(C18="YES",(Workings!E64&amp;", "&amp;Workings!F64&amp;", "&amp;Workings!G64&amp;", "&amp;Workings!H64&amp;", "&amp;Workings!I64&amp;", "&amp;Workings!J64&amp;", "&amp;Workings!K64&amp;", "&amp;Workings!L64&amp;", "&amp;Workings!M64),)</f>
        <v>0</v>
      </c>
      <c r="E18" s="12">
        <f>IF(C18="YES",(Data!C69&amp;CHAR(10)&amp;Data!C70&amp;CHAR(10)&amp;Data!C72&amp;CHAR(10)&amp;Data!C73&amp;CHAR(10)&amp;Data!C74&amp;CHAR(10)&amp;Data!C81&amp;CHAR(10)&amp;Data!C85&amp;CHAR(10)&amp;Data!C86&amp;CHAR(10)&amp;Data!C87),)</f>
        <v>0</v>
      </c>
    </row>
    <row r="19" spans="2:5" ht="15.75" thickBot="1" x14ac:dyDescent="0.3">
      <c r="B19" s="9" t="s">
        <v>183</v>
      </c>
      <c r="C19" s="25"/>
      <c r="D19" s="22">
        <f>IF(C19="YES",(Workings!E68&amp;", "&amp;Workings!F68),)</f>
        <v>0</v>
      </c>
      <c r="E19" s="12">
        <f>IF(C19="YES",("EXCLUDE "&amp;Data!C68&amp;CHAR(10)&amp;CHAR(10)&amp;Data!C76),)</f>
        <v>0</v>
      </c>
    </row>
    <row r="20" spans="2:5" ht="15.75" thickBot="1" x14ac:dyDescent="0.3">
      <c r="B20" s="9" t="s">
        <v>184</v>
      </c>
      <c r="C20" s="25"/>
      <c r="D20" s="23">
        <f>IF(C20="YES",Workings!E72,)</f>
        <v>0</v>
      </c>
      <c r="E20" s="13">
        <f>IF(C20="YES",Data!C68,)</f>
        <v>0</v>
      </c>
    </row>
    <row r="21" spans="2:5" ht="15.75" thickBot="1" x14ac:dyDescent="0.3">
      <c r="B21" s="9" t="s">
        <v>185</v>
      </c>
      <c r="C21" s="25"/>
      <c r="D21" s="22">
        <f>IF(C21="YES",(Workings!E76&amp;", "&amp;Workings!F76),)</f>
        <v>0</v>
      </c>
      <c r="E21" s="12">
        <f>IF(C21="YES",(Data!C6&amp;CHAR(10)&amp;Data!C82),)</f>
        <v>0</v>
      </c>
    </row>
    <row r="22" spans="2:5" ht="15.75" thickBot="1" x14ac:dyDescent="0.3">
      <c r="B22" s="9" t="s">
        <v>186</v>
      </c>
      <c r="C22" s="25"/>
      <c r="D22" s="23">
        <f>IF(C22="YES",Workings!E80,)</f>
        <v>0</v>
      </c>
      <c r="E22" s="12">
        <f>IF(C22="YES",Data!C88,)</f>
        <v>0</v>
      </c>
    </row>
    <row r="23" spans="2:5" ht="30.75" customHeight="1" x14ac:dyDescent="0.25">
      <c r="B23" s="3" t="s">
        <v>36</v>
      </c>
      <c r="D23" s="8" t="s">
        <v>158</v>
      </c>
      <c r="E23" t="str">
        <f>Data!C50</f>
        <v>14.4  Devices shall be designed and manufactured in such a way that adjustment, calibration, and maintenance can be done safely and effectively.</v>
      </c>
    </row>
    <row r="24" spans="2:5" x14ac:dyDescent="0.25">
      <c r="B24" s="3" t="s">
        <v>36</v>
      </c>
      <c r="D24">
        <v>18.8</v>
      </c>
      <c r="E24" t="str">
        <f>Data!C75</f>
        <v>18.8  Devices shall be designed and manufactured in such a way as to protect, as far as possible, against unauthorised access that could hamper the device from functioning as intended.</v>
      </c>
    </row>
    <row r="25" spans="2:5" x14ac:dyDescent="0.25"/>
    <row r="26" spans="2:5" hidden="1" x14ac:dyDescent="0.25"/>
    <row r="27" spans="2:5" hidden="1" x14ac:dyDescent="0.25"/>
    <row r="28" spans="2:5" hidden="1" x14ac:dyDescent="0.25"/>
    <row r="29" spans="2:5" hidden="1" x14ac:dyDescent="0.25"/>
    <row r="30" spans="2:5" hidden="1" x14ac:dyDescent="0.25"/>
    <row r="31" spans="2:5" hidden="1" x14ac:dyDescent="0.25"/>
  </sheetData>
  <sheetProtection algorithmName="SHA-512" hashValue="fJQvbXYSdXF0PRX6aTX0cuaxP0fTD+oV5gEhPuBhOQVhesyS1zZWHGEt9iWiEvmp80duvQz4uxQgaE5RVlSZCA==" saltValue="lmr6a8POchPKqHB1L4Wodg==" spinCount="100000" sheet="1" objects="1" scenario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r:uid="{47A1913C-D949-4E6B-8041-6842E1683D9C}">
          <x14:formula1>
            <xm:f>Workings!$C$16:$C$17</xm:f>
          </x14:formula1>
          <xm:sqref>C7</xm:sqref>
        </x14:dataValidation>
        <x14:dataValidation type="list" showInputMessage="1" showErrorMessage="1" xr:uid="{EF32C50A-3C00-4E64-9363-210A27E49704}">
          <x14:formula1>
            <xm:f>Workings!$C$4:$C$5</xm:f>
          </x14:formula1>
          <xm:sqref>C3</xm:sqref>
        </x14:dataValidation>
        <x14:dataValidation type="list" showInputMessage="1" xr:uid="{3FAA35CB-5EB0-4E8B-A57A-3F1D4A5655E5}">
          <x14:formula1>
            <xm:f>Workings!$C$8:$C$9</xm:f>
          </x14:formula1>
          <xm:sqref>C4</xm:sqref>
        </x14:dataValidation>
        <x14:dataValidation type="list" allowBlank="1" showInputMessage="1" xr:uid="{EB7CC300-D447-422D-83DC-6B68431CF6FF}">
          <x14:formula1>
            <xm:f>Workings!$C$12:$C$13</xm:f>
          </x14:formula1>
          <xm:sqref>C5</xm:sqref>
        </x14:dataValidation>
        <x14:dataValidation type="list" allowBlank="1" showInputMessage="1" xr:uid="{B674AB1D-7E8E-48A3-A5DA-BFCE803F63C7}">
          <x14:formula1>
            <xm:f>Workings!$C$20:$C$21</xm:f>
          </x14:formula1>
          <xm:sqref>C6</xm:sqref>
        </x14:dataValidation>
        <x14:dataValidation type="list" allowBlank="1" showInputMessage="1" xr:uid="{D5378EB8-4580-40E0-9042-68DC9E9CBD54}">
          <x14:formula1>
            <xm:f>Workings!$C$24:$C$25</xm:f>
          </x14:formula1>
          <xm:sqref>C8</xm:sqref>
        </x14:dataValidation>
        <x14:dataValidation type="list" allowBlank="1" showInputMessage="1" xr:uid="{455ECA10-0C4E-4911-80DC-BBC3DEF88AD4}">
          <x14:formula1>
            <xm:f>Workings!$C$28:$C$29</xm:f>
          </x14:formula1>
          <xm:sqref>C9</xm:sqref>
        </x14:dataValidation>
        <x14:dataValidation type="list" allowBlank="1" showInputMessage="1" xr:uid="{5B6DD293-6C75-42B8-8CFB-C0DE04A8E8D1}">
          <x14:formula1>
            <xm:f>Workings!$C$32:$C$33</xm:f>
          </x14:formula1>
          <xm:sqref>C10</xm:sqref>
        </x14:dataValidation>
        <x14:dataValidation type="list" allowBlank="1" showInputMessage="1" xr:uid="{1D640444-DE52-470F-93E6-9EB72D3999C0}">
          <x14:formula1>
            <xm:f>Workings!$C$36:$C$37</xm:f>
          </x14:formula1>
          <xm:sqref>C11</xm:sqref>
        </x14:dataValidation>
        <x14:dataValidation type="list" allowBlank="1" showInputMessage="1" xr:uid="{F2174E96-45EB-4309-A50B-72406B9A153F}">
          <x14:formula1>
            <xm:f>Workings!$C$40:$C$41</xm:f>
          </x14:formula1>
          <xm:sqref>C12</xm:sqref>
        </x14:dataValidation>
        <x14:dataValidation type="list" allowBlank="1" showInputMessage="1" xr:uid="{8DC7CCF9-D615-447E-862B-BB63C4063371}">
          <x14:formula1>
            <xm:f>Workings!$C$44:$C$45</xm:f>
          </x14:formula1>
          <xm:sqref>C13</xm:sqref>
        </x14:dataValidation>
        <x14:dataValidation type="list" allowBlank="1" showInputMessage="1" xr:uid="{5D9534F1-97A6-4EA1-A0AC-115AB65C1ABA}">
          <x14:formula1>
            <xm:f>Workings!$C$48:$C$49</xm:f>
          </x14:formula1>
          <xm:sqref>C14</xm:sqref>
        </x14:dataValidation>
        <x14:dataValidation type="list" allowBlank="1" showInputMessage="1" xr:uid="{CD812604-D878-4E69-B464-D566C21C1E09}">
          <x14:formula1>
            <xm:f>Workings!$C$52:$C$53</xm:f>
          </x14:formula1>
          <xm:sqref>C15</xm:sqref>
        </x14:dataValidation>
        <x14:dataValidation type="list" allowBlank="1" showInputMessage="1" xr:uid="{F75DCA15-C804-4A32-84BB-204B33FF6B78}">
          <x14:formula1>
            <xm:f>Workings!$C$56:$C$57</xm:f>
          </x14:formula1>
          <xm:sqref>C16</xm:sqref>
        </x14:dataValidation>
        <x14:dataValidation type="list" allowBlank="1" showInputMessage="1" showErrorMessage="1" xr:uid="{C2A8B6B8-CC3F-4B6B-A1E4-D46D3808F3BF}">
          <x14:formula1>
            <xm:f>Workings!$C$60:$C$61</xm:f>
          </x14:formula1>
          <xm:sqref>C17</xm:sqref>
        </x14:dataValidation>
        <x14:dataValidation type="list" allowBlank="1" showInputMessage="1" showErrorMessage="1" xr:uid="{57B80E07-F261-4AAF-99AB-E272BEEF6661}">
          <x14:formula1>
            <xm:f>Workings!$C$64:$C$65</xm:f>
          </x14:formula1>
          <xm:sqref>C18</xm:sqref>
        </x14:dataValidation>
        <x14:dataValidation type="list" allowBlank="1" showInputMessage="1" showErrorMessage="1" xr:uid="{5B44C8A8-709B-42D5-9168-7EBFEB6E2A43}">
          <x14:formula1>
            <xm:f>Workings!$C$68:$C$69</xm:f>
          </x14:formula1>
          <xm:sqref>C19</xm:sqref>
        </x14:dataValidation>
        <x14:dataValidation type="list" allowBlank="1" showInputMessage="1" showErrorMessage="1" xr:uid="{592625E1-0700-43F4-816C-7525F47AA466}">
          <x14:formula1>
            <xm:f>Workings!$C$72:$C$73</xm:f>
          </x14:formula1>
          <xm:sqref>C20</xm:sqref>
        </x14:dataValidation>
        <x14:dataValidation type="list" allowBlank="1" showInputMessage="1" showErrorMessage="1" xr:uid="{4567A988-BB39-4C61-9C31-87DA84749DBA}">
          <x14:formula1>
            <xm:f>Workings!$C$76:$C$77</xm:f>
          </x14:formula1>
          <xm:sqref>C21</xm:sqref>
        </x14:dataValidation>
        <x14:dataValidation type="list" allowBlank="1" showInputMessage="1" showErrorMessage="1" xr:uid="{79A9B8C7-83FF-4CDA-91FD-EB119E6EB252}">
          <x14:formula1>
            <xm:f>Workings!$C$80:$C$81</xm:f>
          </x14:formula1>
          <xm:sqref>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Basics</vt:lpstr>
      <vt:lpstr>Data</vt:lpstr>
      <vt:lpstr>Workings</vt:lpstr>
      <vt:lpstr>Instructions</vt:lpstr>
      <vt:lpstr>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paulh</dc:creator>
  <cp:lastModifiedBy>paulh</cp:lastModifiedBy>
  <dcterms:created xsi:type="dcterms:W3CDTF">2020-05-12T12:59:04Z</dcterms:created>
  <dcterms:modified xsi:type="dcterms:W3CDTF">2020-06-05T13:47:12Z</dcterms:modified>
</cp:coreProperties>
</file>