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manue\Documents\Magister\De Gregorio\Tesis\Bases\"/>
    </mc:Choice>
  </mc:AlternateContent>
  <xr:revisionPtr revIDLastSave="0" documentId="8_{9D32FEA9-2E00-48C9-A448-07D66F54BA5C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IPC" sheetId="6" r:id="rId1"/>
    <sheet name="Datos fuente primaria" sheetId="1" r:id="rId2"/>
    <sheet name="Variables construidas" sheetId="3" r:id="rId3"/>
    <sheet name="Variables usadas en ajuste" sheetId="4" r:id="rId4"/>
    <sheet name="MMCLP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6" l="1"/>
  <c r="C6" i="4" l="1"/>
  <c r="D6" i="4"/>
  <c r="E6" i="4"/>
  <c r="F6" i="4"/>
  <c r="G6" i="4"/>
  <c r="B6" i="4"/>
  <c r="C5" i="4"/>
  <c r="D5" i="4"/>
  <c r="E5" i="4"/>
  <c r="F5" i="4"/>
  <c r="G5" i="4"/>
  <c r="H5" i="4"/>
  <c r="H5" i="5" s="1"/>
  <c r="B5" i="4"/>
  <c r="C4" i="4"/>
  <c r="D4" i="4"/>
  <c r="E4" i="4"/>
  <c r="F4" i="4"/>
  <c r="G4" i="4"/>
  <c r="H4" i="4"/>
  <c r="H4" i="5" s="1"/>
  <c r="B4" i="4"/>
  <c r="C3" i="4"/>
  <c r="D3" i="4"/>
  <c r="E3" i="4"/>
  <c r="F3" i="4"/>
  <c r="G3" i="4"/>
  <c r="B3" i="4"/>
  <c r="C2" i="4"/>
  <c r="D2" i="4"/>
  <c r="E2" i="4"/>
  <c r="F2" i="4"/>
  <c r="G2" i="4"/>
  <c r="B2" i="4"/>
  <c r="O7" i="3"/>
  <c r="N6" i="3"/>
  <c r="S14" i="1"/>
  <c r="Q5" i="3" s="1"/>
  <c r="Q8" i="3" s="1"/>
  <c r="R14" i="1"/>
  <c r="P5" i="3" s="1"/>
  <c r="P8" i="3" s="1"/>
  <c r="P9" i="3" s="1"/>
  <c r="Q14" i="1"/>
  <c r="O5" i="3" s="1"/>
  <c r="O8" i="3" s="1"/>
  <c r="O9" i="3" s="1"/>
  <c r="Q3" i="3"/>
  <c r="S13" i="1"/>
  <c r="R13" i="1"/>
  <c r="Q13" i="1"/>
  <c r="S9" i="1"/>
  <c r="R9" i="1"/>
  <c r="P7" i="3" s="1"/>
  <c r="Q9" i="1"/>
  <c r="Q10" i="1"/>
  <c r="R10" i="1"/>
  <c r="S10" i="1"/>
  <c r="H2" i="4" s="1"/>
  <c r="H2" i="5" s="1"/>
  <c r="S8" i="1" l="1"/>
  <c r="Q7" i="3" s="1"/>
  <c r="Q9" i="3" s="1"/>
  <c r="H3" i="4" s="1"/>
  <c r="H3" i="5" s="1"/>
  <c r="O4" i="3"/>
  <c r="O6" i="3" s="1"/>
  <c r="P4" i="3"/>
  <c r="P6" i="3" s="1"/>
  <c r="Q4" i="3"/>
  <c r="Q6" i="3" s="1"/>
  <c r="H6" i="4" s="1"/>
  <c r="H6" i="5" s="1"/>
  <c r="O3" i="3"/>
  <c r="P3" i="3"/>
  <c r="D8" i="3"/>
  <c r="E8" i="3"/>
  <c r="F8" i="3"/>
  <c r="G8" i="3"/>
  <c r="H8" i="3"/>
  <c r="I8" i="3"/>
  <c r="J8" i="3"/>
  <c r="K8" i="3"/>
  <c r="L8" i="3"/>
  <c r="M8" i="3"/>
  <c r="N8" i="3"/>
  <c r="C8" i="3"/>
  <c r="D6" i="3"/>
  <c r="E6" i="3"/>
  <c r="F6" i="3"/>
  <c r="G6" i="3"/>
  <c r="H6" i="3"/>
  <c r="I6" i="3"/>
  <c r="J6" i="3"/>
  <c r="K6" i="3"/>
  <c r="L6" i="3"/>
  <c r="M6" i="3"/>
  <c r="C6" i="3"/>
  <c r="D5" i="3"/>
  <c r="E5" i="3"/>
  <c r="F5" i="3"/>
  <c r="G5" i="3"/>
  <c r="H5" i="3"/>
  <c r="I5" i="3"/>
  <c r="J5" i="3"/>
  <c r="K5" i="3"/>
  <c r="L5" i="3"/>
  <c r="M5" i="3"/>
  <c r="N5" i="3"/>
  <c r="C5" i="3"/>
  <c r="E13" i="4" l="1"/>
  <c r="E18" i="3"/>
  <c r="F18" i="3"/>
  <c r="C12" i="4" s="1"/>
  <c r="G18" i="3"/>
  <c r="H18" i="3"/>
  <c r="D12" i="4" s="1"/>
  <c r="I18" i="3"/>
  <c r="J18" i="3"/>
  <c r="E12" i="4" s="1"/>
  <c r="K18" i="3"/>
  <c r="L18" i="3"/>
  <c r="F12" i="4" s="1"/>
  <c r="M18" i="3"/>
  <c r="E19" i="3"/>
  <c r="F19" i="3"/>
  <c r="C13" i="4" s="1"/>
  <c r="G19" i="3"/>
  <c r="H19" i="3"/>
  <c r="D13" i="4" s="1"/>
  <c r="I19" i="3"/>
  <c r="J19" i="3"/>
  <c r="K19" i="3"/>
  <c r="L19" i="3"/>
  <c r="F13" i="4" s="1"/>
  <c r="M19" i="3"/>
  <c r="E20" i="3"/>
  <c r="F20" i="3"/>
  <c r="C14" i="4" s="1"/>
  <c r="G20" i="3"/>
  <c r="H20" i="3"/>
  <c r="D14" i="4" s="1"/>
  <c r="I20" i="3"/>
  <c r="J20" i="3"/>
  <c r="E14" i="4" s="1"/>
  <c r="K20" i="3"/>
  <c r="L20" i="3"/>
  <c r="F14" i="4" s="1"/>
  <c r="M20" i="3"/>
  <c r="E21" i="3"/>
  <c r="F21" i="3"/>
  <c r="C15" i="4" s="1"/>
  <c r="G21" i="3"/>
  <c r="H21" i="3"/>
  <c r="D15" i="4" s="1"/>
  <c r="I21" i="3"/>
  <c r="J21" i="3"/>
  <c r="E15" i="4" s="1"/>
  <c r="K21" i="3"/>
  <c r="L21" i="3"/>
  <c r="F15" i="4" s="1"/>
  <c r="M21" i="3"/>
  <c r="E22" i="3"/>
  <c r="F22" i="3"/>
  <c r="C16" i="4" s="1"/>
  <c r="G22" i="3"/>
  <c r="H22" i="3"/>
  <c r="D16" i="4" s="1"/>
  <c r="I22" i="3"/>
  <c r="J22" i="3"/>
  <c r="E16" i="4" s="1"/>
  <c r="K22" i="3"/>
  <c r="L22" i="3"/>
  <c r="F16" i="4" s="1"/>
  <c r="M22" i="3"/>
  <c r="E23" i="3"/>
  <c r="F23" i="3"/>
  <c r="C17" i="4" s="1"/>
  <c r="G23" i="3"/>
  <c r="H23" i="3"/>
  <c r="D17" i="4" s="1"/>
  <c r="I23" i="3"/>
  <c r="J23" i="3"/>
  <c r="E17" i="4" s="1"/>
  <c r="K23" i="3"/>
  <c r="L23" i="3"/>
  <c r="F17" i="4" s="1"/>
  <c r="M23" i="3"/>
  <c r="L9" i="3" l="1"/>
  <c r="C3" i="3" l="1"/>
  <c r="U8" i="1" l="1"/>
  <c r="U7" i="1"/>
  <c r="D10" i="3"/>
  <c r="E10" i="3"/>
  <c r="F10" i="3"/>
  <c r="G10" i="3"/>
  <c r="H10" i="3"/>
  <c r="I10" i="3"/>
  <c r="O10" i="3" s="1"/>
  <c r="O11" i="3" s="1"/>
  <c r="J10" i="3"/>
  <c r="K10" i="3"/>
  <c r="L10" i="3"/>
  <c r="M10" i="3"/>
  <c r="N10" i="3"/>
  <c r="C10" i="3"/>
  <c r="P10" i="3" l="1"/>
  <c r="P11" i="3" s="1"/>
  <c r="F9" i="4"/>
  <c r="G9" i="4"/>
  <c r="F8" i="4"/>
  <c r="G8" i="4"/>
  <c r="F7" i="4"/>
  <c r="F7" i="5" s="1"/>
  <c r="G7" i="4"/>
  <c r="G7" i="5" s="1"/>
  <c r="F5" i="5"/>
  <c r="G5" i="5"/>
  <c r="F4" i="5"/>
  <c r="G4" i="5"/>
  <c r="F2" i="5"/>
  <c r="G2" i="5"/>
  <c r="C9" i="4"/>
  <c r="D9" i="4"/>
  <c r="E9" i="4"/>
  <c r="B9" i="4"/>
  <c r="B8" i="4"/>
  <c r="C8" i="4"/>
  <c r="D8" i="4"/>
  <c r="E8" i="4"/>
  <c r="Y8" i="1" l="1"/>
  <c r="F8" i="1" s="1"/>
  <c r="E8" i="1" s="1"/>
  <c r="C7" i="3" s="1"/>
  <c r="C7" i="4"/>
  <c r="C7" i="5" s="1"/>
  <c r="D7" i="4"/>
  <c r="D7" i="5" s="1"/>
  <c r="E7" i="4"/>
  <c r="E7" i="5" s="1"/>
  <c r="B7" i="4"/>
  <c r="B7" i="5" s="1"/>
  <c r="C5" i="5"/>
  <c r="D5" i="5"/>
  <c r="E5" i="5"/>
  <c r="B5" i="5"/>
  <c r="C4" i="5"/>
  <c r="D4" i="5"/>
  <c r="E4" i="5"/>
  <c r="B4" i="5"/>
  <c r="C9" i="3" l="1"/>
  <c r="C20" i="3"/>
  <c r="B14" i="4" s="1"/>
  <c r="C21" i="3"/>
  <c r="B15" i="4" s="1"/>
  <c r="C22" i="3"/>
  <c r="B16" i="4" s="1"/>
  <c r="C19" i="3"/>
  <c r="B13" i="4" s="1"/>
  <c r="C23" i="3"/>
  <c r="B17" i="4" s="1"/>
  <c r="C18" i="3"/>
  <c r="B12" i="4" s="1"/>
  <c r="D7" i="3"/>
  <c r="D19" i="3" l="1"/>
  <c r="D23" i="3"/>
  <c r="D22" i="3"/>
  <c r="D21" i="3"/>
  <c r="D20" i="3"/>
  <c r="D18" i="3"/>
  <c r="D9" i="3"/>
  <c r="B3" i="5"/>
  <c r="E7" i="3"/>
  <c r="F7" i="3"/>
  <c r="G7" i="3"/>
  <c r="G9" i="3" s="1"/>
  <c r="H7" i="3"/>
  <c r="I7" i="3"/>
  <c r="J7" i="3"/>
  <c r="K7" i="3"/>
  <c r="K9" i="3" s="1"/>
  <c r="L7" i="3"/>
  <c r="M7" i="3"/>
  <c r="N7" i="3"/>
  <c r="C2" i="5"/>
  <c r="D2" i="5"/>
  <c r="E2" i="5"/>
  <c r="B2" i="5"/>
  <c r="D3" i="3"/>
  <c r="D4" i="3" s="1"/>
  <c r="D15" i="3" s="1"/>
  <c r="E3" i="3"/>
  <c r="F3" i="3"/>
  <c r="G3" i="3"/>
  <c r="H3" i="3"/>
  <c r="I3" i="3"/>
  <c r="I4" i="3" s="1"/>
  <c r="I15" i="3" s="1"/>
  <c r="J3" i="3"/>
  <c r="K3" i="3"/>
  <c r="K4" i="3" s="1"/>
  <c r="L3" i="3"/>
  <c r="L4" i="3" s="1"/>
  <c r="M3" i="3"/>
  <c r="M4" i="3" s="1"/>
  <c r="M15" i="3" s="1"/>
  <c r="N3" i="3"/>
  <c r="N4" i="3" s="1"/>
  <c r="C4" i="3"/>
  <c r="C15" i="3" s="1"/>
  <c r="N21" i="3" l="1"/>
  <c r="G15" i="4" s="1"/>
  <c r="N20" i="3"/>
  <c r="G14" i="4" s="1"/>
  <c r="N19" i="3"/>
  <c r="G13" i="4" s="1"/>
  <c r="N23" i="3"/>
  <c r="G17" i="4" s="1"/>
  <c r="N18" i="3"/>
  <c r="G12" i="4" s="1"/>
  <c r="N22" i="3"/>
  <c r="G16" i="4" s="1"/>
  <c r="H4" i="3"/>
  <c r="H15" i="3" s="1"/>
  <c r="H12" i="3"/>
  <c r="H13" i="3" s="1"/>
  <c r="G4" i="3"/>
  <c r="G12" i="3"/>
  <c r="G13" i="3" s="1"/>
  <c r="E4" i="3"/>
  <c r="E15" i="3" s="1"/>
  <c r="E12" i="3"/>
  <c r="E13" i="3" s="1"/>
  <c r="J4" i="3"/>
  <c r="J15" i="3" s="1"/>
  <c r="J12" i="3"/>
  <c r="J13" i="3" s="1"/>
  <c r="F4" i="3"/>
  <c r="F12" i="3"/>
  <c r="F13" i="3" s="1"/>
  <c r="F6" i="5"/>
  <c r="L15" i="3"/>
  <c r="D6" i="5"/>
  <c r="G6" i="5"/>
  <c r="N15" i="3"/>
  <c r="E6" i="5"/>
  <c r="C6" i="5"/>
  <c r="F15" i="3"/>
  <c r="N9" i="3"/>
  <c r="G3" i="5" s="1"/>
  <c r="J9" i="3"/>
  <c r="E3" i="5" s="1"/>
  <c r="F9" i="3"/>
  <c r="C3" i="5" s="1"/>
  <c r="B6" i="5"/>
  <c r="K15" i="3"/>
  <c r="G15" i="3"/>
  <c r="M9" i="3"/>
  <c r="I9" i="3"/>
  <c r="E9" i="3"/>
  <c r="F3" i="5"/>
  <c r="H9" i="3"/>
  <c r="D3" i="5" s="1"/>
  <c r="H14" i="3" l="1"/>
</calcChain>
</file>

<file path=xl/sharedStrings.xml><?xml version="1.0" encoding="utf-8"?>
<sst xmlns="http://schemas.openxmlformats.org/spreadsheetml/2006/main" count="120" uniqueCount="63">
  <si>
    <t>Fuente</t>
  </si>
  <si>
    <t>Observaciones</t>
  </si>
  <si>
    <t>Variable</t>
  </si>
  <si>
    <t>Unidad de medida</t>
  </si>
  <si>
    <t>2100 Employees SSC (7% salud)</t>
  </si>
  <si>
    <t>OECD Tax Database</t>
  </si>
  <si>
    <t>Miles de millones de CLP</t>
  </si>
  <si>
    <t>2200 Employers SSC (7% salud)</t>
  </si>
  <si>
    <t>Pension Contributions as % of GDP</t>
  </si>
  <si>
    <t>OECD Pensions at Glance</t>
  </si>
  <si>
    <t>Porcentaje de PIB</t>
  </si>
  <si>
    <t>Pension Benefits as % of GDP</t>
  </si>
  <si>
    <t>GDP (current LCU)</t>
  </si>
  <si>
    <t>World Bank</t>
  </si>
  <si>
    <t>CLP</t>
  </si>
  <si>
    <t>Relación entre los principales agregados macroeconómicos, a precios corrientes, series empalmadas, referencia 2013 (miles de millones de pesos)</t>
  </si>
  <si>
    <t>Banco Central</t>
  </si>
  <si>
    <t>Ingreso nacional bruto disponible</t>
  </si>
  <si>
    <t>EBE sector servicios de vivienda</t>
  </si>
  <si>
    <t>Millones CLP</t>
  </si>
  <si>
    <t>EB/IM hogares</t>
  </si>
  <si>
    <t>Remuneración de asalariados</t>
  </si>
  <si>
    <t>Impuestos netos de subvenciones</t>
  </si>
  <si>
    <t>Renta de la propiedad</t>
  </si>
  <si>
    <t>Intereses</t>
  </si>
  <si>
    <t>Renta distribuida de las sociedades</t>
  </si>
  <si>
    <t>Utilidades reinvertidas de la inversión extranjera directa</t>
  </si>
  <si>
    <t>Renta de la propiedad atribuida a los titulares de pólizas de seguros</t>
  </si>
  <si>
    <t>Recaudación Impuesto Global Complementario</t>
  </si>
  <si>
    <t>Servicio de Impuestos Internos</t>
  </si>
  <si>
    <t>N° de Personas</t>
  </si>
  <si>
    <t>Renta Determinada</t>
  </si>
  <si>
    <t xml:space="preserve">N° de Personas no exentas </t>
  </si>
  <si>
    <t>Personas</t>
  </si>
  <si>
    <t>Millones de CLP</t>
  </si>
  <si>
    <t>Servicios de intermediación financiera medidos indirectamente (SIFMI)</t>
  </si>
  <si>
    <t>Banco Central Cuadro 111</t>
  </si>
  <si>
    <t>SIFMI depósitos CEPAL</t>
  </si>
  <si>
    <t>contribuciones para salud de los dependientes</t>
  </si>
  <si>
    <t>contribuciones para salud de los independientes</t>
  </si>
  <si>
    <t>Intereses netos de SIFMI</t>
  </si>
  <si>
    <t>MMCLP</t>
  </si>
  <si>
    <t>Ingreso Mixto</t>
  </si>
  <si>
    <t>Renta distribuida de las cuasisociedades</t>
  </si>
  <si>
    <t>Ingresos del capital</t>
  </si>
  <si>
    <t>Ingreso de los independientes</t>
  </si>
  <si>
    <t>Miles de millones de  CLP</t>
  </si>
  <si>
    <t>SIFMI depósitos 30% de SIFMI total</t>
  </si>
  <si>
    <t>UTM</t>
  </si>
  <si>
    <t>SII</t>
  </si>
  <si>
    <t>Unidad Tributaria Mensual</t>
  </si>
  <si>
    <t>Unidad de Fomento</t>
  </si>
  <si>
    <t>UF</t>
  </si>
  <si>
    <t>Salarios/INB</t>
  </si>
  <si>
    <t>Salarios proyectados</t>
  </si>
  <si>
    <t>Indep1</t>
  </si>
  <si>
    <t>Indep2</t>
  </si>
  <si>
    <t>Indep3</t>
  </si>
  <si>
    <t>Indep4</t>
  </si>
  <si>
    <t>Indep5</t>
  </si>
  <si>
    <t>Indep6</t>
  </si>
  <si>
    <t>Periodo</t>
  </si>
  <si>
    <t>1.IPC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</si>
</sst>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8" formatCode="&quot;$&quot;#,##0.00;[Red]&quot;$&quot;\-#,##0.00"/>
    <numFmt numFmtId="41" formatCode="_ * #,##0_ ;_ * \-#,##0_ ;_ * &quot;-&quot;_ ;_ @_ "/>
    <numFmt numFmtId="43" formatCode="_ * #,##0.00_ ;_ * \-#,##0.00_ ;_ * &quot;-&quot;??_ ;_ @_ "/>
    <numFmt numFmtId="164" formatCode="#,##0.000"/>
    <numFmt numFmtId="165" formatCode="_-* #,##0_-;\-* #,##0_-;_-* &quot;-&quot;_-;_-@_-"/>
    <numFmt numFmtId="166" formatCode="_-* #,##0.00_-;\-* #,##0.00_-;_-* &quot;-&quot;??_-;_-@_-"/>
    <numFmt numFmtId="167" formatCode="_-* #,##0.00\ _€_-;\-* #,##0.00\ _€_-;_-* &quot;-&quot;??\ _€_-;_-@_-"/>
    <numFmt numFmtId="168" formatCode="_-[$€-2]* #,##0.00_-;\-[$€-2]* #,##0.00_-;_-[$€-2]* &quot;-&quot;??_-"/>
    <numFmt numFmtId="169" formatCode="_(&quot;€&quot;* #,##0.00_);_(&quot;€&quot;* \(#,##0.00\);_(&quot;€&quot;* &quot;-&quot;??_);_(@_)"/>
    <numFmt numFmtId="170" formatCode="#,##0.0"/>
    <numFmt numFmtId="171" formatCode="_-[$€-2]\ * #,##0.00_-;\-[$€-2]\ * #,##0.00_-;_-[$€-2]\ * &quot;-&quot;??_-"/>
    <numFmt numFmtId="172" formatCode="_([$€]* #,##0.00_);_([$€]* \(#,##0.00\);_([$€]* &quot;-&quot;??_);_(@_)"/>
  </numFmts>
  <fonts count="3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9"/>
      <name val="Geneva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u/>
      <sz val="7.5"/>
      <color indexed="12"/>
      <name val="Times New Roman"/>
      <family val="1"/>
    </font>
    <font>
      <sz val="9"/>
      <name val="Humnst777 Lt BT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DEEAF6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874">
    <xf numFmtId="0" fontId="0" fillId="0" borderId="0"/>
    <xf numFmtId="41" fontId="5" fillId="0" borderId="0" applyFont="0" applyFill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7" fillId="0" borderId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20" fillId="17" borderId="3" applyNumberFormat="0" applyAlignment="0" applyProtection="0"/>
    <xf numFmtId="0" fontId="20" fillId="17" borderId="3" applyNumberFormat="0" applyAlignment="0" applyProtection="0"/>
    <xf numFmtId="0" fontId="20" fillId="17" borderId="3" applyNumberFormat="0" applyAlignment="0" applyProtection="0"/>
    <xf numFmtId="0" fontId="20" fillId="17" borderId="3" applyNumberFormat="0" applyAlignment="0" applyProtection="0"/>
    <xf numFmtId="0" fontId="20" fillId="17" borderId="3" applyNumberFormat="0" applyAlignment="0" applyProtection="0"/>
    <xf numFmtId="0" fontId="20" fillId="17" borderId="3" applyNumberFormat="0" applyAlignment="0" applyProtection="0"/>
    <xf numFmtId="0" fontId="20" fillId="17" borderId="3" applyNumberFormat="0" applyAlignment="0" applyProtection="0"/>
    <xf numFmtId="0" fontId="20" fillId="17" borderId="3" applyNumberFormat="0" applyAlignment="0" applyProtection="0"/>
    <xf numFmtId="0" fontId="22" fillId="18" borderId="4" applyNumberFormat="0" applyAlignment="0" applyProtection="0"/>
    <xf numFmtId="0" fontId="22" fillId="18" borderId="4" applyNumberFormat="0" applyAlignment="0" applyProtection="0"/>
    <xf numFmtId="0" fontId="22" fillId="18" borderId="4" applyNumberFormat="0" applyAlignment="0" applyProtection="0"/>
    <xf numFmtId="0" fontId="22" fillId="18" borderId="4" applyNumberFormat="0" applyAlignment="0" applyProtection="0"/>
    <xf numFmtId="0" fontId="22" fillId="18" borderId="4" applyNumberFormat="0" applyAlignment="0" applyProtection="0"/>
    <xf numFmtId="0" fontId="22" fillId="18" borderId="4" applyNumberFormat="0" applyAlignment="0" applyProtection="0"/>
    <xf numFmtId="0" fontId="22" fillId="18" borderId="4" applyNumberFormat="0" applyAlignment="0" applyProtection="0"/>
    <xf numFmtId="0" fontId="22" fillId="18" borderId="4" applyNumberFormat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18" fillId="8" borderId="3" applyNumberFormat="0" applyAlignment="0" applyProtection="0"/>
    <xf numFmtId="0" fontId="18" fillId="8" borderId="3" applyNumberFormat="0" applyAlignment="0" applyProtection="0"/>
    <xf numFmtId="0" fontId="18" fillId="8" borderId="3" applyNumberFormat="0" applyAlignment="0" applyProtection="0"/>
    <xf numFmtId="0" fontId="18" fillId="8" borderId="3" applyNumberFormat="0" applyAlignment="0" applyProtection="0"/>
    <xf numFmtId="0" fontId="18" fillId="8" borderId="3" applyNumberFormat="0" applyAlignment="0" applyProtection="0"/>
    <xf numFmtId="0" fontId="18" fillId="8" borderId="3" applyNumberFormat="0" applyAlignment="0" applyProtection="0"/>
    <xf numFmtId="0" fontId="18" fillId="8" borderId="3" applyNumberFormat="0" applyAlignment="0" applyProtection="0"/>
    <xf numFmtId="0" fontId="18" fillId="8" borderId="3" applyNumberFormat="0" applyAlignment="0" applyProtection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7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7" fillId="0" borderId="0"/>
    <xf numFmtId="165" fontId="5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6" fontId="8" fillId="0" borderId="0" applyFont="0" applyFill="0" applyBorder="0" applyAlignment="0" applyProtection="0"/>
    <xf numFmtId="167" fontId="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8" fillId="0" borderId="0" applyFont="0" applyFill="0" applyBorder="0" applyAlignment="0" applyProtection="0"/>
    <xf numFmtId="167" fontId="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0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7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24" borderId="6" applyNumberFormat="0" applyFont="0" applyAlignment="0" applyProtection="0"/>
    <xf numFmtId="0" fontId="6" fillId="24" borderId="6" applyNumberFormat="0" applyFont="0" applyAlignment="0" applyProtection="0"/>
    <xf numFmtId="0" fontId="6" fillId="24" borderId="6" applyNumberFormat="0" applyFont="0" applyAlignment="0" applyProtection="0"/>
    <xf numFmtId="0" fontId="6" fillId="24" borderId="6" applyNumberFormat="0" applyFont="0" applyAlignment="0" applyProtection="0"/>
    <xf numFmtId="0" fontId="6" fillId="24" borderId="6" applyNumberFormat="0" applyFont="0" applyAlignment="0" applyProtection="0"/>
    <xf numFmtId="0" fontId="6" fillId="24" borderId="6" applyNumberFormat="0" applyFont="0" applyAlignment="0" applyProtection="0"/>
    <xf numFmtId="0" fontId="6" fillId="24" borderId="6" applyNumberFormat="0" applyFont="0" applyAlignment="0" applyProtection="0"/>
    <xf numFmtId="0" fontId="6" fillId="24" borderId="6" applyNumberFormat="0" applyFont="0" applyAlignment="0" applyProtection="0"/>
    <xf numFmtId="0" fontId="6" fillId="24" borderId="6" applyNumberFormat="0" applyFont="0" applyAlignment="0" applyProtection="0"/>
    <xf numFmtId="0" fontId="6" fillId="24" borderId="6" applyNumberFormat="0" applyFont="0" applyAlignment="0" applyProtection="0"/>
    <xf numFmtId="0" fontId="28" fillId="0" borderId="0" applyNumberForma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9" fillId="17" borderId="7" applyNumberFormat="0" applyAlignment="0" applyProtection="0"/>
    <xf numFmtId="0" fontId="19" fillId="17" borderId="7" applyNumberFormat="0" applyAlignment="0" applyProtection="0"/>
    <xf numFmtId="0" fontId="19" fillId="17" borderId="7" applyNumberFormat="0" applyAlignment="0" applyProtection="0"/>
    <xf numFmtId="0" fontId="19" fillId="17" borderId="7" applyNumberFormat="0" applyAlignment="0" applyProtection="0"/>
    <xf numFmtId="0" fontId="19" fillId="17" borderId="7" applyNumberFormat="0" applyAlignment="0" applyProtection="0"/>
    <xf numFmtId="0" fontId="19" fillId="17" borderId="7" applyNumberFormat="0" applyAlignment="0" applyProtection="0"/>
    <xf numFmtId="0" fontId="19" fillId="17" borderId="7" applyNumberFormat="0" applyAlignment="0" applyProtection="0"/>
    <xf numFmtId="0" fontId="19" fillId="17" borderId="7" applyNumberFormat="0" applyAlignment="0" applyProtection="0"/>
    <xf numFmtId="0" fontId="7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3" fillId="0" borderId="9" applyNumberFormat="0" applyFill="0" applyAlignment="0" applyProtection="0"/>
    <xf numFmtId="0" fontId="13" fillId="0" borderId="9" applyNumberFormat="0" applyFill="0" applyAlignment="0" applyProtection="0"/>
    <xf numFmtId="0" fontId="13" fillId="0" borderId="9" applyNumberFormat="0" applyFill="0" applyAlignment="0" applyProtection="0"/>
    <xf numFmtId="0" fontId="13" fillId="0" borderId="9" applyNumberFormat="0" applyFill="0" applyAlignment="0" applyProtection="0"/>
    <xf numFmtId="0" fontId="13" fillId="0" borderId="9" applyNumberFormat="0" applyFill="0" applyAlignment="0" applyProtection="0"/>
    <xf numFmtId="0" fontId="13" fillId="0" borderId="9" applyNumberFormat="0" applyFill="0" applyAlignment="0" applyProtection="0"/>
    <xf numFmtId="0" fontId="13" fillId="0" borderId="9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0" fillId="0" borderId="0"/>
    <xf numFmtId="0" fontId="29" fillId="0" borderId="0"/>
    <xf numFmtId="0" fontId="10" fillId="0" borderId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30" fillId="0" borderId="0"/>
    <xf numFmtId="172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30" fillId="0" borderId="0"/>
    <xf numFmtId="0" fontId="5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8" fillId="0" borderId="0"/>
    <xf numFmtId="0" fontId="5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/>
    <xf numFmtId="0" fontId="5" fillId="0" borderId="0"/>
    <xf numFmtId="0" fontId="8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/>
    <xf numFmtId="167" fontId="5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9" borderId="0" applyNumberFormat="0" applyBorder="0" applyAlignment="0" applyProtection="0"/>
    <xf numFmtId="0" fontId="9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22" borderId="0" applyNumberFormat="0" applyBorder="0" applyAlignment="0" applyProtection="0"/>
    <xf numFmtId="0" fontId="16" fillId="4" borderId="0" applyNumberFormat="0" applyBorder="0" applyAlignment="0" applyProtection="0"/>
    <xf numFmtId="0" fontId="20" fillId="17" borderId="3" applyNumberFormat="0" applyAlignment="0" applyProtection="0"/>
    <xf numFmtId="0" fontId="22" fillId="18" borderId="4" applyNumberFormat="0" applyAlignment="0" applyProtection="0"/>
    <xf numFmtId="0" fontId="24" fillId="0" borderId="0" applyNumberFormat="0" applyFill="0" applyBorder="0" applyAlignment="0" applyProtection="0"/>
    <xf numFmtId="0" fontId="15" fillId="5" borderId="0" applyNumberFormat="0" applyBorder="0" applyAlignment="0" applyProtection="0"/>
    <xf numFmtId="0" fontId="12" fillId="0" borderId="8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18" fillId="8" borderId="3" applyNumberFormat="0" applyAlignment="0" applyProtection="0"/>
    <xf numFmtId="0" fontId="21" fillId="0" borderId="5" applyNumberFormat="0" applyFill="0" applyAlignment="0" applyProtection="0"/>
    <xf numFmtId="0" fontId="5" fillId="0" borderId="0"/>
    <xf numFmtId="0" fontId="8" fillId="0" borderId="0"/>
    <xf numFmtId="0" fontId="9" fillId="24" borderId="6" applyNumberFormat="0" applyFont="0" applyAlignment="0" applyProtection="0"/>
    <xf numFmtId="0" fontId="19" fillId="17" borderId="7" applyNumberFormat="0" applyAlignment="0" applyProtection="0"/>
    <xf numFmtId="0" fontId="1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31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33" fillId="0" borderId="0"/>
    <xf numFmtId="41" fontId="33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3" fontId="2" fillId="0" borderId="1" xfId="0" applyNumberFormat="1" applyFont="1" applyBorder="1" applyAlignment="1">
      <alignment wrapText="1"/>
    </xf>
    <xf numFmtId="0" fontId="3" fillId="0" borderId="0" xfId="0" applyFont="1"/>
    <xf numFmtId="8" fontId="0" fillId="0" borderId="0" xfId="0" applyNumberFormat="1"/>
    <xf numFmtId="164" fontId="0" fillId="0" borderId="0" xfId="0" applyNumberFormat="1"/>
    <xf numFmtId="0" fontId="0" fillId="2" borderId="0" xfId="0" applyFill="1"/>
    <xf numFmtId="41" fontId="0" fillId="0" borderId="0" xfId="1" applyFont="1"/>
    <xf numFmtId="3" fontId="32" fillId="0" borderId="0" xfId="0" applyNumberFormat="1" applyFont="1"/>
    <xf numFmtId="0" fontId="34" fillId="25" borderId="12" xfId="869" applyFont="1" applyFill="1" applyBorder="1" applyAlignment="1">
      <alignment horizontal="center" vertical="center" wrapText="1"/>
    </xf>
    <xf numFmtId="0" fontId="33" fillId="0" borderId="0" xfId="869"/>
    <xf numFmtId="41" fontId="0" fillId="0" borderId="12" xfId="870" applyFont="1" applyBorder="1"/>
    <xf numFmtId="4" fontId="33" fillId="0" borderId="12" xfId="869" applyNumberFormat="1" applyBorder="1" applyAlignment="1">
      <alignment horizontal="right" vertical="center"/>
    </xf>
    <xf numFmtId="3" fontId="0" fillId="0" borderId="0" xfId="0" applyNumberFormat="1"/>
    <xf numFmtId="3" fontId="6" fillId="0" borderId="0" xfId="871" applyNumberFormat="1" applyFont="1" applyFill="1" applyBorder="1" applyAlignment="1"/>
    <xf numFmtId="41" fontId="0" fillId="2" borderId="2" xfId="1" applyFont="1" applyFill="1" applyBorder="1" applyAlignment="1">
      <alignment vertical="top"/>
    </xf>
    <xf numFmtId="3" fontId="6" fillId="0" borderId="0" xfId="677" applyNumberFormat="1"/>
    <xf numFmtId="0" fontId="0" fillId="0" borderId="0" xfId="0" applyFill="1"/>
    <xf numFmtId="3" fontId="0" fillId="0" borderId="0" xfId="0" applyNumberFormat="1" applyFill="1"/>
  </cellXfs>
  <cellStyles count="874">
    <cellStyle name="20% - Accent1" xfId="823" xr:uid="{2CDE9B33-D4BD-467E-A8DA-270E81A71EF4}"/>
    <cellStyle name="20% - Accent2" xfId="824" xr:uid="{B74C0D51-A2FD-4939-A33B-8F9B63656F01}"/>
    <cellStyle name="20% - Accent3" xfId="825" xr:uid="{077E72CD-FFFA-4EC7-B8FB-69CD5EFE1779}"/>
    <cellStyle name="20% - Accent4" xfId="826" xr:uid="{A00A4310-7E41-4382-A215-5E358FDB1943}"/>
    <cellStyle name="20% - Accent5" xfId="827" xr:uid="{C8CF8D4C-D6A0-4217-B410-FEAF59A512B2}"/>
    <cellStyle name="20% - Accent6" xfId="828" xr:uid="{D779EBB7-DBBD-4034-A414-70715B4352A1}"/>
    <cellStyle name="20% - Énfasis1 2" xfId="2" xr:uid="{30F5881D-1250-4A0C-9B76-9020639BDE51}"/>
    <cellStyle name="20% - Énfasis1 2 2" xfId="3" xr:uid="{1857C962-D4A7-4E4F-8362-BDF23C19BF9F}"/>
    <cellStyle name="20% - Énfasis1 2 2 2" xfId="4" xr:uid="{F976AD9F-10CE-43F4-853E-3FAA048CA585}"/>
    <cellStyle name="20% - Énfasis1 2 3" xfId="5" xr:uid="{B78767CF-86C6-4180-A93E-CA20B3D7C8DA}"/>
    <cellStyle name="20% - Énfasis1 2 3 2" xfId="6" xr:uid="{C37D25DF-5D57-4F11-ABDF-5B3BDA2B1692}"/>
    <cellStyle name="20% - Énfasis1 2 4" xfId="7" xr:uid="{5BB293CF-24FF-4ED2-98B3-68E17E508971}"/>
    <cellStyle name="20% - Énfasis1 2 5" xfId="8" xr:uid="{EEF91888-D566-4E8F-8C14-56679BD8539F}"/>
    <cellStyle name="20% - Énfasis1 2 6" xfId="9" xr:uid="{EA246009-AFDC-4B5F-B64F-B8BE5224FD38}"/>
    <cellStyle name="20% - Énfasis1 3" xfId="10" xr:uid="{0A23D681-CE13-47FC-803D-FECFBB2B02D6}"/>
    <cellStyle name="20% - Énfasis1 3 2" xfId="11" xr:uid="{FB75D2E7-D901-4E6F-A5E0-EE8BEEBAA02C}"/>
    <cellStyle name="20% - Énfasis1 4" xfId="12" xr:uid="{FD6AD95B-FF7D-416F-8C6C-5085B133226A}"/>
    <cellStyle name="20% - Énfasis1 5" xfId="13" xr:uid="{EBED24ED-ADCB-4D93-AC77-CD21610E9ACC}"/>
    <cellStyle name="20% - Énfasis2 2" xfId="14" xr:uid="{8E2075EA-EC3F-46FA-9CAB-ABCBCC4273A4}"/>
    <cellStyle name="20% - Énfasis2 2 2" xfId="15" xr:uid="{F3A64501-2FAC-42B5-8BDE-8D90646B3A77}"/>
    <cellStyle name="20% - Énfasis2 2 2 2" xfId="16" xr:uid="{87C5E6D3-3EC5-4D73-9C8A-21FD416D053A}"/>
    <cellStyle name="20% - Énfasis2 2 3" xfId="17" xr:uid="{BF9F8111-5670-4AEB-ADA0-6415EB75D435}"/>
    <cellStyle name="20% - Énfasis2 2 3 2" xfId="18" xr:uid="{3D311C7A-D417-49D4-B55B-DD8491A89FCB}"/>
    <cellStyle name="20% - Énfasis2 2 4" xfId="19" xr:uid="{4D7C8E84-D392-4484-98E9-B3172C3271B8}"/>
    <cellStyle name="20% - Énfasis2 2 5" xfId="20" xr:uid="{ADD81BB3-90B8-4096-8567-C520C001A2A6}"/>
    <cellStyle name="20% - Énfasis2 2 6" xfId="21" xr:uid="{BF42F495-057D-4262-B179-459174A95ADF}"/>
    <cellStyle name="20% - Énfasis2 3" xfId="22" xr:uid="{F20F0EFF-9DE0-469A-BD4A-A846B745FBBC}"/>
    <cellStyle name="20% - Énfasis2 3 2" xfId="23" xr:uid="{C06E09EB-083D-4C97-9888-600E59C3AAB5}"/>
    <cellStyle name="20% - Énfasis2 4" xfId="24" xr:uid="{6A21C94F-0712-414B-87C6-6751AEA11A70}"/>
    <cellStyle name="20% - Énfasis2 5" xfId="25" xr:uid="{83AD650E-B0DF-4A4D-84E6-C1DC59A013DC}"/>
    <cellStyle name="20% - Énfasis3 2" xfId="26" xr:uid="{D0B90D6C-1869-4423-93CA-5AB7E008B60F}"/>
    <cellStyle name="20% - Énfasis3 2 2" xfId="27" xr:uid="{2E30B11B-6E7C-4594-A7BE-1E829D647759}"/>
    <cellStyle name="20% - Énfasis3 2 2 2" xfId="28" xr:uid="{05313721-4C69-476B-9A4D-D3086FEEA950}"/>
    <cellStyle name="20% - Énfasis3 2 3" xfId="29" xr:uid="{490C0CFA-1060-4F74-898D-31BCE4608CC1}"/>
    <cellStyle name="20% - Énfasis3 2 3 2" xfId="30" xr:uid="{2DFFA238-2CD4-4A61-A38B-018E62D0DF5D}"/>
    <cellStyle name="20% - Énfasis3 2 4" xfId="31" xr:uid="{25DE28FA-E9EE-4B3A-959B-47D4DA752730}"/>
    <cellStyle name="20% - Énfasis3 2 5" xfId="32" xr:uid="{F3401762-2A25-4C8C-A82A-345303D2D881}"/>
    <cellStyle name="20% - Énfasis3 2 6" xfId="33" xr:uid="{81805516-6863-4933-B69E-0DD8AAAB7635}"/>
    <cellStyle name="20% - Énfasis3 3" xfId="34" xr:uid="{0718FD21-47D2-44A9-A64F-9858C9BB3384}"/>
    <cellStyle name="20% - Énfasis3 3 2" xfId="35" xr:uid="{9807A2F2-02C5-4C24-A0FA-E25406B87DF3}"/>
    <cellStyle name="20% - Énfasis3 4" xfId="36" xr:uid="{38D7E05E-0E85-4269-8E00-886FDECF7EB2}"/>
    <cellStyle name="20% - Énfasis3 5" xfId="37" xr:uid="{5FBA2462-64BF-4793-8198-1EAA1BE26CFE}"/>
    <cellStyle name="20% - Énfasis4 2" xfId="38" xr:uid="{4899A4C2-017D-4BA5-81B8-FF1ED9C30E38}"/>
    <cellStyle name="20% - Énfasis4 2 2" xfId="39" xr:uid="{2F54E9D5-380E-4E9B-8147-80DFD32B95E6}"/>
    <cellStyle name="20% - Énfasis4 2 2 2" xfId="40" xr:uid="{13E3D277-57DA-46BF-B383-F845DD626142}"/>
    <cellStyle name="20% - Énfasis4 2 3" xfId="41" xr:uid="{B76C3DBA-3A29-4441-8F20-8A910AAA95E9}"/>
    <cellStyle name="20% - Énfasis4 2 3 2" xfId="42" xr:uid="{74B0951F-5B9F-4FF3-9FDF-9FAA2F703DEC}"/>
    <cellStyle name="20% - Énfasis4 2 4" xfId="43" xr:uid="{8B73B3EA-544F-4192-A002-AF6FC8B46438}"/>
    <cellStyle name="20% - Énfasis4 2 5" xfId="44" xr:uid="{C5879558-9988-4F12-9D86-743EB479C939}"/>
    <cellStyle name="20% - Énfasis4 2 6" xfId="45" xr:uid="{8B863399-7393-4FD7-8EFF-C4E21A33828F}"/>
    <cellStyle name="20% - Énfasis4 3" xfId="46" xr:uid="{B2184220-79D6-44A4-95D9-F39F9AE04CA8}"/>
    <cellStyle name="20% - Énfasis4 3 2" xfId="47" xr:uid="{7D1F8117-356B-4690-A7F3-AFE4BD03203C}"/>
    <cellStyle name="20% - Énfasis4 4" xfId="48" xr:uid="{05785EF6-2318-491C-9963-791466223D73}"/>
    <cellStyle name="20% - Énfasis4 5" xfId="49" xr:uid="{2D0E1E2B-D6D2-478E-9F64-93150FC4599C}"/>
    <cellStyle name="20% - Énfasis5 2" xfId="50" xr:uid="{8FAE77CB-6A3C-482E-8632-A8A641CC5951}"/>
    <cellStyle name="20% - Énfasis5 2 2" xfId="51" xr:uid="{9F6B1933-B73D-4BF4-8BB6-BD8A0BEEA59E}"/>
    <cellStyle name="20% - Énfasis5 2 2 2" xfId="52" xr:uid="{1253B392-B0DA-49ED-8EB8-611B847FEDB0}"/>
    <cellStyle name="20% - Énfasis5 2 3" xfId="53" xr:uid="{49F16B2A-35E7-46F8-B109-5A56B801F601}"/>
    <cellStyle name="20% - Énfasis5 2 3 2" xfId="54" xr:uid="{B262975E-51AA-4C14-92E9-4729D023AF96}"/>
    <cellStyle name="20% - Énfasis5 2 4" xfId="55" xr:uid="{D5E2AD1A-BCA0-4BD0-A59F-BF2EB96AA75F}"/>
    <cellStyle name="20% - Énfasis5 2 5" xfId="56" xr:uid="{FD3BB083-7E02-4649-9D3B-39C21CE15BD9}"/>
    <cellStyle name="20% - Énfasis5 2 6" xfId="57" xr:uid="{D6D8DA02-31D0-48F7-B9F8-D069AB93A037}"/>
    <cellStyle name="20% - Énfasis5 3" xfId="58" xr:uid="{B7857F7B-4274-4694-B0A6-A5E135DCB7C9}"/>
    <cellStyle name="20% - Énfasis5 3 2" xfId="59" xr:uid="{964271D6-1A21-4C83-A202-50B5D41F6BC9}"/>
    <cellStyle name="20% - Énfasis5 4" xfId="60" xr:uid="{08AA3A5A-12FB-4EF9-859F-4FE0063D662E}"/>
    <cellStyle name="20% - Énfasis5 5" xfId="61" xr:uid="{37BFF06C-098D-4BDD-982B-C6B552BD311F}"/>
    <cellStyle name="20% - Énfasis6 2" xfId="62" xr:uid="{C4810A88-5602-4D02-9CFF-B270E1FA62CA}"/>
    <cellStyle name="20% - Énfasis6 2 2" xfId="63" xr:uid="{A6B3E4F1-6599-4571-813D-9AD2B7400AD3}"/>
    <cellStyle name="20% - Énfasis6 2 2 2" xfId="64" xr:uid="{BB972FE9-2C03-43E5-BA6A-B6616318908C}"/>
    <cellStyle name="20% - Énfasis6 2 3" xfId="65" xr:uid="{0A1F9F6A-4FAB-4A41-B2E9-1F84629C66CE}"/>
    <cellStyle name="20% - Énfasis6 2 3 2" xfId="66" xr:uid="{3ACF347C-6E69-47FD-BC8C-2783C4BD598B}"/>
    <cellStyle name="20% - Énfasis6 2 4" xfId="67" xr:uid="{15DEBCCA-68F5-469F-BA17-1E96317D5EC5}"/>
    <cellStyle name="20% - Énfasis6 2 5" xfId="68" xr:uid="{5958D2DC-ED8C-4F71-B9DA-C8140C0DF737}"/>
    <cellStyle name="20% - Énfasis6 2 6" xfId="69" xr:uid="{79D4FD29-D368-42AB-971C-4AFDC8C174F3}"/>
    <cellStyle name="20% - Énfasis6 3" xfId="70" xr:uid="{8226021D-2DF0-48AD-BD74-115307587F52}"/>
    <cellStyle name="20% - Énfasis6 3 2" xfId="71" xr:uid="{8B2B8DC4-E427-48FC-B986-364AB0ABB09F}"/>
    <cellStyle name="20% - Énfasis6 4" xfId="72" xr:uid="{6740F867-25CB-48F7-9DBB-EE2AABB572AC}"/>
    <cellStyle name="20% - Énfasis6 5" xfId="73" xr:uid="{41D9895A-FB2F-413B-BA2E-3ED67F9564E9}"/>
    <cellStyle name="40% - Accent1" xfId="829" xr:uid="{4F20340B-380F-403C-84B3-DAB1C0EB9CD6}"/>
    <cellStyle name="40% - Accent2" xfId="830" xr:uid="{8382DEF5-AD27-4454-B66E-9FD8808B51EF}"/>
    <cellStyle name="40% - Accent3" xfId="831" xr:uid="{9D9B7FB7-E3E5-49BC-AF95-4EE29012D6FA}"/>
    <cellStyle name="40% - Accent4" xfId="832" xr:uid="{ABDC6D94-4152-4A7D-965E-0E51EEB0639A}"/>
    <cellStyle name="40% - Accent5" xfId="833" xr:uid="{0C1CE583-A6B7-4582-8854-605B8CCA98F2}"/>
    <cellStyle name="40% - Accent6" xfId="834" xr:uid="{68553A14-CA03-4926-A2ED-FB4108540945}"/>
    <cellStyle name="40% - Énfasis1 2" xfId="74" xr:uid="{FAA1E8B2-007D-49BD-AACF-45A00F1C234D}"/>
    <cellStyle name="40% - Énfasis1 2 2" xfId="75" xr:uid="{6C312A36-888F-418C-93F6-3EAF7981CFFA}"/>
    <cellStyle name="40% - Énfasis1 2 2 2" xfId="76" xr:uid="{546FAF6E-C151-4140-8D12-5B4C7DC7E309}"/>
    <cellStyle name="40% - Énfasis1 2 3" xfId="77" xr:uid="{D6C0F127-7631-4A10-88A3-E36C112CCF1D}"/>
    <cellStyle name="40% - Énfasis1 2 3 2" xfId="78" xr:uid="{EE1664BE-EC49-470B-B75A-E6E71E51E2DE}"/>
    <cellStyle name="40% - Énfasis1 2 4" xfId="79" xr:uid="{9DF38198-5ED8-4E8C-9392-6AC12E94FD56}"/>
    <cellStyle name="40% - Énfasis1 2 5" xfId="80" xr:uid="{08A9401A-7E51-494B-9CAB-79720E84E436}"/>
    <cellStyle name="40% - Énfasis1 2 6" xfId="81" xr:uid="{CFADE6EE-4BD3-402E-B300-8777315C15F7}"/>
    <cellStyle name="40% - Énfasis1 3" xfId="82" xr:uid="{9E45A496-A4DE-4BFB-A01B-37F1E60D54F3}"/>
    <cellStyle name="40% - Énfasis1 3 2" xfId="83" xr:uid="{565EF0C7-F4C2-412D-86EE-3DDDE66C117B}"/>
    <cellStyle name="40% - Énfasis1 4" xfId="84" xr:uid="{1C31705A-5CEC-468F-B549-E9202A90DBC9}"/>
    <cellStyle name="40% - Énfasis1 5" xfId="85" xr:uid="{6A2ED4B1-39C2-4917-9DDE-AE671381D603}"/>
    <cellStyle name="40% - Énfasis2 2" xfId="86" xr:uid="{7BB39649-B6A1-4651-BFA5-FFAF106CBFE8}"/>
    <cellStyle name="40% - Énfasis2 2 2" xfId="87" xr:uid="{7CA9CC79-A7CE-4933-AB20-5659147CE71B}"/>
    <cellStyle name="40% - Énfasis2 2 2 2" xfId="88" xr:uid="{4485E7A7-F93D-4C96-A6CA-117AD0875928}"/>
    <cellStyle name="40% - Énfasis2 2 3" xfId="89" xr:uid="{CFA7C725-27C4-423F-A3B4-026295D76DEF}"/>
    <cellStyle name="40% - Énfasis2 2 3 2" xfId="90" xr:uid="{39133EB6-5F5A-4060-B0C0-4327B5F31BF5}"/>
    <cellStyle name="40% - Énfasis2 2 4" xfId="91" xr:uid="{C148FF71-5295-48E4-A3DC-FC7832DA243A}"/>
    <cellStyle name="40% - Énfasis2 2 5" xfId="92" xr:uid="{5131B554-FE6F-477A-AAF9-CC88E8BE8D5B}"/>
    <cellStyle name="40% - Énfasis2 2 6" xfId="93" xr:uid="{F3D9B492-1B49-4278-8A67-60BDBF7BECDA}"/>
    <cellStyle name="40% - Énfasis2 3" xfId="94" xr:uid="{289E28DF-786C-4223-AB43-AE6B69EB5EC6}"/>
    <cellStyle name="40% - Énfasis2 3 2" xfId="95" xr:uid="{EB48910E-B351-4DA3-A61E-14A2574BC855}"/>
    <cellStyle name="40% - Énfasis2 4" xfId="96" xr:uid="{F5C9E9B0-4781-454A-BBDD-30621F67C455}"/>
    <cellStyle name="40% - Énfasis2 5" xfId="97" xr:uid="{E991405F-84D5-4ECA-B625-D53AE7430995}"/>
    <cellStyle name="40% - Énfasis3 2" xfId="98" xr:uid="{AF39F3C5-87E2-44D9-83A3-E9B548950DF4}"/>
    <cellStyle name="40% - Énfasis3 2 2" xfId="99" xr:uid="{53F47E67-6CA8-4AFD-A1A0-C9C7CA7C922E}"/>
    <cellStyle name="40% - Énfasis3 2 2 2" xfId="100" xr:uid="{1E5B0347-3535-4C69-9B65-51DCD508E60D}"/>
    <cellStyle name="40% - Énfasis3 2 3" xfId="101" xr:uid="{3F7F2809-4B10-46BA-90F5-746A1C1587FD}"/>
    <cellStyle name="40% - Énfasis3 2 3 2" xfId="102" xr:uid="{C164D4BF-0D86-4E55-B517-73D30CC2EFC2}"/>
    <cellStyle name="40% - Énfasis3 2 4" xfId="103" xr:uid="{392CF4D4-CA73-4670-B8A8-A18143C6F302}"/>
    <cellStyle name="40% - Énfasis3 2 5" xfId="104" xr:uid="{481926B6-6214-4616-A9BE-8E34D3A85FE0}"/>
    <cellStyle name="40% - Énfasis3 2 6" xfId="105" xr:uid="{F27E7F48-D73C-4C1A-8606-5AAF22CB692E}"/>
    <cellStyle name="40% - Énfasis3 3" xfId="106" xr:uid="{A214423A-C55D-47D3-B75C-EFADBF8C2752}"/>
    <cellStyle name="40% - Énfasis3 3 2" xfId="107" xr:uid="{82D0231A-018A-41BC-AAD2-D3C2A3B51F1C}"/>
    <cellStyle name="40% - Énfasis3 4" xfId="108" xr:uid="{A653BBFB-F550-4281-AE0F-16DD89D78E01}"/>
    <cellStyle name="40% - Énfasis3 5" xfId="109" xr:uid="{65B35B5D-48E6-4F56-AE3B-CA5E50A0A428}"/>
    <cellStyle name="40% - Énfasis4 2" xfId="110" xr:uid="{BEEF4C77-D0AB-4DD0-80E9-F0A85CC2840A}"/>
    <cellStyle name="40% - Énfasis4 2 2" xfId="111" xr:uid="{3E45DD18-05BF-4419-A5E6-3597F23C8652}"/>
    <cellStyle name="40% - Énfasis4 2 2 2" xfId="112" xr:uid="{4FA572E5-ED27-4D13-9F67-6E502FCFB317}"/>
    <cellStyle name="40% - Énfasis4 2 3" xfId="113" xr:uid="{7306971C-954D-49E4-A5D9-5FB804D342B7}"/>
    <cellStyle name="40% - Énfasis4 2 3 2" xfId="114" xr:uid="{7D6AEA20-93DA-4D89-8377-4A2ADF7AC7BF}"/>
    <cellStyle name="40% - Énfasis4 2 4" xfId="115" xr:uid="{A3FDDEA9-A4DC-4CEC-9548-63279C15A5F6}"/>
    <cellStyle name="40% - Énfasis4 2 5" xfId="116" xr:uid="{5F9A4BA4-A1A5-44D9-AE77-F6E9380AA0B2}"/>
    <cellStyle name="40% - Énfasis4 2 6" xfId="117" xr:uid="{C871075A-6605-4010-84B1-792DDA50A021}"/>
    <cellStyle name="40% - Énfasis4 3" xfId="118" xr:uid="{D3769A7F-A824-443B-B520-358BD366C9E7}"/>
    <cellStyle name="40% - Énfasis4 3 2" xfId="119" xr:uid="{1093D9BA-4C3C-4AC0-B76D-C02AC120DC08}"/>
    <cellStyle name="40% - Énfasis4 4" xfId="120" xr:uid="{FA33991A-4A4C-48D3-BFFE-9FD1AD35F50D}"/>
    <cellStyle name="40% - Énfasis4 5" xfId="121" xr:uid="{3F7D722A-6D87-44DF-9A88-A2698D32E7E0}"/>
    <cellStyle name="40% - Énfasis5 2" xfId="122" xr:uid="{D6535AC7-D18D-4243-B677-80585AA54E4E}"/>
    <cellStyle name="40% - Énfasis5 2 2" xfId="123" xr:uid="{4AA6891A-1372-4D24-9239-E1BCB9158BED}"/>
    <cellStyle name="40% - Énfasis5 2 2 2" xfId="124" xr:uid="{37762D5B-1880-4C93-A210-0770B754209B}"/>
    <cellStyle name="40% - Énfasis5 2 3" xfId="125" xr:uid="{B17E2B1C-9CC3-4FB1-B077-A23E4AEE6283}"/>
    <cellStyle name="40% - Énfasis5 2 3 2" xfId="126" xr:uid="{CAD4E5DD-4307-4754-9668-6ADAFC38641C}"/>
    <cellStyle name="40% - Énfasis5 2 4" xfId="127" xr:uid="{600E220F-BE4A-426E-81D9-3DFF983828EC}"/>
    <cellStyle name="40% - Énfasis5 2 5" xfId="128" xr:uid="{19FC444F-9B32-4C11-BAF2-3A87DAF90D82}"/>
    <cellStyle name="40% - Énfasis5 2 6" xfId="129" xr:uid="{0E7B84CA-3E54-4E21-8884-0FAF5AC5C99F}"/>
    <cellStyle name="40% - Énfasis5 3" xfId="130" xr:uid="{B5178BD6-CBD7-46DD-BDBD-49A24DF785AE}"/>
    <cellStyle name="40% - Énfasis5 3 2" xfId="131" xr:uid="{0A9B2AC3-EDD6-4121-9985-766B24FD9A20}"/>
    <cellStyle name="40% - Énfasis5 4" xfId="132" xr:uid="{EEBC9A54-0877-4939-ADD1-C5DA7F0C5B13}"/>
    <cellStyle name="40% - Énfasis5 5" xfId="133" xr:uid="{92EDE4FF-A2E0-46FE-A3A9-EF88286845B1}"/>
    <cellStyle name="40% - Énfasis6 2" xfId="134" xr:uid="{51AD546E-B931-48C7-983E-A0A93D3E3200}"/>
    <cellStyle name="40% - Énfasis6 2 2" xfId="135" xr:uid="{38D0DD9F-4542-430E-B51E-FB6C4AC47471}"/>
    <cellStyle name="40% - Énfasis6 2 2 2" xfId="136" xr:uid="{2D32E314-388F-4F52-A14D-F562A4377248}"/>
    <cellStyle name="40% - Énfasis6 2 3" xfId="137" xr:uid="{C6CBEADB-8438-421D-83EE-C6B41599C0E8}"/>
    <cellStyle name="40% - Énfasis6 2 3 2" xfId="138" xr:uid="{2EC28D3B-60A0-4414-BB7F-05F4DC0446A1}"/>
    <cellStyle name="40% - Énfasis6 2 4" xfId="139" xr:uid="{7BBEFBE1-2393-4BD6-8AD1-7514F3EBB34A}"/>
    <cellStyle name="40% - Énfasis6 2 5" xfId="140" xr:uid="{6A0D2047-C6C8-48B6-B8FD-5F263D6D3879}"/>
    <cellStyle name="40% - Énfasis6 2 6" xfId="141" xr:uid="{C6C8CF7A-7F53-4250-87D2-03ACC093A1C3}"/>
    <cellStyle name="40% - Énfasis6 3" xfId="142" xr:uid="{93D9824D-0E37-46F3-854A-E436EB1FBC2D}"/>
    <cellStyle name="40% - Énfasis6 3 2" xfId="143" xr:uid="{0C73F52C-18E5-4E38-92A6-B7CAB3800750}"/>
    <cellStyle name="40% - Énfasis6 4" xfId="144" xr:uid="{A56617EF-0658-43BD-9A36-63A568B14157}"/>
    <cellStyle name="40% - Énfasis6 5" xfId="145" xr:uid="{C4339917-17A9-4A97-8FFC-E3CC30055D73}"/>
    <cellStyle name="60% - Accent1" xfId="835" xr:uid="{3CC71F39-B8DD-47CB-800E-65D09D5BA3E2}"/>
    <cellStyle name="60% - Accent2" xfId="836" xr:uid="{B6572122-ED79-4C30-9825-F1EDEA66B035}"/>
    <cellStyle name="60% - Accent3" xfId="837" xr:uid="{A80088B7-9BDF-4EA2-975A-F869AEC8A5B1}"/>
    <cellStyle name="60% - Accent4" xfId="838" xr:uid="{AEE4B7DF-2CD3-41FB-BF34-1A356CA3AD8D}"/>
    <cellStyle name="60% - Accent5" xfId="839" xr:uid="{78754F16-5664-419B-AE54-CD6849C1D71F}"/>
    <cellStyle name="60% - Accent6" xfId="840" xr:uid="{C0108501-4433-4C03-BE64-27955980199A}"/>
    <cellStyle name="60% - Énfasis1 2" xfId="146" xr:uid="{DF2C34B9-D3A4-4C74-A071-D4020ED940D7}"/>
    <cellStyle name="60% - Énfasis1 2 2" xfId="147" xr:uid="{127254D2-53FD-4D31-86A6-5F79E4FD2120}"/>
    <cellStyle name="60% - Énfasis1 2 3" xfId="148" xr:uid="{374FB9E1-B013-48C7-83A4-CD8636BC422D}"/>
    <cellStyle name="60% - Énfasis1 2 4" xfId="149" xr:uid="{116D75A0-76AA-4B65-A371-4B9E2F0B39D6}"/>
    <cellStyle name="60% - Énfasis1 2 5" xfId="150" xr:uid="{BEDED8FE-72A7-47B9-8982-2B8FAC323110}"/>
    <cellStyle name="60% - Énfasis1 3" xfId="151" xr:uid="{9FF8BB64-AAAD-4576-943E-A14F7E45CF81}"/>
    <cellStyle name="60% - Énfasis1 4" xfId="152" xr:uid="{5BC8FE7C-9C9F-4BF3-B749-C4B3D56F8665}"/>
    <cellStyle name="60% - Énfasis1 5" xfId="153" xr:uid="{6B3C5F6B-7157-4E12-9D48-99C694160577}"/>
    <cellStyle name="60% - Énfasis2 2" xfId="154" xr:uid="{30067E23-1197-4606-8E35-57404813171E}"/>
    <cellStyle name="60% - Énfasis2 2 2" xfId="155" xr:uid="{9A4486D0-8253-436B-ADA4-09CDC7264C89}"/>
    <cellStyle name="60% - Énfasis2 2 3" xfId="156" xr:uid="{6A462EE2-FBB3-489A-8DF0-8EF896CCFAD4}"/>
    <cellStyle name="60% - Énfasis2 2 4" xfId="157" xr:uid="{74022B84-C610-4138-ADA8-AC5270670037}"/>
    <cellStyle name="60% - Énfasis2 2 5" xfId="158" xr:uid="{FF64DC60-07AC-445C-84A2-7631F8EDDCDC}"/>
    <cellStyle name="60% - Énfasis2 3" xfId="159" xr:uid="{AC128C8C-4EFA-402B-A178-01931AA4228C}"/>
    <cellStyle name="60% - Énfasis2 4" xfId="160" xr:uid="{47830530-0829-402F-951B-1069721579F8}"/>
    <cellStyle name="60% - Énfasis2 5" xfId="161" xr:uid="{D9FB41FC-7714-4BDC-832A-7FAA78736A1A}"/>
    <cellStyle name="60% - Énfasis3 2" xfId="162" xr:uid="{17521278-449A-452B-9B6A-D6DBE59B08A5}"/>
    <cellStyle name="60% - Énfasis3 2 2" xfId="163" xr:uid="{BC7436C1-B708-4FC7-BFA4-9B3DCF29C220}"/>
    <cellStyle name="60% - Énfasis3 2 3" xfId="164" xr:uid="{A92392EC-C28C-491A-AD7E-3E9D9523DA7B}"/>
    <cellStyle name="60% - Énfasis3 2 4" xfId="165" xr:uid="{8DC584B0-7519-48C4-A1B0-0608546ABBC6}"/>
    <cellStyle name="60% - Énfasis3 2 5" xfId="166" xr:uid="{4F5C6C6E-2588-432E-9885-C82F8307CB50}"/>
    <cellStyle name="60% - Énfasis3 3" xfId="167" xr:uid="{25C9FCC6-B638-45E2-BDA2-FE8947FAD567}"/>
    <cellStyle name="60% - Énfasis3 4" xfId="168" xr:uid="{B2E5D532-DFDF-4A93-BBCD-8598A7C36359}"/>
    <cellStyle name="60% - Énfasis3 5" xfId="169" xr:uid="{BEEA215A-3A36-4EB5-8B7E-B69994A85A8F}"/>
    <cellStyle name="60% - Énfasis4 2" xfId="170" xr:uid="{AE7C73EB-67ED-45D1-9EA7-208CAB2F23C8}"/>
    <cellStyle name="60% - Énfasis4 2 2" xfId="171" xr:uid="{72A9CA39-6D56-4386-811A-45AF3D34C8BD}"/>
    <cellStyle name="60% - Énfasis4 2 3" xfId="172" xr:uid="{D61E3C87-1450-456A-91D5-0571F6619CAC}"/>
    <cellStyle name="60% - Énfasis4 2 4" xfId="173" xr:uid="{9C9E92AF-50D6-40A2-9E4A-70E0CA0A95FE}"/>
    <cellStyle name="60% - Énfasis4 2 5" xfId="174" xr:uid="{80194877-A486-47A2-9E20-1EA4844A16F8}"/>
    <cellStyle name="60% - Énfasis4 3" xfId="175" xr:uid="{C708EAC8-B6A3-457B-92AA-A3A3B33C0035}"/>
    <cellStyle name="60% - Énfasis4 4" xfId="176" xr:uid="{8A05190C-BB35-4C2E-A684-AC7592B78870}"/>
    <cellStyle name="60% - Énfasis4 5" xfId="177" xr:uid="{F081D835-EE7D-4649-B26F-768FFB3382B5}"/>
    <cellStyle name="60% - Énfasis5 2" xfId="178" xr:uid="{4777BFCD-2A50-4A3E-BB69-EDB4A252DEA7}"/>
    <cellStyle name="60% - Énfasis5 2 2" xfId="179" xr:uid="{0DC5743D-8BDC-4C5D-A8F2-6B1E482DF8AF}"/>
    <cellStyle name="60% - Énfasis5 2 3" xfId="180" xr:uid="{7BA2E980-BE02-45A3-A2ED-1E210FA63983}"/>
    <cellStyle name="60% - Énfasis5 2 4" xfId="181" xr:uid="{F03AD81A-8194-4836-BF56-0E9BD34A9EA9}"/>
    <cellStyle name="60% - Énfasis5 2 5" xfId="182" xr:uid="{B1EE8193-9144-4244-9CC7-894D986DC517}"/>
    <cellStyle name="60% - Énfasis5 3" xfId="183" xr:uid="{2B4F0FEC-2CC6-4205-9DE5-2979AF6F5808}"/>
    <cellStyle name="60% - Énfasis5 4" xfId="184" xr:uid="{3435D799-8CA9-4AB5-82B3-8E481A293E51}"/>
    <cellStyle name="60% - Énfasis5 5" xfId="185" xr:uid="{D701197F-9EE6-4082-8875-9EA4374F2567}"/>
    <cellStyle name="60% - Énfasis6 2" xfId="186" xr:uid="{5F4AD327-DB24-49EF-BC17-3FE4F6C9CA25}"/>
    <cellStyle name="60% - Énfasis6 2 2" xfId="187" xr:uid="{1D657268-386C-4192-9831-1E6FF2BDED99}"/>
    <cellStyle name="60% - Énfasis6 2 3" xfId="188" xr:uid="{04000B03-E781-4FDB-BA9C-13C06417E039}"/>
    <cellStyle name="60% - Énfasis6 2 4" xfId="189" xr:uid="{412B7B5F-6F3B-4992-9DB9-51E5EB31F7D4}"/>
    <cellStyle name="60% - Énfasis6 2 5" xfId="190" xr:uid="{E3135005-3C3F-44F2-8ACB-D89DA3C4FB65}"/>
    <cellStyle name="60% - Énfasis6 3" xfId="191" xr:uid="{315249A6-C2AC-4818-99EE-E7E3A0BAB58E}"/>
    <cellStyle name="60% - Énfasis6 4" xfId="192" xr:uid="{1B13126C-0093-4AB4-9DC4-8E5041490F09}"/>
    <cellStyle name="60% - Énfasis6 5" xfId="193" xr:uid="{C5CA2FB0-AEBF-436D-AE02-C113AC185FD9}"/>
    <cellStyle name="Accent1" xfId="841" xr:uid="{0366883E-DDF6-405F-930C-9B067696C93B}"/>
    <cellStyle name="Accent2" xfId="842" xr:uid="{00D01887-CAE7-4C2A-94C6-293CB841CCF6}"/>
    <cellStyle name="Accent3" xfId="843" xr:uid="{B5898702-177D-4506-980E-BA532BCAA103}"/>
    <cellStyle name="Accent4" xfId="844" xr:uid="{0F51644B-8DA2-401B-A62D-9B7246B569B4}"/>
    <cellStyle name="Accent5" xfId="845" xr:uid="{77D43450-DC72-40D8-8F09-CF85A8490924}"/>
    <cellStyle name="Accent6" xfId="846" xr:uid="{7DF1D451-DEA3-47E1-B902-59AEC4774F56}"/>
    <cellStyle name="Bad" xfId="847" xr:uid="{74471F75-142C-4F82-AD30-652E96C51944}"/>
    <cellStyle name="botton" xfId="194" xr:uid="{3EF37DF2-E291-489B-8EEF-9C3AAE8D54A3}"/>
    <cellStyle name="Buena 2" xfId="195" xr:uid="{BD0CE05D-09DE-4759-AC9B-26F7CA7AD703}"/>
    <cellStyle name="Buena 2 2" xfId="196" xr:uid="{6EEF1468-98AE-406A-9DF8-85564C5B6576}"/>
    <cellStyle name="Buena 2 3" xfId="197" xr:uid="{CF54CB9D-F545-4C9A-859F-A6A5A43151C1}"/>
    <cellStyle name="Buena 2 4" xfId="198" xr:uid="{16C438BD-4BBE-4626-9528-0A1D29EEAAA7}"/>
    <cellStyle name="Buena 2 5" xfId="199" xr:uid="{6439E130-7294-42EC-AF00-266E1CE3A144}"/>
    <cellStyle name="Buena 3" xfId="200" xr:uid="{D8A4BE29-53D5-462D-9FA2-3D2F39B09930}"/>
    <cellStyle name="Buena 4" xfId="201" xr:uid="{9F7D2E8D-B7E9-47C9-857D-0161D2F924C2}"/>
    <cellStyle name="Buena 5" xfId="202" xr:uid="{9A51EA33-4468-4E52-B751-801EA8FEE853}"/>
    <cellStyle name="Calculation" xfId="848" xr:uid="{E1BB59C9-60ED-4CDA-B07C-DEEC5E89D29D}"/>
    <cellStyle name="Cálculo 2" xfId="203" xr:uid="{60474899-12DF-4758-B4D2-E1D57A0F6965}"/>
    <cellStyle name="Cálculo 2 2" xfId="204" xr:uid="{24C9154D-564D-4DE7-8951-5A46BE186A8E}"/>
    <cellStyle name="Cálculo 2 3" xfId="205" xr:uid="{0792D4F2-B6F2-4C07-A0E5-6B44371C40EE}"/>
    <cellStyle name="Cálculo 2 4" xfId="206" xr:uid="{07C8CC12-779A-4B6D-BD11-E60DAA95F8EA}"/>
    <cellStyle name="Cálculo 2 5" xfId="207" xr:uid="{4AD7AB87-478F-490B-BE67-CD94C1016BA8}"/>
    <cellStyle name="Cálculo 3" xfId="208" xr:uid="{EA3AFC93-7F4C-47F2-B88A-123D750BEF48}"/>
    <cellStyle name="Cálculo 4" xfId="209" xr:uid="{FF139E07-2A81-477E-B43D-C997549E7416}"/>
    <cellStyle name="Cálculo 5" xfId="210" xr:uid="{9CFDA4D4-AA73-4DDB-B129-9E7CF9D017C2}"/>
    <cellStyle name="Celda de comprobación 2" xfId="211" xr:uid="{EEF489D0-D4C9-4DBE-97BB-CB7D6A4E3221}"/>
    <cellStyle name="Celda de comprobación 2 2" xfId="212" xr:uid="{E16E9C8F-6AE6-4920-88C7-6F47A8B6F0F7}"/>
    <cellStyle name="Celda de comprobación 2 3" xfId="213" xr:uid="{84218FFF-24CE-483F-BE11-FDEC0DC1839A}"/>
    <cellStyle name="Celda de comprobación 2 4" xfId="214" xr:uid="{E0A6AD9B-EB98-42B5-A890-CD972E458D79}"/>
    <cellStyle name="Celda de comprobación 2 5" xfId="215" xr:uid="{7941719A-F05D-4216-B89A-6626095B49D5}"/>
    <cellStyle name="Celda de comprobación 3" xfId="216" xr:uid="{63BCBBFF-5DC2-41D2-86E7-736E4AB683A7}"/>
    <cellStyle name="Celda de comprobación 4" xfId="217" xr:uid="{B14AEE72-D973-48AC-B4D1-1DBE182BA80B}"/>
    <cellStyle name="Celda de comprobación 5" xfId="218" xr:uid="{2429B669-7C22-4858-8984-E27CA7140FB3}"/>
    <cellStyle name="Celda vinculada 2" xfId="219" xr:uid="{AF4EFF6F-A891-4612-A3D3-775638AFB47B}"/>
    <cellStyle name="Celda vinculada 2 2" xfId="220" xr:uid="{2546A7FA-BC6B-44DF-A453-E879270D4A3D}"/>
    <cellStyle name="Celda vinculada 2 3" xfId="221" xr:uid="{A5662C3C-631B-4299-AF7A-49E854B0A5CE}"/>
    <cellStyle name="Celda vinculada 2 4" xfId="222" xr:uid="{16EA87FE-2386-484A-9C79-131F8AC5F9B8}"/>
    <cellStyle name="Celda vinculada 2 5" xfId="223" xr:uid="{8C47D67C-1667-4227-A5D4-E41CCF7CD2F3}"/>
    <cellStyle name="Celda vinculada 3" xfId="224" xr:uid="{01DCF3D2-6757-4BF5-BFBF-6C4C14B21DDF}"/>
    <cellStyle name="Celda vinculada 4" xfId="225" xr:uid="{9CBF2484-9B2A-4FD8-B8BE-68DBCB7F4460}"/>
    <cellStyle name="Celda vinculada 5" xfId="226" xr:uid="{C1B2489B-4929-4532-BA7E-7189302FB23B}"/>
    <cellStyle name="Check Cell" xfId="849" xr:uid="{6ACCD6CA-B4F0-4AF7-B3BC-FC8DED921C52}"/>
    <cellStyle name="Encabezado 4 2" xfId="227" xr:uid="{16FBB088-D9D4-4720-B14B-1817AA1C504C}"/>
    <cellStyle name="Encabezado 4 2 2" xfId="228" xr:uid="{BC2725F9-1795-465E-B95E-5E1EEE16D788}"/>
    <cellStyle name="Encabezado 4 2 3" xfId="229" xr:uid="{16BC70A7-5F27-4739-872D-1A8FB63C2F24}"/>
    <cellStyle name="Encabezado 4 2 4" xfId="230" xr:uid="{806A7046-43C0-4209-B558-71BD4ECDCE8C}"/>
    <cellStyle name="Encabezado 4 2 5" xfId="231" xr:uid="{0E5786E7-1507-4C18-B63E-6CD167D4C60D}"/>
    <cellStyle name="Encabezado 4 3" xfId="232" xr:uid="{768B21CE-CEF3-4A4E-8F2E-6AB9DE12440C}"/>
    <cellStyle name="Encabezado 4 4" xfId="233" xr:uid="{2DC408E3-1D68-4F53-B6DD-51CD9C62A585}"/>
    <cellStyle name="Encabezado 4 5" xfId="234" xr:uid="{0C94202E-E38A-470D-A710-DBC0002F8662}"/>
    <cellStyle name="Énfasis1 2" xfId="235" xr:uid="{FA3B2B7D-3C7F-4CAB-8BDE-B5D591351E60}"/>
    <cellStyle name="Énfasis1 2 2" xfId="236" xr:uid="{878EEB2B-F62E-4B50-831B-831BCB81EFA6}"/>
    <cellStyle name="Énfasis1 2 3" xfId="237" xr:uid="{10DC6643-7E2B-4B05-A6B7-22A07032A113}"/>
    <cellStyle name="Énfasis1 2 4" xfId="238" xr:uid="{A85081D7-839B-40D8-AB8A-858BD28CEDAE}"/>
    <cellStyle name="Énfasis1 2 5" xfId="239" xr:uid="{2B033B54-E295-4727-9A5B-DEE1C8F8D905}"/>
    <cellStyle name="Énfasis1 3" xfId="240" xr:uid="{D2004DDE-6FAA-4B04-AC2C-6A23290194C7}"/>
    <cellStyle name="Énfasis1 4" xfId="241" xr:uid="{9B329880-1E73-4687-A1A0-00F4E6777518}"/>
    <cellStyle name="Énfasis1 5" xfId="242" xr:uid="{468356EA-5595-4A13-B260-38B2DFC5798B}"/>
    <cellStyle name="Énfasis2 2" xfId="243" xr:uid="{17B67BD1-AFE9-4C06-B072-387A6123FFC2}"/>
    <cellStyle name="Énfasis2 2 2" xfId="244" xr:uid="{E4E25621-D5C5-4BE6-AF82-1E18E0B2ADE6}"/>
    <cellStyle name="Énfasis2 2 3" xfId="245" xr:uid="{CC0BB8C1-4C96-4CB0-A865-964E7C4D3CCE}"/>
    <cellStyle name="Énfasis2 2 4" xfId="246" xr:uid="{5CE69E75-6482-45BD-9CF3-CBF7E7B1280F}"/>
    <cellStyle name="Énfasis2 2 5" xfId="247" xr:uid="{AE18D204-F038-4676-9BD5-1369AF9B919A}"/>
    <cellStyle name="Énfasis2 3" xfId="248" xr:uid="{73542431-BB4B-46F0-B969-194142BC6936}"/>
    <cellStyle name="Énfasis2 4" xfId="249" xr:uid="{D63D0329-3A2F-41FC-95FB-BA237F7B68AB}"/>
    <cellStyle name="Énfasis2 5" xfId="250" xr:uid="{AD99CD38-7395-4D25-A32B-947EE0AD8F3E}"/>
    <cellStyle name="Énfasis3 2" xfId="251" xr:uid="{F99CDB36-9054-45C0-ABDA-0F6B6C866D9E}"/>
    <cellStyle name="Énfasis3 2 2" xfId="252" xr:uid="{1CEBC258-1FEE-4AEE-B9CC-433AC390C4B3}"/>
    <cellStyle name="Énfasis3 2 3" xfId="253" xr:uid="{AF7A5AA6-259D-49E3-B0CF-82FFFC47F6E3}"/>
    <cellStyle name="Énfasis3 2 4" xfId="254" xr:uid="{AA0E4DC5-C656-48DE-BA30-8948CDB3A3F2}"/>
    <cellStyle name="Énfasis3 2 5" xfId="255" xr:uid="{7ADFB015-DDAA-404F-88E3-67091B94FA1E}"/>
    <cellStyle name="Énfasis3 3" xfId="256" xr:uid="{F4E355CB-20AC-4D6F-8500-C64FCBD1F24B}"/>
    <cellStyle name="Énfasis3 4" xfId="257" xr:uid="{A26AC6C2-DCDF-4790-BF60-DB182269DCCE}"/>
    <cellStyle name="Énfasis3 5" xfId="258" xr:uid="{8DD43CD6-D761-4352-8542-F3BE2262CE13}"/>
    <cellStyle name="Énfasis4 2" xfId="259" xr:uid="{234D97FB-CC74-4AD8-BD00-2B0843F239B9}"/>
    <cellStyle name="Énfasis4 2 2" xfId="260" xr:uid="{94769AA6-3E20-42B6-A27C-878DD9479073}"/>
    <cellStyle name="Énfasis4 2 3" xfId="261" xr:uid="{E29C6775-1220-44C3-8708-BEF6B89E310E}"/>
    <cellStyle name="Énfasis4 2 4" xfId="262" xr:uid="{562BC650-5731-4499-9375-A28949B87886}"/>
    <cellStyle name="Énfasis4 2 5" xfId="263" xr:uid="{3106FBFB-6FDE-4DA8-84F1-D994B44D9848}"/>
    <cellStyle name="Énfasis4 3" xfId="264" xr:uid="{5FE45006-6C3E-439F-B981-3DE77FDD786B}"/>
    <cellStyle name="Énfasis4 4" xfId="265" xr:uid="{4EF62A6E-02E1-4F07-BE82-2D1076E93297}"/>
    <cellStyle name="Énfasis4 5" xfId="266" xr:uid="{5C17A608-DA35-48C8-8B12-A8E819FC38B0}"/>
    <cellStyle name="Énfasis5 2" xfId="267" xr:uid="{11B598E9-2930-43C3-8B79-7B880A65180D}"/>
    <cellStyle name="Énfasis5 2 2" xfId="268" xr:uid="{D4C8F6C6-1E22-4F3B-A504-31FD53806319}"/>
    <cellStyle name="Énfasis5 2 3" xfId="269" xr:uid="{A4B00E93-48AA-43B9-9C52-E203F3A1DF0D}"/>
    <cellStyle name="Énfasis5 2 4" xfId="270" xr:uid="{06598EAE-AA3B-43C5-B805-E960430F6485}"/>
    <cellStyle name="Énfasis5 2 5" xfId="271" xr:uid="{A0D362F3-D0A7-4771-AAE3-353DC1AA6735}"/>
    <cellStyle name="Énfasis5 3" xfId="272" xr:uid="{50D55EDD-E9BB-4605-9F73-1FBC8089D836}"/>
    <cellStyle name="Énfasis5 4" xfId="273" xr:uid="{076F16CF-9BD4-43A9-8F21-9884E5CDA08F}"/>
    <cellStyle name="Énfasis5 5" xfId="274" xr:uid="{C74F9295-3260-4F1F-8605-1EB3E33DE541}"/>
    <cellStyle name="Énfasis6 2" xfId="275" xr:uid="{21AD7B6A-813B-42F1-BF09-B4D5708B2652}"/>
    <cellStyle name="Énfasis6 2 2" xfId="276" xr:uid="{8CD16F49-16D5-463B-8A24-ECDE1DD28748}"/>
    <cellStyle name="Énfasis6 2 3" xfId="277" xr:uid="{63AF61DA-118E-40E8-B3BE-48FC6264190B}"/>
    <cellStyle name="Énfasis6 2 4" xfId="278" xr:uid="{373A199A-05EA-4C60-B9E4-AE476DFDBAD9}"/>
    <cellStyle name="Énfasis6 2 5" xfId="279" xr:uid="{FDD6A54D-B768-4F3D-8772-18F0C984328B}"/>
    <cellStyle name="Énfasis6 3" xfId="280" xr:uid="{2D483F6E-6FFA-4925-8118-456BD2D48E4E}"/>
    <cellStyle name="Énfasis6 4" xfId="281" xr:uid="{20B997F2-E00F-46D7-9364-FDC3DD2525B1}"/>
    <cellStyle name="Énfasis6 5" xfId="282" xr:uid="{6B8070E1-49FF-42C3-B101-3AD685C65157}"/>
    <cellStyle name="Entrada 2" xfId="283" xr:uid="{F404E7BF-15E2-4DFE-8732-587BEA370A7D}"/>
    <cellStyle name="Entrada 2 2" xfId="284" xr:uid="{6CA1C160-27D1-4E96-9A9B-5CB99C7931D8}"/>
    <cellStyle name="Entrada 2 3" xfId="285" xr:uid="{C2FD6A56-D67C-4E52-B1A7-7F64919D0B45}"/>
    <cellStyle name="Entrada 2 4" xfId="286" xr:uid="{52C4FC6A-3D9C-496D-8800-E4CBDE7466A6}"/>
    <cellStyle name="Entrada 2 5" xfId="287" xr:uid="{7852206C-CBF5-497E-A31E-233CA3EB9184}"/>
    <cellStyle name="Entrada 3" xfId="288" xr:uid="{81DEC01D-9605-43BD-8B61-D93307685DA2}"/>
    <cellStyle name="Entrada 4" xfId="289" xr:uid="{7A927A16-43BE-4C85-BB0A-17799D16A025}"/>
    <cellStyle name="Entrada 5" xfId="290" xr:uid="{653B8244-6E2A-4D73-B47C-A840E76F3122}"/>
    <cellStyle name="Euro" xfId="291" xr:uid="{58E69056-EED8-452E-92CC-F9B1A341AA21}"/>
    <cellStyle name="Euro 2" xfId="292" xr:uid="{0DE700D1-4D9A-45C6-B92E-FBA206930B24}"/>
    <cellStyle name="Euro 2 2" xfId="293" xr:uid="{98C7330D-FD8F-459E-AA84-EFE07EE3FF8B}"/>
    <cellStyle name="Euro 3" xfId="294" xr:uid="{2AE0BEDB-CAC4-454F-9A5F-E423BECB7E92}"/>
    <cellStyle name="Euro 3 2" xfId="295" xr:uid="{E35726E8-554A-4D0E-82B7-91686D2051BE}"/>
    <cellStyle name="Euro 4" xfId="296" xr:uid="{942A69B8-60CD-4088-82E5-E060F6B3DBE1}"/>
    <cellStyle name="Euro 4 2" xfId="297" xr:uid="{94895BC9-0032-411F-A49D-249341327EB8}"/>
    <cellStyle name="Euro 5" xfId="791" xr:uid="{E2EF2C70-4B84-4D96-B50D-4A134F86B966}"/>
    <cellStyle name="Euro_6.10" xfId="298" xr:uid="{F81D20C6-E5F7-4D8D-9112-575D3EDAF9C3}"/>
    <cellStyle name="Explanatory Text" xfId="850" xr:uid="{6536BF04-32D0-43E5-B3BC-4048898E32A2}"/>
    <cellStyle name="geneva 9" xfId="299" xr:uid="{A6449CB6-6678-4DC2-89B3-BDE2D0A78707}"/>
    <cellStyle name="Good" xfId="851" xr:uid="{DAAA53BE-3A59-41CD-8500-00C47E4F50DF}"/>
    <cellStyle name="Heading 1" xfId="852" xr:uid="{D3120ABF-0292-4EB2-A3C5-A86AE466CEF5}"/>
    <cellStyle name="Heading 2" xfId="853" xr:uid="{21A45B69-781F-4DFD-BFFB-B18E626862F4}"/>
    <cellStyle name="Heading 3" xfId="854" xr:uid="{53B5AF9F-5BB4-4E23-8094-AF177935450B}"/>
    <cellStyle name="Heading 4" xfId="855" xr:uid="{19433E98-602D-4816-9002-17321F339677}"/>
    <cellStyle name="Hipervínculo 2" xfId="300" xr:uid="{C3BB16B7-3769-4C76-B6C3-FFA68BCBC131}"/>
    <cellStyle name="Incorrecto 2" xfId="301" xr:uid="{688E84B9-0D5F-4976-9E53-731F278B5209}"/>
    <cellStyle name="Incorrecto 2 2" xfId="302" xr:uid="{4EBF3A64-603A-4E14-A1B4-1AE5FEBA0365}"/>
    <cellStyle name="Incorrecto 2 3" xfId="303" xr:uid="{E959B2D3-0C84-4101-BE6D-5047E3B50E82}"/>
    <cellStyle name="Incorrecto 2 4" xfId="304" xr:uid="{00B82038-94AE-4130-B0A1-7F455736147B}"/>
    <cellStyle name="Incorrecto 2 5" xfId="305" xr:uid="{2A9C13B8-0C57-4290-A9BC-732EF59F523F}"/>
    <cellStyle name="Incorrecto 3" xfId="306" xr:uid="{430D6662-5D38-487B-8B35-6EB3042AFEC6}"/>
    <cellStyle name="Incorrecto 4" xfId="307" xr:uid="{A81704FC-0096-47EA-BD6F-9545ADADE376}"/>
    <cellStyle name="Incorrecto 5" xfId="308" xr:uid="{38EC7DF4-DE6D-4AB4-8C02-AB1414A21AB4}"/>
    <cellStyle name="Input" xfId="856" xr:uid="{BCA34E19-79D6-45D5-87BA-CE84E8A1C91E}"/>
    <cellStyle name="Linked Cell" xfId="857" xr:uid="{FB0F91C7-783F-4DB2-BF0A-55E934E5CE3E}"/>
    <cellStyle name="locked" xfId="309" xr:uid="{372A9150-F6D0-4CC1-A213-785F3281ADAF}"/>
    <cellStyle name="Millares [0]" xfId="1" builtinId="6"/>
    <cellStyle name="Millares [0] 2" xfId="870" xr:uid="{DC46FF25-046F-44EA-B6B3-A83620E7ABD1}"/>
    <cellStyle name="Millares [0] 5" xfId="310" xr:uid="{382DF61E-9C9F-4305-86D1-3222A9E158EA}"/>
    <cellStyle name="Millares 10" xfId="311" xr:uid="{B2E6EA50-E550-493C-B3F7-0D5725558782}"/>
    <cellStyle name="Millares 10 2" xfId="822" xr:uid="{0D113E28-3BD2-44DB-924C-53C047A98D61}"/>
    <cellStyle name="Millares 100" xfId="312" xr:uid="{A7C2B81E-302C-4FB3-91B1-5F3D41177A2E}"/>
    <cellStyle name="Millares 101" xfId="313" xr:uid="{50F4960A-E651-4F0A-8D19-D6B0FAFDDB4C}"/>
    <cellStyle name="Millares 102" xfId="314" xr:uid="{90BB56EB-1F30-4469-95C6-F692674C562D}"/>
    <cellStyle name="Millares 103" xfId="315" xr:uid="{695DC4D3-43FF-490B-A846-C87B1E231F17}"/>
    <cellStyle name="Millares 104" xfId="316" xr:uid="{EF10415A-1A03-4472-B3CD-B96A7E0CF2CC}"/>
    <cellStyle name="Millares 105" xfId="317" xr:uid="{66615DBF-1AFD-4FDC-BA62-57119FDE438A}"/>
    <cellStyle name="Millares 106" xfId="318" xr:uid="{724EDD92-A1C3-443F-BCCA-DEE04E2C7268}"/>
    <cellStyle name="Millares 107" xfId="319" xr:uid="{D876D95B-3079-486D-9352-5C2D389F3849}"/>
    <cellStyle name="Millares 108" xfId="320" xr:uid="{0EE86584-71A9-4AB3-8418-0F18D6A86C22}"/>
    <cellStyle name="Millares 109" xfId="321" xr:uid="{3E1676D1-C8C3-4928-8C43-36FD73A13D1C}"/>
    <cellStyle name="Millares 11" xfId="322" xr:uid="{21D754D4-D7E5-4BA5-942E-924BCD3EF041}"/>
    <cellStyle name="Millares 11 2" xfId="864" xr:uid="{97D80CDD-FB76-41DC-A5D7-B4782A3F7A12}"/>
    <cellStyle name="Millares 110" xfId="323" xr:uid="{6CB7BA1D-CE3B-4B96-A51B-5E09FA7BE966}"/>
    <cellStyle name="Millares 111" xfId="324" xr:uid="{DFF8EE4F-717A-406B-A957-804910701862}"/>
    <cellStyle name="Millares 112" xfId="325" xr:uid="{BBAC37D4-DD59-4099-BFC5-3374C97DBC30}"/>
    <cellStyle name="Millares 113" xfId="326" xr:uid="{02D4848B-E0DF-4A4B-9EF8-634FEC054FE5}"/>
    <cellStyle name="Millares 114" xfId="327" xr:uid="{592ED866-56D5-47D9-B88C-6E3B047A4BA3}"/>
    <cellStyle name="Millares 115" xfId="328" xr:uid="{D1243033-2AA3-4724-9F3D-A7BB47F9D7BF}"/>
    <cellStyle name="Millares 116" xfId="329" xr:uid="{B381C567-E92E-4DEF-99DA-DE2D6C44F80F}"/>
    <cellStyle name="Millares 117" xfId="330" xr:uid="{C16B1C7E-5835-4185-93C2-4A084DFA1B65}"/>
    <cellStyle name="Millares 118" xfId="331" xr:uid="{77516769-3405-4404-8C91-7F5CF41E53DD}"/>
    <cellStyle name="Millares 119" xfId="332" xr:uid="{911819D1-E05F-4472-AE66-D6925E4CBCE9}"/>
    <cellStyle name="Millares 12" xfId="333" xr:uid="{EEE3E50E-9E3D-4335-83C9-E959DB17E653}"/>
    <cellStyle name="Millares 12 2" xfId="865" xr:uid="{FF629A5C-5BAB-44C7-930E-D62E92EE8381}"/>
    <cellStyle name="Millares 120" xfId="334" xr:uid="{3B2FAC59-6778-41C7-B1F2-5AAC78412531}"/>
    <cellStyle name="Millares 121" xfId="335" xr:uid="{F0190A35-BA20-4724-B02D-C6583C51C505}"/>
    <cellStyle name="Millares 122" xfId="336" xr:uid="{22136F22-AE43-43D2-92C0-97A83B91BC45}"/>
    <cellStyle name="Millares 123" xfId="337" xr:uid="{54C66B9E-07C6-4523-AC87-70A20A66AF87}"/>
    <cellStyle name="Millares 124" xfId="338" xr:uid="{24D51B06-FF45-43CD-A48B-F613A7DAB3E8}"/>
    <cellStyle name="Millares 125" xfId="339" xr:uid="{7AF13161-4745-47E1-ACE1-7CDF55F5B58E}"/>
    <cellStyle name="Millares 126" xfId="340" xr:uid="{88753719-5896-45FF-9B1A-21CF48EF0869}"/>
    <cellStyle name="Millares 127" xfId="341" xr:uid="{CA1EABBF-D5D5-443D-A3E2-C2C832E1ECB9}"/>
    <cellStyle name="Millares 128" xfId="342" xr:uid="{7464ABD2-7ADD-4176-B299-070C87815C21}"/>
    <cellStyle name="Millares 129" xfId="343" xr:uid="{90D91831-0134-4F3D-A237-D4C9E121934D}"/>
    <cellStyle name="Millares 13" xfId="344" xr:uid="{5FD7EE0B-9459-4143-A8DB-66E16C5658F3}"/>
    <cellStyle name="Millares 13 2" xfId="821" xr:uid="{5AB072E7-6C62-472F-BA4B-FD9DFF7F0BA5}"/>
    <cellStyle name="Millares 130" xfId="345" xr:uid="{3B3C118A-C1EE-4AE6-A845-7B71617B77C0}"/>
    <cellStyle name="Millares 131" xfId="346" xr:uid="{2458112C-5AFE-4B3A-83C6-7FB734D4FEAE}"/>
    <cellStyle name="Millares 132" xfId="347" xr:uid="{49AE36B1-90D7-4394-B60B-AC3DE9396790}"/>
    <cellStyle name="Millares 133" xfId="348" xr:uid="{FB8225ED-5710-4865-B4D4-F512C8ED7DD0}"/>
    <cellStyle name="Millares 134" xfId="349" xr:uid="{E1669894-1194-497B-BC53-3F90040DA33E}"/>
    <cellStyle name="Millares 135" xfId="350" xr:uid="{8D08F2E2-46EA-42B0-BC6C-D03F4C76F8C5}"/>
    <cellStyle name="Millares 136" xfId="351" xr:uid="{3D9A631A-D8F6-4B3C-AE1B-6726D45B3C25}"/>
    <cellStyle name="Millares 137" xfId="352" xr:uid="{DFA1FC09-44D3-457C-A057-1A174D21E457}"/>
    <cellStyle name="Millares 138" xfId="353" xr:uid="{7E8C424D-CE9F-4962-9579-B0C61F3CC99A}"/>
    <cellStyle name="Millares 139" xfId="354" xr:uid="{B8064A78-88BD-4EFE-99D0-252EC3BBE3FA}"/>
    <cellStyle name="Millares 14" xfId="355" xr:uid="{7478D191-F8E3-4157-9A02-F92C560DDFD4}"/>
    <cellStyle name="Millares 140" xfId="356" xr:uid="{9C871D3A-BBC3-4946-815E-6DEA94DF49D6}"/>
    <cellStyle name="Millares 141" xfId="357" xr:uid="{2CF666EF-1994-45E2-B50D-6AD22EF060AA}"/>
    <cellStyle name="Millares 142" xfId="358" xr:uid="{F115D49E-8D9E-4AFC-BF25-52FB0B9DA86D}"/>
    <cellStyle name="Millares 143" xfId="359" xr:uid="{F794161A-9CB6-4ECF-8757-A78A9B6DDF0F}"/>
    <cellStyle name="Millares 144" xfId="360" xr:uid="{5E8C28E2-67B8-4E53-8B56-99052B5831A5}"/>
    <cellStyle name="Millares 145" xfId="361" xr:uid="{F20D0860-3F01-45DB-B178-5383CC3E1EB7}"/>
    <cellStyle name="Millares 146" xfId="362" xr:uid="{AA88C4B1-C880-48FD-A56E-F67028E8A421}"/>
    <cellStyle name="Millares 147" xfId="363" xr:uid="{E0AC88FC-7C18-413F-B9EE-85516DA766CB}"/>
    <cellStyle name="Millares 148" xfId="364" xr:uid="{C82B7670-D4EA-4F78-A787-4D8CB69E0831}"/>
    <cellStyle name="Millares 149" xfId="365" xr:uid="{A40D5F96-C5EE-4F2C-BD81-E9189E8B3C33}"/>
    <cellStyle name="Millares 15" xfId="366" xr:uid="{95BF77C9-7088-456E-99F5-69A904AADD45}"/>
    <cellStyle name="Millares 150" xfId="367" xr:uid="{DEA2EF36-1812-42E6-AE7E-0DEFF92787FF}"/>
    <cellStyle name="Millares 151" xfId="368" xr:uid="{E2F84464-E17F-403D-BCC4-5D7A35FB4161}"/>
    <cellStyle name="Millares 152" xfId="369" xr:uid="{144DC6FF-C3D8-48E5-89DE-7F0BD7FFA8F0}"/>
    <cellStyle name="Millares 153" xfId="370" xr:uid="{F2AB12E9-A8D6-4375-ABEB-C52AFA7FBDA2}"/>
    <cellStyle name="Millares 154" xfId="371" xr:uid="{A56ACDF3-502C-4787-942F-787BF3A9CD38}"/>
    <cellStyle name="Millares 155" xfId="372" xr:uid="{AE5422B2-DE15-4744-B06D-37208042C372}"/>
    <cellStyle name="Millares 156" xfId="373" xr:uid="{718E80F1-1A1D-4E90-BDCB-550E4A457A73}"/>
    <cellStyle name="Millares 157" xfId="374" xr:uid="{F4661182-38F1-41BC-80EF-8A29EBF0CE00}"/>
    <cellStyle name="Millares 158" xfId="375" xr:uid="{9FC64B47-051B-4041-9ACD-EFC83ED44AB6}"/>
    <cellStyle name="Millares 159" xfId="376" xr:uid="{B5B1E8D5-86E0-4BE8-89BD-73CC33D5C2BD}"/>
    <cellStyle name="Millares 16" xfId="377" xr:uid="{F747934E-77B1-48FB-8B2A-0EC1D88D0455}"/>
    <cellStyle name="Millares 160" xfId="378" xr:uid="{5B8D8840-05EC-4FB5-8B00-ECA0D7572B92}"/>
    <cellStyle name="Millares 161" xfId="379" xr:uid="{1A36000F-1D25-4612-A58A-557B087BE8A1}"/>
    <cellStyle name="Millares 162" xfId="380" xr:uid="{A8487986-D70F-4E1C-A4EF-FA3CEF3A868D}"/>
    <cellStyle name="Millares 163" xfId="381" xr:uid="{78C9239D-9D6F-4F8E-B23D-A1A3159A0A32}"/>
    <cellStyle name="Millares 164" xfId="382" xr:uid="{10754992-21D3-45E8-BCC1-0E84BA428942}"/>
    <cellStyle name="Millares 165" xfId="383" xr:uid="{5F64A2A5-9D88-43B2-9BD2-E0B7A14D4050}"/>
    <cellStyle name="Millares 166" xfId="384" xr:uid="{3348D2CC-B725-4141-993F-7CCAE6EBC21C}"/>
    <cellStyle name="Millares 167" xfId="385" xr:uid="{EAC1B36B-16FB-4E35-86DB-323DBDC97119}"/>
    <cellStyle name="Millares 168" xfId="386" xr:uid="{A5C9A444-AEC9-4298-9767-25737E959589}"/>
    <cellStyle name="Millares 169" xfId="387" xr:uid="{474942A6-53C5-4FBB-8BA9-32A6B1466E83}"/>
    <cellStyle name="Millares 17" xfId="388" xr:uid="{02176E76-52F9-4B2C-8445-9534BACBA6E2}"/>
    <cellStyle name="Millares 170" xfId="389" xr:uid="{3BD4BA89-9852-4402-9A69-89E001AB90EE}"/>
    <cellStyle name="Millares 171" xfId="390" xr:uid="{28996D8F-E983-43C8-9C16-A4005BD6C040}"/>
    <cellStyle name="Millares 172" xfId="391" xr:uid="{A22DA834-C612-47C3-986F-32D9EBF37E63}"/>
    <cellStyle name="Millares 173" xfId="392" xr:uid="{EE710024-4ED0-4241-8040-B822522AA0A0}"/>
    <cellStyle name="Millares 174" xfId="393" xr:uid="{443AB74C-FA7A-436F-A298-822336091157}"/>
    <cellStyle name="Millares 175" xfId="394" xr:uid="{EFE4728E-344F-4475-8134-BC067192B333}"/>
    <cellStyle name="Millares 176" xfId="395" xr:uid="{63CE3391-0143-44FE-87D4-F74ADD9E0FBC}"/>
    <cellStyle name="Millares 177" xfId="396" xr:uid="{BB62F952-1283-4F93-A91D-C2BDDFA0D266}"/>
    <cellStyle name="Millares 178" xfId="397" xr:uid="{AD8910AE-EE3E-45E4-8C90-AFA1667CAC28}"/>
    <cellStyle name="Millares 179" xfId="398" xr:uid="{649B9200-2E39-4AFA-B4B3-B6DF4A91A9C5}"/>
    <cellStyle name="Millares 18" xfId="399" xr:uid="{E72C80B3-EEE6-444F-B64F-38535023DDDB}"/>
    <cellStyle name="Millares 180" xfId="400" xr:uid="{F1FD95DA-5F7B-4D91-A5F5-54C5AB7377D7}"/>
    <cellStyle name="Millares 181" xfId="401" xr:uid="{A3BB4C87-CB02-43E2-B7F9-5156F12EE8D1}"/>
    <cellStyle name="Millares 182" xfId="402" xr:uid="{A42544AE-E0D0-4EF2-BB06-1C0BC6692AC5}"/>
    <cellStyle name="Millares 183" xfId="403" xr:uid="{86E391A0-57FB-4D23-B27B-F63F3FD0ED0B}"/>
    <cellStyle name="Millares 184" xfId="404" xr:uid="{BEC68D5C-9050-4293-9C93-4F46D25F0926}"/>
    <cellStyle name="Millares 185" xfId="405" xr:uid="{27570DCC-257B-4872-910D-86A03C8F1C52}"/>
    <cellStyle name="Millares 186" xfId="406" xr:uid="{AE2A0F4C-F33B-44A0-B676-F40FE684049D}"/>
    <cellStyle name="Millares 187" xfId="407" xr:uid="{C6EE36A7-FE91-48E3-B399-F3D52487F678}"/>
    <cellStyle name="Millares 188" xfId="408" xr:uid="{4B0B069C-6E89-4C26-AC5F-E2C773EA0791}"/>
    <cellStyle name="Millares 189" xfId="409" xr:uid="{BDD2FE38-06EC-481E-B64B-558729536AD3}"/>
    <cellStyle name="Millares 19" xfId="410" xr:uid="{BFA252D6-D241-4BCF-80F6-168EECAECBBA}"/>
    <cellStyle name="Millares 190" xfId="411" xr:uid="{1EFF7E3E-2D6E-4859-8CE0-4E2DF9A785E3}"/>
    <cellStyle name="Millares 191" xfId="412" xr:uid="{3233DC7E-C5D5-46A0-91E4-E1A730301919}"/>
    <cellStyle name="Millares 192" xfId="413" xr:uid="{D1CD6C52-3E03-473C-A28F-3A9EB13E0B38}"/>
    <cellStyle name="Millares 193" xfId="414" xr:uid="{0DC104E0-2566-440A-AE18-38E188E63C2B}"/>
    <cellStyle name="Millares 194" xfId="415" xr:uid="{3400E7E9-63B1-4A14-90D1-16A9DD4D533E}"/>
    <cellStyle name="Millares 195" xfId="416" xr:uid="{F7F09BE5-D186-4599-B044-5FAC348C25D1}"/>
    <cellStyle name="Millares 196" xfId="417" xr:uid="{3C4B3E25-C0A8-4A6D-AF07-0A31F4135644}"/>
    <cellStyle name="Millares 197" xfId="418" xr:uid="{BAFFFC77-6D46-420B-BB92-E264CF66AD16}"/>
    <cellStyle name="Millares 198" xfId="419" xr:uid="{949EFFD3-C37D-4E9C-93DD-6D1C668534F3}"/>
    <cellStyle name="Millares 199" xfId="420" xr:uid="{D7740581-2D7E-4D0A-876D-5184F06048D2}"/>
    <cellStyle name="Millares 2" xfId="421" xr:uid="{6FAA1A6B-E7FC-48DD-ADE2-3A499CE86203}"/>
    <cellStyle name="Millares 2 2" xfId="422" xr:uid="{FDB6D835-0915-4835-B8BC-B0B9A0C8E48F}"/>
    <cellStyle name="Millares 2 2 2" xfId="423" xr:uid="{0BF8EF06-6D01-4957-8E5B-1E12AB8155D7}"/>
    <cellStyle name="Millares 2 2 2 2" xfId="424" xr:uid="{6AFFC1A8-2C34-4680-BF8B-7B295795D923}"/>
    <cellStyle name="Millares 2 2 2 3" xfId="792" xr:uid="{FD9AC42F-4CA6-4606-B8BD-981C85FB0805}"/>
    <cellStyle name="Millares 2 2 3" xfId="425" xr:uid="{2BD63059-A118-45DF-A3D7-105C8F4DF359}"/>
    <cellStyle name="Millares 2 2 3 2" xfId="426" xr:uid="{FF7568B9-CBF1-4F1F-A114-FFEB4014D7F7}"/>
    <cellStyle name="Millares 2 2 4" xfId="427" xr:uid="{3D35634D-A1EA-41FA-B420-31787273543B}"/>
    <cellStyle name="Millares 2 2 5" xfId="784" xr:uid="{AF8A9A29-97EB-497B-86E8-E6025A1163E6}"/>
    <cellStyle name="Millares 2 3" xfId="428" xr:uid="{88C165EA-8EE0-4D07-A221-E2C28360FD97}"/>
    <cellStyle name="Millares 2 3 2" xfId="429" xr:uid="{124409AC-5CD4-4883-AA1A-6483FBBE89B5}"/>
    <cellStyle name="Millares 2 3 2 2" xfId="816" xr:uid="{AC6067E7-402B-43BB-BC21-FFD44C5F6D68}"/>
    <cellStyle name="Millares 2 3 3" xfId="808" xr:uid="{25E7063B-E3E9-40AF-B23E-5EDA0CA512FC}"/>
    <cellStyle name="Millares 2 3 4" xfId="775" xr:uid="{27F2D65B-6040-49D3-B6E0-21D6F0FB153A}"/>
    <cellStyle name="Millares 2 4" xfId="430" xr:uid="{E4CD2D4F-01BD-47CA-8F54-D5D2D25F9B0E}"/>
    <cellStyle name="Millares 2 4 2" xfId="431" xr:uid="{9834CAFA-32AB-4FF8-91ED-4207550F980B}"/>
    <cellStyle name="Millares 2 5" xfId="432" xr:uid="{09C9200D-0840-479E-9C82-15D02C4B87C9}"/>
    <cellStyle name="Millares 2 5 2" xfId="815" xr:uid="{ADCADE46-D0C8-49D8-9C93-0285025F58B7}"/>
    <cellStyle name="Millares 2 6" xfId="433" xr:uid="{DA2B11E1-9684-4DFE-A235-6DC02C3F6F52}"/>
    <cellStyle name="Millares 2 6 2" xfId="807" xr:uid="{F3FBFF84-5E4A-4D83-B87A-9F62ED706200}"/>
    <cellStyle name="Millares 2 7" xfId="434" xr:uid="{EC5D4857-DC42-4B45-8B29-D7857A7DED70}"/>
    <cellStyle name="Millares 2 8" xfId="774" xr:uid="{33415E5B-7E0C-40C6-BF4D-BF22C9063793}"/>
    <cellStyle name="Millares 20" xfId="435" xr:uid="{6ECD3DB7-2291-4E45-8B39-FA0D67C484C3}"/>
    <cellStyle name="Millares 200" xfId="436" xr:uid="{21CE7BEE-2FD0-442E-996F-5FE0AF1D333D}"/>
    <cellStyle name="Millares 201" xfId="437" xr:uid="{028305A6-B58A-4916-990B-3A26860C1AE8}"/>
    <cellStyle name="Millares 202" xfId="438" xr:uid="{F4C14067-FA43-4091-BFCF-F1CFECC26BEB}"/>
    <cellStyle name="Millares 203" xfId="439" xr:uid="{E1AD4E13-09E6-46F6-94F0-78B4E968058D}"/>
    <cellStyle name="Millares 204" xfId="440" xr:uid="{15FB4DB0-A4AB-4E6A-9A5F-9E8F8B46ADBF}"/>
    <cellStyle name="Millares 205" xfId="441" xr:uid="{1A95B10B-5BEC-47EA-B0BC-AED769B7FC45}"/>
    <cellStyle name="Millares 206" xfId="442" xr:uid="{E472BF55-25C4-4C52-83E0-6C21E280F051}"/>
    <cellStyle name="Millares 207" xfId="443" xr:uid="{7602BCD0-DA4F-49D2-AAF1-06561DC3BDFA}"/>
    <cellStyle name="Millares 208" xfId="444" xr:uid="{29AFB640-BEF7-4D63-A202-5D74AAE4B79F}"/>
    <cellStyle name="Millares 209" xfId="445" xr:uid="{0057B4B2-5806-4E62-B190-202B80997BCA}"/>
    <cellStyle name="Millares 21" xfId="446" xr:uid="{33A7FE60-E785-41C9-B5F2-87B5AF86BC24}"/>
    <cellStyle name="Millares 210" xfId="447" xr:uid="{0D04BE5A-95AE-4BC6-AC3C-980B6936F7B5}"/>
    <cellStyle name="Millares 211" xfId="448" xr:uid="{8CAF867C-291B-4670-B89C-DB277A8028C4}"/>
    <cellStyle name="Millares 212" xfId="449" xr:uid="{5AF40CF3-6FBE-4D19-855B-0E78B111FB54}"/>
    <cellStyle name="Millares 213" xfId="450" xr:uid="{9DB4F9A9-3704-464D-8C68-EC61E5063E23}"/>
    <cellStyle name="Millares 214" xfId="451" xr:uid="{80B6A0DD-32B3-49B9-90AB-6D78EAACD59F}"/>
    <cellStyle name="Millares 215" xfId="452" xr:uid="{7AC975E3-019B-4CCB-B627-337A51D457EC}"/>
    <cellStyle name="Millares 216" xfId="453" xr:uid="{3AD09387-AA27-4135-BCB4-168CE516B84F}"/>
    <cellStyle name="Millares 217" xfId="454" xr:uid="{6E8FD3EC-9E03-44C8-89BD-17FAE32A8D7C}"/>
    <cellStyle name="Millares 218" xfId="455" xr:uid="{319E9307-7CE7-4629-879D-05DFE37C098B}"/>
    <cellStyle name="Millares 219" xfId="456" xr:uid="{442A5334-86EB-4634-B849-F3B9D17D14A5}"/>
    <cellStyle name="Millares 22" xfId="457" xr:uid="{7CA8FDA4-0372-4AC1-913A-DF7A0F207526}"/>
    <cellStyle name="Millares 220" xfId="458" xr:uid="{523B81EB-C347-464A-B898-AFC6F5A58137}"/>
    <cellStyle name="Millares 221" xfId="459" xr:uid="{7640F8ED-4A6A-456F-A76A-0A890BEC6555}"/>
    <cellStyle name="Millares 222" xfId="460" xr:uid="{58DB41A7-100E-4678-B2BC-A3D7CE120BB6}"/>
    <cellStyle name="Millares 223" xfId="461" xr:uid="{993C29DB-A59A-4827-81EB-1CC0A660D174}"/>
    <cellStyle name="Millares 224" xfId="462" xr:uid="{2076CF2E-60F6-419F-9CA7-B27DAD2469CB}"/>
    <cellStyle name="Millares 225" xfId="463" xr:uid="{4872EA86-43F8-4978-93F4-17D93298827A}"/>
    <cellStyle name="Millares 226" xfId="464" xr:uid="{A7F46F13-FA1F-4EBC-B895-750117654048}"/>
    <cellStyle name="Millares 227" xfId="465" xr:uid="{E3B2447D-8B97-4FCE-AADC-E6BF092797DA}"/>
    <cellStyle name="Millares 228" xfId="466" xr:uid="{F27FAD4B-72B2-425C-9C57-19FC8067B7C5}"/>
    <cellStyle name="Millares 229" xfId="467" xr:uid="{A8A79C6D-8EA0-4BFD-986C-24504C77C676}"/>
    <cellStyle name="Millares 23" xfId="468" xr:uid="{755C27A8-7137-4DFE-8941-8DE7A079ECDA}"/>
    <cellStyle name="Millares 230" xfId="469" xr:uid="{30A5DBB2-AD14-4ED6-87C2-B773B622C310}"/>
    <cellStyle name="Millares 231" xfId="470" xr:uid="{77DD21FC-8518-4410-84D1-EB64AD9CFC49}"/>
    <cellStyle name="Millares 232" xfId="471" xr:uid="{C135CE5D-8571-4C7D-A9D4-669044CAE342}"/>
    <cellStyle name="Millares 233" xfId="472" xr:uid="{980169FA-3B45-41D3-96D6-D0F468E6D883}"/>
    <cellStyle name="Millares 234" xfId="473" xr:uid="{729EB66D-FF6D-40BB-8169-2DFB595B9B26}"/>
    <cellStyle name="Millares 235" xfId="474" xr:uid="{6A103244-92F4-433F-9D35-772E8FBE9A36}"/>
    <cellStyle name="Millares 236" xfId="475" xr:uid="{925E6422-516A-4C6B-A692-46ABCBEC36F1}"/>
    <cellStyle name="Millares 237" xfId="476" xr:uid="{BCD5CE56-4A65-4C7F-A0E0-9D48384EC226}"/>
    <cellStyle name="Millares 238" xfId="477" xr:uid="{63610651-1683-4D77-AA61-253079B6FABF}"/>
    <cellStyle name="Millares 239" xfId="478" xr:uid="{16FB9382-B207-4969-9E28-330C19E6D492}"/>
    <cellStyle name="Millares 24" xfId="479" xr:uid="{ABBAB2D8-96D5-41BF-BC92-085D789E1717}"/>
    <cellStyle name="Millares 240" xfId="480" xr:uid="{F661921F-25E8-4C89-816A-BC4246C7A3EF}"/>
    <cellStyle name="Millares 241" xfId="481" xr:uid="{9A13BE61-BA8F-4A65-86A5-803B86BA4AA1}"/>
    <cellStyle name="Millares 242" xfId="482" xr:uid="{BE1C67D5-F3FE-40E2-8A0B-910E2445C669}"/>
    <cellStyle name="Millares 243" xfId="483" xr:uid="{9455037A-FED5-4FD1-9429-1794E5409645}"/>
    <cellStyle name="Millares 244" xfId="484" xr:uid="{5C0D9244-D8A9-4FA6-BE68-20B66C991C2B}"/>
    <cellStyle name="Millares 245" xfId="485" xr:uid="{0BA6C83D-E38A-43A3-A5D4-78D679B32899}"/>
    <cellStyle name="Millares 246" xfId="486" xr:uid="{3577D84D-2C2A-4160-9083-B3C08A6C3B27}"/>
    <cellStyle name="Millares 247" xfId="487" xr:uid="{FF8FCF2D-62CC-433D-BD5B-7F9A1748C8D3}"/>
    <cellStyle name="Millares 248" xfId="488" xr:uid="{ED811D52-F793-4C15-9FCA-338E05810DE3}"/>
    <cellStyle name="Millares 249" xfId="489" xr:uid="{6FA8DFF5-AAFD-4C8E-BB8F-4EE2B42FF4CD}"/>
    <cellStyle name="Millares 25" xfId="490" xr:uid="{A37E3450-E49D-4F6A-A960-81FD863CD46B}"/>
    <cellStyle name="Millares 250" xfId="491" xr:uid="{93FCA9AA-BE82-4BD5-86C4-AAE0FE25961C}"/>
    <cellStyle name="Millares 251" xfId="492" xr:uid="{6D038E16-2C1F-4348-B100-E17609E12185}"/>
    <cellStyle name="Millares 252" xfId="493" xr:uid="{4CA72D04-8F14-4B6B-8FAD-36331F01AE22}"/>
    <cellStyle name="Millares 253" xfId="494" xr:uid="{A7B5D39F-8CDE-4F3C-80C4-B670927267A4}"/>
    <cellStyle name="Millares 254" xfId="495" xr:uid="{8C14442D-C741-47A9-B9E5-3A427E1E789E}"/>
    <cellStyle name="Millares 255" xfId="496" xr:uid="{E8766277-6104-416F-BA27-F4B3E47C1862}"/>
    <cellStyle name="Millares 256" xfId="867" xr:uid="{1160F657-7EEB-43E0-BCDD-4694800A7FCA}"/>
    <cellStyle name="Millares 257" xfId="868" xr:uid="{69CDDF5F-12F0-4E01-B298-DDEE52A953A9}"/>
    <cellStyle name="Millares 258" xfId="872" xr:uid="{2AE7FE6F-1A14-42D2-A1BD-1441F7D1DC31}"/>
    <cellStyle name="Millares 259" xfId="873" xr:uid="{7F075698-2EBE-436F-BD0E-58EBCCC3EBBB}"/>
    <cellStyle name="Millares 26" xfId="497" xr:uid="{BD7ED8CC-D75E-4232-BD6F-CD65B7FE2835}"/>
    <cellStyle name="Millares 27" xfId="498" xr:uid="{27A12E75-4141-4D15-B251-40AF310E3507}"/>
    <cellStyle name="Millares 28" xfId="499" xr:uid="{01A4374E-6BFE-408D-A6B7-33A1D3AB1524}"/>
    <cellStyle name="Millares 29" xfId="500" xr:uid="{48DEF5EE-B9E3-4393-B74F-64AF16CBA7E5}"/>
    <cellStyle name="Millares 3" xfId="501" xr:uid="{CC89FD65-90FB-4408-96EE-1D5E42BC7D2B}"/>
    <cellStyle name="Millares 3 2" xfId="502" xr:uid="{393A259F-7893-44AE-A277-1B7A08587009}"/>
    <cellStyle name="Millares 3 2 2" xfId="785" xr:uid="{260958DD-A1D0-4DC3-BA8C-8BB282EAF22A}"/>
    <cellStyle name="Millares 3 3" xfId="503" xr:uid="{66943AC2-6B1B-41E5-B127-D2E977773169}"/>
    <cellStyle name="Millares 3 3 2" xfId="789" xr:uid="{2C4DD904-E7E2-4BE0-8813-B60AFE46854B}"/>
    <cellStyle name="Millares 3 4" xfId="797" xr:uid="{0A1D2347-3E08-4923-B8A4-E9E4C9E573D5}"/>
    <cellStyle name="Millares 3 5" xfId="803" xr:uid="{BC0605D7-4FF8-4228-822C-E287A3D4E404}"/>
    <cellStyle name="Millares 3 6" xfId="780" xr:uid="{EB110F4D-32DD-4C6E-9A1B-8EB4C905BD75}"/>
    <cellStyle name="Millares 3 7" xfId="817" xr:uid="{CC797AEB-31D8-480D-ADC3-C11F058F72C4}"/>
    <cellStyle name="Millares 3 8" xfId="809" xr:uid="{5FC14381-8BA8-4078-91C2-EFB00DD80EDB}"/>
    <cellStyle name="Millares 30" xfId="504" xr:uid="{34F12221-71A7-46C7-AC63-ABACC5E1DED3}"/>
    <cellStyle name="Millares 31" xfId="505" xr:uid="{B2ACBDCE-E0C4-469C-96D9-016F5FB2729D}"/>
    <cellStyle name="Millares 32" xfId="506" xr:uid="{A758844D-612E-43E1-9B16-759D7961A4A5}"/>
    <cellStyle name="Millares 33" xfId="507" xr:uid="{FE0F8ED1-A144-42C1-8F65-45E75F03CA7A}"/>
    <cellStyle name="Millares 34" xfId="508" xr:uid="{70600F73-7685-4B05-A30E-D7D523152CA6}"/>
    <cellStyle name="Millares 35" xfId="509" xr:uid="{7E30BEBE-D4E8-450C-B49D-1B4DA406895A}"/>
    <cellStyle name="Millares 36" xfId="510" xr:uid="{BDF97315-8B9A-480D-A6B0-336189408197}"/>
    <cellStyle name="Millares 37" xfId="511" xr:uid="{8F783D95-0E06-4207-9361-79CD676AF09A}"/>
    <cellStyle name="Millares 38" xfId="512" xr:uid="{C30ECE9B-E157-4BF5-9935-FE1BB60FDD63}"/>
    <cellStyle name="Millares 39" xfId="513" xr:uid="{94C2A800-8514-4CBE-A2D2-31E51F0E70AC}"/>
    <cellStyle name="Millares 4" xfId="514" xr:uid="{FAA81239-C82F-4017-920C-67E55C228D84}"/>
    <cellStyle name="Millares 4 2" xfId="515" xr:uid="{D21E4E66-1971-42D5-BC07-37E38DE5D273}"/>
    <cellStyle name="Millares 4 2 2" xfId="516" xr:uid="{1D7DF878-CC65-4F00-83FD-78D2EEA7F996}"/>
    <cellStyle name="Millares 4 2 3" xfId="786" xr:uid="{681314A4-3262-43C8-8000-882DF0F3BBBB}"/>
    <cellStyle name="Millares 4 3" xfId="517" xr:uid="{F26AA6D7-BC30-4F9D-8BE7-B0EF6270CA7C}"/>
    <cellStyle name="Millares 4 3 2" xfId="518" xr:uid="{6DD481CB-4158-4BC5-A8F1-1E027655D23A}"/>
    <cellStyle name="Millares 4 3 3" xfId="799" xr:uid="{C554EA5C-0E04-4CF6-AAD9-1B65000523D4}"/>
    <cellStyle name="Millares 4 4" xfId="519" xr:uid="{11E28809-B071-403F-9977-F8A7B2D3D251}"/>
    <cellStyle name="Millares 4 4 2" xfId="818" xr:uid="{38C9A203-EA07-4136-99AF-EC74CA27095F}"/>
    <cellStyle name="Millares 4 5" xfId="520" xr:uid="{44F70F95-BA46-441C-9EA4-AB14077625C6}"/>
    <cellStyle name="Millares 4 5 2" xfId="810" xr:uid="{E871FDCC-ADF4-409B-81E9-622982F201B4}"/>
    <cellStyle name="Millares 4 6" xfId="521" xr:uid="{A45A0A94-D7DD-4414-981A-70103A736DC6}"/>
    <cellStyle name="Millares 4 7" xfId="522" xr:uid="{0A1D86DB-6E5A-4D63-B62E-615EE8DC5AF4}"/>
    <cellStyle name="Millares 4 8" xfId="776" xr:uid="{D1250BCB-9114-46E3-B935-1ED59CF40136}"/>
    <cellStyle name="Millares 40" xfId="523" xr:uid="{25FF2300-FB5C-45A0-8AAE-3B489490A30D}"/>
    <cellStyle name="Millares 41" xfId="524" xr:uid="{682C1123-184D-46A3-A344-21D298043E2B}"/>
    <cellStyle name="Millares 42" xfId="525" xr:uid="{F3A36410-D31D-4518-9449-0CDC4F460EE6}"/>
    <cellStyle name="Millares 43" xfId="526" xr:uid="{3F0E1DA7-E6F1-417C-AEBF-AAC391D67407}"/>
    <cellStyle name="Millares 44" xfId="527" xr:uid="{78B7F708-5889-44C0-8BF1-431D79FE03E0}"/>
    <cellStyle name="Millares 45" xfId="528" xr:uid="{539DA9FA-4D74-4755-9D16-B2CC01C4ADBF}"/>
    <cellStyle name="Millares 46" xfId="529" xr:uid="{50231C9C-BAF9-4567-9AFD-B21EEDCA5CB3}"/>
    <cellStyle name="Millares 47" xfId="530" xr:uid="{2DE9F22A-2C99-4A0C-93B4-3FD31CDD45D7}"/>
    <cellStyle name="Millares 48" xfId="531" xr:uid="{41D51066-D882-4B14-B590-D6FDBEC1E02A}"/>
    <cellStyle name="Millares 49" xfId="532" xr:uid="{2B859128-415A-4F99-80DA-63411B9577E9}"/>
    <cellStyle name="Millares 5" xfId="533" xr:uid="{445B6975-B4E7-42D4-B82C-506FE4B76856}"/>
    <cellStyle name="Millares 5 10" xfId="534" xr:uid="{708B1E54-F152-4F85-8517-195754A7F72D}"/>
    <cellStyle name="Millares 5 11" xfId="535" xr:uid="{D663A95D-8508-4F09-A6EF-51161D41CA7A}"/>
    <cellStyle name="Millares 5 12" xfId="536" xr:uid="{3A77C4BF-BA2D-4013-8C87-551E5BB94B42}"/>
    <cellStyle name="Millares 5 13" xfId="537" xr:uid="{2D9D362C-F930-4031-A6F3-D081E57FC481}"/>
    <cellStyle name="Millares 5 14" xfId="538" xr:uid="{2BD765AC-2DBA-43B6-A7AD-0EDBFDF0158B}"/>
    <cellStyle name="Millares 5 15" xfId="539" xr:uid="{61B1C4AD-B81E-4C30-9AEA-0F18E4A5F43D}"/>
    <cellStyle name="Millares 5 16" xfId="540" xr:uid="{35F0CE1A-1E3A-458B-A388-151AE40F1BA4}"/>
    <cellStyle name="Millares 5 17" xfId="541" xr:uid="{801532B6-9011-4979-ACFC-D013A625554E}"/>
    <cellStyle name="Millares 5 18" xfId="542" xr:uid="{B7FCBAC3-7A4B-4DE9-94BA-3A3393F99B05}"/>
    <cellStyle name="Millares 5 19" xfId="543" xr:uid="{96FE594A-F13D-4FB6-A041-E4739615227F}"/>
    <cellStyle name="Millares 5 2" xfId="544" xr:uid="{11E40B57-160A-4CEC-9106-768B71BD99F6}"/>
    <cellStyle name="Millares 5 2 2" xfId="800" xr:uid="{01A8A178-98BA-4AC6-AD7F-5BBE145EB5D3}"/>
    <cellStyle name="Millares 5 20" xfId="545" xr:uid="{3B1DC439-E047-4CB7-860B-0078C5B23793}"/>
    <cellStyle name="Millares 5 21" xfId="546" xr:uid="{CAB9134D-E93A-4C18-8811-4E890E3E037B}"/>
    <cellStyle name="Millares 5 22" xfId="547" xr:uid="{CBF8D55B-8AE5-4060-8FA3-FA4CCCA9BB3F}"/>
    <cellStyle name="Millares 5 23" xfId="548" xr:uid="{98C4124C-392B-4DD3-A78E-D7ECA4D0E8A3}"/>
    <cellStyle name="Millares 5 24" xfId="549" xr:uid="{9DE76BB8-DC87-439E-B951-AB660C2CCD5C}"/>
    <cellStyle name="Millares 5 25" xfId="773" xr:uid="{90145E81-F1F2-4E2D-9EB0-1D879B9EE56D}"/>
    <cellStyle name="Millares 5 3" xfId="550" xr:uid="{AD4D1427-B644-4D4D-A5FE-D93F4CB1E56E}"/>
    <cellStyle name="Millares 5 4" xfId="551" xr:uid="{E0A3B1BC-A2A6-42F8-BC85-C850515630D8}"/>
    <cellStyle name="Millares 5 5" xfId="552" xr:uid="{84E3D09B-F76E-4571-B7A5-82EEE800093C}"/>
    <cellStyle name="Millares 5 6" xfId="553" xr:uid="{4A7F95A5-875E-4477-8D91-EE7C34CF29E5}"/>
    <cellStyle name="Millares 5 7" xfId="554" xr:uid="{1F1B31B3-AA09-4033-BAF1-5F69F0229877}"/>
    <cellStyle name="Millares 5 8" xfId="555" xr:uid="{91385335-9881-475C-AD6A-DBB015E5EA4D}"/>
    <cellStyle name="Millares 5 9" xfId="556" xr:uid="{44FA4587-3797-41BC-A3ED-AD4D71A912A5}"/>
    <cellStyle name="Millares 50" xfId="557" xr:uid="{67B9607C-EA31-416E-A281-56A145C4B5C1}"/>
    <cellStyle name="Millares 51" xfId="558" xr:uid="{7D3B9EA8-38B9-40C8-930E-9088C4391051}"/>
    <cellStyle name="Millares 52" xfId="559" xr:uid="{DA2F349A-A551-4273-8FDB-3F71C7BDCCD6}"/>
    <cellStyle name="Millares 53" xfId="560" xr:uid="{49C2CDE8-8909-428C-B54A-713446D5F367}"/>
    <cellStyle name="Millares 54" xfId="561" xr:uid="{7F9248F0-4603-443D-B5CC-CDBE741D328C}"/>
    <cellStyle name="Millares 55" xfId="562" xr:uid="{23529AD6-680A-4300-BDB2-91193F939239}"/>
    <cellStyle name="Millares 56" xfId="563" xr:uid="{AE577514-1473-4369-BDC6-0C327C339191}"/>
    <cellStyle name="Millares 57" xfId="564" xr:uid="{0109AAD5-F168-4184-8778-6D6AE2829981}"/>
    <cellStyle name="Millares 58" xfId="565" xr:uid="{723F3B41-084B-4065-9D02-D4259747E659}"/>
    <cellStyle name="Millares 59" xfId="566" xr:uid="{75A3A776-40DE-445C-B32B-023415152E86}"/>
    <cellStyle name="Millares 6" xfId="567" xr:uid="{AF786A69-ED78-4499-B08D-DBAF0A5016E0}"/>
    <cellStyle name="Millares 6 2" xfId="783" xr:uid="{AB278464-F7EE-4E59-9705-02FB162B9188}"/>
    <cellStyle name="Millares 60" xfId="568" xr:uid="{2423F364-5698-48DA-9F93-B219D12D5513}"/>
    <cellStyle name="Millares 61" xfId="569" xr:uid="{98DD05F8-6E6C-4F02-B50A-12BECD1C94F2}"/>
    <cellStyle name="Millares 62" xfId="570" xr:uid="{D00C0F67-DEBB-40C9-94BE-BD4324577E39}"/>
    <cellStyle name="Millares 63" xfId="571" xr:uid="{C040F681-1179-4BE2-97FE-722969E6D198}"/>
    <cellStyle name="Millares 64" xfId="572" xr:uid="{DD2B43FF-3CBB-4305-8475-2B7520855AD9}"/>
    <cellStyle name="Millares 65" xfId="573" xr:uid="{276A585B-B93B-4DCD-A68D-2F028161C2D5}"/>
    <cellStyle name="Millares 66" xfId="574" xr:uid="{FA078706-CE3D-482C-BB7C-C738DD9C7085}"/>
    <cellStyle name="Millares 67" xfId="575" xr:uid="{26BFF4BF-C8EF-4ABB-8552-E0D43517381B}"/>
    <cellStyle name="Millares 68" xfId="576" xr:uid="{E16379F9-8FC6-45AA-B653-FD8498112DC7}"/>
    <cellStyle name="Millares 69" xfId="577" xr:uid="{C418BD88-7210-41FC-84A2-75F37A83AADE}"/>
    <cellStyle name="Millares 7" xfId="578" xr:uid="{E02BA4E2-0E72-45CA-8117-4A2DADEA9BA5}"/>
    <cellStyle name="Millares 7 2" xfId="798" xr:uid="{B6AEFEFE-FCF8-43DD-A590-C922A2AF088F}"/>
    <cellStyle name="Millares 70" xfId="579" xr:uid="{A12B464A-6914-45AD-A89A-41C4C5F5D4C8}"/>
    <cellStyle name="Millares 71" xfId="580" xr:uid="{3B5B84F3-4920-45FD-A623-E0BB982C5DC8}"/>
    <cellStyle name="Millares 72" xfId="581" xr:uid="{68C59D79-9141-4135-BAE5-434210A3627F}"/>
    <cellStyle name="Millares 73" xfId="582" xr:uid="{33BAD3D8-CCEF-4012-874F-35542740DB32}"/>
    <cellStyle name="Millares 74" xfId="583" xr:uid="{CB449D64-65F4-491D-ABF6-0C71E0DDE102}"/>
    <cellStyle name="Millares 75" xfId="584" xr:uid="{72FC7D8C-5A55-444E-87C7-5D42127C4410}"/>
    <cellStyle name="Millares 76" xfId="585" xr:uid="{44FE5F13-1894-4C1C-8BDB-A537D7A1F32C}"/>
    <cellStyle name="Millares 77" xfId="586" xr:uid="{D3BB961E-10E0-4D98-A421-A51C222B84A8}"/>
    <cellStyle name="Millares 78" xfId="587" xr:uid="{EE3B3E22-9458-4B49-AF3D-C901ACA80314}"/>
    <cellStyle name="Millares 79" xfId="588" xr:uid="{62ACAA3B-23AE-4CE0-8705-DF7FB69A978D}"/>
    <cellStyle name="Millares 8" xfId="589" xr:uid="{6D87E90A-5322-4D38-BE1E-CB179BF2288C}"/>
    <cellStyle name="Millares 8 2" xfId="804" xr:uid="{E1E9C1E5-1D3B-495C-AA0E-4B69ABBA4BE6}"/>
    <cellStyle name="Millares 80" xfId="590" xr:uid="{A6ADFA62-9FA6-4B37-B8BD-23F04F1DA540}"/>
    <cellStyle name="Millares 81" xfId="591" xr:uid="{79F44C9C-2838-4FAB-AC6F-361A97C1F1DE}"/>
    <cellStyle name="Millares 82" xfId="592" xr:uid="{21C85204-B553-484F-8179-1488F3B7140F}"/>
    <cellStyle name="Millares 83" xfId="593" xr:uid="{8009F4CF-C50E-4394-87ED-5329CC0B98C3}"/>
    <cellStyle name="Millares 84" xfId="594" xr:uid="{F1FCF4B6-1953-4B1E-AE85-243A70A06D7F}"/>
    <cellStyle name="Millares 85" xfId="595" xr:uid="{936548E7-E4BA-4DBA-8E1C-73D0BEA42F1B}"/>
    <cellStyle name="Millares 86" xfId="596" xr:uid="{E4E122F4-D543-443D-8C53-9540061FCACF}"/>
    <cellStyle name="Millares 87" xfId="597" xr:uid="{6480680C-0594-47B3-B4DD-4B948001A482}"/>
    <cellStyle name="Millares 88" xfId="598" xr:uid="{AC64E84D-FC00-4840-B485-03B577015299}"/>
    <cellStyle name="Millares 89" xfId="599" xr:uid="{939D45CF-1CF4-47F4-90B8-0EF27B1B21A5}"/>
    <cellStyle name="Millares 9" xfId="600" xr:uid="{0489ED8A-D898-4201-BBAD-EDF2CF6551E2}"/>
    <cellStyle name="Millares 9 2" xfId="781" xr:uid="{97E99137-CBF4-4332-B5A0-69C4B205518F}"/>
    <cellStyle name="Millares 90" xfId="601" xr:uid="{3F6F1733-F4B1-4C60-A2D8-4AE454392332}"/>
    <cellStyle name="Millares 91" xfId="602" xr:uid="{ED1202B8-6387-4928-86D0-3FAF0CCF71D4}"/>
    <cellStyle name="Millares 92" xfId="603" xr:uid="{957DEC70-2E3F-44F7-9BAF-FC3598D7BDAC}"/>
    <cellStyle name="Millares 93" xfId="604" xr:uid="{9511F2B2-300E-4723-BEF3-A75572EE95D0}"/>
    <cellStyle name="Millares 94" xfId="605" xr:uid="{20D8FA58-BC29-4D54-B38A-1E5D370407D9}"/>
    <cellStyle name="Millares 95" xfId="606" xr:uid="{74B651EA-1760-4A8D-8A49-BBE2A1E4AAEA}"/>
    <cellStyle name="Millares 96" xfId="607" xr:uid="{4F103A6B-FCE5-49E1-9EB0-40C75CB4F20F}"/>
    <cellStyle name="Millares 97" xfId="608" xr:uid="{D6811137-6E2C-446B-9A9B-2BF81B50B96A}"/>
    <cellStyle name="Millares 98" xfId="609" xr:uid="{4844DB2A-1BE9-4C49-976C-B903C889EA1B}"/>
    <cellStyle name="Millares 99" xfId="610" xr:uid="{FF0AE2F2-EA66-4F07-A0A7-5B552EF1946E}"/>
    <cellStyle name="Millares_Cap_2_web 12" xfId="871" xr:uid="{3E0BB33E-4C06-4128-AC72-AFA38E38881A}"/>
    <cellStyle name="Neutral 2" xfId="611" xr:uid="{BF517FC5-8AE2-454C-B94F-B099CFC3E401}"/>
    <cellStyle name="Neutral 2 2" xfId="612" xr:uid="{6319A250-64CE-4E7E-96E9-8AC95D60F5E5}"/>
    <cellStyle name="Neutral 2 3" xfId="613" xr:uid="{555182AB-A9FD-42C9-9C7B-E12E868DA13E}"/>
    <cellStyle name="Neutral 2 4" xfId="614" xr:uid="{1039E537-6B48-4031-967B-453C27552B25}"/>
    <cellStyle name="Neutral 2 5" xfId="615" xr:uid="{31D1DD65-8388-4652-A67C-5B6F46C90A09}"/>
    <cellStyle name="Neutral 3" xfId="616" xr:uid="{FBBFB806-A313-46BC-B93F-80892F961113}"/>
    <cellStyle name="Neutral 4" xfId="617" xr:uid="{86E80F79-BB74-48A5-8C79-8D38DF860983}"/>
    <cellStyle name="Neutral 5" xfId="618" xr:uid="{84CF7B88-688A-4F8E-8836-6ABF50065D35}"/>
    <cellStyle name="no shading" xfId="619" xr:uid="{7C46F4CD-7178-4048-ADA4-8AC651F35497}"/>
    <cellStyle name="Normal" xfId="0" builtinId="0"/>
    <cellStyle name="Normal 10" xfId="620" xr:uid="{DEB40EED-EAE5-4360-A31E-F6226F2BF811}"/>
    <cellStyle name="Normal 10 2" xfId="806" xr:uid="{627688F6-1083-4D30-BD67-C604D6D04286}"/>
    <cellStyle name="Normal 11" xfId="621" xr:uid="{775A2478-A4F5-4EEE-9279-08CA7B274E11}"/>
    <cellStyle name="Normal 11 2" xfId="805" xr:uid="{54B1A5C0-31C3-42FA-A031-59CF40A4A62A}"/>
    <cellStyle name="Normal 12" xfId="866" xr:uid="{A1B59FD4-0FC1-4C8B-B6D6-7A6D74AF8469}"/>
    <cellStyle name="Normal 12 2" xfId="622" xr:uid="{ED0F4B23-EB63-4E07-812E-E2DFE6347DCC}"/>
    <cellStyle name="Normal 13" xfId="869" xr:uid="{1B900434-1D39-49CC-A7FF-0C748D683536}"/>
    <cellStyle name="Normal 2" xfId="623" xr:uid="{8EA6FEBC-1DEF-40CB-9BAE-C29277CA4ED8}"/>
    <cellStyle name="Normal 2 10" xfId="778" xr:uid="{960DCC5A-23F9-4D5F-B32B-38C2B90C9F64}"/>
    <cellStyle name="Normal 2 2" xfId="624" xr:uid="{D9C0B14B-8822-42F3-9E43-1D7735C11C13}"/>
    <cellStyle name="Normal 2 2 2" xfId="625" xr:uid="{A291D812-774F-4525-96CA-19255DD104AB}"/>
    <cellStyle name="Normal 2 2 2 2" xfId="793" xr:uid="{A29CF870-058E-442C-A3AB-F4FF2734DD0B}"/>
    <cellStyle name="Normal 2 2 3" xfId="779" xr:uid="{23B1CCE3-6D5E-4CAC-90E0-481481B25AEC}"/>
    <cellStyle name="Normal 2 3" xfId="626" xr:uid="{132802DE-8624-4F3C-A3AF-AB4EFB455377}"/>
    <cellStyle name="Normal 2 3 2" xfId="627" xr:uid="{CAD8FD1B-8614-451C-AAEF-5AA6732F7DAB}"/>
    <cellStyle name="Normal 2 3 2 2" xfId="628" xr:uid="{80059107-5A93-4059-8893-C4F767DC4DF3}"/>
    <cellStyle name="Normal 2 3 3" xfId="629" xr:uid="{93A37835-AB89-4C65-B0CB-82DDD165849D}"/>
    <cellStyle name="Normal 2 3 4" xfId="630" xr:uid="{27B18897-0AD4-4738-95CA-11212C60E061}"/>
    <cellStyle name="Normal 2 3 5" xfId="631" xr:uid="{1DBDBB84-863E-4390-98D9-EACE1FF5E271}"/>
    <cellStyle name="Normal 2 3 6" xfId="632" xr:uid="{DBC6CB63-20E5-44D2-9805-175A158A76DD}"/>
    <cellStyle name="Normal 2 3 7" xfId="633" xr:uid="{374E0E69-BD1F-44FF-BA96-D09B2256C550}"/>
    <cellStyle name="Normal 2 4" xfId="634" xr:uid="{DD925F82-6F92-4EAF-8629-75DC4C7A5A08}"/>
    <cellStyle name="Normal 2 4 2" xfId="858" xr:uid="{C0AA5EC0-6063-4F8B-9BCF-53A7915EC006}"/>
    <cellStyle name="Normal 2 5" xfId="635" xr:uid="{AF76262D-F2A9-48A5-A270-3E35C19BA4B2}"/>
    <cellStyle name="Normal 2 6" xfId="636" xr:uid="{7A209F17-0E88-45C9-A775-D24A89A3510A}"/>
    <cellStyle name="Normal 2 6 2" xfId="637" xr:uid="{A3EB3A57-0E9A-4402-A041-DF7587BABD3E}"/>
    <cellStyle name="Normal 2 7" xfId="638" xr:uid="{B3207046-F61D-4214-9277-139968FF7CFC}"/>
    <cellStyle name="Normal 2 8" xfId="639" xr:uid="{25E55EF2-4A18-450B-A074-FE82BCB4D9C1}"/>
    <cellStyle name="Normal 2 9" xfId="640" xr:uid="{6B5B98B1-CD08-4E6D-9E37-F907FF877162}"/>
    <cellStyle name="Normal 3" xfId="641" xr:uid="{B29C90E4-4628-4568-98DA-7FF41737C580}"/>
    <cellStyle name="Normal 3 2" xfId="642" xr:uid="{14EC85FA-100D-48EF-A1C8-915F48A63738}"/>
    <cellStyle name="Normal 3 2 2" xfId="643" xr:uid="{39FD1B36-6EE8-447F-B782-13DDA60A8CC5}"/>
    <cellStyle name="Normal 3 2 2 2" xfId="859" xr:uid="{6B47F386-0AE1-4B2D-B3A7-DD3987F8B691}"/>
    <cellStyle name="Normal 3 2 3" xfId="644" xr:uid="{1972EC4B-818B-43D8-9A3D-80DAFC960E10}"/>
    <cellStyle name="Normal 3 2 4" xfId="645" xr:uid="{88FCAD68-81DF-48B2-8C82-559DF64015BE}"/>
    <cellStyle name="Normal 3 2 5" xfId="646" xr:uid="{84CBA56C-9673-4829-B156-EE77611BD763}"/>
    <cellStyle name="Normal 3 2 6" xfId="647" xr:uid="{BA3B4A7E-C265-4EBC-990E-842BD65ACC32}"/>
    <cellStyle name="Normal 3 3" xfId="648" xr:uid="{DC4799A7-3086-4224-B519-978E25D94101}"/>
    <cellStyle name="Normal 3 3 2" xfId="820" xr:uid="{6E19CF67-9E9C-4D58-A665-CA904422BDB5}"/>
    <cellStyle name="Normal 3 4" xfId="649" xr:uid="{7EAC56BA-4290-4CBC-9051-5D680878B840}"/>
    <cellStyle name="Normal 3 5" xfId="650" xr:uid="{7005FE31-77CA-4044-AF17-A5207392D749}"/>
    <cellStyle name="Normal 3 6" xfId="777" xr:uid="{9619073F-8FEF-434C-BB84-188F976F04D9}"/>
    <cellStyle name="Normal 4" xfId="651" xr:uid="{950577EE-1DE3-4CA6-8B40-E64C13232BC5}"/>
    <cellStyle name="Normal 4 10" xfId="652" xr:uid="{28E94B32-EC11-49F2-8151-D3B11B2EF1CD}"/>
    <cellStyle name="Normal 4 2" xfId="653" xr:uid="{4CBBB858-55E5-4F87-BDE3-496E78FBE62D}"/>
    <cellStyle name="Normal 4 2 2" xfId="801" xr:uid="{B9F9AAEC-8C2A-4E4F-BCBE-CB14A19863D3}"/>
    <cellStyle name="Normal 4 2 3" xfId="782" xr:uid="{7B35181A-256B-42B4-8A9D-55AC72A15B8F}"/>
    <cellStyle name="Normal 4 3" xfId="654" xr:uid="{5D6D0D9E-9C3A-4866-A415-885D4F6EA9AD}"/>
    <cellStyle name="Normal 4 3 2" xfId="787" xr:uid="{6239C839-B98C-4EFA-A0C8-A80821B354AE}"/>
    <cellStyle name="Normal 4 4" xfId="655" xr:uid="{49B4AF36-3B77-403B-AE70-176035CCE31F}"/>
    <cellStyle name="Normal 4 4 2" xfId="656" xr:uid="{3E7B43BA-9F12-4E73-B167-BD208E8D91F4}"/>
    <cellStyle name="Normal 4 4 3" xfId="794" xr:uid="{15DC2979-FF81-41D9-9394-6337B8F27AAB}"/>
    <cellStyle name="Normal 4 5" xfId="657" xr:uid="{023C5CF9-B13F-48A9-9FB8-894D6FFB444C}"/>
    <cellStyle name="Normal 4 6" xfId="658" xr:uid="{84C48E2C-272A-419D-AD38-EF7F2673B31A}"/>
    <cellStyle name="Normal 4 7" xfId="659" xr:uid="{9CBBE7E3-5EB0-4D2A-A8F3-85D56078892A}"/>
    <cellStyle name="Normal 4 8" xfId="660" xr:uid="{A7358E79-26C8-4585-A69B-6F01044A2359}"/>
    <cellStyle name="Normal 4 9" xfId="661" xr:uid="{0E6219E0-E9EC-4DCE-B87B-D9913E98960C}"/>
    <cellStyle name="Normal 5" xfId="662" xr:uid="{9299E927-1CFE-4CBC-9E04-E4374B71959A}"/>
    <cellStyle name="Normal 5 2" xfId="795" xr:uid="{392349AA-8D41-44D4-8F04-FA59EB5AC868}"/>
    <cellStyle name="Normal 6" xfId="663" xr:uid="{A3D15712-38B8-4288-8220-9B6E414E3545}"/>
    <cellStyle name="Normal 6 2" xfId="664" xr:uid="{6F35925A-A6E9-4E37-B891-D287B88C55A3}"/>
    <cellStyle name="Normal 6 3" xfId="665" xr:uid="{E714AE72-C624-4912-A52D-4B1752E0F974}"/>
    <cellStyle name="Normal 6 4" xfId="666" xr:uid="{5F6752DD-6207-49DE-B4CC-132830A6E407}"/>
    <cellStyle name="Normal 6 5" xfId="667" xr:uid="{4D93DBB7-48F6-4345-A0EE-936C7E97D8F3}"/>
    <cellStyle name="Normal 6 6" xfId="668" xr:uid="{B7B9E2CF-465A-49EB-967F-A49F33A81497}"/>
    <cellStyle name="Normal 6 7" xfId="669" xr:uid="{6B3991C6-A089-43FF-B3B3-EAB22FB80B4F}"/>
    <cellStyle name="Normal 6 8" xfId="790" xr:uid="{BC204300-7C13-4394-951D-986ADE9B7AB2}"/>
    <cellStyle name="Normal 7" xfId="670" xr:uid="{238563BD-66A8-42EE-A64C-596FAD1135A5}"/>
    <cellStyle name="Normal 7 2" xfId="814" xr:uid="{D0C8BD7B-F9C6-4518-997C-EFB94474DEE2}"/>
    <cellStyle name="Normal 8" xfId="671" xr:uid="{D55A7380-7BDF-444B-9B84-0836A8819E25}"/>
    <cellStyle name="Normal 8 2" xfId="672" xr:uid="{9C974BAB-3416-4F79-9997-7378F266D7AA}"/>
    <cellStyle name="Normal 8 3" xfId="673" xr:uid="{4DDC9EBC-7E3C-4BF2-B449-1067F2ABDEE8}"/>
    <cellStyle name="Normal 8 4" xfId="674" xr:uid="{C972B7C0-D4E4-44F6-924C-530EFBB26AA2}"/>
    <cellStyle name="Normal 8 5" xfId="675" xr:uid="{4D27E6DE-4FF1-477A-884C-121F26216A69}"/>
    <cellStyle name="Normal 8 6" xfId="676" xr:uid="{E927C569-F68C-4AFE-BF81-06ED2CFBA667}"/>
    <cellStyle name="Normal 8 7" xfId="813" xr:uid="{542BEF97-4709-4F0F-AB37-FBD2C6FF2EAF}"/>
    <cellStyle name="Normal 9" xfId="812" xr:uid="{322D3A26-50E8-4466-BF47-3375AFF8C1F8}"/>
    <cellStyle name="Normal_consulta212" xfId="677" xr:uid="{7E069B3C-F5FC-40BB-939F-FDE1CB18977B}"/>
    <cellStyle name="Notas 2" xfId="678" xr:uid="{A4ACCFA2-ADA2-4FD6-BE70-389A63DDEFBF}"/>
    <cellStyle name="Notas 2 2" xfId="679" xr:uid="{074C641F-6F8A-429F-B7E3-F31558B7AC59}"/>
    <cellStyle name="Notas 2 2 2" xfId="680" xr:uid="{448F6677-FBED-4245-9D31-5180C219F499}"/>
    <cellStyle name="Notas 2 3" xfId="681" xr:uid="{3CE0E52E-2F06-4F0A-987C-FCDC9858E3BC}"/>
    <cellStyle name="Notas 2 3 2" xfId="682" xr:uid="{DA849341-D8A7-4AEA-B680-CDC058B31018}"/>
    <cellStyle name="Notas 2 4" xfId="683" xr:uid="{53753508-8D37-40B4-8450-359E01F48A8A}"/>
    <cellStyle name="Notas 2 5" xfId="684" xr:uid="{FB4E6892-D42E-4CBD-B775-9988A7B33E39}"/>
    <cellStyle name="Notas 3" xfId="685" xr:uid="{DB2DD29C-FD15-48B9-9C3A-7DB8B5CC0C30}"/>
    <cellStyle name="Notas 4" xfId="686" xr:uid="{C80152F9-010F-46A6-907A-E97D91C824F8}"/>
    <cellStyle name="Notas 5" xfId="687" xr:uid="{70D605F5-466B-4075-A0C3-5E9A06B584C8}"/>
    <cellStyle name="Note" xfId="860" xr:uid="{F4DEE8E6-6BB0-4765-82AF-D50537069A0B}"/>
    <cellStyle name="Output" xfId="861" xr:uid="{9A9CCB6A-90A0-4002-8608-7017A8EDECB3}"/>
    <cellStyle name="pablo" xfId="688" xr:uid="{CC4EF255-CE08-46CE-80A2-C2E8007EAAEE}"/>
    <cellStyle name="Porcentaje 2" xfId="788" xr:uid="{41AF67C9-1807-4E8A-8A4C-496557692364}"/>
    <cellStyle name="Porcentaje 2 2" xfId="796" xr:uid="{4C4C9CB6-4E95-423B-B076-B9664A4B6D05}"/>
    <cellStyle name="Porcentaje 2 3" xfId="811" xr:uid="{CD78775C-BFB8-48C1-B88B-E0421DC8D710}"/>
    <cellStyle name="Porcentaje 3" xfId="819" xr:uid="{6587AC78-7370-4724-A437-A7F1BF4962C1}"/>
    <cellStyle name="Porcentual" xfId="689" xr:uid="{D35A7674-6CF3-406B-BDB7-130E1411BA23}"/>
    <cellStyle name="Porcentual 2" xfId="690" xr:uid="{EE8DC35C-DC22-4204-B4D4-319CBFD4838D}"/>
    <cellStyle name="Porcentual 2 2" xfId="691" xr:uid="{077B9ACC-136B-4627-934B-9FF2DB140363}"/>
    <cellStyle name="Porcentual 2 2 2" xfId="692" xr:uid="{FCFE00D6-A551-4878-B350-AFF4E611DC16}"/>
    <cellStyle name="Porcentual 2 2 3" xfId="693" xr:uid="{3A6F8230-B264-4707-834D-5C15446E594B}"/>
    <cellStyle name="Porcentual 2 2 4" xfId="694" xr:uid="{585DE8E4-A072-4E5C-830E-09FFF1ABCD82}"/>
    <cellStyle name="Porcentual 2 3" xfId="695" xr:uid="{912DEB1E-739B-4B79-83BD-679B3F077930}"/>
    <cellStyle name="Porcentual 2 3 2" xfId="696" xr:uid="{5FEE039B-E130-4271-8788-0EED59BAFF72}"/>
    <cellStyle name="Porcentual 2 4" xfId="697" xr:uid="{9DBD0C5A-FF0F-47AD-9CEC-DBC3701070CB}"/>
    <cellStyle name="Porcentual 2 5" xfId="698" xr:uid="{BA05DE3E-B6C5-418E-BD47-AA6C5DF2A1F6}"/>
    <cellStyle name="Porcentual 2 6" xfId="699" xr:uid="{BD986245-2CF7-4612-AE94-4076B27D72E5}"/>
    <cellStyle name="Porcentual 2 7" xfId="802" xr:uid="{3C4B6D79-4F86-45B0-BC6B-EAA492E51233}"/>
    <cellStyle name="Porcentual 3" xfId="700" xr:uid="{D84A18FC-A81B-4D21-BCD0-18BF3354DB5F}"/>
    <cellStyle name="Porcentual 3 2" xfId="701" xr:uid="{A3D5285B-E05F-47A0-9D33-E29CE81A451F}"/>
    <cellStyle name="Porcentual 4" xfId="702" xr:uid="{FF89CD78-147A-4BB6-8D4A-3960FEC0B31C}"/>
    <cellStyle name="Porcentual 4 2" xfId="703" xr:uid="{1A073196-EFB6-41CE-81BE-F9B6FD42C635}"/>
    <cellStyle name="Porcentual 4 2 2" xfId="704" xr:uid="{4C9B75C8-78DA-4768-B824-2681A1954042}"/>
    <cellStyle name="Porcentual 4 3" xfId="705" xr:uid="{DCDDFB5D-F4D4-44E6-894A-DB696FA1FD8A}"/>
    <cellStyle name="Porcentual 4 3 2" xfId="706" xr:uid="{0DC14FFC-4AD3-40A3-9D7A-4F93BE858752}"/>
    <cellStyle name="Porcentual 4 4" xfId="707" xr:uid="{5FB1285C-B970-4FE2-9460-34C43EE7F57D}"/>
    <cellStyle name="Salida 2" xfId="708" xr:uid="{47944BE7-3BD7-41B5-887F-FD618218C204}"/>
    <cellStyle name="Salida 2 2" xfId="709" xr:uid="{CA252664-711D-4798-9E1A-B191D951ADCF}"/>
    <cellStyle name="Salida 2 3" xfId="710" xr:uid="{10FD43B1-A636-4232-A6C2-F9B8B04BF5BD}"/>
    <cellStyle name="Salida 2 4" xfId="711" xr:uid="{7C7A1268-9B6D-4A48-96F4-5A98F750664E}"/>
    <cellStyle name="Salida 2 5" xfId="712" xr:uid="{46B9B1C2-F331-4B78-A124-612F8E780E0B}"/>
    <cellStyle name="Salida 3" xfId="713" xr:uid="{8C35CE32-D578-4577-8F0B-FB8B050C1ABB}"/>
    <cellStyle name="Salida 4" xfId="714" xr:uid="{45695A00-F388-4703-B016-E6DC65E8B7A8}"/>
    <cellStyle name="Salida 5" xfId="715" xr:uid="{DB01D304-E545-41A1-B4DC-90830C394033}"/>
    <cellStyle name="standard" xfId="716" xr:uid="{4461AF56-A950-4C1F-B1AB-47DB55DFA97A}"/>
    <cellStyle name="Texto de advertencia 2" xfId="717" xr:uid="{B0234A1A-5635-4B2D-8C51-FC6C443E2BFE}"/>
    <cellStyle name="Texto de advertencia 2 2" xfId="718" xr:uid="{96549A82-7E64-4392-B5AC-C167625BA1C6}"/>
    <cellStyle name="Texto de advertencia 2 3" xfId="719" xr:uid="{AC6CA32F-88A4-4AC7-BB8C-2C70D3988AE0}"/>
    <cellStyle name="Texto de advertencia 2 4" xfId="720" xr:uid="{5F7187E8-1927-46C0-AC6A-233F6E728CEF}"/>
    <cellStyle name="Texto de advertencia 2 5" xfId="721" xr:uid="{2B75FA1B-3224-4259-9C7B-0D24C7C22078}"/>
    <cellStyle name="Texto de advertencia 3" xfId="722" xr:uid="{B263AA4D-CC96-4B6A-87D3-9C59C1C2B059}"/>
    <cellStyle name="Texto de advertencia 4" xfId="723" xr:uid="{554E67B7-B41D-4B47-BD42-A8D6524097FC}"/>
    <cellStyle name="Texto de advertencia 5" xfId="724" xr:uid="{66C51F01-0C44-4D80-A842-A964E81062EF}"/>
    <cellStyle name="Texto explicativo 2" xfId="725" xr:uid="{6DA122A1-B0BD-41DE-B354-F8EB612BEE7B}"/>
    <cellStyle name="Texto explicativo 2 2" xfId="726" xr:uid="{CBA8C9D2-B68B-4CDA-AF15-F41192BEE953}"/>
    <cellStyle name="Texto explicativo 2 3" xfId="727" xr:uid="{A31BE800-9159-4082-BBF8-DDFBA3623C56}"/>
    <cellStyle name="Texto explicativo 2 4" xfId="728" xr:uid="{DA36A1A0-43A2-498C-B5A8-1968087A3271}"/>
    <cellStyle name="Texto explicativo 2 5" xfId="729" xr:uid="{2C2D273A-EEB6-4AA6-8D68-B47CEBEBFC00}"/>
    <cellStyle name="Texto explicativo 3" xfId="730" xr:uid="{B3F9EDA5-5581-4371-82BD-18A929AD7B16}"/>
    <cellStyle name="Texto explicativo 4" xfId="731" xr:uid="{5A5AD38C-AC9F-4FC7-94F3-0DC9695D23E8}"/>
    <cellStyle name="Texto explicativo 5" xfId="732" xr:uid="{1170913F-CE5F-4E53-9891-03F9105DE4F5}"/>
    <cellStyle name="Title" xfId="862" xr:uid="{52B8FB77-8262-4A7C-AE18-A1951E9F1F7A}"/>
    <cellStyle name="Título 1 2" xfId="733" xr:uid="{0D989D6C-E218-41E2-9A38-7AEC6942B536}"/>
    <cellStyle name="Título 1 2 2" xfId="734" xr:uid="{2F1C0C8A-0CEB-4848-9AE7-3B82E420871B}"/>
    <cellStyle name="Título 1 2 3" xfId="735" xr:uid="{8C321745-D010-42BA-B35C-3FE8E77E942F}"/>
    <cellStyle name="Título 1 2 4" xfId="736" xr:uid="{D6289B30-953F-45B2-A489-6654D5D286A9}"/>
    <cellStyle name="Título 1 2 5" xfId="737" xr:uid="{9851031C-08B2-4086-95F8-2679776B0473}"/>
    <cellStyle name="Título 1 3" xfId="738" xr:uid="{C7742D4A-3206-4DB9-9EE5-B0BCE640A044}"/>
    <cellStyle name="Título 1 4" xfId="739" xr:uid="{F2D27C3F-0DF0-40BA-8A18-53165D097513}"/>
    <cellStyle name="Título 1 5" xfId="740" xr:uid="{0F6470B3-D987-421A-A2F5-66A0B5B44D44}"/>
    <cellStyle name="Título 2 2" xfId="741" xr:uid="{96F32AF8-D563-4671-86E3-010F4704E748}"/>
    <cellStyle name="Título 2 2 2" xfId="742" xr:uid="{5145330F-14F5-4AC7-917C-3B3CD2664500}"/>
    <cellStyle name="Título 2 2 3" xfId="743" xr:uid="{CB37EC54-8F2A-45DA-84DA-CE84178F1BAF}"/>
    <cellStyle name="Título 2 2 4" xfId="744" xr:uid="{B78096C0-0F42-4589-BD02-4425635C3297}"/>
    <cellStyle name="Título 2 2 5" xfId="745" xr:uid="{24C7382E-9263-4D04-AC97-A5ADAFD5431E}"/>
    <cellStyle name="Título 2 3" xfId="746" xr:uid="{A655BE5B-8495-4FD4-AF23-AA21CA211F83}"/>
    <cellStyle name="Título 2 4" xfId="747" xr:uid="{8510CB69-3EA5-4819-B492-A8229106E6C1}"/>
    <cellStyle name="Título 2 5" xfId="748" xr:uid="{60A533E1-B230-4A02-9095-5B7A9A9C5A66}"/>
    <cellStyle name="Título 3 2" xfId="749" xr:uid="{7FDEEC17-1256-4EC5-BAC3-26385AE48E92}"/>
    <cellStyle name="Título 3 2 2" xfId="750" xr:uid="{FC431E10-50A6-484E-ADC3-DD85647F8DF9}"/>
    <cellStyle name="Título 3 2 3" xfId="751" xr:uid="{0612759B-5B3C-4BAA-924A-6D0017C236E0}"/>
    <cellStyle name="Título 3 2 4" xfId="752" xr:uid="{AE5C0289-F2C0-4490-B6E3-6F0F569A6221}"/>
    <cellStyle name="Título 3 2 5" xfId="753" xr:uid="{BBB92B57-F5C1-4313-BBEF-DC0D477DCA99}"/>
    <cellStyle name="Título 3 3" xfId="754" xr:uid="{B38A295B-1FAE-4ABE-A865-69968FC3FC6B}"/>
    <cellStyle name="Título 3 4" xfId="755" xr:uid="{19118ECE-F5B7-49E5-BFD5-29B947533FDB}"/>
    <cellStyle name="Título 3 5" xfId="756" xr:uid="{608E488D-D72E-4DFC-8DE1-F7BD0FBAE0A1}"/>
    <cellStyle name="Título 4" xfId="757" xr:uid="{62CE5638-652B-40AD-8F89-9A780BCA21BD}"/>
    <cellStyle name="Título 4 2" xfId="758" xr:uid="{BF494E2C-4DE2-4411-AE69-1BA5E091CEC8}"/>
    <cellStyle name="Título 4 3" xfId="759" xr:uid="{F35B8E5E-E5BA-4829-AC91-BC85DB3C4071}"/>
    <cellStyle name="Título 4 4" xfId="760" xr:uid="{987226B5-08E5-464A-A472-96664EE455EA}"/>
    <cellStyle name="Título 4 5" xfId="761" xr:uid="{E7E30369-0BD1-4243-80F8-143A84ABA7D4}"/>
    <cellStyle name="Título 5" xfId="762" xr:uid="{622E724A-8552-4A0E-9657-125AB3455064}"/>
    <cellStyle name="Título 6" xfId="763" xr:uid="{6C783BA3-8347-4C5D-8FB0-0AB627268039}"/>
    <cellStyle name="Título 7" xfId="764" xr:uid="{9B3F38AC-9E0B-4E5A-BC64-3D6CD3819132}"/>
    <cellStyle name="Total 2" xfId="765" xr:uid="{44BA5AF6-2DB5-4D13-B541-D929FA2FE9BC}"/>
    <cellStyle name="Total 2 2" xfId="766" xr:uid="{919A17F5-2B74-4932-AA0C-7D4AD01FDBB5}"/>
    <cellStyle name="Total 2 3" xfId="767" xr:uid="{884C5C93-3EA8-40CA-BEAB-D994B60BB644}"/>
    <cellStyle name="Total 2 4" xfId="768" xr:uid="{C45290BD-1DAB-4AA7-86EA-903C7371ED26}"/>
    <cellStyle name="Total 2 5" xfId="769" xr:uid="{C6A955A7-9C0C-4AC3-9CF1-227909E90615}"/>
    <cellStyle name="Total 3" xfId="770" xr:uid="{3AE88014-640C-469E-8B07-29D027ED5842}"/>
    <cellStyle name="Total 4" xfId="771" xr:uid="{6A2B8055-6B4C-4669-8C61-9AA4406F32AD}"/>
    <cellStyle name="Total 5" xfId="772" xr:uid="{B115A8B5-F21A-4442-9A9D-45C6AD5769F4}"/>
    <cellStyle name="Warning Text" xfId="863" xr:uid="{C40605A3-7296-44B2-B86E-7F0E2CE813AB}"/>
  </cellStyles>
  <dxfs count="28"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border>
        <top style="thin">
          <color theme="4" tint="0.79998168889431442"/>
        </top>
        <bottom style="thin">
          <color theme="4" tint="0.79998168889431442"/>
        </bottom>
      </border>
    </dxf>
    <dxf>
      <border>
        <top style="thin">
          <color theme="4" tint="0.79998168889431442"/>
        </top>
        <bottom style="thin">
          <color theme="4" tint="0.79998168889431442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/>
        </bottom>
      </border>
    </dxf>
    <dxf>
      <font>
        <color theme="0"/>
      </font>
      <fill>
        <patternFill patternType="solid">
          <fgColor theme="4" tint="0.39997558519241921"/>
          <bgColor theme="4" tint="0.39997558519241921"/>
        </patternFill>
      </fill>
      <border>
        <bottom style="thin">
          <color theme="4" tint="0.79998168889431442"/>
        </bottom>
        <horizontal style="thin">
          <color theme="4" tint="0.39997558519241921"/>
        </horizontal>
      </border>
    </dxf>
    <dxf>
      <border>
        <bottom style="thin">
          <color theme="4" tint="0.59999389629810485"/>
        </bottom>
      </border>
    </dxf>
    <dxf>
      <font>
        <color auto="1"/>
      </font>
      <fill>
        <patternFill patternType="solid">
          <fgColor theme="0" tint="-0.14993743705557422"/>
          <bgColor theme="0" tint="-0.24994659260841701"/>
        </patternFill>
      </fill>
    </dxf>
    <dxf>
      <font>
        <b/>
        <color theme="0"/>
      </font>
      <fill>
        <patternFill patternType="solid">
          <fgColor theme="4" tint="0.39997558519241921"/>
          <bgColor theme="4" tint="0.39997558519241921"/>
        </patternFill>
      </fill>
    </dxf>
    <dxf>
      <font>
        <b/>
        <color theme="0"/>
      </font>
    </dxf>
    <dxf>
      <border>
        <left style="thin">
          <color theme="4" tint="-0.249977111117893"/>
        </left>
        <right style="thin">
          <color theme="4" tint="-0.249977111117893"/>
        </right>
      </border>
    </dxf>
    <dxf>
      <border>
        <top style="thin">
          <color theme="4" tint="-0.249977111117893"/>
        </top>
        <bottom style="thin">
          <color theme="4" tint="-0.249977111117893"/>
        </bottom>
        <horizontal style="thin">
          <color theme="4" tint="-0.249977111117893"/>
        </horizontal>
      </border>
    </dxf>
    <dxf>
      <font>
        <b/>
        <color theme="1"/>
      </font>
      <border>
        <top style="double">
          <color theme="4" tint="-0.249977111117893"/>
        </top>
      </border>
    </dxf>
    <dxf>
      <font>
        <color theme="0"/>
      </font>
      <fill>
        <patternFill patternType="solid">
          <fgColor theme="4" tint="-0.249977111117893"/>
          <bgColor theme="4" tint="-0.249977111117893"/>
        </patternFill>
      </fill>
      <border>
        <horizontal style="thin">
          <color theme="4" tint="-0.249977111117893"/>
        </horizontal>
      </border>
    </dxf>
    <dxf>
      <font>
        <color theme="1"/>
      </font>
      <border>
        <horizontal style="thin">
          <color theme="4" tint="0.79998168889431442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4" defaultTableStyle="TableStyleMedium2" defaultPivotStyle="PivotStyleLight16">
    <tableStyle name="Estilo de tabla dinámica 1" table="0" count="0" xr9:uid="{9BE9D9B2-A99C-4EAA-B21C-F778152999D2}"/>
    <tableStyle name="Estilo de tabla dinámica 2" table="0" count="4" xr9:uid="{138DFD26-BA51-4A97-AAB8-030B92AAA4C5}">
      <tableStyleElement type="firstColumnStripe" dxfId="27"/>
      <tableStyleElement type="secondColumnStripe" dxfId="26"/>
      <tableStyleElement type="pageFieldLabels" dxfId="25"/>
      <tableStyleElement type="pageFieldValues" dxfId="24"/>
    </tableStyle>
    <tableStyle name="PivotStyleMedium2 2" table="0" count="13" xr9:uid="{1C91C45E-914C-4DF3-922A-F3F6F6DA7BCC}">
      <tableStyleElement type="wholeTable" dxfId="23"/>
      <tableStyleElement type="headerRow" dxfId="22"/>
      <tableStyleElement type="totalRow" dxfId="21"/>
      <tableStyleElement type="firstRowStripe" dxfId="20"/>
      <tableStyleElement type="firstColumnStripe" dxfId="19"/>
      <tableStyleElement type="firstHeaderCell" dxfId="18"/>
      <tableStyleElement type="firstSubtotalRow" dxfId="17"/>
      <tableStyleElement type="secondSubtotalRow" dxfId="16"/>
      <tableStyleElement type="firstColumnSubheading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  <tableStyle name="PivotStyleLight16 2" table="0" count="11" xr9:uid="{1209214A-1FDD-42EE-9760-40D2628D4E34}">
      <tableStyleElement type="headerRow" dxfId="10"/>
      <tableStyleElement type="totalRow" dxfId="9"/>
      <tableStyleElement type="firstRowStripe" dxfId="8"/>
      <tableStyleElement type="firstColumnStripe" dxfId="7"/>
      <tableStyleElement type="firstSubtotalColumn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nco%20Central/Cuadros%20originales/CEI_anuario_2013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7">
          <cell r="N27">
            <v>25224.254360439478</v>
          </cell>
        </row>
        <row r="29">
          <cell r="O29">
            <v>75162.508859951457</v>
          </cell>
        </row>
        <row r="32">
          <cell r="N32">
            <v>1633.424833011167</v>
          </cell>
        </row>
        <row r="33">
          <cell r="N33">
            <v>23454.412476344092</v>
          </cell>
        </row>
      </sheetData>
      <sheetData sheetId="16">
        <row r="27">
          <cell r="N27">
            <v>26548.862081054649</v>
          </cell>
        </row>
        <row r="29">
          <cell r="O29">
            <v>79481.360071069677</v>
          </cell>
        </row>
        <row r="32">
          <cell r="N32">
            <v>1717.851663033769</v>
          </cell>
        </row>
        <row r="33">
          <cell r="N33">
            <v>24972.463469738079</v>
          </cell>
        </row>
      </sheetData>
      <sheetData sheetId="17">
        <row r="27">
          <cell r="N27">
            <v>24593.630001211688</v>
          </cell>
        </row>
        <row r="29">
          <cell r="O29">
            <v>77538.181669885525</v>
          </cell>
        </row>
        <row r="32">
          <cell r="N32">
            <v>1414.9909151798572</v>
          </cell>
        </row>
        <row r="33">
          <cell r="N33">
            <v>19058.300363593462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35D8B-BD42-460F-B57D-E13011559EF8}">
  <dimension ref="A1:F18"/>
  <sheetViews>
    <sheetView workbookViewId="0">
      <selection activeCell="F8" sqref="F8"/>
    </sheetView>
  </sheetViews>
  <sheetFormatPr baseColWidth="10" defaultRowHeight="14.5"/>
  <cols>
    <col min="1" max="16384" width="10.90625" style="10"/>
  </cols>
  <sheetData>
    <row r="1" spans="1:6" ht="31">
      <c r="A1" s="9" t="s">
        <v>61</v>
      </c>
      <c r="B1" s="9" t="s">
        <v>62</v>
      </c>
    </row>
    <row r="2" spans="1:6">
      <c r="A2" s="11">
        <v>2005</v>
      </c>
      <c r="B2" s="12">
        <v>3.7</v>
      </c>
      <c r="C2" s="10">
        <f t="shared" ref="C2" si="0">C3/(1+B3/100)</f>
        <v>0.60985477922007048</v>
      </c>
    </row>
    <row r="3" spans="1:6">
      <c r="A3" s="11">
        <v>2006</v>
      </c>
      <c r="B3" s="12">
        <v>2.6</v>
      </c>
      <c r="C3" s="10">
        <v>0.62571100347979236</v>
      </c>
      <c r="E3" s="10">
        <v>2006</v>
      </c>
      <c r="F3" s="10">
        <v>0.62571100347979236</v>
      </c>
    </row>
    <row r="4" spans="1:6">
      <c r="A4" s="11">
        <v>2007</v>
      </c>
      <c r="B4" s="12">
        <v>7.8</v>
      </c>
      <c r="C4" s="10">
        <v>0.67451646175121616</v>
      </c>
      <c r="E4" s="10">
        <v>2009</v>
      </c>
      <c r="F4" s="10">
        <v>0.71229343070805473</v>
      </c>
    </row>
    <row r="5" spans="1:6">
      <c r="A5" s="11">
        <v>2008</v>
      </c>
      <c r="B5" s="12">
        <v>7.1</v>
      </c>
      <c r="C5" s="10">
        <v>0.7224071305355525</v>
      </c>
      <c r="E5" s="10">
        <v>2011</v>
      </c>
      <c r="F5" s="10">
        <v>0.76594337190898543</v>
      </c>
    </row>
    <row r="6" spans="1:6">
      <c r="A6" s="11">
        <v>2009</v>
      </c>
      <c r="B6" s="12">
        <v>-1.4</v>
      </c>
      <c r="C6" s="10">
        <v>0.71229343070805473</v>
      </c>
      <c r="E6" s="10">
        <v>2013</v>
      </c>
      <c r="F6" s="10">
        <v>0.80075549816224878</v>
      </c>
    </row>
    <row r="7" spans="1:6">
      <c r="A7" s="11">
        <v>2010</v>
      </c>
      <c r="B7" s="12">
        <v>3</v>
      </c>
      <c r="C7" s="10">
        <v>0.73366223362929639</v>
      </c>
      <c r="E7" s="10">
        <v>2015</v>
      </c>
      <c r="F7" s="10">
        <v>0.87444422212513162</v>
      </c>
    </row>
    <row r="8" spans="1:6">
      <c r="A8" s="11">
        <v>2011</v>
      </c>
      <c r="B8" s="12">
        <v>4.4000000000000004</v>
      </c>
      <c r="C8" s="10">
        <v>0.76594337190898543</v>
      </c>
      <c r="E8" s="10">
        <v>2017</v>
      </c>
      <c r="F8" s="10">
        <v>0.91870946309332779</v>
      </c>
    </row>
    <row r="9" spans="1:6">
      <c r="A9" s="11">
        <v>2012</v>
      </c>
      <c r="B9" s="12">
        <v>1.5</v>
      </c>
      <c r="C9" s="10">
        <v>0.77743252248762018</v>
      </c>
      <c r="E9" s="10">
        <v>2020</v>
      </c>
      <c r="F9" s="10">
        <v>1</v>
      </c>
    </row>
    <row r="10" spans="1:6">
      <c r="A10" s="11">
        <v>2013</v>
      </c>
      <c r="B10" s="12">
        <v>3</v>
      </c>
      <c r="C10" s="10">
        <v>0.80075549816224878</v>
      </c>
    </row>
    <row r="11" spans="1:6">
      <c r="A11" s="11">
        <v>2014</v>
      </c>
      <c r="B11" s="12">
        <v>4.5999999999999996</v>
      </c>
      <c r="C11" s="10">
        <v>0.83759025107771223</v>
      </c>
    </row>
    <row r="12" spans="1:6">
      <c r="A12" s="11">
        <v>2015</v>
      </c>
      <c r="B12" s="12">
        <v>4.4000000000000004</v>
      </c>
      <c r="C12" s="10">
        <v>0.87444422212513162</v>
      </c>
    </row>
    <row r="13" spans="1:6">
      <c r="A13" s="11">
        <v>2016</v>
      </c>
      <c r="B13" s="12">
        <v>2.7</v>
      </c>
      <c r="C13" s="10">
        <v>0.89805421612251013</v>
      </c>
    </row>
    <row r="14" spans="1:6">
      <c r="A14" s="11">
        <v>2017</v>
      </c>
      <c r="B14" s="12">
        <v>2.2999999999999998</v>
      </c>
      <c r="C14" s="10">
        <v>0.91870946309332779</v>
      </c>
    </row>
    <row r="15" spans="1:6">
      <c r="A15" s="11">
        <v>2018</v>
      </c>
      <c r="B15" s="12">
        <v>2.6</v>
      </c>
      <c r="C15" s="10">
        <v>0.94259590913375435</v>
      </c>
    </row>
    <row r="16" spans="1:6">
      <c r="A16" s="11">
        <v>2019</v>
      </c>
      <c r="B16" s="12">
        <v>3</v>
      </c>
      <c r="C16" s="10">
        <v>0.970873786407767</v>
      </c>
    </row>
    <row r="17" spans="1:3">
      <c r="A17" s="11">
        <v>2020</v>
      </c>
      <c r="B17" s="12">
        <v>3</v>
      </c>
      <c r="C17" s="10">
        <v>1</v>
      </c>
    </row>
    <row r="18" spans="1:3">
      <c r="A18" s="11">
        <v>2021</v>
      </c>
      <c r="B18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8"/>
  <sheetViews>
    <sheetView topLeftCell="C1" workbookViewId="0">
      <selection activeCell="E24" sqref="E24:S24"/>
    </sheetView>
  </sheetViews>
  <sheetFormatPr baseColWidth="10" defaultColWidth="8.7265625" defaultRowHeight="14.5"/>
  <cols>
    <col min="1" max="1" width="37.54296875" customWidth="1"/>
    <col min="2" max="2" width="22.1796875" customWidth="1"/>
    <col min="3" max="3" width="16.54296875" customWidth="1"/>
    <col min="4" max="4" width="23.1796875" customWidth="1"/>
    <col min="5" max="5" width="11.81640625" bestFit="1" customWidth="1"/>
    <col min="16" max="16" width="11.81640625" bestFit="1" customWidth="1"/>
    <col min="17" max="17" width="10.6328125" bestFit="1" customWidth="1"/>
    <col min="18" max="18" width="10.90625" bestFit="1" customWidth="1"/>
    <col min="19" max="19" width="12.36328125" bestFit="1" customWidth="1"/>
    <col min="20" max="20" width="11.81640625" bestFit="1" customWidth="1"/>
    <col min="23" max="23" width="11.81640625" bestFit="1" customWidth="1"/>
  </cols>
  <sheetData>
    <row r="1" spans="1:25">
      <c r="A1" t="s">
        <v>2</v>
      </c>
      <c r="B1" t="s">
        <v>0</v>
      </c>
      <c r="C1" t="s">
        <v>1</v>
      </c>
      <c r="D1" t="s">
        <v>3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  <c r="S1">
        <v>2020</v>
      </c>
    </row>
    <row r="2" spans="1:25">
      <c r="A2" t="s">
        <v>4</v>
      </c>
      <c r="B2" t="s">
        <v>5</v>
      </c>
      <c r="D2" t="s">
        <v>34</v>
      </c>
      <c r="E2">
        <v>1005691</v>
      </c>
      <c r="F2">
        <v>1098620</v>
      </c>
      <c r="G2">
        <v>1229912</v>
      </c>
      <c r="H2">
        <v>1312793</v>
      </c>
      <c r="I2">
        <v>1433159</v>
      </c>
      <c r="J2">
        <v>1565828</v>
      </c>
      <c r="K2">
        <v>1742526</v>
      </c>
      <c r="L2">
        <v>1906340</v>
      </c>
      <c r="M2">
        <v>2044356</v>
      </c>
      <c r="N2">
        <v>2188575</v>
      </c>
      <c r="O2">
        <v>2373777</v>
      </c>
      <c r="P2">
        <v>2553915.5780000002</v>
      </c>
      <c r="Q2">
        <v>2703260.8190000001</v>
      </c>
      <c r="R2">
        <v>2894724.8390000002</v>
      </c>
      <c r="S2">
        <v>2994035.9610000001</v>
      </c>
    </row>
    <row r="3" spans="1:25">
      <c r="A3" t="s">
        <v>7</v>
      </c>
      <c r="B3" t="s">
        <v>5</v>
      </c>
      <c r="D3" t="s">
        <v>34</v>
      </c>
      <c r="E3">
        <v>44705</v>
      </c>
      <c r="F3">
        <v>50027</v>
      </c>
      <c r="G3">
        <v>59313</v>
      </c>
      <c r="H3">
        <v>58957</v>
      </c>
      <c r="I3">
        <v>60828</v>
      </c>
      <c r="J3">
        <v>57990</v>
      </c>
      <c r="K3">
        <v>59942</v>
      </c>
      <c r="L3">
        <v>62633</v>
      </c>
      <c r="M3">
        <v>65731</v>
      </c>
      <c r="N3">
        <v>63914</v>
      </c>
      <c r="O3">
        <v>67642</v>
      </c>
      <c r="P3">
        <v>73642.536999999997</v>
      </c>
      <c r="Q3">
        <v>82911.856</v>
      </c>
      <c r="R3">
        <v>100181.05</v>
      </c>
      <c r="S3">
        <v>110830.49099999999</v>
      </c>
    </row>
    <row r="4" spans="1:25">
      <c r="A4" t="s">
        <v>8</v>
      </c>
      <c r="B4" t="s">
        <v>9</v>
      </c>
      <c r="D4" t="s">
        <v>10</v>
      </c>
      <c r="G4">
        <v>3.2959999999999998</v>
      </c>
      <c r="H4">
        <v>3.69</v>
      </c>
      <c r="I4">
        <v>3.6339999999999999</v>
      </c>
      <c r="J4">
        <v>3.601</v>
      </c>
      <c r="K4">
        <v>3.69</v>
      </c>
      <c r="L4">
        <v>3.8610000000000002</v>
      </c>
      <c r="M4">
        <v>3.9260000000000002</v>
      </c>
      <c r="N4">
        <v>3.9820000000000002</v>
      </c>
      <c r="O4">
        <v>3.9780000000000002</v>
      </c>
      <c r="P4">
        <v>4.0090000000000003</v>
      </c>
      <c r="Q4">
        <v>4.0970000000000004</v>
      </c>
    </row>
    <row r="5" spans="1:25">
      <c r="A5" t="s">
        <v>11</v>
      </c>
      <c r="B5" t="s">
        <v>9</v>
      </c>
      <c r="D5" t="s">
        <v>10</v>
      </c>
      <c r="G5">
        <v>0.88500000000000001</v>
      </c>
      <c r="H5">
        <v>0.82799999999999996</v>
      </c>
      <c r="I5">
        <v>0.92800000000000005</v>
      </c>
      <c r="J5">
        <v>1.087</v>
      </c>
      <c r="K5">
        <v>0.995</v>
      </c>
      <c r="L5">
        <v>0.995</v>
      </c>
      <c r="M5">
        <v>0.94599999999999995</v>
      </c>
      <c r="N5">
        <v>1.004</v>
      </c>
      <c r="O5">
        <v>1.073</v>
      </c>
      <c r="P5">
        <v>1.0940000000000001</v>
      </c>
      <c r="Q5">
        <v>1.1240000000000001</v>
      </c>
    </row>
    <row r="6" spans="1:25">
      <c r="A6" t="s">
        <v>12</v>
      </c>
      <c r="B6" t="s">
        <v>13</v>
      </c>
      <c r="D6" t="s">
        <v>14</v>
      </c>
      <c r="E6">
        <v>82080219853900</v>
      </c>
      <c r="F6">
        <v>90702903280000</v>
      </c>
      <c r="G6">
        <v>93854108404200.016</v>
      </c>
      <c r="H6">
        <v>96686356858700.016</v>
      </c>
      <c r="I6">
        <v>111508610680000</v>
      </c>
      <c r="J6">
        <v>122006090354900</v>
      </c>
      <c r="K6">
        <v>129947342297000</v>
      </c>
      <c r="L6">
        <v>137876215768118</v>
      </c>
      <c r="M6">
        <v>148599453875027</v>
      </c>
      <c r="N6">
        <v>159553348309731</v>
      </c>
      <c r="O6">
        <v>169469506986798</v>
      </c>
      <c r="P6">
        <v>180211289722202</v>
      </c>
      <c r="Q6">
        <v>191248710869061</v>
      </c>
    </row>
    <row r="7" spans="1:25">
      <c r="A7" s="2" t="s">
        <v>17</v>
      </c>
      <c r="B7" t="s">
        <v>16</v>
      </c>
      <c r="C7" s="1" t="s">
        <v>15</v>
      </c>
      <c r="D7" t="s">
        <v>6</v>
      </c>
      <c r="E7" s="2">
        <v>73956.641646482502</v>
      </c>
      <c r="F7" s="2">
        <v>82248.1032631915</v>
      </c>
      <c r="G7" s="2">
        <v>88073.844059928393</v>
      </c>
      <c r="H7" s="2">
        <v>91000.537960555404</v>
      </c>
      <c r="I7" s="2">
        <v>105949.27375892601</v>
      </c>
      <c r="J7" s="2">
        <v>114732.37625989001</v>
      </c>
      <c r="K7" s="2">
        <v>124207.029301484</v>
      </c>
      <c r="L7" s="2">
        <v>132065.93523124399</v>
      </c>
      <c r="M7" s="2">
        <v>144180.64076733301</v>
      </c>
      <c r="N7" s="2">
        <v>156017.514486762</v>
      </c>
      <c r="O7" s="2">
        <v>165200.96668260999</v>
      </c>
      <c r="P7" s="2">
        <v>173359.02289803099</v>
      </c>
      <c r="Q7" s="2">
        <v>184637.46077761799</v>
      </c>
      <c r="R7" s="2">
        <v>191496.13624386999</v>
      </c>
      <c r="S7" s="14"/>
      <c r="U7">
        <f>R7/P7</f>
        <v>1.1046216865014702</v>
      </c>
    </row>
    <row r="8" spans="1:25">
      <c r="A8" t="s">
        <v>18</v>
      </c>
      <c r="B8" t="s">
        <v>16</v>
      </c>
      <c r="D8" t="s">
        <v>19</v>
      </c>
      <c r="E8" s="3">
        <f>F8/$Y$8</f>
        <v>3465970.3931526956</v>
      </c>
      <c r="F8" s="3">
        <f>G8/$Y$8</f>
        <v>3767461.970956312</v>
      </c>
      <c r="G8">
        <v>4095179.1540524866</v>
      </c>
      <c r="H8">
        <v>4353912.1264652237</v>
      </c>
      <c r="I8">
        <v>4861595.7877676487</v>
      </c>
      <c r="J8">
        <v>5309068.4235311337</v>
      </c>
      <c r="K8">
        <v>5832041.5657675304</v>
      </c>
      <c r="L8">
        <v>6441068.9393982515</v>
      </c>
      <c r="M8">
        <v>6914009.5404419722</v>
      </c>
      <c r="N8">
        <v>7750359.5371849174</v>
      </c>
      <c r="O8">
        <v>8568301.6511422545</v>
      </c>
      <c r="P8" s="7">
        <v>9430032.5555813592</v>
      </c>
      <c r="Q8" s="7"/>
      <c r="R8" s="16">
        <v>10305475.883687919</v>
      </c>
      <c r="S8" s="15">
        <f>R8</f>
        <v>10305475.883687919</v>
      </c>
      <c r="U8">
        <f>P7/N7</f>
        <v>1.1111510362686903</v>
      </c>
      <c r="Y8">
        <f>(P8/G8)^0.1</f>
        <v>1.0869861953810216</v>
      </c>
    </row>
    <row r="9" spans="1:25">
      <c r="A9" t="s">
        <v>20</v>
      </c>
      <c r="B9" t="s">
        <v>16</v>
      </c>
      <c r="D9" t="s">
        <v>19</v>
      </c>
      <c r="E9">
        <v>11351946.13868387</v>
      </c>
      <c r="F9">
        <v>11707517.445652924</v>
      </c>
      <c r="G9">
        <v>12159803.242165646</v>
      </c>
      <c r="H9">
        <v>11782195.69016541</v>
      </c>
      <c r="I9">
        <v>13126168.048609164</v>
      </c>
      <c r="J9">
        <v>14637280.455236215</v>
      </c>
      <c r="K9">
        <v>16128027.515518362</v>
      </c>
      <c r="L9">
        <v>17689674.24395645</v>
      </c>
      <c r="M9">
        <v>19082851.875677053</v>
      </c>
      <c r="N9">
        <v>20747888.313567258</v>
      </c>
      <c r="O9">
        <v>22443808.232051246</v>
      </c>
      <c r="P9" s="7">
        <v>24338331.421989359</v>
      </c>
      <c r="Q9" s="13">
        <f>'[1]2018'!$N$27*1000</f>
        <v>25224254.360439479</v>
      </c>
      <c r="R9" s="13">
        <f>'[1]2019'!$N$27*1000</f>
        <v>26548862.08105465</v>
      </c>
      <c r="S9" s="7">
        <f>'[1]2020'!$N$27*1000</f>
        <v>24593630.001211688</v>
      </c>
    </row>
    <row r="10" spans="1:25">
      <c r="A10" t="s">
        <v>21</v>
      </c>
      <c r="B10" t="s">
        <v>16</v>
      </c>
      <c r="D10" t="s">
        <v>6</v>
      </c>
      <c r="E10">
        <v>26369.930618917533</v>
      </c>
      <c r="F10">
        <v>29256.503806026052</v>
      </c>
      <c r="G10">
        <v>33763.797502070476</v>
      </c>
      <c r="H10">
        <v>36023.099478003031</v>
      </c>
      <c r="I10">
        <v>39446.475230270262</v>
      </c>
      <c r="J10">
        <v>43958.255808061571</v>
      </c>
      <c r="K10">
        <v>48812.661812885402</v>
      </c>
      <c r="L10">
        <v>52768.602707581289</v>
      </c>
      <c r="M10">
        <v>56621.686781052893</v>
      </c>
      <c r="N10">
        <v>61107.054012032677</v>
      </c>
      <c r="O10">
        <v>65643.502550280566</v>
      </c>
      <c r="P10">
        <v>68893.350988082704</v>
      </c>
      <c r="Q10" s="13">
        <f>'[1]2018'!$O$29</f>
        <v>75162.508859951457</v>
      </c>
      <c r="R10" s="13">
        <f>'[1]2019'!$O$29</f>
        <v>79481.360071069677</v>
      </c>
      <c r="S10" s="13">
        <f>'[1]2020'!$O$29</f>
        <v>77538.181669885525</v>
      </c>
      <c r="V10" s="16"/>
    </row>
    <row r="11" spans="1:25">
      <c r="A11" t="s">
        <v>22</v>
      </c>
      <c r="B11" t="s">
        <v>16</v>
      </c>
      <c r="D11" t="s">
        <v>6</v>
      </c>
    </row>
    <row r="12" spans="1:25">
      <c r="A12" t="s">
        <v>23</v>
      </c>
      <c r="B12" t="s">
        <v>16</v>
      </c>
      <c r="D12" t="s">
        <v>6</v>
      </c>
      <c r="E12">
        <v>13469.540791833904</v>
      </c>
      <c r="F12">
        <v>15287.309162324847</v>
      </c>
      <c r="G12">
        <v>18581.550035086886</v>
      </c>
      <c r="H12">
        <v>16176.868377504925</v>
      </c>
      <c r="I12">
        <v>17727.982795312535</v>
      </c>
      <c r="J12">
        <v>23192.916250443901</v>
      </c>
      <c r="K12">
        <v>26109.827304640079</v>
      </c>
      <c r="L12">
        <v>27920.272432201407</v>
      </c>
      <c r="M12">
        <v>31924.356433823988</v>
      </c>
      <c r="N12">
        <v>32552.541935076624</v>
      </c>
      <c r="O12">
        <v>34184.246491741847</v>
      </c>
      <c r="P12">
        <v>35153.87695933762</v>
      </c>
    </row>
    <row r="13" spans="1:25">
      <c r="A13" t="s">
        <v>24</v>
      </c>
      <c r="B13" t="s">
        <v>16</v>
      </c>
      <c r="D13" t="s">
        <v>6</v>
      </c>
      <c r="E13">
        <v>640.42987217921973</v>
      </c>
      <c r="F13">
        <v>847.56510500070192</v>
      </c>
      <c r="G13">
        <v>1214.243921220703</v>
      </c>
      <c r="H13">
        <v>688.94071931483893</v>
      </c>
      <c r="I13">
        <v>666.96204307280198</v>
      </c>
      <c r="J13">
        <v>1071.539785554801</v>
      </c>
      <c r="K13">
        <v>1282.6124515386371</v>
      </c>
      <c r="L13">
        <v>1396.0750015987571</v>
      </c>
      <c r="M13">
        <v>1430.545567121301</v>
      </c>
      <c r="N13">
        <v>1404.384432139788</v>
      </c>
      <c r="O13">
        <v>1596.9337317639072</v>
      </c>
      <c r="P13">
        <v>1515.92910649693</v>
      </c>
      <c r="Q13" s="13">
        <f>'[1]2018'!$N$32</f>
        <v>1633.424833011167</v>
      </c>
      <c r="R13" s="13">
        <f>'[1]2019'!$N$32</f>
        <v>1717.851663033769</v>
      </c>
      <c r="S13" s="13">
        <f>'[1]2020'!$N$32</f>
        <v>1414.9909151798572</v>
      </c>
    </row>
    <row r="14" spans="1:25">
      <c r="A14" t="s">
        <v>25</v>
      </c>
      <c r="B14" t="s">
        <v>16</v>
      </c>
      <c r="D14" t="s">
        <v>6</v>
      </c>
      <c r="E14">
        <v>10722.06137722763</v>
      </c>
      <c r="F14">
        <v>11944.982029258999</v>
      </c>
      <c r="G14">
        <v>14443.694798198208</v>
      </c>
      <c r="H14">
        <v>12764.80671552093</v>
      </c>
      <c r="I14">
        <v>14470.97120934098</v>
      </c>
      <c r="J14">
        <v>18867.699693578001</v>
      </c>
      <c r="K14">
        <v>20799.222437367782</v>
      </c>
      <c r="L14">
        <v>22395.779491802554</v>
      </c>
      <c r="M14">
        <v>25800.403839429688</v>
      </c>
      <c r="N14">
        <v>26039.329060343778</v>
      </c>
      <c r="O14">
        <v>27226.082195046132</v>
      </c>
      <c r="P14">
        <v>27956.749832862148</v>
      </c>
      <c r="Q14" s="13">
        <f>'[1]2018'!$N$33</f>
        <v>23454.412476344092</v>
      </c>
      <c r="R14" s="13">
        <f>'[1]2019'!$N$33</f>
        <v>24972.463469738079</v>
      </c>
      <c r="S14" s="13">
        <f>'[1]2020'!$N$33</f>
        <v>19058.300363593462</v>
      </c>
    </row>
    <row r="15" spans="1:25">
      <c r="A15" t="s">
        <v>26</v>
      </c>
      <c r="B15" t="s">
        <v>16</v>
      </c>
      <c r="D15" t="s">
        <v>6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25">
      <c r="A16" t="s">
        <v>27</v>
      </c>
      <c r="B16" t="s">
        <v>16</v>
      </c>
      <c r="D16" t="s">
        <v>6</v>
      </c>
      <c r="E16">
        <v>2107.0495424270548</v>
      </c>
      <c r="F16">
        <v>2494.7620280651468</v>
      </c>
      <c r="G16">
        <v>2923.6113156679739</v>
      </c>
      <c r="H16">
        <v>2723.1209426691566</v>
      </c>
      <c r="I16">
        <v>2590.049542898751</v>
      </c>
      <c r="J16">
        <v>3253.6767713111012</v>
      </c>
      <c r="K16">
        <v>4027.9924157336595</v>
      </c>
      <c r="L16">
        <v>4128.4179388000948</v>
      </c>
      <c r="M16">
        <v>4693.4070272729969</v>
      </c>
      <c r="N16">
        <v>5108.8284425930569</v>
      </c>
      <c r="O16">
        <v>5361.2305649318096</v>
      </c>
      <c r="P16">
        <v>5681.198019978543</v>
      </c>
    </row>
    <row r="17" spans="1:19">
      <c r="A17" t="s">
        <v>30</v>
      </c>
      <c r="B17" t="s">
        <v>29</v>
      </c>
      <c r="D17" t="s">
        <v>33</v>
      </c>
      <c r="E17">
        <v>7343261</v>
      </c>
      <c r="F17">
        <v>7619025</v>
      </c>
      <c r="G17">
        <v>7888431</v>
      </c>
      <c r="H17">
        <v>7927651</v>
      </c>
      <c r="I17">
        <v>8240762</v>
      </c>
      <c r="J17">
        <v>8620889</v>
      </c>
      <c r="K17">
        <v>8945124</v>
      </c>
      <c r="L17">
        <v>9164259</v>
      </c>
      <c r="M17">
        <v>9292758</v>
      </c>
      <c r="N17">
        <v>9483878</v>
      </c>
      <c r="O17">
        <v>9716102</v>
      </c>
      <c r="P17">
        <v>9941065</v>
      </c>
      <c r="Q17">
        <v>10222666</v>
      </c>
    </row>
    <row r="18" spans="1:19">
      <c r="A18" t="s">
        <v>31</v>
      </c>
      <c r="B18" t="s">
        <v>29</v>
      </c>
      <c r="D18" t="s">
        <v>19</v>
      </c>
      <c r="E18">
        <v>25822117.699999999</v>
      </c>
      <c r="F18">
        <v>29488782.099999998</v>
      </c>
      <c r="G18">
        <v>33373533.900000002</v>
      </c>
      <c r="H18">
        <v>34445724.200000003</v>
      </c>
      <c r="I18">
        <v>38196952.20000001</v>
      </c>
      <c r="J18">
        <v>43083326.399999999</v>
      </c>
      <c r="K18">
        <v>48416936.599999994</v>
      </c>
      <c r="L18">
        <v>53185871.100000001</v>
      </c>
      <c r="M18">
        <v>58375383.899999999</v>
      </c>
      <c r="N18">
        <v>63137055.299999997</v>
      </c>
      <c r="O18">
        <v>66600381.29999999</v>
      </c>
      <c r="P18">
        <v>71576311.700000003</v>
      </c>
      <c r="Q18">
        <v>76473574.200000003</v>
      </c>
    </row>
    <row r="19" spans="1:19">
      <c r="A19" t="s">
        <v>28</v>
      </c>
      <c r="B19" t="s">
        <v>29</v>
      </c>
      <c r="D19" t="s">
        <v>19</v>
      </c>
      <c r="E19">
        <v>1280798.1000000001</v>
      </c>
      <c r="F19">
        <v>1484457.8</v>
      </c>
      <c r="G19">
        <v>1663517.3</v>
      </c>
      <c r="H19">
        <v>1770668.9999999998</v>
      </c>
      <c r="I19">
        <v>2028330.4</v>
      </c>
      <c r="J19">
        <v>2377361.0999999996</v>
      </c>
      <c r="K19">
        <v>2747330.8</v>
      </c>
      <c r="L19">
        <v>2799307.5999999996</v>
      </c>
      <c r="M19">
        <v>3227737.9000000004</v>
      </c>
      <c r="N19">
        <v>3616099</v>
      </c>
      <c r="O19">
        <v>3765564.9</v>
      </c>
      <c r="P19">
        <v>4275072.7</v>
      </c>
      <c r="Q19">
        <v>4555615.7</v>
      </c>
    </row>
    <row r="20" spans="1:19">
      <c r="A20" t="s">
        <v>32</v>
      </c>
      <c r="D20" t="s">
        <v>33</v>
      </c>
      <c r="E20">
        <v>1202511</v>
      </c>
      <c r="F20">
        <v>1304485</v>
      </c>
      <c r="G20">
        <v>1340836</v>
      </c>
      <c r="H20">
        <v>1446438</v>
      </c>
      <c r="I20">
        <v>1594978</v>
      </c>
      <c r="J20">
        <v>1736704</v>
      </c>
      <c r="K20">
        <v>1905731</v>
      </c>
      <c r="L20">
        <v>2107435</v>
      </c>
      <c r="M20">
        <v>2171682</v>
      </c>
      <c r="N20">
        <v>2259987</v>
      </c>
      <c r="O20">
        <v>2332970</v>
      </c>
      <c r="P20">
        <v>2455398</v>
      </c>
      <c r="Q20">
        <v>2560077</v>
      </c>
    </row>
    <row r="21" spans="1:19">
      <c r="A21" t="s">
        <v>35</v>
      </c>
      <c r="B21" t="s">
        <v>36</v>
      </c>
      <c r="D21" t="s">
        <v>6</v>
      </c>
      <c r="E21">
        <v>1102.4391482463254</v>
      </c>
      <c r="F21">
        <v>1230.4534344762246</v>
      </c>
      <c r="G21">
        <v>1479.5256289067302</v>
      </c>
      <c r="H21">
        <v>1695.3556977206599</v>
      </c>
      <c r="I21">
        <v>1710.2614500621301</v>
      </c>
      <c r="J21">
        <v>1857.4716652009502</v>
      </c>
      <c r="K21">
        <v>2053.41450514188</v>
      </c>
      <c r="L21">
        <v>2213.19681537206</v>
      </c>
      <c r="M21">
        <v>2238.0568855029601</v>
      </c>
      <c r="N21">
        <v>2303.7077330388902</v>
      </c>
      <c r="O21">
        <v>2562.6312161250999</v>
      </c>
      <c r="P21">
        <v>2711.8882907786801</v>
      </c>
      <c r="Q21" s="8">
        <v>3446.8732121745602</v>
      </c>
      <c r="R21" s="8">
        <v>3610.1333636328804</v>
      </c>
    </row>
    <row r="22" spans="1:19">
      <c r="A22" t="s">
        <v>50</v>
      </c>
      <c r="B22" t="s">
        <v>49</v>
      </c>
      <c r="D22" t="s">
        <v>14</v>
      </c>
      <c r="E22">
        <v>31571</v>
      </c>
      <c r="F22">
        <v>32206</v>
      </c>
      <c r="G22">
        <v>34222</v>
      </c>
      <c r="H22">
        <v>36863</v>
      </c>
      <c r="I22">
        <v>37605</v>
      </c>
      <c r="J22">
        <v>37652</v>
      </c>
      <c r="K22">
        <v>39021</v>
      </c>
      <c r="L22">
        <v>40206</v>
      </c>
      <c r="M22">
        <v>40772</v>
      </c>
      <c r="N22">
        <v>43198</v>
      </c>
      <c r="O22">
        <v>44955</v>
      </c>
      <c r="P22">
        <v>46183</v>
      </c>
      <c r="Q22">
        <v>46972</v>
      </c>
      <c r="R22">
        <v>48353</v>
      </c>
    </row>
    <row r="23" spans="1:19">
      <c r="A23" t="s">
        <v>51</v>
      </c>
      <c r="B23" t="s">
        <v>49</v>
      </c>
      <c r="D23" t="s">
        <v>14</v>
      </c>
      <c r="E23">
        <v>18336.38</v>
      </c>
      <c r="F23">
        <v>19622.66</v>
      </c>
      <c r="G23">
        <v>21452.57</v>
      </c>
      <c r="H23">
        <v>20942.88</v>
      </c>
      <c r="I23">
        <v>21455.55</v>
      </c>
      <c r="J23">
        <v>22294.03</v>
      </c>
      <c r="K23">
        <v>22840.75</v>
      </c>
      <c r="L23">
        <v>23309.56</v>
      </c>
      <c r="M23">
        <v>24627.1</v>
      </c>
      <c r="N23">
        <v>25629.09</v>
      </c>
      <c r="O23">
        <v>26347.98</v>
      </c>
      <c r="P23">
        <v>26798.14</v>
      </c>
      <c r="Q23">
        <v>27565.79</v>
      </c>
      <c r="R23">
        <v>28309.94</v>
      </c>
    </row>
    <row r="24" spans="1:19">
      <c r="E24" s="10">
        <v>0.62571100347979236</v>
      </c>
      <c r="F24" s="10">
        <v>0.67451646175121616</v>
      </c>
      <c r="G24" s="10">
        <v>0.7224071305355525</v>
      </c>
      <c r="H24" s="10">
        <v>0.71229343070805473</v>
      </c>
      <c r="I24" s="10">
        <v>0.73366223362929639</v>
      </c>
      <c r="J24" s="10">
        <v>0.76594337190898543</v>
      </c>
      <c r="K24" s="10">
        <v>0.77743252248762018</v>
      </c>
      <c r="L24" s="10">
        <v>0.80075549816224878</v>
      </c>
      <c r="M24" s="10">
        <v>0.83759025107771223</v>
      </c>
      <c r="N24" s="10">
        <v>0.87444422212513162</v>
      </c>
      <c r="O24" s="10">
        <v>0.89805421612251013</v>
      </c>
      <c r="P24" s="10">
        <v>0.91870946309332779</v>
      </c>
      <c r="Q24" s="10">
        <v>0.94259590913375435</v>
      </c>
      <c r="R24" s="10">
        <v>0.970873786407767</v>
      </c>
      <c r="S24" s="10">
        <v>1</v>
      </c>
    </row>
    <row r="25" spans="1:19">
      <c r="F25" s="4"/>
    </row>
    <row r="26" spans="1:19">
      <c r="F26" s="4"/>
    </row>
    <row r="27" spans="1:19">
      <c r="F27" s="4"/>
    </row>
    <row r="28" spans="1:19">
      <c r="F28" s="4"/>
    </row>
    <row r="29" spans="1:19">
      <c r="F29" s="4"/>
    </row>
    <row r="30" spans="1:19">
      <c r="F30" s="4"/>
    </row>
    <row r="31" spans="1:19">
      <c r="F31" s="4"/>
    </row>
    <row r="32" spans="1:19">
      <c r="F32" s="4"/>
    </row>
    <row r="33" spans="6:6">
      <c r="F33" s="4"/>
    </row>
    <row r="34" spans="6:6">
      <c r="F34" s="4"/>
    </row>
    <row r="35" spans="6:6">
      <c r="F35" s="4"/>
    </row>
    <row r="36" spans="6:6">
      <c r="F36" s="4"/>
    </row>
    <row r="37" spans="6:6">
      <c r="F37" s="4"/>
    </row>
    <row r="38" spans="6:6">
      <c r="F38" s="4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75693-9614-4EEE-9D5B-23D3801B6A88}">
  <dimension ref="A1:Q23"/>
  <sheetViews>
    <sheetView workbookViewId="0">
      <selection activeCell="Q5" sqref="Q5"/>
    </sheetView>
  </sheetViews>
  <sheetFormatPr baseColWidth="10" defaultRowHeight="14.5"/>
  <cols>
    <col min="1" max="1" width="21.54296875" customWidth="1"/>
  </cols>
  <sheetData>
    <row r="1" spans="1:17"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  <c r="O1">
        <v>2018</v>
      </c>
      <c r="P1">
        <v>2019</v>
      </c>
      <c r="Q1">
        <v>2020</v>
      </c>
    </row>
    <row r="2" spans="1:17">
      <c r="A2" t="s">
        <v>37</v>
      </c>
      <c r="E2">
        <v>517.27700000000004</v>
      </c>
      <c r="F2">
        <v>472.72800000000001</v>
      </c>
      <c r="G2">
        <v>478.21199999999999</v>
      </c>
      <c r="H2">
        <v>579.06200000000001</v>
      </c>
      <c r="J2">
        <v>659</v>
      </c>
    </row>
    <row r="3" spans="1:17">
      <c r="A3" t="s">
        <v>47</v>
      </c>
      <c r="B3" t="s">
        <v>41</v>
      </c>
      <c r="C3">
        <f>0.3*'Datos fuente primaria'!E21</f>
        <v>330.73174447389761</v>
      </c>
      <c r="D3">
        <f>0.3*'Datos fuente primaria'!F21</f>
        <v>369.1360303428674</v>
      </c>
      <c r="E3">
        <f>0.3*'Datos fuente primaria'!G21</f>
        <v>443.85768867201904</v>
      </c>
      <c r="F3">
        <f>0.3*'Datos fuente primaria'!H21</f>
        <v>508.60670931619796</v>
      </c>
      <c r="G3">
        <f>0.3*'Datos fuente primaria'!I21</f>
        <v>513.07843501863897</v>
      </c>
      <c r="H3">
        <f>0.3*'Datos fuente primaria'!J21</f>
        <v>557.24149956028498</v>
      </c>
      <c r="I3">
        <f>0.3*'Datos fuente primaria'!K21</f>
        <v>616.02435154256398</v>
      </c>
      <c r="J3">
        <f>0.3*'Datos fuente primaria'!L21</f>
        <v>663.95904461161797</v>
      </c>
      <c r="K3">
        <f>0.3*'Datos fuente primaria'!M21</f>
        <v>671.41706565088805</v>
      </c>
      <c r="L3">
        <f>0.3*'Datos fuente primaria'!N21</f>
        <v>691.11231991166699</v>
      </c>
      <c r="M3">
        <f>0.3*'Datos fuente primaria'!O21</f>
        <v>768.78936483752989</v>
      </c>
      <c r="N3">
        <f>0.3*'Datos fuente primaria'!P21</f>
        <v>813.56648723360399</v>
      </c>
      <c r="O3">
        <f>0.3*'Datos fuente primaria'!Q21</f>
        <v>1034.0619636523679</v>
      </c>
      <c r="P3">
        <f>0.3*'Datos fuente primaria'!R21</f>
        <v>1083.040009089864</v>
      </c>
      <c r="Q3" s="6">
        <f>P3</f>
        <v>1083.040009089864</v>
      </c>
    </row>
    <row r="4" spans="1:17">
      <c r="A4" t="s">
        <v>40</v>
      </c>
      <c r="B4" t="s">
        <v>41</v>
      </c>
      <c r="C4">
        <f>'Datos fuente primaria'!E13-'Variables construidas'!C3</f>
        <v>309.69812770532212</v>
      </c>
      <c r="D4">
        <f>'Datos fuente primaria'!F13-'Variables construidas'!D3</f>
        <v>478.42907465783452</v>
      </c>
      <c r="E4">
        <f>'Datos fuente primaria'!G13-'Variables construidas'!E3</f>
        <v>770.38623254868389</v>
      </c>
      <c r="F4">
        <f>'Datos fuente primaria'!H13-'Variables construidas'!F3</f>
        <v>180.33400999864097</v>
      </c>
      <c r="G4">
        <f>'Datos fuente primaria'!I13-'Variables construidas'!G3</f>
        <v>153.88360805416301</v>
      </c>
      <c r="H4">
        <f>'Datos fuente primaria'!J13-'Variables construidas'!H3</f>
        <v>514.29828599451605</v>
      </c>
      <c r="I4">
        <f>'Datos fuente primaria'!K13-'Variables construidas'!I3</f>
        <v>666.58809999607308</v>
      </c>
      <c r="J4">
        <f>'Datos fuente primaria'!L13-'Variables construidas'!J3</f>
        <v>732.11595698713916</v>
      </c>
      <c r="K4">
        <f>'Datos fuente primaria'!M13-'Variables construidas'!K3</f>
        <v>759.12850147041297</v>
      </c>
      <c r="L4">
        <f>'Datos fuente primaria'!N13-'Variables construidas'!L3</f>
        <v>713.27211222812105</v>
      </c>
      <c r="M4">
        <f>'Datos fuente primaria'!O13-'Variables construidas'!M3</f>
        <v>828.1443669263773</v>
      </c>
      <c r="N4">
        <f>'Datos fuente primaria'!P13-'Variables construidas'!N3</f>
        <v>702.362619263326</v>
      </c>
      <c r="O4">
        <f>'Datos fuente primaria'!Q13-'Variables construidas'!O3</f>
        <v>599.36286935879912</v>
      </c>
      <c r="P4">
        <f>'Datos fuente primaria'!R13-'Variables construidas'!P3</f>
        <v>634.81165394390496</v>
      </c>
      <c r="Q4">
        <f>'Datos fuente primaria'!S13-'Variables construidas'!Q3</f>
        <v>331.95090608999317</v>
      </c>
    </row>
    <row r="5" spans="1:17">
      <c r="A5" t="s">
        <v>25</v>
      </c>
      <c r="C5">
        <f>'Datos fuente primaria'!E14</f>
        <v>10722.06137722763</v>
      </c>
      <c r="D5">
        <f>'Datos fuente primaria'!F14</f>
        <v>11944.982029258999</v>
      </c>
      <c r="E5">
        <f>'Datos fuente primaria'!G14</f>
        <v>14443.694798198208</v>
      </c>
      <c r="F5">
        <f>'Datos fuente primaria'!H14</f>
        <v>12764.80671552093</v>
      </c>
      <c r="G5">
        <f>'Datos fuente primaria'!I14</f>
        <v>14470.97120934098</v>
      </c>
      <c r="H5">
        <f>'Datos fuente primaria'!J14</f>
        <v>18867.699693578001</v>
      </c>
      <c r="I5">
        <f>'Datos fuente primaria'!K14</f>
        <v>20799.222437367782</v>
      </c>
      <c r="J5">
        <f>'Datos fuente primaria'!L14</f>
        <v>22395.779491802554</v>
      </c>
      <c r="K5">
        <f>'Datos fuente primaria'!M14</f>
        <v>25800.403839429688</v>
      </c>
      <c r="L5">
        <f>'Datos fuente primaria'!N14</f>
        <v>26039.329060343778</v>
      </c>
      <c r="M5">
        <f>'Datos fuente primaria'!O14</f>
        <v>27226.082195046132</v>
      </c>
      <c r="N5">
        <f>'Datos fuente primaria'!P14</f>
        <v>27956.749832862148</v>
      </c>
      <c r="O5">
        <f>'Datos fuente primaria'!Q14</f>
        <v>23454.412476344092</v>
      </c>
      <c r="P5">
        <f>'Datos fuente primaria'!R14</f>
        <v>24972.463469738079</v>
      </c>
      <c r="Q5">
        <f>'Datos fuente primaria'!S14</f>
        <v>19058.300363593462</v>
      </c>
    </row>
    <row r="6" spans="1:17">
      <c r="A6" t="s">
        <v>44</v>
      </c>
      <c r="C6">
        <f>C4+0.8*C5</f>
        <v>8887.3472294874264</v>
      </c>
      <c r="D6">
        <f t="shared" ref="D6:M6" si="0">D4+0.8*D5</f>
        <v>10034.414698065035</v>
      </c>
      <c r="E6">
        <f t="shared" si="0"/>
        <v>12325.342071107252</v>
      </c>
      <c r="F6">
        <f t="shared" si="0"/>
        <v>10392.179382415386</v>
      </c>
      <c r="G6">
        <f t="shared" si="0"/>
        <v>11730.660575526947</v>
      </c>
      <c r="H6">
        <f t="shared" si="0"/>
        <v>15608.458040856918</v>
      </c>
      <c r="I6">
        <f t="shared" si="0"/>
        <v>17305.966049890299</v>
      </c>
      <c r="J6">
        <f t="shared" si="0"/>
        <v>18648.739550429182</v>
      </c>
      <c r="K6">
        <f t="shared" si="0"/>
        <v>21399.451573014165</v>
      </c>
      <c r="L6">
        <f t="shared" si="0"/>
        <v>21544.735360503146</v>
      </c>
      <c r="M6">
        <f t="shared" si="0"/>
        <v>22609.010122963286</v>
      </c>
      <c r="N6">
        <f>N4+0.8*N5</f>
        <v>23067.762485553048</v>
      </c>
      <c r="O6">
        <f t="shared" ref="O6:Q6" si="1">O4+0.8*O5</f>
        <v>19362.892850434073</v>
      </c>
      <c r="P6">
        <f t="shared" si="1"/>
        <v>20612.782429734369</v>
      </c>
      <c r="Q6">
        <f t="shared" si="1"/>
        <v>15578.591196964762</v>
      </c>
    </row>
    <row r="7" spans="1:17">
      <c r="A7" t="s">
        <v>42</v>
      </c>
      <c r="C7">
        <f>('Datos fuente primaria'!E9-'Datos fuente primaria'!E8)/1000</f>
        <v>7885.9757455311756</v>
      </c>
      <c r="D7">
        <f>('Datos fuente primaria'!F9-'Datos fuente primaria'!F8)/1000</f>
        <v>7940.0554746966118</v>
      </c>
      <c r="E7">
        <f>('Datos fuente primaria'!G9-'Datos fuente primaria'!G8)/1000</f>
        <v>8064.6240881131589</v>
      </c>
      <c r="F7">
        <f>('Datos fuente primaria'!H9-'Datos fuente primaria'!H8)/1000</f>
        <v>7428.2835637001863</v>
      </c>
      <c r="G7">
        <f>('Datos fuente primaria'!I9-'Datos fuente primaria'!I8)/1000</f>
        <v>8264.5722608415144</v>
      </c>
      <c r="H7">
        <f>('Datos fuente primaria'!J9-'Datos fuente primaria'!J8)/1000</f>
        <v>9328.2120317050812</v>
      </c>
      <c r="I7">
        <f>('Datos fuente primaria'!K9-'Datos fuente primaria'!K8)/1000</f>
        <v>10295.985949750831</v>
      </c>
      <c r="J7">
        <f>('Datos fuente primaria'!L9-'Datos fuente primaria'!L8)/1000</f>
        <v>11248.605304558199</v>
      </c>
      <c r="K7">
        <f>('Datos fuente primaria'!M9-'Datos fuente primaria'!M8)/1000</f>
        <v>12168.842335235082</v>
      </c>
      <c r="L7">
        <f>('Datos fuente primaria'!N9-'Datos fuente primaria'!N8)/1000</f>
        <v>12997.528776382342</v>
      </c>
      <c r="M7">
        <f>('Datos fuente primaria'!O9-'Datos fuente primaria'!O8)/1000</f>
        <v>13875.506580908992</v>
      </c>
      <c r="N7">
        <f>('Datos fuente primaria'!P9-'Datos fuente primaria'!P8)/1000</f>
        <v>14908.298866408</v>
      </c>
      <c r="O7">
        <f>('Datos fuente primaria'!Q9-'Datos fuente primaria'!Q8)/1000</f>
        <v>25224.254360439478</v>
      </c>
      <c r="P7">
        <f>('Datos fuente primaria'!R9-'Datos fuente primaria'!R8)/1000</f>
        <v>16243.386197366732</v>
      </c>
      <c r="Q7">
        <f>('Datos fuente primaria'!S9-'Datos fuente primaria'!S8)/1000</f>
        <v>14288.154117523769</v>
      </c>
    </row>
    <row r="8" spans="1:17">
      <c r="A8" t="s">
        <v>43</v>
      </c>
      <c r="C8">
        <f>0.2*C5</f>
        <v>2144.4122754455261</v>
      </c>
      <c r="D8">
        <f t="shared" ref="D8:Q8" si="2">0.2*D5</f>
        <v>2388.9964058517999</v>
      </c>
      <c r="E8">
        <f t="shared" si="2"/>
        <v>2888.738959639642</v>
      </c>
      <c r="F8">
        <f t="shared" si="2"/>
        <v>2552.9613431041862</v>
      </c>
      <c r="G8">
        <f t="shared" si="2"/>
        <v>2894.1942418681961</v>
      </c>
      <c r="H8">
        <f t="shared" si="2"/>
        <v>3773.5399387156003</v>
      </c>
      <c r="I8">
        <f t="shared" si="2"/>
        <v>4159.8444874735569</v>
      </c>
      <c r="J8">
        <f t="shared" si="2"/>
        <v>4479.1558983605109</v>
      </c>
      <c r="K8">
        <f t="shared" si="2"/>
        <v>5160.0807678859383</v>
      </c>
      <c r="L8">
        <f t="shared" si="2"/>
        <v>5207.865812068756</v>
      </c>
      <c r="M8">
        <f t="shared" si="2"/>
        <v>5445.2164390092266</v>
      </c>
      <c r="N8">
        <f t="shared" si="2"/>
        <v>5591.3499665724303</v>
      </c>
      <c r="O8">
        <f t="shared" si="2"/>
        <v>4690.8824952688183</v>
      </c>
      <c r="P8">
        <f t="shared" si="2"/>
        <v>4994.4926939476163</v>
      </c>
      <c r="Q8">
        <f t="shared" si="2"/>
        <v>3811.6600727186924</v>
      </c>
    </row>
    <row r="9" spans="1:17">
      <c r="A9" t="s">
        <v>45</v>
      </c>
      <c r="C9">
        <f>C8+C7</f>
        <v>10030.388020976701</v>
      </c>
      <c r="D9">
        <f>D8+D7</f>
        <v>10329.051880548412</v>
      </c>
      <c r="E9">
        <f t="shared" ref="E9:Q9" si="3">E8+E7</f>
        <v>10953.3630477528</v>
      </c>
      <c r="F9">
        <f t="shared" si="3"/>
        <v>9981.2449068043716</v>
      </c>
      <c r="G9">
        <f t="shared" si="3"/>
        <v>11158.76650270971</v>
      </c>
      <c r="H9">
        <f t="shared" si="3"/>
        <v>13101.751970420682</v>
      </c>
      <c r="I9">
        <f t="shared" si="3"/>
        <v>14455.830437224387</v>
      </c>
      <c r="J9">
        <f t="shared" si="3"/>
        <v>15727.761202918711</v>
      </c>
      <c r="K9">
        <f t="shared" si="3"/>
        <v>17328.923103121022</v>
      </c>
      <c r="L9">
        <f>L8+L7</f>
        <v>18205.394588451098</v>
      </c>
      <c r="M9">
        <f t="shared" si="3"/>
        <v>19320.72301991822</v>
      </c>
      <c r="N9">
        <f t="shared" si="3"/>
        <v>20499.648832980431</v>
      </c>
      <c r="O9">
        <f t="shared" si="3"/>
        <v>29915.136855708297</v>
      </c>
      <c r="P9">
        <f t="shared" si="3"/>
        <v>21237.878891314347</v>
      </c>
      <c r="Q9">
        <f t="shared" si="3"/>
        <v>18099.814190242461</v>
      </c>
    </row>
    <row r="10" spans="1:17">
      <c r="A10" t="s">
        <v>53</v>
      </c>
      <c r="C10">
        <f>'Datos fuente primaria'!E10/'Datos fuente primaria'!E7</f>
        <v>0.35655933032989107</v>
      </c>
      <c r="D10">
        <f>'Datos fuente primaria'!F10/'Datos fuente primaria'!F7</f>
        <v>0.35571037683879597</v>
      </c>
      <c r="E10">
        <f>'Datos fuente primaria'!G10/'Datos fuente primaria'!G7</f>
        <v>0.38335782731472989</v>
      </c>
      <c r="F10">
        <f>'Datos fuente primaria'!H10/'Datos fuente primaria'!H7</f>
        <v>0.39585589585874104</v>
      </c>
      <c r="G10">
        <f>'Datos fuente primaria'!I10/'Datos fuente primaria'!I7</f>
        <v>0.37231472978310037</v>
      </c>
      <c r="H10">
        <f>'Datos fuente primaria'!J10/'Datos fuente primaria'!J7</f>
        <v>0.38313732567072445</v>
      </c>
      <c r="I10">
        <f>'Datos fuente primaria'!K10/'Datos fuente primaria'!K7</f>
        <v>0.39299435859144405</v>
      </c>
      <c r="J10">
        <f>'Datos fuente primaria'!L10/'Datos fuente primaria'!L7</f>
        <v>0.39956255650016675</v>
      </c>
      <c r="K10">
        <f>'Datos fuente primaria'!M10/'Datos fuente primaria'!M7</f>
        <v>0.39271351881716465</v>
      </c>
      <c r="L10">
        <f>'Datos fuente primaria'!N10/'Datos fuente primaria'!N7</f>
        <v>0.3916679112152987</v>
      </c>
      <c r="M10">
        <f>'Datos fuente primaria'!O10/'Datos fuente primaria'!O7</f>
        <v>0.39735543846058247</v>
      </c>
      <c r="N10">
        <f>'Datos fuente primaria'!P10/'Datos fuente primaria'!P7</f>
        <v>0.39740274164215533</v>
      </c>
      <c r="O10">
        <f>AVERAGE(I10:N10)</f>
        <v>0.39528275420446862</v>
      </c>
      <c r="P10">
        <f>AVERAGE(J10:O10)</f>
        <v>0.39566415347330608</v>
      </c>
    </row>
    <row r="11" spans="1:17">
      <c r="A11" t="s">
        <v>54</v>
      </c>
      <c r="O11">
        <f>O10*'Datos fuente primaria'!Q7</f>
        <v>72984.004025496382</v>
      </c>
      <c r="P11">
        <f>P10*'Datos fuente primaria'!R7</f>
        <v>75768.156640339701</v>
      </c>
    </row>
    <row r="12" spans="1:17">
      <c r="E12">
        <f>E2/E3/0.3</f>
        <v>3.8847060908767461</v>
      </c>
      <c r="F12">
        <f t="shared" ref="F12:J12" si="4">F2/F3/0.3</f>
        <v>3.0981895659979566</v>
      </c>
      <c r="G12">
        <f t="shared" si="4"/>
        <v>3.1068154325022297</v>
      </c>
      <c r="H12">
        <f t="shared" si="4"/>
        <v>3.4638602261134142</v>
      </c>
      <c r="J12">
        <f t="shared" si="4"/>
        <v>3.3084369954649904</v>
      </c>
    </row>
    <row r="13" spans="1:17">
      <c r="E13">
        <f>1/E12</f>
        <v>0.25741973179090832</v>
      </c>
      <c r="F13">
        <f t="shared" ref="F13:J13" si="5">1/F12</f>
        <v>0.3227691458827473</v>
      </c>
      <c r="G13">
        <f t="shared" si="5"/>
        <v>0.32187299880720621</v>
      </c>
      <c r="H13">
        <f t="shared" si="5"/>
        <v>0.28869525174866506</v>
      </c>
      <c r="J13">
        <f t="shared" si="5"/>
        <v>0.30225753168965913</v>
      </c>
    </row>
    <row r="14" spans="1:17">
      <c r="H14">
        <f>AVERAGE(E13:J13)</f>
        <v>0.29860293198383725</v>
      </c>
    </row>
    <row r="15" spans="1:17">
      <c r="C15" s="5">
        <f>C6/'Datos fuente primaria'!E7</f>
        <v>0.12016969715809321</v>
      </c>
      <c r="D15" s="5">
        <f>D6/'Datos fuente primaria'!F7</f>
        <v>0.1220017763322177</v>
      </c>
      <c r="E15" s="5">
        <f>E6/'Datos fuente primaria'!G7</f>
        <v>0.13994327376832419</v>
      </c>
      <c r="F15" s="5">
        <f>F6/'Datos fuente primaria'!H7</f>
        <v>0.11419909832752773</v>
      </c>
      <c r="G15" s="5">
        <f>G6/'Datos fuente primaria'!I7</f>
        <v>0.11071959400324499</v>
      </c>
      <c r="H15" s="5">
        <f>H6/'Datos fuente primaria'!J7</f>
        <v>0.136042314729897</v>
      </c>
      <c r="I15" s="5">
        <f>I6/'Datos fuente primaria'!K7</f>
        <v>0.13933161550691345</v>
      </c>
      <c r="J15" s="5">
        <f>J6/'Datos fuente primaria'!L7</f>
        <v>0.14120779531660249</v>
      </c>
      <c r="K15" s="5">
        <f>K6/'Datos fuente primaria'!M7</f>
        <v>0.14842111575538675</v>
      </c>
      <c r="L15" s="5">
        <f>L6/'Datos fuente primaria'!N7</f>
        <v>0.13809177406381004</v>
      </c>
      <c r="M15" s="5">
        <f>M6/'Datos fuente primaria'!O7</f>
        <v>0.13685761395331617</v>
      </c>
      <c r="N15" s="5">
        <f>N6/'Datos fuente primaria'!P7</f>
        <v>0.1330635238935409</v>
      </c>
    </row>
    <row r="18" spans="1:14">
      <c r="A18" t="s">
        <v>55</v>
      </c>
      <c r="B18">
        <v>0</v>
      </c>
      <c r="C18">
        <f>C$7+$B18*C$5</f>
        <v>7885.9757455311756</v>
      </c>
      <c r="D18">
        <f t="shared" ref="D18:N18" si="6">D$7+$B18*D$5</f>
        <v>7940.0554746966118</v>
      </c>
      <c r="E18">
        <f t="shared" si="6"/>
        <v>8064.6240881131589</v>
      </c>
      <c r="F18">
        <f t="shared" si="6"/>
        <v>7428.2835637001863</v>
      </c>
      <c r="G18">
        <f t="shared" si="6"/>
        <v>8264.5722608415144</v>
      </c>
      <c r="H18">
        <f t="shared" si="6"/>
        <v>9328.2120317050812</v>
      </c>
      <c r="I18">
        <f t="shared" si="6"/>
        <v>10295.985949750831</v>
      </c>
      <c r="J18">
        <f t="shared" si="6"/>
        <v>11248.605304558199</v>
      </c>
      <c r="K18">
        <f t="shared" si="6"/>
        <v>12168.842335235082</v>
      </c>
      <c r="L18">
        <f t="shared" si="6"/>
        <v>12997.528776382342</v>
      </c>
      <c r="M18">
        <f t="shared" si="6"/>
        <v>13875.506580908992</v>
      </c>
      <c r="N18">
        <f t="shared" si="6"/>
        <v>14908.298866408</v>
      </c>
    </row>
    <row r="19" spans="1:14">
      <c r="A19" t="s">
        <v>56</v>
      </c>
      <c r="B19">
        <v>0.2</v>
      </c>
      <c r="C19">
        <f t="shared" ref="C19:N23" si="7">C$7+$B19*C$5</f>
        <v>10030.388020976701</v>
      </c>
      <c r="D19">
        <f t="shared" si="7"/>
        <v>10329.051880548412</v>
      </c>
      <c r="E19">
        <f t="shared" si="7"/>
        <v>10953.3630477528</v>
      </c>
      <c r="F19">
        <f t="shared" si="7"/>
        <v>9981.2449068043716</v>
      </c>
      <c r="G19">
        <f t="shared" si="7"/>
        <v>11158.76650270971</v>
      </c>
      <c r="H19">
        <f t="shared" si="7"/>
        <v>13101.751970420682</v>
      </c>
      <c r="I19">
        <f t="shared" si="7"/>
        <v>14455.830437224387</v>
      </c>
      <c r="J19">
        <f t="shared" si="7"/>
        <v>15727.761202918711</v>
      </c>
      <c r="K19">
        <f t="shared" si="7"/>
        <v>17328.923103121022</v>
      </c>
      <c r="L19">
        <f t="shared" si="7"/>
        <v>18205.394588451098</v>
      </c>
      <c r="M19">
        <f t="shared" si="7"/>
        <v>19320.72301991822</v>
      </c>
      <c r="N19">
        <f t="shared" si="7"/>
        <v>20499.648832980431</v>
      </c>
    </row>
    <row r="20" spans="1:14">
      <c r="A20" t="s">
        <v>57</v>
      </c>
      <c r="B20">
        <v>0.4</v>
      </c>
      <c r="C20">
        <f t="shared" si="7"/>
        <v>12174.800296422229</v>
      </c>
      <c r="D20">
        <f t="shared" si="7"/>
        <v>12718.048286400212</v>
      </c>
      <c r="E20">
        <f t="shared" si="7"/>
        <v>13842.102007392443</v>
      </c>
      <c r="F20">
        <f t="shared" si="7"/>
        <v>12534.206249908559</v>
      </c>
      <c r="G20">
        <f t="shared" si="7"/>
        <v>14052.960744577907</v>
      </c>
      <c r="H20">
        <f t="shared" si="7"/>
        <v>16875.291909136282</v>
      </c>
      <c r="I20">
        <f t="shared" si="7"/>
        <v>18615.674924697945</v>
      </c>
      <c r="J20">
        <f t="shared" si="7"/>
        <v>20206.917101279221</v>
      </c>
      <c r="K20">
        <f t="shared" si="7"/>
        <v>22489.003871006957</v>
      </c>
      <c r="L20">
        <f t="shared" si="7"/>
        <v>23413.260400519852</v>
      </c>
      <c r="M20">
        <f t="shared" si="7"/>
        <v>24765.939458927445</v>
      </c>
      <c r="N20">
        <f t="shared" si="7"/>
        <v>26090.998799552861</v>
      </c>
    </row>
    <row r="21" spans="1:14">
      <c r="A21" t="s">
        <v>58</v>
      </c>
      <c r="B21">
        <v>0.6</v>
      </c>
      <c r="C21">
        <f t="shared" si="7"/>
        <v>14319.212571867753</v>
      </c>
      <c r="D21">
        <f t="shared" si="7"/>
        <v>15107.044692252011</v>
      </c>
      <c r="E21">
        <f t="shared" si="7"/>
        <v>16730.840967032083</v>
      </c>
      <c r="F21">
        <f t="shared" si="7"/>
        <v>15087.167593012744</v>
      </c>
      <c r="G21">
        <f t="shared" si="7"/>
        <v>16947.154986446101</v>
      </c>
      <c r="H21">
        <f t="shared" si="7"/>
        <v>20648.831847851881</v>
      </c>
      <c r="I21">
        <f t="shared" si="7"/>
        <v>22775.519412171499</v>
      </c>
      <c r="J21">
        <f t="shared" si="7"/>
        <v>24686.072999639731</v>
      </c>
      <c r="K21">
        <f t="shared" si="7"/>
        <v>27649.084638892891</v>
      </c>
      <c r="L21">
        <f t="shared" si="7"/>
        <v>28621.126212588606</v>
      </c>
      <c r="M21">
        <f t="shared" si="7"/>
        <v>30211.155897936671</v>
      </c>
      <c r="N21">
        <f t="shared" si="7"/>
        <v>31682.348766125288</v>
      </c>
    </row>
    <row r="22" spans="1:14">
      <c r="A22" t="s">
        <v>59</v>
      </c>
      <c r="B22">
        <v>0.8</v>
      </c>
      <c r="C22">
        <f t="shared" si="7"/>
        <v>16463.62484731328</v>
      </c>
      <c r="D22">
        <f t="shared" si="7"/>
        <v>17496.041098103811</v>
      </c>
      <c r="E22">
        <f t="shared" si="7"/>
        <v>19619.579926671726</v>
      </c>
      <c r="F22">
        <f t="shared" si="7"/>
        <v>17640.128936116933</v>
      </c>
      <c r="G22">
        <f t="shared" si="7"/>
        <v>19841.349228314299</v>
      </c>
      <c r="H22">
        <f t="shared" si="7"/>
        <v>24422.371786567484</v>
      </c>
      <c r="I22">
        <f t="shared" si="7"/>
        <v>26935.363899645061</v>
      </c>
      <c r="J22">
        <f t="shared" si="7"/>
        <v>29165.228898000241</v>
      </c>
      <c r="K22">
        <f t="shared" si="7"/>
        <v>32809.165406778833</v>
      </c>
      <c r="L22">
        <f t="shared" si="7"/>
        <v>33828.992024657367</v>
      </c>
      <c r="M22">
        <f t="shared" si="7"/>
        <v>35656.372336945897</v>
      </c>
      <c r="N22">
        <f t="shared" si="7"/>
        <v>37273.698732697725</v>
      </c>
    </row>
    <row r="23" spans="1:14">
      <c r="A23" t="s">
        <v>60</v>
      </c>
      <c r="B23">
        <v>1</v>
      </c>
      <c r="C23">
        <f t="shared" si="7"/>
        <v>18608.037122758804</v>
      </c>
      <c r="D23">
        <f t="shared" si="7"/>
        <v>19885.037503955609</v>
      </c>
      <c r="E23">
        <f t="shared" si="7"/>
        <v>22508.318886311368</v>
      </c>
      <c r="F23">
        <f t="shared" si="7"/>
        <v>20193.090279221116</v>
      </c>
      <c r="G23">
        <f t="shared" si="7"/>
        <v>22735.543470182492</v>
      </c>
      <c r="H23">
        <f t="shared" si="7"/>
        <v>28195.911725283084</v>
      </c>
      <c r="I23">
        <f t="shared" si="7"/>
        <v>31095.208387118611</v>
      </c>
      <c r="J23">
        <f t="shared" si="7"/>
        <v>33644.384796360755</v>
      </c>
      <c r="K23">
        <f t="shared" si="7"/>
        <v>37969.246174664768</v>
      </c>
      <c r="L23">
        <f t="shared" si="7"/>
        <v>39036.857836726122</v>
      </c>
      <c r="M23">
        <f t="shared" si="7"/>
        <v>41101.588775955126</v>
      </c>
      <c r="N23">
        <f t="shared" si="7"/>
        <v>42865.048699270148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A39C4-2167-4DA3-9E10-B4B67C2E583F}">
  <dimension ref="A1:H27"/>
  <sheetViews>
    <sheetView workbookViewId="0">
      <selection activeCell="I8" sqref="I8"/>
    </sheetView>
  </sheetViews>
  <sheetFormatPr baseColWidth="10" defaultRowHeight="14.5"/>
  <cols>
    <col min="1" max="1" width="36.1796875" customWidth="1"/>
    <col min="2" max="2" width="11.1796875" bestFit="1" customWidth="1"/>
  </cols>
  <sheetData>
    <row r="1" spans="1:8">
      <c r="A1" t="s">
        <v>46</v>
      </c>
      <c r="B1">
        <v>2006</v>
      </c>
      <c r="C1">
        <v>2009</v>
      </c>
      <c r="D1">
        <v>2011</v>
      </c>
      <c r="E1">
        <v>2013</v>
      </c>
      <c r="F1">
        <v>2015</v>
      </c>
      <c r="G1">
        <v>2017</v>
      </c>
      <c r="H1">
        <v>2020</v>
      </c>
    </row>
    <row r="2" spans="1:8">
      <c r="A2" t="s">
        <v>21</v>
      </c>
      <c r="B2">
        <f>HLOOKUP(B1,'Datos fuente primaria'!$E$1:$Z$10,10,FALSE)</f>
        <v>26369.930618917533</v>
      </c>
      <c r="C2">
        <f>HLOOKUP(C1,'Datos fuente primaria'!$E$1:$Z$10,10,FALSE)</f>
        <v>36023.099478003031</v>
      </c>
      <c r="D2">
        <f>HLOOKUP(D1,'Datos fuente primaria'!$E$1:$Z$10,10,FALSE)</f>
        <v>43958.255808061571</v>
      </c>
      <c r="E2">
        <f>HLOOKUP(E1,'Datos fuente primaria'!$E$1:$Z$10,10,FALSE)</f>
        <v>52768.602707581289</v>
      </c>
      <c r="F2">
        <f>HLOOKUP(F1,'Datos fuente primaria'!$E$1:$Z$10,10,FALSE)</f>
        <v>61107.054012032677</v>
      </c>
      <c r="G2">
        <f>HLOOKUP(G1,'Datos fuente primaria'!$E$1:$Z$10,10,FALSE)</f>
        <v>68893.350988082704</v>
      </c>
      <c r="H2">
        <f>HLOOKUP(H1,'Datos fuente primaria'!$E$1:$Z$10,10,FALSE)</f>
        <v>77538.181669885525</v>
      </c>
    </row>
    <row r="3" spans="1:8">
      <c r="A3" t="s">
        <v>45</v>
      </c>
      <c r="B3">
        <f>HLOOKUP('Variables usadas en ajuste'!B1,'Variables construidas'!$C$1:$Q$9,9,FALSE)</f>
        <v>10030.388020976701</v>
      </c>
      <c r="C3">
        <f>HLOOKUP('Variables usadas en ajuste'!C1,'Variables construidas'!$C$1:$Q$9,9,FALSE)</f>
        <v>9981.2449068043716</v>
      </c>
      <c r="D3">
        <f>HLOOKUP('Variables usadas en ajuste'!D1,'Variables construidas'!$C$1:$Q$9,9,FALSE)</f>
        <v>13101.751970420682</v>
      </c>
      <c r="E3">
        <f>HLOOKUP('Variables usadas en ajuste'!E1,'Variables construidas'!$C$1:$Q$9,9,FALSE)</f>
        <v>15727.761202918711</v>
      </c>
      <c r="F3">
        <f>HLOOKUP('Variables usadas en ajuste'!F1,'Variables construidas'!$C$1:$Q$9,9,FALSE)</f>
        <v>18205.394588451098</v>
      </c>
      <c r="G3">
        <f>HLOOKUP('Variables usadas en ajuste'!G1,'Variables construidas'!$C$1:$Q$9,9,FALSE)</f>
        <v>20499.648832980431</v>
      </c>
      <c r="H3">
        <f>HLOOKUP('Variables usadas en ajuste'!H1,'Variables construidas'!$C$1:$Q$9,9,FALSE)</f>
        <v>18099.814190242461</v>
      </c>
    </row>
    <row r="4" spans="1:8">
      <c r="A4" t="s">
        <v>38</v>
      </c>
      <c r="B4">
        <f>HLOOKUP(B1,'Datos fuente primaria'!$E$1:$V$2,2,FALSE)/1000</f>
        <v>1005.691</v>
      </c>
      <c r="C4">
        <f>HLOOKUP(C1,'Datos fuente primaria'!$E$1:$V$2,2,FALSE)/1000</f>
        <v>1312.7929999999999</v>
      </c>
      <c r="D4">
        <f>HLOOKUP(D1,'Datos fuente primaria'!$E$1:$V$2,2,FALSE)/1000</f>
        <v>1565.828</v>
      </c>
      <c r="E4">
        <f>HLOOKUP(E1,'Datos fuente primaria'!$E$1:$V$2,2,FALSE)/1000</f>
        <v>1906.34</v>
      </c>
      <c r="F4">
        <f>HLOOKUP(F1,'Datos fuente primaria'!$E$1:$V$2,2,FALSE)/1000</f>
        <v>2188.5749999999998</v>
      </c>
      <c r="G4">
        <f>HLOOKUP(G1,'Datos fuente primaria'!$E$1:$V$2,2,FALSE)/1000</f>
        <v>2553.9155780000001</v>
      </c>
      <c r="H4">
        <f>HLOOKUP(H1,'Datos fuente primaria'!$E$1:$V$2,2,FALSE)/1000</f>
        <v>2994.035961</v>
      </c>
    </row>
    <row r="5" spans="1:8">
      <c r="A5" t="s">
        <v>39</v>
      </c>
      <c r="B5">
        <f>HLOOKUP(B1,'Datos fuente primaria'!$E$1:$V$3,3,FALSE)/1000</f>
        <v>44.704999999999998</v>
      </c>
      <c r="C5">
        <f>HLOOKUP(C1,'Datos fuente primaria'!$E$1:$V$3,3,FALSE)/1000</f>
        <v>58.957000000000001</v>
      </c>
      <c r="D5">
        <f>HLOOKUP(D1,'Datos fuente primaria'!$E$1:$V$3,3,FALSE)/1000</f>
        <v>57.99</v>
      </c>
      <c r="E5">
        <f>HLOOKUP(E1,'Datos fuente primaria'!$E$1:$V$3,3,FALSE)/1000</f>
        <v>62.633000000000003</v>
      </c>
      <c r="F5">
        <f>HLOOKUP(F1,'Datos fuente primaria'!$E$1:$V$3,3,FALSE)/1000</f>
        <v>63.914000000000001</v>
      </c>
      <c r="G5">
        <f>HLOOKUP(G1,'Datos fuente primaria'!$E$1:$V$3,3,FALSE)/1000</f>
        <v>73.64253699999999</v>
      </c>
      <c r="H5">
        <f>HLOOKUP(H1,'Datos fuente primaria'!$E$1:$V$3,3,FALSE)/1000</f>
        <v>110.83049099999999</v>
      </c>
    </row>
    <row r="6" spans="1:8">
      <c r="A6" t="s">
        <v>44</v>
      </c>
      <c r="B6">
        <f>HLOOKUP(B1,'Variables construidas'!$C$1:$Q$6,6,FALSE)</f>
        <v>8887.3472294874264</v>
      </c>
      <c r="C6">
        <f>HLOOKUP(C1,'Variables construidas'!$C$1:$Q$6,6,FALSE)</f>
        <v>10392.179382415386</v>
      </c>
      <c r="D6">
        <f>HLOOKUP(D1,'Variables construidas'!$C$1:$Q$6,6,FALSE)</f>
        <v>15608.458040856918</v>
      </c>
      <c r="E6">
        <f>HLOOKUP(E1,'Variables construidas'!$C$1:$Q$6,6,FALSE)</f>
        <v>18648.739550429182</v>
      </c>
      <c r="F6">
        <f>HLOOKUP(F1,'Variables construidas'!$C$1:$Q$6,6,FALSE)</f>
        <v>21544.735360503146</v>
      </c>
      <c r="G6">
        <f>HLOOKUP(G1,'Variables construidas'!$C$1:$Q$6,6,FALSE)</f>
        <v>23067.762485553048</v>
      </c>
      <c r="H6">
        <f>HLOOKUP(H1,'Variables construidas'!$C$1:$Q$6,6,FALSE)</f>
        <v>15578.591196964762</v>
      </c>
    </row>
    <row r="7" spans="1:8">
      <c r="A7" t="s">
        <v>28</v>
      </c>
      <c r="B7">
        <f>HLOOKUP(B1,'Datos fuente primaria'!$E$1:$Q$19,19,FALSE)/1000</f>
        <v>1280.7981000000002</v>
      </c>
      <c r="C7">
        <f>HLOOKUP(C1,'Datos fuente primaria'!$E$1:$Q$19,19,FALSE)/1000</f>
        <v>1770.6689999999999</v>
      </c>
      <c r="D7">
        <f>HLOOKUP(D1,'Datos fuente primaria'!$E$1:$Q$19,19,FALSE)/1000</f>
        <v>2377.3610999999996</v>
      </c>
      <c r="E7">
        <f>HLOOKUP(E1,'Datos fuente primaria'!$E$1:$Q$19,19,FALSE)/1000</f>
        <v>2799.3075999999996</v>
      </c>
      <c r="F7">
        <f>HLOOKUP(F1,'Datos fuente primaria'!$E$1:$Q$19,19,FALSE)/1000</f>
        <v>3616.0990000000002</v>
      </c>
      <c r="G7">
        <f>HLOOKUP(G1,'Datos fuente primaria'!$E$1:$Q$19,19,FALSE)/1000</f>
        <v>4275.0727000000006</v>
      </c>
    </row>
    <row r="8" spans="1:8">
      <c r="A8" t="s">
        <v>48</v>
      </c>
      <c r="B8">
        <f>HLOOKUP(B1,'Datos fuente primaria'!$E$1:$R$23,22,FALSE)</f>
        <v>31571</v>
      </c>
      <c r="C8">
        <f>HLOOKUP(C1,'Datos fuente primaria'!$E$1:$R$23,22,FALSE)</f>
        <v>36863</v>
      </c>
      <c r="D8">
        <f>HLOOKUP(D1,'Datos fuente primaria'!$E$1:$R$23,22,FALSE)</f>
        <v>37652</v>
      </c>
      <c r="E8">
        <f>HLOOKUP(E1,'Datos fuente primaria'!$E$1:$R$23,22,FALSE)</f>
        <v>40206</v>
      </c>
      <c r="F8">
        <f>HLOOKUP(F1,'Datos fuente primaria'!$E$1:$R$23,22,FALSE)</f>
        <v>43198</v>
      </c>
      <c r="G8">
        <f>HLOOKUP(G1,'Datos fuente primaria'!$E$1:$R$23,22,FALSE)</f>
        <v>46183</v>
      </c>
      <c r="H8">
        <v>51029</v>
      </c>
    </row>
    <row r="9" spans="1:8">
      <c r="A9" t="s">
        <v>52</v>
      </c>
      <c r="B9">
        <f>HLOOKUP(B1,'Datos fuente primaria'!$E$1:$R$23,23,FALSE)</f>
        <v>18336.38</v>
      </c>
      <c r="C9">
        <f>HLOOKUP(C1,'Datos fuente primaria'!$E$1:$R$23,23,FALSE)</f>
        <v>20942.88</v>
      </c>
      <c r="D9">
        <f>HLOOKUP(D1,'Datos fuente primaria'!$E$1:$R$23,23,FALSE)</f>
        <v>22294.03</v>
      </c>
      <c r="E9">
        <f>HLOOKUP(E1,'Datos fuente primaria'!$E$1:$R$23,23,FALSE)</f>
        <v>23309.56</v>
      </c>
      <c r="F9">
        <f>HLOOKUP(F1,'Datos fuente primaria'!$E$1:$R$23,23,FALSE)</f>
        <v>25629.09</v>
      </c>
      <c r="G9">
        <f>HLOOKUP(G1,'Datos fuente primaria'!$E$1:$R$23,23,FALSE)</f>
        <v>26798.14</v>
      </c>
      <c r="H9">
        <v>29070.33</v>
      </c>
    </row>
    <row r="12" spans="1:8">
      <c r="A12" t="s">
        <v>55</v>
      </c>
      <c r="B12">
        <f>HLOOKUP(B$1,'Variables construidas'!$C$1:$N$23,'Variables usadas en ajuste'!$A22,FALSE)</f>
        <v>7885.9757455311756</v>
      </c>
      <c r="C12">
        <f>HLOOKUP(C$1,'Variables construidas'!$C$1:$N$23,'Variables usadas en ajuste'!$A22,FALSE)</f>
        <v>7428.2835637001863</v>
      </c>
      <c r="D12">
        <f>HLOOKUP(D$1,'Variables construidas'!$C$1:$N$23,'Variables usadas en ajuste'!$A22,FALSE)</f>
        <v>9328.2120317050812</v>
      </c>
      <c r="E12">
        <f>HLOOKUP(E$1,'Variables construidas'!$C$1:$N$23,'Variables usadas en ajuste'!$A22,FALSE)</f>
        <v>11248.605304558199</v>
      </c>
      <c r="F12">
        <f>HLOOKUP(F$1,'Variables construidas'!$C$1:$N$23,'Variables usadas en ajuste'!$A22,FALSE)</f>
        <v>12997.528776382342</v>
      </c>
      <c r="G12">
        <f>HLOOKUP(G$1,'Variables construidas'!$C$1:$N$23,'Variables usadas en ajuste'!$A22,FALSE)</f>
        <v>14908.298866408</v>
      </c>
    </row>
    <row r="13" spans="1:8">
      <c r="A13" t="s">
        <v>56</v>
      </c>
      <c r="B13">
        <f>HLOOKUP(B$1,'Variables construidas'!$C$1:$N$23,'Variables usadas en ajuste'!$A23,FALSE)</f>
        <v>10030.388020976701</v>
      </c>
      <c r="C13">
        <f>HLOOKUP(C$1,'Variables construidas'!$C$1:$N$23,'Variables usadas en ajuste'!$A23,FALSE)</f>
        <v>9981.2449068043716</v>
      </c>
      <c r="D13">
        <f>HLOOKUP(D$1,'Variables construidas'!$C$1:$N$23,'Variables usadas en ajuste'!$A23,FALSE)</f>
        <v>13101.751970420682</v>
      </c>
      <c r="E13">
        <f>HLOOKUP(E$1,'Variables construidas'!$C$1:$N$23,'Variables usadas en ajuste'!$A23,FALSE)</f>
        <v>15727.761202918711</v>
      </c>
      <c r="F13">
        <f>HLOOKUP(F$1,'Variables construidas'!$C$1:$N$23,'Variables usadas en ajuste'!$A23,FALSE)</f>
        <v>18205.394588451098</v>
      </c>
      <c r="G13">
        <f>HLOOKUP(G$1,'Variables construidas'!$C$1:$N$23,'Variables usadas en ajuste'!$A23,FALSE)</f>
        <v>20499.648832980431</v>
      </c>
    </row>
    <row r="14" spans="1:8">
      <c r="A14" t="s">
        <v>57</v>
      </c>
      <c r="B14">
        <f>HLOOKUP(B$1,'Variables construidas'!$C$1:$N$23,'Variables usadas en ajuste'!$A24,FALSE)</f>
        <v>12174.800296422229</v>
      </c>
      <c r="C14">
        <f>HLOOKUP(C$1,'Variables construidas'!$C$1:$N$23,'Variables usadas en ajuste'!$A24,FALSE)</f>
        <v>12534.206249908559</v>
      </c>
      <c r="D14">
        <f>HLOOKUP(D$1,'Variables construidas'!$C$1:$N$23,'Variables usadas en ajuste'!$A24,FALSE)</f>
        <v>16875.291909136282</v>
      </c>
      <c r="E14">
        <f>HLOOKUP(E$1,'Variables construidas'!$C$1:$N$23,'Variables usadas en ajuste'!$A24,FALSE)</f>
        <v>20206.917101279221</v>
      </c>
      <c r="F14">
        <f>HLOOKUP(F$1,'Variables construidas'!$C$1:$N$23,'Variables usadas en ajuste'!$A24,FALSE)</f>
        <v>23413.260400519852</v>
      </c>
      <c r="G14">
        <f>HLOOKUP(G$1,'Variables construidas'!$C$1:$N$23,'Variables usadas en ajuste'!$A24,FALSE)</f>
        <v>26090.998799552861</v>
      </c>
    </row>
    <row r="15" spans="1:8">
      <c r="A15" t="s">
        <v>58</v>
      </c>
      <c r="B15">
        <f>HLOOKUP(B$1,'Variables construidas'!$C$1:$N$23,'Variables usadas en ajuste'!$A25,FALSE)</f>
        <v>14319.212571867753</v>
      </c>
      <c r="C15">
        <f>HLOOKUP(C$1,'Variables construidas'!$C$1:$N$23,'Variables usadas en ajuste'!$A25,FALSE)</f>
        <v>15087.167593012744</v>
      </c>
      <c r="D15">
        <f>HLOOKUP(D$1,'Variables construidas'!$C$1:$N$23,'Variables usadas en ajuste'!$A25,FALSE)</f>
        <v>20648.831847851881</v>
      </c>
      <c r="E15">
        <f>HLOOKUP(E$1,'Variables construidas'!$C$1:$N$23,'Variables usadas en ajuste'!$A25,FALSE)</f>
        <v>24686.072999639731</v>
      </c>
      <c r="F15">
        <f>HLOOKUP(F$1,'Variables construidas'!$C$1:$N$23,'Variables usadas en ajuste'!$A25,FALSE)</f>
        <v>28621.126212588606</v>
      </c>
      <c r="G15">
        <f>HLOOKUP(G$1,'Variables construidas'!$C$1:$N$23,'Variables usadas en ajuste'!$A25,FALSE)</f>
        <v>31682.348766125288</v>
      </c>
    </row>
    <row r="16" spans="1:8">
      <c r="A16" t="s">
        <v>59</v>
      </c>
      <c r="B16">
        <f>HLOOKUP(B$1,'Variables construidas'!$C$1:$N$23,'Variables usadas en ajuste'!$A26,FALSE)</f>
        <v>16463.62484731328</v>
      </c>
      <c r="C16">
        <f>HLOOKUP(C$1,'Variables construidas'!$C$1:$N$23,'Variables usadas en ajuste'!$A26,FALSE)</f>
        <v>17640.128936116933</v>
      </c>
      <c r="D16">
        <f>HLOOKUP(D$1,'Variables construidas'!$C$1:$N$23,'Variables usadas en ajuste'!$A26,FALSE)</f>
        <v>24422.371786567484</v>
      </c>
      <c r="E16">
        <f>HLOOKUP(E$1,'Variables construidas'!$C$1:$N$23,'Variables usadas en ajuste'!$A26,FALSE)</f>
        <v>29165.228898000241</v>
      </c>
      <c r="F16">
        <f>HLOOKUP(F$1,'Variables construidas'!$C$1:$N$23,'Variables usadas en ajuste'!$A26,FALSE)</f>
        <v>33828.992024657367</v>
      </c>
      <c r="G16">
        <f>HLOOKUP(G$1,'Variables construidas'!$C$1:$N$23,'Variables usadas en ajuste'!$A26,FALSE)</f>
        <v>37273.698732697725</v>
      </c>
    </row>
    <row r="17" spans="1:7">
      <c r="A17" t="s">
        <v>60</v>
      </c>
      <c r="B17">
        <f>HLOOKUP(B$1,'Variables construidas'!$C$1:$N$23,'Variables usadas en ajuste'!$A27,FALSE)</f>
        <v>18608.037122758804</v>
      </c>
      <c r="C17">
        <f>HLOOKUP(C$1,'Variables construidas'!$C$1:$N$23,'Variables usadas en ajuste'!$A27,FALSE)</f>
        <v>20193.090279221116</v>
      </c>
      <c r="D17">
        <f>HLOOKUP(D$1,'Variables construidas'!$C$1:$N$23,'Variables usadas en ajuste'!$A27,FALSE)</f>
        <v>28195.911725283084</v>
      </c>
      <c r="E17">
        <f>HLOOKUP(E$1,'Variables construidas'!$C$1:$N$23,'Variables usadas en ajuste'!$A27,FALSE)</f>
        <v>33644.384796360755</v>
      </c>
      <c r="F17">
        <f>HLOOKUP(F$1,'Variables construidas'!$C$1:$N$23,'Variables usadas en ajuste'!$A27,FALSE)</f>
        <v>39036.857836726122</v>
      </c>
      <c r="G17">
        <f>HLOOKUP(G$1,'Variables construidas'!$C$1:$N$23,'Variables usadas en ajuste'!$A27,FALSE)</f>
        <v>42865.048699270148</v>
      </c>
    </row>
    <row r="22" spans="1:7">
      <c r="A22">
        <v>18</v>
      </c>
    </row>
    <row r="23" spans="1:7">
      <c r="A23">
        <v>19</v>
      </c>
    </row>
    <row r="24" spans="1:7">
      <c r="A24">
        <v>20</v>
      </c>
    </row>
    <row r="25" spans="1:7">
      <c r="A25">
        <v>21</v>
      </c>
    </row>
    <row r="26" spans="1:7">
      <c r="A26">
        <v>22</v>
      </c>
    </row>
    <row r="27" spans="1:7">
      <c r="A27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790AE-812B-4F6E-8350-1434AB97069A}">
  <dimension ref="A1:I17"/>
  <sheetViews>
    <sheetView tabSelected="1" workbookViewId="0">
      <selection activeCell="E18" sqref="E18"/>
    </sheetView>
  </sheetViews>
  <sheetFormatPr baseColWidth="10" defaultRowHeight="14.5"/>
  <cols>
    <col min="1" max="1" width="30" customWidth="1"/>
    <col min="2" max="8" width="11.81640625" bestFit="1" customWidth="1"/>
    <col min="11" max="11" width="11.81640625" bestFit="1" customWidth="1"/>
  </cols>
  <sheetData>
    <row r="1" spans="1:9">
      <c r="A1" t="s">
        <v>46</v>
      </c>
      <c r="B1">
        <v>2006</v>
      </c>
      <c r="C1">
        <v>2009</v>
      </c>
      <c r="D1">
        <v>2011</v>
      </c>
      <c r="E1">
        <v>2013</v>
      </c>
      <c r="F1">
        <v>2015</v>
      </c>
      <c r="G1">
        <v>2017</v>
      </c>
      <c r="H1">
        <v>2020</v>
      </c>
    </row>
    <row r="2" spans="1:9">
      <c r="A2" t="s">
        <v>21</v>
      </c>
      <c r="B2">
        <f>'Variables usadas en ajuste'!B2*1000000000</f>
        <v>26369930618917.531</v>
      </c>
      <c r="C2">
        <f>'Variables usadas en ajuste'!C2*1000000000</f>
        <v>36023099478003.031</v>
      </c>
      <c r="D2">
        <f>'Variables usadas en ajuste'!D2*1000000000</f>
        <v>43958255808061.57</v>
      </c>
      <c r="E2">
        <f>'Variables usadas en ajuste'!E2*1000000000</f>
        <v>52768602707581.289</v>
      </c>
      <c r="F2">
        <f>'Variables usadas en ajuste'!F2*1000000000</f>
        <v>61107054012032.68</v>
      </c>
      <c r="G2">
        <f>'Variables usadas en ajuste'!G2*1000000000</f>
        <v>68893350988082.703</v>
      </c>
      <c r="H2">
        <f>'Variables usadas en ajuste'!H2*1000000000</f>
        <v>77538181669885.531</v>
      </c>
    </row>
    <row r="3" spans="1:9">
      <c r="A3" t="s">
        <v>45</v>
      </c>
      <c r="B3">
        <f>'Variables usadas en ajuste'!B3*1000000000</f>
        <v>10030388020976.701</v>
      </c>
      <c r="C3">
        <f>'Variables usadas en ajuste'!C3*1000000000</f>
        <v>9981244906804.3711</v>
      </c>
      <c r="D3">
        <f>'Variables usadas en ajuste'!D3*1000000000</f>
        <v>13101751970420.682</v>
      </c>
      <c r="E3">
        <f>'Variables usadas en ajuste'!E3*1000000000</f>
        <v>15727761202918.711</v>
      </c>
      <c r="F3">
        <f>'Variables usadas en ajuste'!F3*1000000000</f>
        <v>18205394588451.098</v>
      </c>
      <c r="G3">
        <f>'Variables usadas en ajuste'!G3*1000000000</f>
        <v>20499648832980.43</v>
      </c>
      <c r="H3">
        <f>'Variables usadas en ajuste'!H3*1000000000</f>
        <v>18099814190242.461</v>
      </c>
    </row>
    <row r="4" spans="1:9">
      <c r="A4" t="s">
        <v>38</v>
      </c>
      <c r="B4">
        <f>'Variables usadas en ajuste'!B4*1000000000</f>
        <v>1005691000000</v>
      </c>
      <c r="C4">
        <f>'Variables usadas en ajuste'!C4*1000000000</f>
        <v>1312793000000</v>
      </c>
      <c r="D4">
        <f>'Variables usadas en ajuste'!D4*1000000000</f>
        <v>1565828000000</v>
      </c>
      <c r="E4">
        <f>'Variables usadas en ajuste'!E4*1000000000</f>
        <v>1906340000000</v>
      </c>
      <c r="F4">
        <f>'Variables usadas en ajuste'!F4*1000000000</f>
        <v>2188574999999.9998</v>
      </c>
      <c r="G4">
        <f>'Variables usadas en ajuste'!G4*1000000000</f>
        <v>2553915578000</v>
      </c>
      <c r="H4">
        <f>'Variables usadas en ajuste'!H4*1000000000</f>
        <v>2994035961000</v>
      </c>
    </row>
    <row r="5" spans="1:9">
      <c r="A5" t="s">
        <v>39</v>
      </c>
      <c r="B5">
        <f>'Variables usadas en ajuste'!B5*1000000000</f>
        <v>44705000000</v>
      </c>
      <c r="C5">
        <f>'Variables usadas en ajuste'!C5*1000000000</f>
        <v>58957000000</v>
      </c>
      <c r="D5">
        <f>'Variables usadas en ajuste'!D5*1000000000</f>
        <v>57990000000</v>
      </c>
      <c r="E5">
        <f>'Variables usadas en ajuste'!E5*1000000000</f>
        <v>62633000000</v>
      </c>
      <c r="F5">
        <f>'Variables usadas en ajuste'!F5*1000000000</f>
        <v>63914000000</v>
      </c>
      <c r="G5">
        <f>'Variables usadas en ajuste'!G5*1000000000</f>
        <v>73642536999.999985</v>
      </c>
      <c r="H5">
        <f>'Variables usadas en ajuste'!H5*1000000000</f>
        <v>110830491000</v>
      </c>
    </row>
    <row r="6" spans="1:9">
      <c r="A6" t="s">
        <v>44</v>
      </c>
      <c r="B6">
        <f>'Variables usadas en ajuste'!B6*1000000000</f>
        <v>8887347229487.4258</v>
      </c>
      <c r="C6">
        <f>'Variables usadas en ajuste'!C6*1000000000</f>
        <v>10392179382415.387</v>
      </c>
      <c r="D6">
        <f>'Variables usadas en ajuste'!D6*1000000000</f>
        <v>15608458040856.918</v>
      </c>
      <c r="E6">
        <f>'Variables usadas en ajuste'!E6*1000000000</f>
        <v>18648739550429.184</v>
      </c>
      <c r="F6">
        <f>'Variables usadas en ajuste'!F6*1000000000</f>
        <v>21544735360503.145</v>
      </c>
      <c r="G6">
        <f>'Variables usadas en ajuste'!G6*1000000000</f>
        <v>23067762485553.047</v>
      </c>
      <c r="H6">
        <f>'Variables usadas en ajuste'!H6*1000000000</f>
        <v>15578591196964.762</v>
      </c>
    </row>
    <row r="7" spans="1:9">
      <c r="A7" t="s">
        <v>28</v>
      </c>
      <c r="B7">
        <f>'Variables usadas en ajuste'!B7*1000000000</f>
        <v>1280798100000.0002</v>
      </c>
      <c r="C7">
        <f>'Variables usadas en ajuste'!C7*1000000000</f>
        <v>1770668999999.9998</v>
      </c>
      <c r="D7">
        <f>'Variables usadas en ajuste'!D7*1000000000</f>
        <v>2377361099999.9995</v>
      </c>
      <c r="E7">
        <f>'Variables usadas en ajuste'!E7*1000000000</f>
        <v>2799307599999.9995</v>
      </c>
      <c r="F7">
        <f>'Variables usadas en ajuste'!F7*1000000000</f>
        <v>3616099000000</v>
      </c>
      <c r="G7">
        <f>'Variables usadas en ajuste'!G7*1000000000</f>
        <v>4275072700000.0005</v>
      </c>
    </row>
    <row r="8" spans="1:9">
      <c r="A8" t="s">
        <v>48</v>
      </c>
      <c r="B8">
        <v>31571</v>
      </c>
      <c r="C8">
        <v>36863</v>
      </c>
      <c r="D8">
        <v>37652</v>
      </c>
      <c r="E8">
        <v>40206</v>
      </c>
      <c r="F8">
        <v>43198</v>
      </c>
      <c r="G8">
        <v>46183</v>
      </c>
      <c r="H8">
        <v>46183</v>
      </c>
    </row>
    <row r="9" spans="1:9">
      <c r="A9" t="s">
        <v>52</v>
      </c>
      <c r="B9">
        <v>18336.38</v>
      </c>
      <c r="C9">
        <v>20942.88</v>
      </c>
      <c r="D9">
        <v>22294.03</v>
      </c>
      <c r="E9">
        <v>23309.56</v>
      </c>
      <c r="F9">
        <v>25629.09</v>
      </c>
      <c r="G9">
        <v>26798.14</v>
      </c>
      <c r="H9">
        <v>26798.14</v>
      </c>
    </row>
    <row r="12" spans="1:9">
      <c r="A12" t="s">
        <v>21</v>
      </c>
      <c r="B12">
        <v>26369930618917.531</v>
      </c>
      <c r="C12">
        <v>36023099478003.031</v>
      </c>
      <c r="D12">
        <v>43958255808061.57</v>
      </c>
      <c r="E12">
        <v>52768602707581.289</v>
      </c>
      <c r="F12">
        <v>61107054012032.68</v>
      </c>
      <c r="G12">
        <v>68893350988082.703</v>
      </c>
      <c r="H12">
        <v>77538181669885.5</v>
      </c>
    </row>
    <row r="13" spans="1:9" s="17" customFormat="1">
      <c r="A13" s="17" t="s">
        <v>45</v>
      </c>
      <c r="B13" s="17">
        <v>10030388020976.701</v>
      </c>
      <c r="C13" s="17">
        <v>9981244906804.3711</v>
      </c>
      <c r="D13" s="17">
        <v>13101751970420.682</v>
      </c>
      <c r="E13" s="17">
        <v>15727761202918.711</v>
      </c>
      <c r="F13" s="17">
        <v>18205394588451.098</v>
      </c>
      <c r="G13" s="17">
        <v>20499648832980.43</v>
      </c>
      <c r="H13" s="17">
        <v>18099814190242.5</v>
      </c>
      <c r="I13" s="18"/>
    </row>
    <row r="14" spans="1:9">
      <c r="A14" t="s">
        <v>38</v>
      </c>
      <c r="B14">
        <v>1005691000000</v>
      </c>
      <c r="C14">
        <v>1312793000000</v>
      </c>
      <c r="D14">
        <v>1565828000000</v>
      </c>
      <c r="E14">
        <v>1906340000000</v>
      </c>
      <c r="F14">
        <v>2188574999999.9998</v>
      </c>
      <c r="G14">
        <v>2553915578000</v>
      </c>
      <c r="H14">
        <v>2994035961000</v>
      </c>
    </row>
    <row r="15" spans="1:9">
      <c r="A15" t="s">
        <v>39</v>
      </c>
      <c r="B15">
        <v>44705000000</v>
      </c>
      <c r="C15">
        <v>58957000000</v>
      </c>
      <c r="D15">
        <v>57990000000</v>
      </c>
      <c r="E15">
        <v>62633000000</v>
      </c>
      <c r="F15">
        <v>63914000000</v>
      </c>
      <c r="G15">
        <v>73642536999.999985</v>
      </c>
      <c r="H15">
        <v>110830491000</v>
      </c>
    </row>
    <row r="16" spans="1:9" s="17" customFormat="1">
      <c r="A16" s="17" t="s">
        <v>44</v>
      </c>
      <c r="B16" s="17">
        <v>8887347229487.4258</v>
      </c>
      <c r="C16" s="17">
        <v>10392179382415.387</v>
      </c>
      <c r="D16" s="17">
        <v>15608458040856.918</v>
      </c>
      <c r="E16" s="17">
        <v>18648739550429.184</v>
      </c>
      <c r="F16" s="17">
        <v>21544735360503.145</v>
      </c>
      <c r="G16" s="17">
        <v>23067762485553.047</v>
      </c>
      <c r="H16" s="17">
        <v>15578591196964.801</v>
      </c>
    </row>
    <row r="17" spans="1:7">
      <c r="A17" t="s">
        <v>28</v>
      </c>
      <c r="B17">
        <v>1280798100000.0002</v>
      </c>
      <c r="C17">
        <v>1770668999999.9998</v>
      </c>
      <c r="D17">
        <v>2377361099999.9995</v>
      </c>
      <c r="E17">
        <v>2799307599999.9995</v>
      </c>
      <c r="F17">
        <v>3616099000000</v>
      </c>
      <c r="G17">
        <v>4275072700000.0005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IPC</vt:lpstr>
      <vt:lpstr>Datos fuente primaria</vt:lpstr>
      <vt:lpstr>Variables construidas</vt:lpstr>
      <vt:lpstr>Variables usadas en ajuste</vt:lpstr>
      <vt:lpstr>MMCLP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Taboada Moya</dc:creator>
  <cp:lastModifiedBy>Manuel Taboada Moya</cp:lastModifiedBy>
  <dcterms:created xsi:type="dcterms:W3CDTF">2015-06-05T18:19:34Z</dcterms:created>
  <dcterms:modified xsi:type="dcterms:W3CDTF">2023-09-11T14:07:08Z</dcterms:modified>
</cp:coreProperties>
</file>