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DERRM\OneDrive - Aspen Technology, Inc\Trámites personales\Inversiones\"/>
    </mc:Choice>
  </mc:AlternateContent>
  <xr:revisionPtr revIDLastSave="2530" documentId="13_ncr:1_{5CD00DB0-46AB-4581-B78A-D04E1EAECC62}" xr6:coauthVersionLast="44" xr6:coauthVersionMax="44" xr10:uidLastSave="{E9BC997A-14EF-498D-9F74-475A72411A66}"/>
  <bookViews>
    <workbookView xWindow="-120" yWindow="-120" windowWidth="24240" windowHeight="13140" xr2:uid="{951CCC7A-53F1-40FB-8DF3-7AA02B04E6B0}"/>
  </bookViews>
  <sheets>
    <sheet name="Historial" sheetId="1" r:id="rId1"/>
    <sheet name="Rendimiento" sheetId="2" r:id="rId2"/>
    <sheet name="Portafolio" sheetId="4" r:id="rId3"/>
    <sheet name="Covarianza" sheetId="6" r:id="rId4"/>
    <sheet name="Correlación" sheetId="7" r:id="rId5"/>
    <sheet name="Historial de mamá" sheetId="3" r:id="rId6"/>
  </sheets>
  <definedNames>
    <definedName name="DGR">Historial!$G$5:$G$76</definedName>
    <definedName name="DGRO">Historial!$G$5:$G$76</definedName>
    <definedName name="DGROM">Historial!$H$5:$H$44</definedName>
    <definedName name="FIBRAPL14">Historial!$F$5:$F$76</definedName>
    <definedName name="FIBRAPL14rendimiento">Rendimiento!$H$3</definedName>
    <definedName name="FPL14tag" localSheetId="0">Historial!$F$4</definedName>
    <definedName name="GAPB">Historial!$E$5:$E$130</definedName>
    <definedName name="NTECT6">'Historial de mamá'!$F$8:$F$26</definedName>
    <definedName name="NTECT7">'Historial de mamá'!$G$4:$G$16</definedName>
    <definedName name="NTECTF6">'Historial de mamá'!$F$3</definedName>
    <definedName name="NTECTF7">'Historial de mamá'!$G$3</definedName>
    <definedName name="solver_adj" localSheetId="2" hidden="1">Portafolio!$D$4:$D$6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Portafolio!$E$7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Portafolio!$I$4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hs1" localSheetId="2" hidden="1">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  <definedName name="VGT">Historial!$K$5:$K$141</definedName>
    <definedName name="VGTprice">Historial!$K$3</definedName>
    <definedName name="VGTrendimiento">Rendimiento!$M$3</definedName>
    <definedName name="VGTs">Historial!$K$5:$K$76</definedName>
    <definedName name="VGTtag">Historial!$K$4</definedName>
    <definedName name="VOE">Historial!$P$4:$P$170</definedName>
    <definedName name="VOO">Historial!$I$5:$I$121</definedName>
    <definedName name="VTI">Historial!$O$5:$O$169</definedName>
    <definedName name="VTV">Historial!$Q$5:$Q$118</definedName>
    <definedName name="VTVprice">Historial!$Q$3</definedName>
    <definedName name="VTVrendimiento">Rendimiento!$S$3</definedName>
    <definedName name="VTVs">Historial!$Q$5:$Q$76</definedName>
    <definedName name="VTVtag">Historial!$Q$4</definedName>
    <definedName name="XLK">Historial!$J$5:$J$163</definedName>
    <definedName name="XLKprice">Historial!$J$3</definedName>
    <definedName name="XLKrendimiento">Rendimiento!$L$3</definedName>
    <definedName name="XLKs">Historial!$J$5:$J$76</definedName>
    <definedName name="XLKtag">Historial!$J$4</definedName>
    <definedName name="XLP">Historial!$N$5:$N$153</definedName>
    <definedName name="XLRE">Historial!$R$5:$R$60</definedName>
    <definedName name="XLV">Historial!$M$5:$M$152</definedName>
    <definedName name="XLY">Historial!$L$5:$L$120</definedName>
    <definedName name="XLYprice">Historial!$L$3</definedName>
    <definedName name="XLYrendimiento">Rendimiento!$N$3</definedName>
    <definedName name="XLYs">Historial!$L$5:$L$76</definedName>
    <definedName name="XLYtag">Historial!$L$4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4" l="1"/>
  <c r="J11" i="4"/>
  <c r="I10" i="4"/>
  <c r="D6" i="6"/>
  <c r="C5" i="6"/>
  <c r="B4" i="6"/>
  <c r="J3" i="6" l="1"/>
  <c r="Q3" i="1" l="1"/>
  <c r="Q2" i="1"/>
  <c r="L3" i="1"/>
  <c r="L2" i="1"/>
  <c r="B1" i="1"/>
  <c r="A5" i="4" l="1"/>
  <c r="A4" i="4"/>
  <c r="M2" i="2"/>
  <c r="L2" i="2"/>
  <c r="K2" i="1"/>
  <c r="K3" i="1" s="1"/>
  <c r="J3" i="1"/>
  <c r="J2" i="1" l="1"/>
  <c r="C5" i="4"/>
  <c r="D4" i="7"/>
  <c r="C5" i="7" s="1"/>
  <c r="D3" i="7"/>
  <c r="B5" i="7" s="1"/>
  <c r="T4" i="2"/>
  <c r="T3" i="2"/>
  <c r="T2" i="2"/>
  <c r="S4" i="2"/>
  <c r="S3" i="2"/>
  <c r="S2" i="2"/>
  <c r="R4" i="2"/>
  <c r="R3" i="2"/>
  <c r="Q4" i="2"/>
  <c r="Q3" i="2"/>
  <c r="Q2" i="2"/>
  <c r="R2" i="2"/>
  <c r="P4" i="2"/>
  <c r="P3" i="2"/>
  <c r="P2" i="2"/>
  <c r="O2" i="2"/>
  <c r="O4" i="2"/>
  <c r="O3" i="2"/>
  <c r="D5" i="7"/>
  <c r="R5" i="2" l="1"/>
  <c r="T5" i="2"/>
  <c r="S5" i="2"/>
  <c r="Q5" i="2"/>
  <c r="P5" i="2"/>
  <c r="O5" i="2"/>
  <c r="N4" i="2" l="1"/>
  <c r="N3" i="2"/>
  <c r="N2" i="2"/>
  <c r="N5" i="2" l="1"/>
  <c r="J8" i="4"/>
  <c r="G11" i="4"/>
  <c r="B4" i="7"/>
  <c r="C3" i="7"/>
  <c r="C4" i="7"/>
  <c r="B3" i="7"/>
  <c r="G10" i="4"/>
  <c r="H8" i="4"/>
  <c r="A5" i="7" l="1"/>
  <c r="D2" i="7" s="1"/>
  <c r="G9" i="4"/>
  <c r="I8" i="4"/>
  <c r="A4" i="7"/>
  <c r="C2" i="7" s="1"/>
  <c r="M4" i="2"/>
  <c r="M3" i="2"/>
  <c r="L4" i="2"/>
  <c r="L3" i="2"/>
  <c r="A3" i="7" l="1"/>
  <c r="B2" i="7" s="1"/>
  <c r="M5" i="2"/>
  <c r="L5" i="2"/>
  <c r="W4" i="2"/>
  <c r="V4" i="2"/>
  <c r="W3" i="2"/>
  <c r="V3" i="2"/>
  <c r="W2" i="2"/>
  <c r="V2" i="2"/>
  <c r="G2" i="3"/>
  <c r="F2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8" i="3"/>
  <c r="G5" i="3"/>
  <c r="G6" i="3"/>
  <c r="G7" i="3"/>
  <c r="G8" i="3"/>
  <c r="G9" i="3"/>
  <c r="G10" i="3"/>
  <c r="G11" i="3"/>
  <c r="G12" i="3"/>
  <c r="G13" i="3"/>
  <c r="G14" i="3"/>
  <c r="G15" i="3"/>
  <c r="G16" i="3"/>
  <c r="G4" i="3"/>
  <c r="W5" i="2" l="1"/>
  <c r="V5" i="2"/>
  <c r="K4" i="2"/>
  <c r="K3" i="2"/>
  <c r="K2" i="2"/>
  <c r="J4" i="2"/>
  <c r="J3" i="2"/>
  <c r="J2" i="2"/>
  <c r="I4" i="2"/>
  <c r="I3" i="2"/>
  <c r="I2" i="2"/>
  <c r="K5" i="2" l="1"/>
  <c r="J5" i="2"/>
  <c r="I5" i="2"/>
  <c r="H4" i="2"/>
  <c r="H3" i="2"/>
  <c r="H2" i="2"/>
  <c r="G4" i="2"/>
  <c r="G3" i="2"/>
  <c r="G2" i="2"/>
  <c r="D2" i="2"/>
  <c r="E2" i="2"/>
  <c r="F2" i="2"/>
  <c r="C2" i="2"/>
  <c r="E3" i="2"/>
  <c r="F3" i="2"/>
  <c r="E4" i="2"/>
  <c r="F4" i="2"/>
  <c r="D4" i="2"/>
  <c r="D3" i="2"/>
  <c r="C4" i="2"/>
  <c r="C3" i="2"/>
  <c r="H5" i="2" l="1"/>
  <c r="G5" i="2"/>
  <c r="F5" i="2"/>
  <c r="E5" i="2" l="1"/>
  <c r="D5" i="2"/>
  <c r="C5" i="2"/>
  <c r="I1" i="4"/>
  <c r="E5" i="4" l="1"/>
  <c r="E4" i="4"/>
  <c r="E6" i="4"/>
  <c r="I2" i="4" l="1"/>
  <c r="H10" i="4"/>
  <c r="I9" i="4" s="1"/>
  <c r="H9" i="4"/>
  <c r="H11" i="4"/>
  <c r="J9" i="4" s="1"/>
  <c r="J10" i="4"/>
  <c r="E7" i="4"/>
  <c r="I3" i="4" l="1"/>
  <c r="I4" i="4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1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3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<sst xmlns="http://schemas.openxmlformats.org/spreadsheetml/2006/main" count="92" uniqueCount="62">
  <si>
    <t>Urbi Desarrollo</t>
  </si>
  <si>
    <t>Fuel calefacción</t>
  </si>
  <si>
    <t>EEUU Nasdac</t>
  </si>
  <si>
    <t>Plata</t>
  </si>
  <si>
    <t>Desempeño</t>
  </si>
  <si>
    <t>GAPB</t>
  </si>
  <si>
    <t xml:space="preserve">Promedio </t>
  </si>
  <si>
    <t>V.D. -&gt; valor deseado</t>
  </si>
  <si>
    <t xml:space="preserve">Dev. Est </t>
  </si>
  <si>
    <t>&lt;7</t>
  </si>
  <si>
    <t>Más alto posible</t>
  </si>
  <si>
    <t>FIBRAPL 14</t>
  </si>
  <si>
    <t>DGRO</t>
  </si>
  <si>
    <t>DGRO MEX</t>
  </si>
  <si>
    <t>VOO</t>
  </si>
  <si>
    <t>&gt;1%</t>
  </si>
  <si>
    <t>Hitorial de mama</t>
  </si>
  <si>
    <t>Mes</t>
  </si>
  <si>
    <t>Año</t>
  </si>
  <si>
    <t>Jun</t>
  </si>
  <si>
    <t>Jul</t>
  </si>
  <si>
    <t>Ago</t>
  </si>
  <si>
    <t>Oct</t>
  </si>
  <si>
    <t>Nov</t>
  </si>
  <si>
    <t>Dic</t>
  </si>
  <si>
    <t>Ene</t>
  </si>
  <si>
    <t>Feb</t>
  </si>
  <si>
    <t>Mar</t>
  </si>
  <si>
    <t>Abr</t>
  </si>
  <si>
    <t>May</t>
  </si>
  <si>
    <t>Sep</t>
  </si>
  <si>
    <t>Saldo al corte</t>
  </si>
  <si>
    <t>Valor de cierre</t>
  </si>
  <si>
    <t>NTECT F6</t>
  </si>
  <si>
    <t>NTECT F7</t>
  </si>
  <si>
    <t>Valores mensuales</t>
  </si>
  <si>
    <t>XLK</t>
  </si>
  <si>
    <t>VGT</t>
  </si>
  <si>
    <t>Fibra</t>
  </si>
  <si>
    <t>ETF</t>
  </si>
  <si>
    <t>Portafolio de Inversion</t>
  </si>
  <si>
    <t>Instrumentos adquiridos</t>
  </si>
  <si>
    <t>Precio por acción</t>
  </si>
  <si>
    <t>En la compra</t>
  </si>
  <si>
    <t>Actual</t>
  </si>
  <si>
    <t>Títulos</t>
  </si>
  <si>
    <t>Total Invertido</t>
  </si>
  <si>
    <t>% Del portafolio</t>
  </si>
  <si>
    <t>Rendimiento</t>
  </si>
  <si>
    <t>Matriz de Covarianza</t>
  </si>
  <si>
    <t>COVARIANZA</t>
  </si>
  <si>
    <t>COEFICIENTE DE CORRELACIÓN</t>
  </si>
  <si>
    <t>Riesgo</t>
  </si>
  <si>
    <t>XLY</t>
  </si>
  <si>
    <t>XLV</t>
  </si>
  <si>
    <t>XLP</t>
  </si>
  <si>
    <t>VTI</t>
  </si>
  <si>
    <t>VOE</t>
  </si>
  <si>
    <t>VTV</t>
  </si>
  <si>
    <t>XLRE</t>
  </si>
  <si>
    <t>USD</t>
  </si>
  <si>
    <t>MXN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</si>
</sst>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164" formatCode="_([$$-409]* #,##0_);_([$$-409]* \(#,##0\);_([$$-409]* &quot;-&quot;_);_(@_)"/>
    <numFmt numFmtId="165" formatCode="_([$$-409]* #,##0.00_);_([$$-409]* \(#,##0.00\);_([$$-409]* &quot;-&quot;??_);_(@_)"/>
    <numFmt numFmtId="166" formatCode="_-[$$-80A]* #,##0_-;\-[$$-80A]* #,##0_-;_-[$$-80A]* &quot;-&quot;_-;_-@_-"/>
    <numFmt numFmtId="167" formatCode="_-[$$-80A]* #,##0.00_-;\-[$$-80A]* #,##0.00_-;_-[$$-80A]* &quot;-&quot;??_-;_-@_-"/>
    <numFmt numFmtId="168" formatCode="_(&quot;$&quot;* #,##0.000000_);_(&quot;$&quot;* \(#,##0.000000\);_(&quot;$&quot;* &quot;-&quot;??_);_(@_)"/>
    <numFmt numFmtId="169" formatCode="0.0000"/>
    <numFmt numFmtId="170" formatCode="0.000%"/>
    <numFmt numFmtId="171" formatCode="0.0000%"/>
    <numFmt numFmtId="172" formatCode="0.000"/>
    <numFmt numFmtId="173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9" fontId="0" fillId="2" borderId="0" xfId="0" applyNumberFormat="1" applyFill="1" applyAlignment="1">
      <alignment horizontal="center"/>
    </xf>
    <xf numFmtId="10" fontId="0" fillId="0" borderId="0" xfId="0" applyNumberFormat="1"/>
    <xf numFmtId="0" fontId="0" fillId="3" borderId="0" xfId="0" applyFill="1" applyAlignment="1">
      <alignment horizontal="center" vertical="top"/>
    </xf>
    <xf numFmtId="0" fontId="0" fillId="3" borderId="0" xfId="0" applyFont="1" applyFill="1" applyAlignment="1">
      <alignment horizontal="center"/>
    </xf>
    <xf numFmtId="44" fontId="0" fillId="0" borderId="0" xfId="2" applyFont="1"/>
    <xf numFmtId="168" fontId="0" fillId="0" borderId="0" xfId="2" applyNumberFormat="1" applyFont="1"/>
    <xf numFmtId="0" fontId="0" fillId="0" borderId="0" xfId="0" applyAlignment="1">
      <alignment horizontal="center"/>
    </xf>
    <xf numFmtId="10" fontId="0" fillId="0" borderId="0" xfId="1" applyNumberFormat="1" applyFont="1"/>
    <xf numFmtId="169" fontId="0" fillId="0" borderId="0" xfId="1" applyNumberFormat="1" applyFont="1"/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top"/>
    </xf>
    <xf numFmtId="0" fontId="0" fillId="0" borderId="0" xfId="0" applyNumberFormat="1"/>
    <xf numFmtId="2" fontId="0" fillId="0" borderId="0" xfId="0" applyNumberFormat="1"/>
    <xf numFmtId="170" fontId="0" fillId="0" borderId="0" xfId="1" applyNumberFormat="1" applyFont="1"/>
    <xf numFmtId="171" fontId="0" fillId="0" borderId="0" xfId="1" applyNumberFormat="1" applyFont="1"/>
    <xf numFmtId="9" fontId="0" fillId="0" borderId="0" xfId="1" applyNumberFormat="1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top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top"/>
    </xf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0" fillId="0" borderId="0" xfId="1" applyNumberFormat="1" applyFont="1"/>
    <xf numFmtId="167" fontId="0" fillId="0" borderId="0" xfId="0" applyNumberFormat="1"/>
    <xf numFmtId="166" fontId="0" fillId="3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/>
    <xf numFmtId="167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ill="1"/>
    <xf numFmtId="171" fontId="0" fillId="0" borderId="0" xfId="1" applyNumberFormat="1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171" fontId="0" fillId="0" borderId="0" xfId="0" applyNumberFormat="1"/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172" fontId="0" fillId="0" borderId="0" xfId="1" applyNumberFormat="1" applyFont="1"/>
    <xf numFmtId="173" fontId="0" fillId="0" borderId="0" xfId="1" applyNumberFormat="1" applyFont="1"/>
    <xf numFmtId="0" fontId="4" fillId="0" borderId="3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ichStyles" Target="richData/richStyle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Structure" Target="richData/rdrichvaluestructure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microsoft.com/office/2017/06/relationships/rdSupportingPropertyBag" Target="richData/rdsupportingpropertybag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SupportingPropertyBagStructure" Target="richData/rdsupportingpropertybag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NTECT F6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'Historial de mamá'!$A$8:$A$27</c:f>
              <c:strCache>
                <c:ptCount val="20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  <c:pt idx="14">
                  <c:v>Dic</c:v>
                </c:pt>
                <c:pt idx="15">
                  <c:v>Ene</c:v>
                </c:pt>
                <c:pt idx="16">
                  <c:v>Feb</c:v>
                </c:pt>
                <c:pt idx="17">
                  <c:v>Mar</c:v>
                </c:pt>
                <c:pt idx="18">
                  <c:v>Abr</c:v>
                </c:pt>
                <c:pt idx="19">
                  <c:v>May</c:v>
                </c:pt>
              </c:strCache>
            </c:strRef>
          </c:cat>
          <c:val>
            <c:numRef>
              <c:f>'Historial de mamá'!$D$8:$D$27</c:f>
              <c:numCache>
                <c:formatCode>_("$"* #,##0.000000_);_("$"* \(#,##0.000000\);_("$"* "-"??_);_(@_)</c:formatCode>
                <c:ptCount val="20"/>
                <c:pt idx="0">
                  <c:v>2.1137030000000001</c:v>
                </c:pt>
                <c:pt idx="1">
                  <c:v>2.1227610000000001</c:v>
                </c:pt>
                <c:pt idx="2">
                  <c:v>2.1326390000000002</c:v>
                </c:pt>
                <c:pt idx="3">
                  <c:v>2.141861</c:v>
                </c:pt>
                <c:pt idx="4">
                  <c:v>2.1501459999999999</c:v>
                </c:pt>
                <c:pt idx="5">
                  <c:v>2.1587079999999998</c:v>
                </c:pt>
                <c:pt idx="6">
                  <c:v>2.1681140000000001</c:v>
                </c:pt>
                <c:pt idx="7">
                  <c:v>2.1772749999999998</c:v>
                </c:pt>
                <c:pt idx="8">
                  <c:v>2.1855769999999999</c:v>
                </c:pt>
                <c:pt idx="9">
                  <c:v>2.1954050000000001</c:v>
                </c:pt>
                <c:pt idx="10">
                  <c:v>2.20425</c:v>
                </c:pt>
                <c:pt idx="11">
                  <c:v>2.2130580000000002</c:v>
                </c:pt>
                <c:pt idx="12">
                  <c:v>2.2215579999999999</c:v>
                </c:pt>
                <c:pt idx="13">
                  <c:v>2.2294309999999999</c:v>
                </c:pt>
                <c:pt idx="14">
                  <c:v>2.2375569999999998</c:v>
                </c:pt>
                <c:pt idx="15">
                  <c:v>2.2442500000000001</c:v>
                </c:pt>
                <c:pt idx="16">
                  <c:v>2.2500659999999999</c:v>
                </c:pt>
                <c:pt idx="17">
                  <c:v>2.2562700000000002</c:v>
                </c:pt>
                <c:pt idx="18">
                  <c:v>2.2611840000000001</c:v>
                </c:pt>
                <c:pt idx="19">
                  <c:v>2.26484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D-4265-B898-E5CE4D0A4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468384"/>
        <c:axId val="334236480"/>
      </c:lineChart>
      <c:catAx>
        <c:axId val="33146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36480"/>
        <c:crosses val="autoZero"/>
        <c:auto val="1"/>
        <c:lblAlgn val="ctr"/>
        <c:lblOffset val="100"/>
        <c:noMultiLvlLbl val="0"/>
      </c:catAx>
      <c:valAx>
        <c:axId val="3342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0000_);_(&quot;$&quot;* \(#,##0.0000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6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'Historial de mamá'!$E$3</c:f>
              <c:strCache>
                <c:ptCount val="1"/>
                <c:pt idx="0">
                  <c:v>NTECT F7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'Historial de mamá'!$A$4:$A$17</c:f>
              <c:strCache>
                <c:ptCount val="14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Dic</c:v>
                </c:pt>
                <c:pt idx="7">
                  <c:v>Ene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</c:strCache>
            </c:strRef>
          </c:cat>
          <c:val>
            <c:numRef>
              <c:f>'Historial de mamá'!$E$4:$E$17</c:f>
              <c:numCache>
                <c:formatCode>_("$"* #,##0.000000_);_("$"* \(#,##0.000000\);_("$"* "-"??_);_(@_)</c:formatCode>
                <c:ptCount val="14"/>
                <c:pt idx="0">
                  <c:v>2.472985</c:v>
                </c:pt>
                <c:pt idx="1">
                  <c:v>2.483711</c:v>
                </c:pt>
                <c:pt idx="2">
                  <c:v>2.4942039999999999</c:v>
                </c:pt>
                <c:pt idx="3">
                  <c:v>2.50366</c:v>
                </c:pt>
                <c:pt idx="4">
                  <c:v>2.5148990000000002</c:v>
                </c:pt>
                <c:pt idx="5">
                  <c:v>2.5252430000000001</c:v>
                </c:pt>
                <c:pt idx="6">
                  <c:v>2.5365440000000001</c:v>
                </c:pt>
                <c:pt idx="7">
                  <c:v>2.5472760000000001</c:v>
                </c:pt>
                <c:pt idx="8">
                  <c:v>2.5569220000000001</c:v>
                </c:pt>
                <c:pt idx="9">
                  <c:v>2.5668890000000002</c:v>
                </c:pt>
                <c:pt idx="10">
                  <c:v>2.577836</c:v>
                </c:pt>
                <c:pt idx="11">
                  <c:v>2.5884969999999998</c:v>
                </c:pt>
                <c:pt idx="12">
                  <c:v>2.5981550000000002</c:v>
                </c:pt>
                <c:pt idx="13">
                  <c:v>2.6095890000000002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2-4215-B9FF-8A25235A4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561984"/>
        <c:axId val="335058160"/>
      </c:lineChart>
      <c:catAx>
        <c:axId val="33256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58160"/>
        <c:crosses val="autoZero"/>
        <c:auto val="1"/>
        <c:lblAlgn val="ctr"/>
        <c:lblOffset val="100"/>
        <c:noMultiLvlLbl val="0"/>
      </c:catAx>
      <c:valAx>
        <c:axId val="3350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0000_);_(&quot;$&quot;* \(#,##0.0000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6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'Historial de mamá'!$F$3</c:f>
              <c:strCache>
                <c:ptCount val="1"/>
                <c:pt idx="0">
                  <c:v> NTECT F6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'Historial de mamá'!$A$8:$A$26</c:f>
              <c:strCache>
                <c:ptCount val="19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  <c:pt idx="14">
                  <c:v>Dic</c:v>
                </c:pt>
                <c:pt idx="15">
                  <c:v>Ene</c:v>
                </c:pt>
                <c:pt idx="16">
                  <c:v>Feb</c:v>
                </c:pt>
                <c:pt idx="17">
                  <c:v>Mar</c:v>
                </c:pt>
                <c:pt idx="18">
                  <c:v>Abr</c:v>
                </c:pt>
              </c:strCache>
            </c:strRef>
          </c:cat>
          <c:val>
            <c:numRef>
              <c:f>'Historial de mamá'!$F$8:$F$26</c:f>
              <c:numCache>
                <c:formatCode>0.00%</c:formatCode>
                <c:ptCount val="19"/>
                <c:pt idx="0">
                  <c:v>4.2853702719823977E-3</c:v>
                </c:pt>
                <c:pt idx="1">
                  <c:v>4.6533736016442983E-3</c:v>
                </c:pt>
                <c:pt idx="2">
                  <c:v>4.324219898444997E-3</c:v>
                </c:pt>
                <c:pt idx="3">
                  <c:v>3.8681314987293182E-3</c:v>
                </c:pt>
                <c:pt idx="4">
                  <c:v>3.9820551720673664E-3</c:v>
                </c:pt>
                <c:pt idx="5">
                  <c:v>4.3572359022156998E-3</c:v>
                </c:pt>
                <c:pt idx="6">
                  <c:v>4.2253313248287461E-3</c:v>
                </c:pt>
                <c:pt idx="7">
                  <c:v>3.8130231596835641E-3</c:v>
                </c:pt>
                <c:pt idx="8">
                  <c:v>4.4967530313506096E-3</c:v>
                </c:pt>
                <c:pt idx="9">
                  <c:v>4.0288693885638374E-3</c:v>
                </c:pt>
                <c:pt idx="10">
                  <c:v>3.9959169785642049E-3</c:v>
                </c:pt>
                <c:pt idx="11">
                  <c:v>3.8408392369290497E-3</c:v>
                </c:pt>
                <c:pt idx="12">
                  <c:v>3.5439092744821515E-3</c:v>
                </c:pt>
                <c:pt idx="13">
                  <c:v>3.6448762038384934E-3</c:v>
                </c:pt>
                <c:pt idx="14">
                  <c:v>2.9912087155769809E-3</c:v>
                </c:pt>
                <c:pt idx="15">
                  <c:v>2.5915116408598959E-3</c:v>
                </c:pt>
                <c:pt idx="16">
                  <c:v>2.7572524539281607E-3</c:v>
                </c:pt>
                <c:pt idx="17">
                  <c:v>2.1779308327460199E-3</c:v>
                </c:pt>
                <c:pt idx="18">
                  <c:v>1.6168520562678144E-3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1-431F-987B-300BC635E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14064"/>
        <c:axId val="335056912"/>
      </c:lineChart>
      <c:catAx>
        <c:axId val="11951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56912"/>
        <c:crosses val="autoZero"/>
        <c:auto val="1"/>
        <c:lblAlgn val="ctr"/>
        <c:lblOffset val="100"/>
        <c:noMultiLvlLbl val="0"/>
      </c:catAx>
      <c:valAx>
        <c:axId val="3350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'Historial de mamá'!$G$3</c:f>
              <c:strCache>
                <c:ptCount val="1"/>
                <c:pt idx="0">
                  <c:v>NTECT F7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'Historial de mamá'!$A$4:$A$16</c:f>
              <c:strCache>
                <c:ptCount val="13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Dic</c:v>
                </c:pt>
                <c:pt idx="7">
                  <c:v>Ene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May</c:v>
                </c:pt>
                <c:pt idx="12">
                  <c:v>Jun</c:v>
                </c:pt>
              </c:strCache>
            </c:strRef>
          </c:cat>
          <c:val>
            <c:numRef>
              <c:f>'Historial de mamá'!$G$4:$G$16</c:f>
              <c:numCache>
                <c:formatCode>0.00%</c:formatCode>
                <c:ptCount val="13"/>
                <c:pt idx="0">
                  <c:v>4.337268523666748E-3</c:v>
                </c:pt>
                <c:pt idx="1">
                  <c:v>4.2247266288227029E-3</c:v>
                </c:pt>
                <c:pt idx="2">
                  <c:v>3.7911894937222982E-3</c:v>
                </c:pt>
                <c:pt idx="3">
                  <c:v>4.4890280629159797E-3</c:v>
                </c:pt>
                <c:pt idx="4">
                  <c:v>4.1130876428834354E-3</c:v>
                </c:pt>
                <c:pt idx="5">
                  <c:v>4.4752128805029875E-3</c:v>
                </c:pt>
                <c:pt idx="6">
                  <c:v>4.2309536124742813E-3</c:v>
                </c:pt>
                <c:pt idx="7">
                  <c:v>3.7867902810688921E-3</c:v>
                </c:pt>
                <c:pt idx="8">
                  <c:v>3.8980461664454599E-3</c:v>
                </c:pt>
                <c:pt idx="9">
                  <c:v>4.2646955127392796E-3</c:v>
                </c:pt>
                <c:pt idx="10">
                  <c:v>4.1356393502146021E-3</c:v>
                </c:pt>
                <c:pt idx="11">
                  <c:v>3.7311227326129368E-3</c:v>
                </c:pt>
                <c:pt idx="12">
                  <c:v>4.4008151938586971E-3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3-42E2-9E9B-898C43A28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724064"/>
        <c:axId val="335073968"/>
      </c:lineChart>
      <c:catAx>
        <c:axId val="3407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3968"/>
        <c:crosses val="autoZero"/>
        <c:auto val="1"/>
        <c:lblAlgn val="ctr"/>
        <c:lblOffset val="100"/>
        <c:noMultiLvlLbl val="0"/>
      </c:catAx>
      <c:valAx>
        <c:axId val="3350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2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185737</xdr:rowOff>
    </xdr:from>
    <xdr:to>
      <xdr:col>15</xdr:col>
      <xdr:colOff>304800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8A8EC6-548A-40FA-B02A-199EA4A88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595312</xdr:colOff>
      <xdr:row>16</xdr:row>
      <xdr:rowOff>90487</xdr:rowOff>
    </xdr:from>
    <xdr:to>
      <xdr:col>15</xdr:col>
      <xdr:colOff>290512</xdr:colOff>
      <xdr:row>30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A827BB-DC8F-4FF7-8B12-44F7B250D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319087</xdr:colOff>
      <xdr:row>1</xdr:row>
      <xdr:rowOff>176212</xdr:rowOff>
    </xdr:from>
    <xdr:to>
      <xdr:col>23</xdr:col>
      <xdr:colOff>14287</xdr:colOff>
      <xdr:row>16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8BBF14-4641-4C6E-9380-57F11E2A5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328612</xdr:colOff>
      <xdr:row>16</xdr:row>
      <xdr:rowOff>80962</xdr:rowOff>
    </xdr:from>
    <xdr:to>
      <xdr:col>23</xdr:col>
      <xdr:colOff>23812</xdr:colOff>
      <xdr:row>30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D8957-7F34-4E48-B344-70EA09297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  <types>
    <type name="_linkedentity">
      <keyFlags>
        <key name="%cvi">
          <flag name="ShowInCardView" value="0"/>
          <flag name="ShowInDotNotation" value="0"/>
          <flag name="ShowInAutoComplete" value="0"/>
          <flag name="ExcludeFromCalcComparison" value="1"/>
        </key>
      </keyFlags>
    </type>
    <type name="_linkedentitycore">
      <keyFlags>
        <key name="%EntityServiceId">
          <flag name="ShowInCardView" value="0"/>
          <flag name="ShowInDotNotation" value="0"/>
          <flag name="ShowInAutoComplete" value="0"/>
        </key>
        <key name="%EntitySubDomainId">
          <flag name="ShowInCardView" value="0"/>
          <flag name="ShowInDotNotation" value="0"/>
          <flag name="ShowInAutoComplete" value="0"/>
        </key>
        <key name="%EntityCulture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IsRefreshable">
          <flag name="ShowInCardView" value="0"/>
          <flag name="ShowInAutoComplete" value="0"/>
          <flag name="ExcludeFromCalcComparison" value="1"/>
        </key>
        <key name="%ProviderInfo">
          <flag name="ShowInCardView" value="0"/>
          <flag name="ShowInDotNotation" value="0"/>
          <flag name="ShowInAutoComplete" value="0"/>
        </key>
      </keyFlags>
    </type>
  </types>
</rvTypesInfo>
</file>

<file path=xl/richData/rdrichvalue.xml><?xml version="1.0" encoding="utf-8"?>
<rvData xmlns="http://schemas.microsoft.com/office/spreadsheetml/2017/richdata" count="14">
  <rv s="0">
    <v>en-US</v>
    <v>avyqcw</v>
    <v>268435456</v>
    <v>268435462</v>
    <v>1</v>
    <v>Powered by Refinitiv</v>
    <v>0</v>
    <v>USD/MXN</v>
    <v>2</v>
    <v>3</v>
    <v>Finance</v>
    <v>4</v>
    <v>25.738700000000001</v>
    <v>18.515499999999999</v>
    <v>0</v>
    <v>0</v>
    <v>MXN</v>
    <v>USD</v>
    <v>Currency Pair</v>
    <v>44008.874965277777</v>
    <v>US Dollar/Mexican Peso FX Spot Rate</v>
    <v>23.048500000000001</v>
    <v>23.048500000000001</v>
    <v>USDMXN</v>
    <v>USD/MXN</v>
  </rv>
  <rv s="1">
    <v>0</v>
  </rv>
  <rv s="2">
    <v>https://www.bing.com/financeapi/forcetrigger?t=aldxh7&amp;q=XMEX%3aXLK*&amp;form=skydnc</v>
    <v>Learn more on Bing</v>
  </rv>
  <rv s="3">
    <v>en-US</v>
    <v>aldxh7</v>
    <v>268435456</v>
    <v>268435459</v>
    <v>1</v>
    <v>Powered by Refinitiv</v>
    <v>5</v>
    <v>Technology Select Sector SPDR Fund (XMEX:XLK*)</v>
    <v>2</v>
    <v>6</v>
    <v>Finance</v>
    <v>7</v>
    <v>2440</v>
    <v>1676</v>
    <v>-24.97</v>
    <v>-1.0626E-2</v>
    <v>MXN</v>
    <v>Mexican Stock Exchange</v>
    <v>XMEX</v>
    <v>1.4000000000000002E-3</v>
    <v>2360</v>
    <v>ETF</v>
    <v>44006.832997685182</v>
    <v>2</v>
    <v>2320.62</v>
    <v>29300892365.619999</v>
    <v>Technology Select Sector SPDR Fund</v>
    <v>2360</v>
    <v>2349.9699999999998</v>
    <v>2325</v>
    <v>XLK*</v>
    <v>Technology Select Sector SPDR Fund (XMEX:XLK*)</v>
    <v>1557</v>
  </rv>
  <rv s="1">
    <v>3</v>
  </rv>
  <rv s="2">
    <v>https://www.bing.com/financeapi/forcetrigger?t=a25bf2&amp;q=ARCX%3aVGT&amp;form=skydnc</v>
    <v>Learn more on Bing</v>
  </rv>
  <rv s="4">
    <v>en-US</v>
    <v>a25bf2</v>
    <v>268435456</v>
    <v>268435459</v>
    <v>1</v>
    <v>Powered by Refinitiv</v>
    <v>8</v>
    <v>Vanguard Information Technology Index Fund;ETF (ARCX:VGT)</v>
    <v>2</v>
    <v>9</v>
    <v>Finance</v>
    <v>10</v>
    <v>282.04000000000002</v>
    <v>179.45</v>
    <v>1.0316000000000001</v>
    <v>-6.3</v>
    <v>-1.0639999999999998E-3</v>
    <v>-2.2599999999999999E-2</v>
    <v>-0.28999999999999998</v>
    <v>USD</v>
    <v>NYSE Arca</v>
    <v>ARCX</v>
    <v>1E-3</v>
    <v>279.22800000000001</v>
    <v>ETF</v>
    <v>44007.000000022657</v>
    <v>5</v>
    <v>270.8784</v>
    <v>29896964631</v>
    <v>Vanguard Information Technology Index Fund;ETF</v>
    <v>277.70999999999998</v>
    <v>278.76</v>
    <v>272.45999999999998</v>
    <v>272.17</v>
    <v>VGT</v>
    <v>Vanguard Information Technology Index Fund;ETF (ARCX:VGT)</v>
    <v>911881</v>
    <v>779187</v>
  </rv>
  <rv s="1">
    <v>6</v>
  </rv>
  <rv s="2">
    <v>https://www.bing.com/financeapi/forcetrigger?t=a268kr&amp;q=ARCX%3aXLY&amp;form=skydnc</v>
    <v>Learn more on Bing</v>
  </rv>
  <rv s="4">
    <v>en-US</v>
    <v>a268kr</v>
    <v>268435456</v>
    <v>268435459</v>
    <v>1</v>
    <v>Powered by Refinitiv</v>
    <v>8</v>
    <v>Consumer Discretionary Select Sector SPDR Fund (ARCX:XLY)</v>
    <v>2</v>
    <v>9</v>
    <v>Finance</v>
    <v>10</v>
    <v>133.30000000000001</v>
    <v>81.737799999999993</v>
    <v>0.98640000000000005</v>
    <v>-2.97</v>
    <v>-2.9090000000000001E-3</v>
    <v>-2.3436999999999999E-2</v>
    <v>-0.36</v>
    <v>USD</v>
    <v>NYSE Arca</v>
    <v>ARCX</v>
    <v>1.4000000000000002E-3</v>
    <v>126.95</v>
    <v>ETF</v>
    <v>44008.970786863283</v>
    <v>8</v>
    <v>123.54</v>
    <v>13052563578.48</v>
    <v>Consumer Discretionary Select Sector SPDR Fund</v>
    <v>126.68</v>
    <v>126.72</v>
    <v>123.75</v>
    <v>123.39</v>
    <v>XLY</v>
    <v>Consumer Discretionary Select Sector SPDR Fund (ARCX:XLY)</v>
    <v>5748505</v>
    <v>4699112</v>
  </rv>
  <rv s="1">
    <v>9</v>
  </rv>
  <rv s="2">
    <v>https://www.bing.com/financeapi/forcetrigger?t=a25ma2&amp;q=ARCX%3aVTV&amp;form=skydnc</v>
    <v>Learn more on Bing</v>
  </rv>
  <rv s="4">
    <v>en-US</v>
    <v>a25ma2</v>
    <v>268435456</v>
    <v>268435459</v>
    <v>1</v>
    <v>Powered by Refinitiv</v>
    <v>8</v>
    <v>Vanguard Value Index Fund;ETF (ARCX:VTV)</v>
    <v>2</v>
    <v>9</v>
    <v>Finance</v>
    <v>10</v>
    <v>121.71</v>
    <v>75.550700000000006</v>
    <v>0.94020000000000004</v>
    <v>-2.1</v>
    <v>-6.7060000000000002E-3</v>
    <v>-2.1205999999999999E-2</v>
    <v>-0.65</v>
    <v>USD</v>
    <v>NYSE Arca</v>
    <v>ARCX</v>
    <v>5.0000000000000001E-4</v>
    <v>98.5</v>
    <v>ETF</v>
    <v>44008.971965196091</v>
    <v>11</v>
    <v>96.43</v>
    <v>48872056103</v>
    <v>Vanguard Value Index Fund;ETF</v>
    <v>98.49</v>
    <v>99.03</v>
    <v>96.93</v>
    <v>96.28</v>
    <v>VTV</v>
    <v>Vanguard Value Index Fund;ETF (ARCX:VTV)</v>
    <v>2150644</v>
    <v>2977374</v>
  </rv>
  <rv s="1">
    <v>12</v>
  </rv>
</rvData>
</file>

<file path=xl/richData/rdrichvaluestructure.xml><?xml version="1.0" encoding="utf-8"?>
<rvStructures xmlns="http://schemas.microsoft.com/office/spreadsheetml/2017/richdata" count="5">
  <s t="_linkedentitycore">
    <k n="%EntityCulture" t="s"/>
    <k n="%EntityId" t="s"/>
    <k n="%EntityServiceId"/>
    <k n="%EntitySubDomainId"/>
    <k n="%IsRefreshable" t="b"/>
    <k n="%ProviderInfo" t="s"/>
    <k n="_Display" t="spb"/>
    <k n="_DisplayString" t="s"/>
    <k n="_Flags" t="spb"/>
    <k n="_Format" t="spb"/>
    <k n="_Icon" t="s"/>
    <k n="_SubLabel" t="spb"/>
    <k n="52 week high"/>
    <k n="52 week low"/>
    <k n="Change"/>
    <k n="Change (%)"/>
    <k n="Currency" t="s"/>
    <k n="From currency" t="s"/>
    <k n="Instrument type" t="s"/>
    <k n="Last trade time"/>
    <k n="Name" t="s"/>
    <k n="Previous close"/>
    <k n="Price"/>
    <k n="Ticker symbol" t="s"/>
    <k n="UniqueName" t="s"/>
  </s>
  <s t="_linkedentity">
    <k n="%cvi" t="r"/>
  </s>
  <s t="_hyperlink">
    <k n="Address" t="s"/>
    <k n="Text" t="s"/>
  </s>
  <s t="_linkedentitycore">
    <k n="%EntityCulture" t="s"/>
    <k n="%EntityId" t="s"/>
    <k n="%EntityServiceId"/>
    <k n="%EntitySubDomainId"/>
    <k n="%IsRefreshable" t="b"/>
    <k n="%ProviderInfo" t="s"/>
    <k n="_Display" t="spb"/>
    <k n="_DisplayString" t="s"/>
    <k n="_Flags" t="spb"/>
    <k n="_Format" t="spb"/>
    <k n="_Icon" t="s"/>
    <k n="_SubLabel" t="spb"/>
    <k n="52 week high"/>
    <k n="52 week low"/>
    <k n="Change"/>
    <k n="Change (%)"/>
    <k n="Currency" t="s"/>
    <k n="Exchange" t="s"/>
    <k n="Exchange abbreviation" t="s"/>
    <k n="Expense ratio"/>
    <k n="High"/>
    <k n="Instrument type" t="s"/>
    <k n="Last trade time"/>
    <k n="LearnMoreOnLink" t="r"/>
    <k n="Low"/>
    <k n="Market cap"/>
    <k n="Name" t="s"/>
    <k n="Open"/>
    <k n="Previous close"/>
    <k n="Price"/>
    <k n="Ticker symbol" t="s"/>
    <k n="UniqueName" t="s"/>
    <k n="Volume"/>
  </s>
  <s t="_linkedentitycore">
    <k n="%EntityCulture" t="s"/>
    <k n="%EntityId" t="s"/>
    <k n="%EntityServiceId"/>
    <k n="%EntitySubDomainId"/>
    <k n="%IsRefreshable" t="b"/>
    <k n="%ProviderInfo" t="s"/>
    <k n="_Display" t="spb"/>
    <k n="_DisplayString" t="s"/>
    <k n="_Flags" t="spb"/>
    <k n="_Format" t="spb"/>
    <k n="_Icon" t="s"/>
    <k n="_SubLabel" t="spb"/>
    <k n="52 week high"/>
    <k n="52 week low"/>
    <k n="Beta"/>
    <k n="Change"/>
    <k n="Change % (Extended hours)"/>
    <k n="Change (%)"/>
    <k n="Change (Extended hours)"/>
    <k n="Currency" t="s"/>
    <k n="Exchange" t="s"/>
    <k n="Exchange abbreviation" t="s"/>
    <k n="Expense ratio"/>
    <k n="High"/>
    <k n="Instrument type" t="s"/>
    <k n="Last trade time"/>
    <k n="LearnMoreOnLink" t="r"/>
    <k n="Low"/>
    <k n="Market cap"/>
    <k n="Name" t="s"/>
    <k n="Open"/>
    <k n="Previous close"/>
    <k n="Price"/>
    <k n="Price (Extended hours)"/>
    <k n="Ticker symbol" t="s"/>
    <k n="UniqueName" t="s"/>
    <k n="Volume"/>
    <k n="Volume average"/>
  </s>
</rvStructures>
</file>

<file path=xl/richData/rdsupportingpropertybag.xml><?xml version="1.0" encoding="utf-8"?>
<supportingPropertyBags xmlns="http://schemas.microsoft.com/office/spreadsheetml/2017/richdata2">
  <spbArrays count="3">
    <a count="25">
      <v t="s">%EntityServiceId</v>
      <v t="s">_Format</v>
      <v t="s">%EntitySubDomainId</v>
      <v t="s">%EntityCulture</v>
      <v t="s">%IsRefreshable</v>
      <v t="s">%EntityId</v>
      <v t="s">_Icon</v>
      <v t="s">Name</v>
      <v t="s">Price</v>
      <v t="s">_SubLabel</v>
      <v t="s">Last trade time</v>
      <v t="s">Ticker symbol</v>
      <v t="s">Change</v>
      <v t="s">Change (%)</v>
      <v t="s">Currency</v>
      <v t="s">From currency</v>
      <v t="s">Previous close</v>
      <v t="s">52 week high</v>
      <v t="s">52 week low</v>
      <v t="s">Instrument type</v>
      <v t="s">_Flags</v>
      <v t="s">UniqueName</v>
      <v t="s">_DisplayString</v>
      <v t="s">%ProviderInfo</v>
      <v t="s">_Display</v>
    </a>
    <a count="33">
      <v t="s">%EntityServiceId</v>
      <v t="s">_Format</v>
      <v t="s">%EntitySubDomainId</v>
      <v t="s">%EntityCulture</v>
      <v t="s">%IsRefreshable</v>
      <v t="s">%EntityId</v>
      <v t="s">_Icon</v>
      <v t="s">Name</v>
      <v t="s">_SubLabel</v>
      <v t="s">Price</v>
      <v t="s">Exchange</v>
      <v t="s">Last trade time</v>
      <v t="s">Ticker symbol</v>
      <v t="s">Exchange abbreviation</v>
      <v t="s">Change</v>
      <v t="s">Expense ratio</v>
      <v t="s">Change (%)</v>
      <v t="s">Currency</v>
      <v t="s">Previous close</v>
      <v t="s">Open</v>
      <v t="s">High</v>
      <v t="s">Low</v>
      <v t="s">52 week high</v>
      <v t="s">52 week low</v>
      <v t="s">Volume</v>
      <v t="s">Market cap</v>
      <v t="s">Instrument type</v>
      <v t="s">_Flags</v>
      <v t="s">UniqueName</v>
      <v t="s">_DisplayString</v>
      <v t="s">LearnMoreOnLink</v>
      <v t="s">%ProviderInfo</v>
      <v t="s">_Display</v>
    </a>
    <a count="38">
      <v t="s">%EntityServiceId</v>
      <v t="s">_Format</v>
      <v t="s">%EntitySubDomainId</v>
      <v t="s">%EntityCulture</v>
      <v t="s">%IsRefreshable</v>
      <v t="s">%EntityId</v>
      <v t="s">_Icon</v>
      <v t="s">Name</v>
      <v t="s">_SubLabel</v>
      <v t="s">Price</v>
      <v t="s">Price (Extended hours)</v>
      <v t="s">Exchange</v>
      <v t="s">Last trade time</v>
      <v t="s">Ticker symbol</v>
      <v t="s">Exchange abbreviation</v>
      <v t="s">Change</v>
      <v t="s">Change (Extended hours)</v>
      <v t="s">Expense ratio</v>
      <v t="s">Change (%)</v>
      <v t="s">Change % (Extended hours)</v>
      <v t="s">Currency</v>
      <v t="s">Previous close</v>
      <v t="s">Open</v>
      <v t="s">High</v>
      <v t="s">Low</v>
      <v t="s">52 week high</v>
      <v t="s">52 week low</v>
      <v t="s">Volume</v>
      <v t="s">Volume average</v>
      <v t="s">Market cap</v>
      <v t="s">Beta</v>
      <v t="s">Instrument type</v>
      <v t="s">_Flags</v>
      <v t="s">UniqueName</v>
      <v t="s">_DisplayString</v>
      <v t="s">LearnMoreOnLink</v>
      <v t="s">%ProviderInfo</v>
      <v t="s">_Display</v>
    </a>
  </spbArrays>
  <spbData count="11">
    <spb s="0">
      <v>0</v>
    </spb>
    <spb s="1">
      <v>0</v>
      <v>0</v>
      <v>0</v>
    </spb>
    <spb s="2">
      <v>1</v>
      <v>1</v>
    </spb>
    <spb s="3">
      <v>1</v>
      <v>2</v>
      <v>2</v>
      <v>3</v>
      <v>2</v>
      <v>2</v>
      <v>2</v>
      <v>4</v>
      <v>5</v>
      <v>6</v>
      <v>6</v>
    </spb>
    <spb s="4">
      <v>GMT</v>
    </spb>
    <spb s="0">
      <v>1</v>
    </spb>
    <spb s="5">
      <v>2</v>
      <v>2</v>
      <v>1</v>
      <v>2</v>
      <v>2</v>
      <v>2</v>
      <v>7</v>
      <v>3</v>
      <v>8</v>
      <v>2</v>
      <v>2</v>
      <v>3</v>
      <v>2</v>
      <v>4</v>
      <v>5</v>
      <v>6</v>
      <v>6</v>
    </spb>
    <spb s="6">
      <v>Delayed 20 minutes</v>
      <v>from previous close</v>
      <v>from previous close</v>
      <v>GMT</v>
    </spb>
    <spb s="0">
      <v>2</v>
    </spb>
    <spb s="7">
      <v>9</v>
      <v>10</v>
      <v>9</v>
      <v>1</v>
      <v>9</v>
      <v>9</v>
      <v>9</v>
      <v>7</v>
      <v>3</v>
      <v>11</v>
      <v>9</v>
      <v>9</v>
      <v>3</v>
      <v>9</v>
      <v>7</v>
      <v>4</v>
      <v>5</v>
      <v>6</v>
      <v>6</v>
      <v>9</v>
      <v>9</v>
      <v>3</v>
    </spb>
    <spb s="8">
      <v>at close</v>
      <v>from previous close</v>
      <v>Source: Nasdaq</v>
      <v>from previous close</v>
      <v>GMT</v>
      <v>Delayed 15 minutes</v>
      <v>from close</v>
      <v>from close</v>
    </spb>
  </spbData>
</supportingPropertyBags>
</file>

<file path=xl/richData/rdsupportingpropertybagstructure.xml><?xml version="1.0" encoding="utf-8"?>
<spbStructures xmlns="http://schemas.microsoft.com/office/spreadsheetml/2017/richdata2" count="9">
  <s>
    <k n="^Order" t="spba"/>
  </s>
  <s>
    <k n="ShowInCardView" t="b"/>
    <k n="ShowInDotNotation" t="b"/>
    <k n="ShowInAutoComplete" t="b"/>
  </s>
  <s>
    <k n="UniqueName" t="spb"/>
    <k n="%ProviderInfo" t="spb"/>
  </s>
  <s>
    <k n="Name" t="i"/>
    <k n="Price" t="i"/>
    <k n="Change" t="i"/>
    <k n="Change (%)" t="i"/>
    <k n="52 week low" t="i"/>
    <k n="52 week high" t="i"/>
    <k n="Previous close" t="i"/>
    <k n="_DisplayString" t="i"/>
    <k n="Last trade time" t="i"/>
    <k n="%EntityServiceId" t="i"/>
    <k n="%EntitySubDomainId" t="i"/>
  </s>
  <s>
    <k n="Last trade time" t="s"/>
  </s>
  <s>
    <k n="Low" t="i"/>
    <k n="High" t="i"/>
    <k n="Name" t="i"/>
    <k n="Open" t="i"/>
    <k n="Price" t="i"/>
    <k n="Change" t="i"/>
    <k n="Volume" t="i"/>
    <k n="Change (%)" t="i"/>
    <k n="Market cap" t="i"/>
    <k n="52 week low" t="i"/>
    <k n="52 week high" t="i"/>
    <k n="Expense ratio" t="i"/>
    <k n="Previous close" t="i"/>
    <k n="_DisplayString" t="i"/>
    <k n="Last trade time" t="i"/>
    <k n="%EntityServiceId" t="i"/>
    <k n="%EntitySubDomainId" t="i"/>
  </s>
  <s>
    <k n="Price" t="s"/>
    <k n="Change" t="s"/>
    <k n="Change (%)" t="s"/>
    <k n="Last trade time" t="s"/>
  </s>
  <s>
    <k n="Low" t="i"/>
    <k n="Beta" t="i"/>
    <k n="High" t="i"/>
    <k n="Name" t="i"/>
    <k n="Open" t="i"/>
    <k n="Price" t="i"/>
    <k n="Change" t="i"/>
    <k n="Volume" t="i"/>
    <k n="Change (%)" t="i"/>
    <k n="Market cap" t="i"/>
    <k n="52 week low" t="i"/>
    <k n="52 week high" t="i"/>
    <k n="Expense ratio" t="i"/>
    <k n="Previous close" t="i"/>
    <k n="Volume average" t="i"/>
    <k n="_DisplayString" t="i"/>
    <k n="Last trade time" t="i"/>
    <k n="%EntityServiceId" t="i"/>
    <k n="%EntitySubDomainId" t="i"/>
    <k n="Price (Extended hours)" t="i"/>
    <k n="Change (Extended hours)" t="i"/>
    <k n="Change % (Extended hours)" t="i"/>
  </s>
  <s>
    <k n="Price" t="s"/>
    <k n="Change" t="s"/>
    <k n="Exchange" t="s"/>
    <k n="Change (%)" t="s"/>
    <k n="Last trade time" t="s"/>
    <k n="Price (Extended hours)" t="s"/>
    <k n="Change (Extended hours)" t="s"/>
    <k n="Change % (Extended hours)" t="s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9">
    <x:dxf>
      <x:numFmt numFmtId="167" formatCode="_-[$$-80A]* #,##0.00_-;\-[$$-80A]* #,##0.00_-;_-[$$-80A]* &quot;-&quot;??_-;_-@_-"/>
    </x:dxf>
    <x:dxf>
      <x:numFmt numFmtId="14" formatCode="0.00%"/>
    </x:dxf>
    <x:dxf>
      <x:numFmt numFmtId="27" formatCode="m/d/yyyy\ h:mm"/>
    </x:dxf>
    <x:dxf>
      <x:numFmt numFmtId="2" formatCode="0.00"/>
    </x:dxf>
    <x:dxf>
      <x:numFmt numFmtId="3" formatCode="#,##0"/>
    </x:dxf>
    <x:dxf>
      <x:numFmt numFmtId="166" formatCode="_-[$$-80A]* #,##0_-;\-[$$-80A]* #,##0_-;_-[$$-80A]* &quot;-&quot;_-;_-@_-"/>
    </x:dxf>
    <x:dxf>
      <x:numFmt numFmtId="165" formatCode="_([$$-409]* #,##0.00_);_([$$-409]* \(#,##0.00\);_([$$-409]* &quot;-&quot;??_);_(@_)"/>
    </x:dxf>
    <x:dxf>
      <x:numFmt numFmtId="4" formatCode="#,##0.00"/>
    </x:dxf>
    <x:dxf>
      <x:numFmt numFmtId="164" formatCode="_([$$-409]* #,##0_);_([$$-409]* \(#,##0\);_([$$-409]* &quot;-&quot;_);_(@_)"/>
    </x:dxf>
  </dxfs>
  <richProperties>
    <rPr n="IsTitleField" t="b"/>
    <rPr n="ShouldShowInCell" t="b"/>
  </richProperties>
  <richStyles>
    <rSty>
      <rpv i="0">1</rpv>
    </rSty>
    <rSty dxfid="0"/>
    <rSty dxfid="1"/>
    <rSty>
      <rpv i="1">1</rpv>
    </rSty>
    <rSty dxfid="2"/>
    <rSty dxfid="3"/>
    <rSty dxfid="4"/>
    <rSty dxfid="5"/>
    <rSty dxfid="6"/>
    <rSty dxfid="7"/>
    <rSty dxfid="8"/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1D3A-F376-4598-9F87-BEEF87FC66B0}">
  <sheetPr codeName="Sheet1"/>
  <dimension ref="A1:T200"/>
  <sheetViews>
    <sheetView tabSelected="1" zoomScaleNormal="100" workbookViewId="0">
      <pane ySplit="4" topLeftCell="A5" activePane="bottomLeft" state="frozen"/>
      <selection pane="bottomLeft" activeCell="H6" sqref="H6"/>
    </sheetView>
  </sheetViews>
  <sheetFormatPr defaultRowHeight="15" x14ac:dyDescent="0.25"/>
  <cols>
    <col min="1" max="1" width="15.5703125" style="1" customWidth="1"/>
    <col min="2" max="2" width="12.5703125" style="1" bestFit="1" customWidth="1"/>
    <col min="3" max="3" width="15.28515625" style="1" bestFit="1" customWidth="1"/>
    <col min="4" max="4" width="8" style="1" bestFit="1" customWidth="1"/>
    <col min="5" max="5" width="9.140625" style="1"/>
    <col min="6" max="6" width="10.7109375" style="1" bestFit="1" customWidth="1"/>
    <col min="7" max="7" width="8" style="1" bestFit="1" customWidth="1"/>
    <col min="8" max="8" width="15.140625" style="1" bestFit="1" customWidth="1"/>
    <col min="9" max="9" width="8" style="1" bestFit="1" customWidth="1"/>
    <col min="10" max="10" width="11.140625" style="1" bestFit="1" customWidth="1"/>
    <col min="11" max="11" width="11.140625" style="1" customWidth="1"/>
    <col min="12" max="12" width="9.28515625" style="1" bestFit="1" customWidth="1"/>
    <col min="13" max="19" width="9.140625" style="1"/>
    <col min="20" max="20" width="11.42578125" style="1" bestFit="1" customWidth="1"/>
    <col min="21" max="16384" width="9.140625" style="1"/>
  </cols>
  <sheetData>
    <row r="1" spans="1:20" s="36" customFormat="1" x14ac:dyDescent="0.25">
      <c r="A1" s="34" t="e" vm="1">
        <v>#VALUE!</v>
      </c>
      <c r="B1" s="35">
        <f>_FV(A1,"Price")</f>
        <v>23.048500000000001</v>
      </c>
      <c r="C1" s="35"/>
      <c r="J1" s="36" t="e" vm="2">
        <v>#VALUE!</v>
      </c>
      <c r="K1" s="36" t="e" vm="3">
        <v>#VALUE!</v>
      </c>
      <c r="L1" s="39" t="e" vm="4">
        <v>#VALUE!</v>
      </c>
      <c r="Q1" s="25" t="e" vm="5">
        <v>#VALUE!</v>
      </c>
    </row>
    <row r="2" spans="1:20" s="36" customFormat="1" x14ac:dyDescent="0.25">
      <c r="A2" s="34" t="s">
        <v>60</v>
      </c>
      <c r="B2" s="35"/>
      <c r="J2" s="36">
        <f>J3/$B$1</f>
        <v>100.87424344317418</v>
      </c>
      <c r="K2" s="37">
        <f>_FV(K1,"Price")</f>
        <v>272.45999999999998</v>
      </c>
      <c r="L2" s="35">
        <f>_FV(L1,"Price")</f>
        <v>123.75</v>
      </c>
      <c r="Q2" s="37">
        <f>_FV(Q1,"Price")</f>
        <v>96.93</v>
      </c>
    </row>
    <row r="3" spans="1:20" s="36" customFormat="1" x14ac:dyDescent="0.25">
      <c r="A3" s="34" t="s">
        <v>61</v>
      </c>
      <c r="J3" s="35">
        <f>_FV(J1,"Price")</f>
        <v>2325</v>
      </c>
      <c r="K3" s="35">
        <f>K2*$B$1</f>
        <v>6279.7943099999993</v>
      </c>
      <c r="L3" s="36">
        <f>L2*B1</f>
        <v>2852.2518749999999</v>
      </c>
      <c r="Q3" s="36">
        <f>Q2*B1</f>
        <v>2234.0911050000004</v>
      </c>
    </row>
    <row r="4" spans="1:20" x14ac:dyDescent="0.25">
      <c r="A4" s="1" t="s">
        <v>0</v>
      </c>
      <c r="B4" s="1" t="s">
        <v>2</v>
      </c>
      <c r="C4" s="1" t="s">
        <v>1</v>
      </c>
      <c r="D4" s="1" t="s">
        <v>3</v>
      </c>
      <c r="E4" s="1" t="s">
        <v>5</v>
      </c>
      <c r="F4" s="9" t="s">
        <v>11</v>
      </c>
      <c r="G4" s="1" t="s">
        <v>12</v>
      </c>
      <c r="H4" s="1" t="s">
        <v>13</v>
      </c>
      <c r="I4" s="1" t="s">
        <v>14</v>
      </c>
      <c r="J4" s="32" t="s">
        <v>36</v>
      </c>
      <c r="K4" s="33" t="s">
        <v>37</v>
      </c>
      <c r="L4" s="1" t="s">
        <v>53</v>
      </c>
      <c r="M4" s="1" t="s">
        <v>54</v>
      </c>
      <c r="N4" s="1" t="s">
        <v>55</v>
      </c>
      <c r="O4" s="1" t="s">
        <v>56</v>
      </c>
      <c r="P4" s="1" t="s">
        <v>57</v>
      </c>
      <c r="Q4" s="25" t="s">
        <v>58</v>
      </c>
      <c r="R4" s="1" t="s">
        <v>59</v>
      </c>
    </row>
    <row r="5" spans="1:20" x14ac:dyDescent="0.25">
      <c r="A5" s="3">
        <v>-3.5483870967741943E-2</v>
      </c>
      <c r="B5" s="3">
        <v>2.8136586876918262E-2</v>
      </c>
      <c r="C5" s="3">
        <v>0.19270239452679597</v>
      </c>
      <c r="D5" s="3">
        <v>-5.5138115573814782E-2</v>
      </c>
      <c r="E5" s="4">
        <v>8.2799999999999999E-2</v>
      </c>
      <c r="F5" s="4">
        <v>-6.8099999999999994E-2</v>
      </c>
      <c r="G5" s="3">
        <v>-1.6000000000000001E-3</v>
      </c>
      <c r="H5" s="4">
        <v>6.8699999999999997E-2</v>
      </c>
      <c r="I5" s="7">
        <v>-4.0000000000000002E-4</v>
      </c>
      <c r="J5" s="7">
        <v>6.2799999999999995E-2</v>
      </c>
      <c r="K5" s="7">
        <v>7.7700000000000005E-2</v>
      </c>
      <c r="L5" s="7">
        <v>4.6600000000000003E-2</v>
      </c>
      <c r="M5" s="7">
        <v>-1.49E-2</v>
      </c>
      <c r="N5" s="7">
        <v>1.9699999999999999E-2</v>
      </c>
      <c r="O5" s="7">
        <v>5.5899999999999998E-2</v>
      </c>
      <c r="P5" s="7">
        <v>2.1700000000000001E-2</v>
      </c>
      <c r="Q5" s="7">
        <v>1.4999999999999999E-2</v>
      </c>
      <c r="R5" s="7">
        <v>9.4999999999999998E-3</v>
      </c>
      <c r="T5" s="13"/>
    </row>
    <row r="6" spans="1:20" x14ac:dyDescent="0.25">
      <c r="A6" s="3">
        <v>19.666666666666668</v>
      </c>
      <c r="B6" s="3">
        <v>6.1665394516533002E-2</v>
      </c>
      <c r="C6" s="3">
        <v>0.31807623992348683</v>
      </c>
      <c r="D6" s="3">
        <v>0.2354905496560474</v>
      </c>
      <c r="E6" s="4">
        <v>-2.8000000000000001E-2</v>
      </c>
      <c r="F6" s="4">
        <v>-5.5800000000000002E-2</v>
      </c>
      <c r="G6" s="3">
        <v>3.6600000000000001E-2</v>
      </c>
      <c r="H6" s="4">
        <v>-1.2E-2</v>
      </c>
      <c r="I6" s="7">
        <v>4.7399999999999998E-2</v>
      </c>
      <c r="J6" s="7">
        <v>-1.0699999999999999E-2</v>
      </c>
      <c r="K6" s="7">
        <v>-5.1000000000000004E-3</v>
      </c>
      <c r="L6" s="7">
        <v>-2.5999999999999999E-2</v>
      </c>
      <c r="M6" s="7">
        <v>-5.4300000000000001E-2</v>
      </c>
      <c r="N6" s="7">
        <v>-6.3700000000000007E-2</v>
      </c>
      <c r="O6" s="7">
        <v>-2.63E-2</v>
      </c>
      <c r="P6" s="7">
        <v>4.1000000000000002E-2</v>
      </c>
      <c r="Q6" s="7">
        <v>-7.4999999999999997E-2</v>
      </c>
      <c r="R6" s="7">
        <v>2.1499999999999998E-2</v>
      </c>
      <c r="T6" s="13"/>
    </row>
    <row r="7" spans="1:20" x14ac:dyDescent="0.25">
      <c r="A7" s="3">
        <v>6.7615658362989384E-2</v>
      </c>
      <c r="B7" s="3">
        <v>0.15191783451718183</v>
      </c>
      <c r="C7" s="3">
        <v>-0.27685011362513584</v>
      </c>
      <c r="D7" s="3">
        <v>5.5105348460291734E-2</v>
      </c>
      <c r="E7" s="4">
        <v>0.1822</v>
      </c>
      <c r="F7" s="4">
        <v>0.2492</v>
      </c>
      <c r="G7" s="3">
        <v>0.1163</v>
      </c>
      <c r="H7" s="4">
        <v>5.2999999999999999E-2</v>
      </c>
      <c r="I7" s="7">
        <v>0.12790000000000001</v>
      </c>
      <c r="J7" s="7">
        <v>0.14779999999999999</v>
      </c>
      <c r="K7" s="7">
        <v>0.154</v>
      </c>
      <c r="L7" s="7">
        <v>0.20169999999999999</v>
      </c>
      <c r="M7" s="7">
        <v>0.1444</v>
      </c>
      <c r="N7" s="7">
        <v>8.1199999999999994E-2</v>
      </c>
      <c r="O7" s="7">
        <v>0.14269999999999999</v>
      </c>
      <c r="P7" s="7">
        <v>0.1263</v>
      </c>
      <c r="Q7" s="7">
        <v>0.10979999999999999</v>
      </c>
      <c r="R7" s="7">
        <v>9.4200000000000006E-2</v>
      </c>
      <c r="T7" s="13"/>
    </row>
    <row r="8" spans="1:20" x14ac:dyDescent="0.25">
      <c r="A8" s="3">
        <v>-0.11356466876971608</v>
      </c>
      <c r="B8" s="3">
        <v>-7.6618178337310008E-2</v>
      </c>
      <c r="C8" s="3">
        <v>-0.32101167315175094</v>
      </c>
      <c r="D8" s="3">
        <v>-0.13400866540550435</v>
      </c>
      <c r="E8" s="4">
        <v>-0.40379999999999999</v>
      </c>
      <c r="F8" s="4">
        <v>-0.14019999999999999</v>
      </c>
      <c r="G8" s="3">
        <v>-0.1351</v>
      </c>
      <c r="H8" s="4">
        <v>-5.0000000000000001E-3</v>
      </c>
      <c r="I8" s="7">
        <v>-0.1285</v>
      </c>
      <c r="J8" s="7">
        <v>0.1226</v>
      </c>
      <c r="K8" s="7">
        <v>0.112</v>
      </c>
      <c r="L8" s="7">
        <v>6.0999999999999999E-2</v>
      </c>
      <c r="M8" s="7">
        <v>0.1694</v>
      </c>
      <c r="N8" s="7">
        <v>0.14699999999999999</v>
      </c>
      <c r="O8" s="7">
        <v>4.87E-2</v>
      </c>
      <c r="P8" s="7">
        <v>-0.22459999999999999</v>
      </c>
      <c r="Q8" s="7">
        <v>6.6000000000000003E-2</v>
      </c>
      <c r="R8" s="7">
        <v>-0.15740000000000001</v>
      </c>
      <c r="T8" s="13"/>
    </row>
    <row r="9" spans="1:20" x14ac:dyDescent="0.25">
      <c r="A9" s="3">
        <v>-3.8422649140546043E-2</v>
      </c>
      <c r="B9" s="3">
        <v>-5.8908904066169117E-2</v>
      </c>
      <c r="C9" s="3">
        <v>-8.242536164973846E-2</v>
      </c>
      <c r="D9" s="3">
        <v>-9.0217632689318233E-2</v>
      </c>
      <c r="E9" s="4">
        <v>-8.5099999999999995E-2</v>
      </c>
      <c r="F9" s="4">
        <v>-8.0000000000000004E-4</v>
      </c>
      <c r="G9" s="3">
        <v>-9.0700000000000003E-2</v>
      </c>
      <c r="H9" s="4">
        <v>-1.2200000000000001E-2</v>
      </c>
      <c r="I9" s="7">
        <v>-8.1000000000000003E-2</v>
      </c>
      <c r="J9" s="7">
        <v>-5.04E-2</v>
      </c>
      <c r="K9" s="7">
        <v>-6.3200000000000006E-2</v>
      </c>
      <c r="L9" s="7">
        <v>-6.4299999999999996E-2</v>
      </c>
      <c r="M9" s="7">
        <v>-3.7400000000000003E-2</v>
      </c>
      <c r="N9" s="7">
        <v>-4.6800000000000001E-2</v>
      </c>
      <c r="O9" s="7">
        <v>-6.3700000000000007E-2</v>
      </c>
      <c r="P9" s="7">
        <v>-0.1055</v>
      </c>
      <c r="Q9" s="7">
        <v>-9.98E-2</v>
      </c>
      <c r="R9" s="7">
        <v>-6.2199999999999998E-2</v>
      </c>
      <c r="T9" s="13"/>
    </row>
    <row r="10" spans="1:20" x14ac:dyDescent="0.25">
      <c r="A10" s="3">
        <v>8.4429824561403466E-2</v>
      </c>
      <c r="B10" s="3">
        <v>2.9593258728030408E-2</v>
      </c>
      <c r="C10" s="3">
        <v>-0.19908297589114043</v>
      </c>
      <c r="D10" s="3">
        <v>5.0778416383014946E-3</v>
      </c>
      <c r="E10" s="4">
        <v>3.95E-2</v>
      </c>
      <c r="F10" s="4">
        <v>-1.6999999999999999E-3</v>
      </c>
      <c r="G10" s="3">
        <v>-1.4999999999999999E-2</v>
      </c>
      <c r="H10" s="4">
        <v>6.7000000000000002E-3</v>
      </c>
      <c r="I10" s="7">
        <v>-4.0000000000000002E-4</v>
      </c>
      <c r="J10" s="7">
        <v>3.95E-2</v>
      </c>
      <c r="K10" s="7">
        <v>4.99E-2</v>
      </c>
      <c r="L10" s="7">
        <v>-1.2999999999999999E-3</v>
      </c>
      <c r="M10" s="7">
        <v>-2.5000000000000001E-2</v>
      </c>
      <c r="N10" s="7">
        <v>4.8999999999999998E-3</v>
      </c>
      <c r="O10" s="7">
        <v>9.1000000000000004E-3</v>
      </c>
      <c r="P10" s="7">
        <v>-1.67E-2</v>
      </c>
      <c r="Q10" s="7">
        <v>2.9999999999999997E-4</v>
      </c>
      <c r="R10" s="7">
        <v>1.4500000000000001E-2</v>
      </c>
      <c r="T10" s="13"/>
    </row>
    <row r="11" spans="1:20" x14ac:dyDescent="0.25">
      <c r="A11" s="3">
        <v>-4.8016701461377799E-2</v>
      </c>
      <c r="B11" s="3">
        <v>3.9195923690573585E-2</v>
      </c>
      <c r="C11" s="3">
        <v>7.9514609612007126E-2</v>
      </c>
      <c r="D11" s="3">
        <v>4.7644101484858974E-2</v>
      </c>
      <c r="E11" s="4">
        <v>0.13020000000000001</v>
      </c>
      <c r="F11" s="4">
        <v>9.5999999999999992E-3</v>
      </c>
      <c r="G11" s="3">
        <v>1.9599999999999999E-2</v>
      </c>
      <c r="H11" s="4">
        <v>1.5100000000000001E-2</v>
      </c>
      <c r="I11" s="7">
        <v>2.4799999999999999E-2</v>
      </c>
      <c r="J11" s="7">
        <v>1.5E-3</v>
      </c>
      <c r="K11" s="7">
        <v>-1.09E-2</v>
      </c>
      <c r="L11" s="7">
        <v>0</v>
      </c>
      <c r="M11" s="7">
        <v>-5.5999999999999999E-3</v>
      </c>
      <c r="N11" s="7">
        <v>-2.06E-2</v>
      </c>
      <c r="O11" s="7">
        <v>-2.12E-2</v>
      </c>
      <c r="P11" s="7">
        <v>1.8499999999999999E-2</v>
      </c>
      <c r="Q11" s="7">
        <v>-1.3100000000000001E-2</v>
      </c>
      <c r="R11" s="7">
        <v>5.0000000000000001E-4</v>
      </c>
      <c r="T11" s="13"/>
    </row>
    <row r="12" spans="1:20" x14ac:dyDescent="0.25">
      <c r="A12" s="3">
        <v>-6.0784313725490251E-2</v>
      </c>
      <c r="B12" s="3">
        <v>3.9566641059992649E-2</v>
      </c>
      <c r="C12" s="3">
        <v>4.792332268371262E-4</v>
      </c>
      <c r="D12" s="3">
        <v>-6.1141602634467468E-2</v>
      </c>
      <c r="E12" s="4">
        <v>-1.43E-2</v>
      </c>
      <c r="F12" s="4">
        <v>5.4999999999999997E-3</v>
      </c>
      <c r="G12" s="3">
        <v>3.3799999999999997E-2</v>
      </c>
      <c r="H12" s="4">
        <v>4.1500000000000002E-2</v>
      </c>
      <c r="I12" s="7">
        <v>3.6299999999999999E-2</v>
      </c>
      <c r="J12" s="7">
        <v>7.5700000000000003E-2</v>
      </c>
      <c r="K12" s="7">
        <v>8.7499999999999994E-2</v>
      </c>
      <c r="L12" s="7">
        <v>2.01E-2</v>
      </c>
      <c r="M12" s="7">
        <v>6.6400000000000001E-2</v>
      </c>
      <c r="N12" s="7">
        <v>0.03</v>
      </c>
      <c r="O12" s="7">
        <v>6.8699999999999997E-2</v>
      </c>
      <c r="P12" s="7">
        <v>3.1600000000000003E-2</v>
      </c>
      <c r="Q12" s="7">
        <v>6.7599999999999993E-2</v>
      </c>
      <c r="R12" s="7">
        <v>-1.7299999999999999E-2</v>
      </c>
      <c r="T12" s="13"/>
    </row>
    <row r="13" spans="1:20" x14ac:dyDescent="0.25">
      <c r="A13" s="3">
        <v>-0.32</v>
      </c>
      <c r="B13" s="3">
        <v>4.3148868629386619E-2</v>
      </c>
      <c r="C13" s="3">
        <v>-1.4483627204030264E-2</v>
      </c>
      <c r="D13" s="3">
        <v>6.3631056625802679E-2</v>
      </c>
      <c r="E13" s="4">
        <v>6.2E-2</v>
      </c>
      <c r="F13" s="4">
        <v>5.0000000000000001E-4</v>
      </c>
      <c r="G13" s="3">
        <v>1.9699999999999999E-2</v>
      </c>
      <c r="H13" s="4">
        <v>-1.55E-2</v>
      </c>
      <c r="I13" s="7">
        <v>2.18E-2</v>
      </c>
      <c r="J13" s="7">
        <v>1.0200000000000001E-2</v>
      </c>
      <c r="K13" s="7">
        <v>2.07E-2</v>
      </c>
      <c r="L13" s="7">
        <v>-2.53E-2</v>
      </c>
      <c r="M13" s="7">
        <v>2.6499999999999999E-2</v>
      </c>
      <c r="N13" s="7">
        <v>-3.0599999999999999E-2</v>
      </c>
      <c r="O13" s="7">
        <v>-6.6E-3</v>
      </c>
      <c r="P13" s="7">
        <v>3.8E-3</v>
      </c>
      <c r="Q13" s="7">
        <v>6.1000000000000004E-3</v>
      </c>
      <c r="R13" s="7">
        <v>-2.9999999999999997E-4</v>
      </c>
      <c r="T13" s="13"/>
    </row>
    <row r="14" spans="1:20" x14ac:dyDescent="0.25">
      <c r="A14" s="3">
        <v>-0.17582417582417587</v>
      </c>
      <c r="B14" s="3">
        <v>7.5997919646339646E-3</v>
      </c>
      <c r="C14" s="3">
        <v>4.2336724647193916E-2</v>
      </c>
      <c r="D14" s="3">
        <v>-7.2399415173011308E-2</v>
      </c>
      <c r="E14" s="4">
        <v>-6.7999999999999996E-3</v>
      </c>
      <c r="F14" s="4">
        <v>4.8300000000000003E-2</v>
      </c>
      <c r="G14" s="3">
        <v>2.4299999999999999E-2</v>
      </c>
      <c r="H14" s="4">
        <v>7.3599999999999999E-2</v>
      </c>
      <c r="I14" s="7">
        <v>1.49E-2</v>
      </c>
      <c r="J14" s="7">
        <v>2.3999999999999998E-3</v>
      </c>
      <c r="K14" s="7">
        <v>-2.07E-2</v>
      </c>
      <c r="L14" s="7">
        <v>-4.5999999999999999E-3</v>
      </c>
      <c r="M14" s="7">
        <v>-2.7300000000000001E-2</v>
      </c>
      <c r="N14" s="7">
        <v>-1.8E-3</v>
      </c>
      <c r="O14" s="7">
        <v>-4.4999999999999997E-3</v>
      </c>
      <c r="P14" s="7">
        <v>0.04</v>
      </c>
      <c r="Q14" s="7">
        <v>-2.8E-3</v>
      </c>
      <c r="R14" s="7">
        <v>3.3E-3</v>
      </c>
      <c r="T14" s="13"/>
    </row>
    <row r="15" spans="1:20" x14ac:dyDescent="0.25">
      <c r="A15" s="3">
        <v>0.66972477064220182</v>
      </c>
      <c r="B15" s="3">
        <v>-2.0102487265536779E-2</v>
      </c>
      <c r="C15" s="3">
        <v>-6.4859335038363178E-2</v>
      </c>
      <c r="D15" s="3">
        <v>0.11697816488235634</v>
      </c>
      <c r="E15" s="4">
        <v>-5.7999999999999996E-3</v>
      </c>
      <c r="F15" s="4">
        <v>1.7399999999999999E-2</v>
      </c>
      <c r="G15" s="3">
        <v>-1.37E-2</v>
      </c>
      <c r="H15" s="4">
        <v>4.4000000000000003E-3</v>
      </c>
      <c r="I15" s="7">
        <v>-1.6400000000000001E-2</v>
      </c>
      <c r="J15" s="7">
        <v>5.7500000000000002E-2</v>
      </c>
      <c r="K15" s="7">
        <v>3.3500000000000002E-2</v>
      </c>
      <c r="L15" s="7">
        <v>3.4299999999999997E-2</v>
      </c>
      <c r="M15" s="7">
        <v>8.4599999999999995E-2</v>
      </c>
      <c r="N15" s="7">
        <v>9.8599999999999993E-2</v>
      </c>
      <c r="O15" s="7">
        <v>2.4500000000000001E-2</v>
      </c>
      <c r="P15" s="7">
        <v>-3.3799999999999997E-2</v>
      </c>
      <c r="Q15" s="7">
        <v>6.6E-3</v>
      </c>
      <c r="R15" s="7">
        <v>4.8099999999999997E-2</v>
      </c>
      <c r="T15" s="13"/>
    </row>
    <row r="16" spans="1:20" x14ac:dyDescent="0.25">
      <c r="A16" s="3">
        <v>0.1354166666666668</v>
      </c>
      <c r="B16" s="3">
        <v>2.316625972647884E-2</v>
      </c>
      <c r="C16" s="3">
        <v>5.348143577085243E-3</v>
      </c>
      <c r="D16" s="3">
        <v>7.0304913575451683E-2</v>
      </c>
      <c r="E16" s="4">
        <v>-3.7900000000000003E-2</v>
      </c>
      <c r="F16" s="4">
        <v>-3.3700000000000001E-2</v>
      </c>
      <c r="G16" s="3">
        <v>1.41E-2</v>
      </c>
      <c r="H16" s="4">
        <v>3.8999999999999998E-3</v>
      </c>
      <c r="I16" s="7">
        <v>1.46E-2</v>
      </c>
      <c r="J16" s="7">
        <v>4.4000000000000003E-3</v>
      </c>
      <c r="K16" s="7">
        <v>2.9399999999999999E-2</v>
      </c>
      <c r="L16" s="7">
        <v>1.3100000000000001E-2</v>
      </c>
      <c r="M16" s="7">
        <v>-5.79E-2</v>
      </c>
      <c r="N16" s="7">
        <v>-8.0000000000000002E-3</v>
      </c>
      <c r="O16" s="7">
        <v>1.3899999999999999E-2</v>
      </c>
      <c r="P16" s="7">
        <v>0.01</v>
      </c>
      <c r="Q16" s="7">
        <v>3.1300000000000001E-2</v>
      </c>
      <c r="R16" s="7">
        <v>1.7399999999999999E-2</v>
      </c>
      <c r="T16" s="13"/>
    </row>
    <row r="17" spans="1:20" x14ac:dyDescent="0.25">
      <c r="A17" s="3">
        <v>8.4033613445378234E-3</v>
      </c>
      <c r="B17" s="3">
        <v>7.6194310854718561E-2</v>
      </c>
      <c r="C17" s="3">
        <v>5.5814963622543165E-2</v>
      </c>
      <c r="D17" s="3">
        <v>4.6828408782867911E-2</v>
      </c>
      <c r="E17" s="4">
        <v>4.2200000000000001E-2</v>
      </c>
      <c r="F17" s="4">
        <v>3.8300000000000001E-2</v>
      </c>
      <c r="G17" s="3">
        <v>6.3200000000000006E-2</v>
      </c>
      <c r="H17" s="4">
        <v>7.3899999999999993E-2</v>
      </c>
      <c r="I17" s="7">
        <v>6.4399999999999999E-2</v>
      </c>
      <c r="J17" s="7">
        <v>5.6099999999999997E-2</v>
      </c>
      <c r="K17" s="7">
        <v>7.8799999999999995E-2</v>
      </c>
      <c r="L17" s="7">
        <v>6.5000000000000002E-2</v>
      </c>
      <c r="M17" s="7">
        <v>3.2500000000000001E-2</v>
      </c>
      <c r="N17" s="7">
        <v>3.2399999999999998E-2</v>
      </c>
      <c r="O17" s="7">
        <v>3.4299999999999997E-2</v>
      </c>
      <c r="P17" s="7">
        <v>7.2300000000000003E-2</v>
      </c>
      <c r="Q17" s="7">
        <v>-6.3E-3</v>
      </c>
      <c r="R17" s="7">
        <v>8.2000000000000007E-3</v>
      </c>
      <c r="T17" s="13"/>
    </row>
    <row r="18" spans="1:20" x14ac:dyDescent="0.25">
      <c r="A18" s="3">
        <v>-0.20930232558139536</v>
      </c>
      <c r="B18" s="3">
        <v>-8.3981669249729482E-2</v>
      </c>
      <c r="C18" s="3">
        <v>-0.11502979050547753</v>
      </c>
      <c r="D18" s="3">
        <v>-2.0771119516889015E-2</v>
      </c>
      <c r="E18" s="4">
        <v>1.0999999999999999E-2</v>
      </c>
      <c r="F18" s="4">
        <v>-5.3999999999999999E-2</v>
      </c>
      <c r="G18" s="3">
        <v>-5.7700000000000001E-2</v>
      </c>
      <c r="H18" s="4">
        <v>1.1900000000000001E-2</v>
      </c>
      <c r="I18" s="7">
        <v>-6.3500000000000001E-2</v>
      </c>
      <c r="J18" s="7">
        <v>-5.1900000000000002E-2</v>
      </c>
      <c r="K18" s="7">
        <v>-7.46E-2</v>
      </c>
      <c r="L18" s="7">
        <v>-5.7799999999999997E-2</v>
      </c>
      <c r="M18" s="7">
        <v>1.6500000000000001E-2</v>
      </c>
      <c r="N18" s="7">
        <v>-9.1999999999999998E-3</v>
      </c>
      <c r="O18" s="7">
        <v>-2.7699999999999999E-2</v>
      </c>
      <c r="P18" s="7">
        <v>-7.1300000000000002E-2</v>
      </c>
      <c r="Q18" s="7">
        <v>3.7000000000000002E-3</v>
      </c>
      <c r="R18" s="7">
        <v>1.2200000000000001E-2</v>
      </c>
      <c r="T18" s="13"/>
    </row>
    <row r="19" spans="1:20" x14ac:dyDescent="0.25">
      <c r="A19" s="3">
        <v>-8.8569265707797121E-2</v>
      </c>
      <c r="B19" s="3">
        <v>5.4574136339796415E-2</v>
      </c>
      <c r="C19" s="3">
        <v>5.46265328874024E-2</v>
      </c>
      <c r="D19" s="3">
        <v>-1.4776070611310827E-2</v>
      </c>
      <c r="E19" s="4">
        <v>0.1186</v>
      </c>
      <c r="F19" s="4">
        <v>8.4000000000000005E-2</v>
      </c>
      <c r="G19" s="3">
        <v>3.7600000000000001E-2</v>
      </c>
      <c r="H19" s="4">
        <v>-0.1051</v>
      </c>
      <c r="I19" s="7">
        <v>4.0300000000000002E-2</v>
      </c>
      <c r="J19" s="7">
        <v>3.9600000000000003E-2</v>
      </c>
      <c r="K19" s="7">
        <v>3.7199999999999997E-2</v>
      </c>
      <c r="L19" s="7">
        <v>2.8000000000000001E-2</v>
      </c>
      <c r="M19" s="7">
        <v>-5.28E-2</v>
      </c>
      <c r="N19" s="7">
        <v>8.9999999999999998E-4</v>
      </c>
      <c r="O19" s="7">
        <v>1.9300000000000001E-2</v>
      </c>
      <c r="P19" s="7">
        <v>3.6299999999999999E-2</v>
      </c>
      <c r="Q19" s="7">
        <v>5.6300000000000003E-2</v>
      </c>
      <c r="R19" s="7">
        <v>-5.1999999999999998E-3</v>
      </c>
      <c r="T19" s="13"/>
    </row>
    <row r="20" spans="1:20" x14ac:dyDescent="0.25">
      <c r="A20" s="3">
        <v>-0.35213339872486521</v>
      </c>
      <c r="B20" s="3">
        <v>3.9626517431440841E-2</v>
      </c>
      <c r="C20" s="3">
        <v>-2.4759080800592942E-2</v>
      </c>
      <c r="D20" s="3">
        <v>-1.5639078388467006E-2</v>
      </c>
      <c r="E20" s="4">
        <v>-4.0500000000000001E-2</v>
      </c>
      <c r="F20" s="4">
        <v>5.6800000000000003E-2</v>
      </c>
      <c r="G20" s="3">
        <v>4.5999999999999999E-3</v>
      </c>
      <c r="H20" s="4">
        <v>1.7299999999999999E-2</v>
      </c>
      <c r="I20" s="7">
        <v>1.3599999999999999E-2</v>
      </c>
      <c r="J20" s="7">
        <v>6.0699999999999997E-2</v>
      </c>
      <c r="K20" s="7">
        <v>4.4400000000000002E-2</v>
      </c>
      <c r="L20" s="7">
        <v>4.1399999999999999E-2</v>
      </c>
      <c r="M20" s="7">
        <v>7.3000000000000001E-3</v>
      </c>
      <c r="N20" s="7">
        <v>-2.7699999999999999E-2</v>
      </c>
      <c r="O20" s="7">
        <v>1.2699999999999999E-2</v>
      </c>
      <c r="P20" s="7">
        <v>-4.4000000000000003E-3</v>
      </c>
      <c r="Q20" s="7">
        <v>2.3599999999999999E-2</v>
      </c>
      <c r="R20" s="7">
        <v>4.3499999999999997E-2</v>
      </c>
      <c r="T20" s="13"/>
    </row>
    <row r="21" spans="1:20" x14ac:dyDescent="0.25">
      <c r="A21" s="3">
        <v>-0.15674110835401156</v>
      </c>
      <c r="B21" s="3">
        <v>2.760741525791828E-2</v>
      </c>
      <c r="C21" s="3">
        <v>7.7017245050031838E-2</v>
      </c>
      <c r="D21" s="3">
        <v>-3.0208463362875936E-2</v>
      </c>
      <c r="E21" s="4">
        <v>2.98E-2</v>
      </c>
      <c r="F21" s="4">
        <v>6.4399999999999999E-2</v>
      </c>
      <c r="G21" s="3">
        <v>3.7699999999999997E-2</v>
      </c>
      <c r="H21" s="4">
        <v>1.9400000000000001E-2</v>
      </c>
      <c r="I21" s="7">
        <v>3.2500000000000001E-2</v>
      </c>
      <c r="J21" s="7">
        <v>6.8000000000000005E-2</v>
      </c>
      <c r="K21" s="7">
        <v>8.3900000000000002E-2</v>
      </c>
      <c r="L21" s="7">
        <v>2.3099999999999999E-2</v>
      </c>
      <c r="M21" s="7">
        <v>1.84E-2</v>
      </c>
      <c r="N21" s="7">
        <v>9.9699999999999997E-2</v>
      </c>
      <c r="O21" s="7">
        <v>3.0800000000000001E-2</v>
      </c>
      <c r="P21" s="7">
        <v>3.56E-2</v>
      </c>
      <c r="Q21" s="7">
        <v>-0.13600000000000001</v>
      </c>
      <c r="R21" s="7">
        <v>1.11E-2</v>
      </c>
      <c r="T21" s="13"/>
    </row>
    <row r="22" spans="1:20" x14ac:dyDescent="0.25">
      <c r="A22" s="3">
        <v>-3.7082818294189935E-3</v>
      </c>
      <c r="B22" s="3">
        <v>9.1133133332385444E-2</v>
      </c>
      <c r="C22" s="3">
        <v>0.11780104712041882</v>
      </c>
      <c r="D22" s="3">
        <v>3.8164971165683834E-2</v>
      </c>
      <c r="E22" s="4">
        <v>7.3800000000000004E-2</v>
      </c>
      <c r="F22" s="4">
        <v>9.74E-2</v>
      </c>
      <c r="G22" s="3">
        <v>6.2399999999999997E-2</v>
      </c>
      <c r="H22" s="4">
        <v>4.1000000000000002E-2</v>
      </c>
      <c r="I22" s="7">
        <v>7.9200000000000007E-2</v>
      </c>
      <c r="J22" s="7">
        <v>4.6600000000000003E-2</v>
      </c>
      <c r="K22" s="7">
        <v>9.5699999999999993E-2</v>
      </c>
      <c r="L22" s="7">
        <v>7.1599999999999997E-2</v>
      </c>
      <c r="M22" s="7">
        <v>2.24E-2</v>
      </c>
      <c r="N22" s="7">
        <v>1.14E-2</v>
      </c>
      <c r="O22" s="7">
        <v>6.3200000000000006E-2</v>
      </c>
      <c r="P22" s="7">
        <v>9.8400000000000001E-2</v>
      </c>
      <c r="Q22" s="7">
        <v>5.33E-2</v>
      </c>
      <c r="R22" s="7">
        <v>0.1074</v>
      </c>
      <c r="T22" s="13"/>
    </row>
    <row r="23" spans="1:20" x14ac:dyDescent="0.25">
      <c r="A23" s="3">
        <v>-0.20400131190554277</v>
      </c>
      <c r="B23" s="3">
        <v>-8.908319314549841E-2</v>
      </c>
      <c r="C23" s="3">
        <v>-8.9244107287997754E-2</v>
      </c>
      <c r="D23" s="3">
        <v>9.5004966652476264E-2</v>
      </c>
      <c r="E23" s="4">
        <v>0.13270000000000001</v>
      </c>
      <c r="F23" s="4">
        <v>-8.6199999999999999E-2</v>
      </c>
      <c r="G23" s="3">
        <v>-8.7999999999999995E-2</v>
      </c>
      <c r="H23" s="4">
        <v>-2.1600000000000001E-2</v>
      </c>
      <c r="I23" s="7">
        <v>-9.3399999999999997E-2</v>
      </c>
      <c r="J23" s="7">
        <v>-0.1226</v>
      </c>
      <c r="K23" s="7">
        <v>-0.14699999999999999</v>
      </c>
      <c r="L23" s="7">
        <v>-0.1109</v>
      </c>
      <c r="M23" s="7">
        <v>-0.11269999999999999</v>
      </c>
      <c r="N23" s="7">
        <v>-0.121</v>
      </c>
      <c r="O23" s="7">
        <v>-0.1221</v>
      </c>
      <c r="P23" s="7">
        <v>-0.114</v>
      </c>
      <c r="Q23" s="7">
        <v>-2.3999999999999998E-3</v>
      </c>
      <c r="R23" s="7">
        <v>-8.4199999999999997E-2</v>
      </c>
      <c r="T23" s="13"/>
    </row>
    <row r="24" spans="1:20" x14ac:dyDescent="0.25">
      <c r="A24" s="3">
        <v>-0.12535857716580615</v>
      </c>
      <c r="B24" s="3">
        <v>-2.5964892135896061E-3</v>
      </c>
      <c r="C24" s="3">
        <v>-0.18405694579538426</v>
      </c>
      <c r="D24" s="3">
        <v>-9.4876660341555834E-3</v>
      </c>
      <c r="E24" s="4">
        <v>-0.1603</v>
      </c>
      <c r="F24" s="4">
        <v>-7.3999999999999996E-2</v>
      </c>
      <c r="G24" s="3">
        <v>3.7400000000000003E-2</v>
      </c>
      <c r="H24" s="4">
        <v>1.9E-3</v>
      </c>
      <c r="I24" s="7">
        <v>1.89E-2</v>
      </c>
      <c r="J24" s="7">
        <v>-2.47E-2</v>
      </c>
      <c r="K24" s="7">
        <v>-3.2500000000000001E-2</v>
      </c>
      <c r="L24" s="7">
        <v>1.83E-2</v>
      </c>
      <c r="M24" s="7">
        <v>6.2100000000000002E-2</v>
      </c>
      <c r="N24" s="7">
        <v>2.18E-2</v>
      </c>
      <c r="O24" s="7">
        <v>1.61E-2</v>
      </c>
      <c r="P24" s="7">
        <v>2.2800000000000001E-2</v>
      </c>
      <c r="Q24" s="7">
        <v>-4.7000000000000002E-3</v>
      </c>
      <c r="R24" s="7">
        <v>5.4800000000000001E-2</v>
      </c>
      <c r="T24" s="13"/>
    </row>
    <row r="25" spans="1:20" x14ac:dyDescent="0.25">
      <c r="A25" s="3">
        <v>-1.1063829787233958E-2</v>
      </c>
      <c r="B25" s="3">
        <v>-8.6599411352120154E-2</v>
      </c>
      <c r="C25" s="3">
        <v>-3.8268560251722025E-2</v>
      </c>
      <c r="D25" s="3">
        <v>-2.6943855569992486E-2</v>
      </c>
      <c r="E25" s="4">
        <v>-0.17860000000000001</v>
      </c>
      <c r="F25" s="4">
        <v>-5.2600000000000001E-2</v>
      </c>
      <c r="G25" s="3">
        <v>-5.3699999999999998E-2</v>
      </c>
      <c r="H25" s="4">
        <v>6.5799999999999997E-2</v>
      </c>
      <c r="I25" s="7">
        <v>-6.8400000000000002E-2</v>
      </c>
      <c r="J25" s="7">
        <v>3.7000000000000002E-3</v>
      </c>
      <c r="K25" s="7">
        <v>-3.5000000000000001E-3</v>
      </c>
      <c r="L25" s="7">
        <v>-2.7199999999999998E-2</v>
      </c>
      <c r="M25" s="7">
        <v>1.47E-2</v>
      </c>
      <c r="N25" s="7">
        <v>0.1125</v>
      </c>
      <c r="O25" s="7">
        <v>5.1000000000000004E-3</v>
      </c>
      <c r="P25" s="7">
        <v>-7.0300000000000001E-2</v>
      </c>
      <c r="Q25" s="7">
        <v>4.8099999999999997E-2</v>
      </c>
      <c r="R25" s="7">
        <v>-1.5900000000000001E-2</v>
      </c>
      <c r="T25" s="13"/>
    </row>
    <row r="26" spans="1:20" x14ac:dyDescent="0.25">
      <c r="A26" s="3">
        <v>-6.6719618745035805E-2</v>
      </c>
      <c r="B26" s="3">
        <v>-3.5142496946261432E-3</v>
      </c>
      <c r="C26" s="3">
        <v>4.9301744523267771E-2</v>
      </c>
      <c r="D26" s="3">
        <v>1.2813409059426423E-2</v>
      </c>
      <c r="E26" s="4">
        <v>3.7199999999999997E-2</v>
      </c>
      <c r="F26" s="4">
        <v>4.3E-3</v>
      </c>
      <c r="G26" s="3">
        <v>2.9999999999999997E-4</v>
      </c>
      <c r="H26" s="4">
        <v>4.1399999999999999E-2</v>
      </c>
      <c r="I26" s="7">
        <v>1.1999999999999999E-3</v>
      </c>
      <c r="J26" s="7">
        <v>-2.4400000000000002E-2</v>
      </c>
      <c r="K26" s="7">
        <v>-7.7999999999999996E-3</v>
      </c>
      <c r="L26" s="7">
        <v>-1.23E-2</v>
      </c>
      <c r="M26" s="7">
        <v>4.4999999999999997E-3</v>
      </c>
      <c r="N26" s="7">
        <v>-2.63E-2</v>
      </c>
      <c r="O26" s="7">
        <v>-1.78E-2</v>
      </c>
      <c r="P26" s="7">
        <v>-1.3599999999999999E-2</v>
      </c>
      <c r="Q26" s="7">
        <v>-2.3699999999999999E-2</v>
      </c>
      <c r="R26" s="7">
        <v>-3.6600000000000001E-2</v>
      </c>
      <c r="T26" s="13"/>
    </row>
    <row r="27" spans="1:20" x14ac:dyDescent="0.25">
      <c r="A27" s="3">
        <v>5.4144571588054684E-2</v>
      </c>
      <c r="B27" s="3">
        <v>5.8430747872643539E-2</v>
      </c>
      <c r="C27" s="3">
        <v>5.1315727754585087E-2</v>
      </c>
      <c r="D27" s="3">
        <v>-6.8516129032258025E-2</v>
      </c>
      <c r="E27" s="4">
        <v>0.11990000000000001</v>
      </c>
      <c r="F27" s="4">
        <v>1.6500000000000001E-2</v>
      </c>
      <c r="G27" s="3">
        <v>2.8000000000000001E-2</v>
      </c>
      <c r="H27" s="4">
        <v>-7.0999999999999994E-2</v>
      </c>
      <c r="I27" s="7">
        <v>3.2199999999999999E-2</v>
      </c>
      <c r="J27" s="7">
        <v>9.9699999999999997E-2</v>
      </c>
      <c r="K27" s="7">
        <v>0.1086</v>
      </c>
      <c r="L27" s="7">
        <v>7.7700000000000005E-2</v>
      </c>
      <c r="M27" s="7">
        <v>6.9199999999999998E-2</v>
      </c>
      <c r="N27" s="7">
        <v>3.9100000000000003E-2</v>
      </c>
      <c r="O27" s="7">
        <v>5.8000000000000003E-2</v>
      </c>
      <c r="P27" s="7">
        <v>5.4999999999999997E-3</v>
      </c>
      <c r="Q27" s="7">
        <v>-4.5999999999999999E-3</v>
      </c>
      <c r="R27" s="7">
        <v>2.4199999999999999E-2</v>
      </c>
      <c r="T27" s="13"/>
    </row>
    <row r="28" spans="1:20" x14ac:dyDescent="0.25">
      <c r="A28" s="3">
        <v>-0.24695250105086167</v>
      </c>
      <c r="B28" s="3">
        <v>2.7153164413134784E-2</v>
      </c>
      <c r="C28" s="3">
        <v>-3.5033721088127426E-2</v>
      </c>
      <c r="D28" s="3">
        <v>-3.7506209637357131E-2</v>
      </c>
      <c r="E28" s="4">
        <v>-4.2299999999999997E-2</v>
      </c>
      <c r="F28" s="4">
        <v>1.09E-2</v>
      </c>
      <c r="G28" s="3">
        <v>5.1299999999999998E-2</v>
      </c>
      <c r="H28" s="4">
        <v>-3.4299999999999997E-2</v>
      </c>
      <c r="I28" s="7">
        <v>3.56E-2</v>
      </c>
      <c r="J28" s="7">
        <v>-5.0799999999999998E-2</v>
      </c>
      <c r="K28" s="7">
        <v>-2.9100000000000001E-2</v>
      </c>
      <c r="L28" s="7">
        <v>-4.9799999999999997E-2</v>
      </c>
      <c r="M28" s="7">
        <v>-4.7999999999999996E-3</v>
      </c>
      <c r="N28" s="7">
        <v>-3.2099999999999997E-2</v>
      </c>
      <c r="O28" s="7">
        <v>-3.8600000000000002E-2</v>
      </c>
      <c r="P28" s="7">
        <v>3.2000000000000001E-2</v>
      </c>
      <c r="Q28" s="7">
        <v>5.8900000000000001E-2</v>
      </c>
      <c r="R28" s="7">
        <v>1.04E-2</v>
      </c>
      <c r="T28" s="13"/>
    </row>
    <row r="29" spans="1:20" x14ac:dyDescent="0.25">
      <c r="A29" s="3">
        <v>-0.13726201269265634</v>
      </c>
      <c r="B29" s="3">
        <v>1.0486916111847133E-2</v>
      </c>
      <c r="C29" s="3">
        <v>8.1682942411244082E-3</v>
      </c>
      <c r="D29" s="3">
        <v>-1.8168516034630034E-2</v>
      </c>
      <c r="E29" s="4">
        <v>8.2100000000000006E-2</v>
      </c>
      <c r="F29" s="4">
        <v>5.1700000000000003E-2</v>
      </c>
      <c r="G29" s="3">
        <v>-4.1000000000000003E-3</v>
      </c>
      <c r="H29" s="4">
        <v>1.84E-2</v>
      </c>
      <c r="I29" s="7">
        <v>2.8999999999999998E-3</v>
      </c>
      <c r="J29" s="7">
        <v>-4.7999999999999996E-3</v>
      </c>
      <c r="K29" s="7">
        <v>-1.5100000000000001E-2</v>
      </c>
      <c r="L29" s="7">
        <v>3.3099999999999997E-2</v>
      </c>
      <c r="M29" s="7">
        <v>0.01</v>
      </c>
      <c r="N29" s="7">
        <v>3.73E-2</v>
      </c>
      <c r="O29" s="7">
        <v>5.8999999999999999E-3</v>
      </c>
      <c r="P29" s="7">
        <v>4.8999999999999998E-3</v>
      </c>
      <c r="Q29" s="7">
        <v>5.3100000000000001E-2</v>
      </c>
      <c r="R29" s="7">
        <v>3.5799999999999998E-2</v>
      </c>
      <c r="T29" s="13"/>
    </row>
    <row r="30" spans="1:20" x14ac:dyDescent="0.25">
      <c r="A30" s="3">
        <v>-0.10688259109311743</v>
      </c>
      <c r="B30" s="3">
        <v>5.4826457065779315E-2</v>
      </c>
      <c r="C30" s="3">
        <v>1.1073175232997867E-2</v>
      </c>
      <c r="D30" s="3">
        <v>5.5174104953408442E-3</v>
      </c>
      <c r="E30" s="4">
        <v>-0.1149</v>
      </c>
      <c r="F30" s="4">
        <v>2.5999999999999999E-3</v>
      </c>
      <c r="G30" s="3">
        <v>1.5900000000000001E-2</v>
      </c>
      <c r="H30" s="4">
        <v>9.2700000000000005E-2</v>
      </c>
      <c r="I30" s="7">
        <v>2.4199999999999999E-2</v>
      </c>
      <c r="J30" s="7">
        <v>0.13320000000000001</v>
      </c>
      <c r="K30" s="7">
        <v>0.13589999999999999</v>
      </c>
      <c r="L30" s="7">
        <v>8.6599999999999996E-2</v>
      </c>
      <c r="M30" s="7">
        <v>4.8399999999999999E-2</v>
      </c>
      <c r="N30" s="7">
        <v>4.6300000000000001E-2</v>
      </c>
      <c r="O30" s="7">
        <v>8.1900000000000001E-2</v>
      </c>
      <c r="P30" s="7">
        <v>4.0000000000000002E-4</v>
      </c>
      <c r="Q30" s="7">
        <v>-8.3000000000000004E-2</v>
      </c>
      <c r="R30" s="7">
        <v>2.23E-2</v>
      </c>
      <c r="T30" s="13"/>
    </row>
    <row r="31" spans="1:20" x14ac:dyDescent="0.25">
      <c r="A31" s="3">
        <v>-4.7949429540548864E-2</v>
      </c>
      <c r="B31" s="3">
        <v>3.7136479601526788E-3</v>
      </c>
      <c r="C31" s="3">
        <v>6.85269177676988E-2</v>
      </c>
      <c r="D31" s="3">
        <v>5.4860383406276393E-3</v>
      </c>
      <c r="E31" s="4">
        <v>8.3000000000000004E-2</v>
      </c>
      <c r="F31" s="4">
        <v>1.55E-2</v>
      </c>
      <c r="G31" s="3">
        <v>-5.9999999999999995E-4</v>
      </c>
      <c r="H31" s="4">
        <v>-9.5999999999999992E-3</v>
      </c>
      <c r="I31" s="7">
        <v>3.5000000000000001E-3</v>
      </c>
      <c r="J31" s="7">
        <v>4.1799999999999997E-2</v>
      </c>
      <c r="K31" s="7">
        <v>3.9E-2</v>
      </c>
      <c r="L31" s="7">
        <v>5.16E-2</v>
      </c>
      <c r="M31" s="7">
        <v>5.7200000000000001E-2</v>
      </c>
      <c r="N31" s="7">
        <v>-8.8000000000000005E-3</v>
      </c>
      <c r="O31" s="7">
        <v>3.1E-2</v>
      </c>
      <c r="P31" s="7">
        <v>4.4999999999999997E-3</v>
      </c>
      <c r="Q31" s="7">
        <v>-1.83E-2</v>
      </c>
      <c r="R31" s="7">
        <v>-6.1000000000000004E-3</v>
      </c>
      <c r="T31" s="13"/>
    </row>
    <row r="32" spans="1:20" x14ac:dyDescent="0.25">
      <c r="A32" s="3">
        <v>-2.4808299503834015E-2</v>
      </c>
      <c r="B32" s="3">
        <v>-3.9870623626798468E-2</v>
      </c>
      <c r="C32" s="3">
        <v>5.9991638795986631E-2</v>
      </c>
      <c r="D32" s="3">
        <v>-6.1872090173978583E-3</v>
      </c>
      <c r="E32" s="4">
        <v>-1.37E-2</v>
      </c>
      <c r="F32" s="4">
        <v>-1.72E-2</v>
      </c>
      <c r="G32" s="3">
        <v>-3.2500000000000001E-2</v>
      </c>
      <c r="H32" s="4">
        <v>0.10059999999999999</v>
      </c>
      <c r="I32" s="7">
        <v>-2.9100000000000001E-2</v>
      </c>
      <c r="J32" s="7">
        <v>-6.5199999999999994E-2</v>
      </c>
      <c r="K32" s="7">
        <v>-8.6099999999999996E-2</v>
      </c>
      <c r="L32" s="7">
        <v>-6.5000000000000002E-2</v>
      </c>
      <c r="M32" s="7">
        <v>-7.2599999999999998E-2</v>
      </c>
      <c r="N32" s="7">
        <v>-6.13E-2</v>
      </c>
      <c r="O32" s="7">
        <v>-4.7100000000000003E-2</v>
      </c>
      <c r="P32" s="7">
        <v>-7.6E-3</v>
      </c>
      <c r="Q32" s="7">
        <v>-1.9099999999999999E-2</v>
      </c>
      <c r="R32" s="7">
        <v>3.2199999999999999E-2</v>
      </c>
      <c r="T32" s="13"/>
    </row>
    <row r="33" spans="1:20" x14ac:dyDescent="0.25">
      <c r="A33" s="3">
        <v>8.7972091612315839E-3</v>
      </c>
      <c r="B33" s="3">
        <v>-1.375109892244445E-2</v>
      </c>
      <c r="C33" s="3">
        <v>-7.5198144210322809E-2</v>
      </c>
      <c r="D33" s="3">
        <v>-5.1150895140664905E-2</v>
      </c>
      <c r="E33" s="4">
        <v>-7.6300000000000007E-2</v>
      </c>
      <c r="F33" s="4">
        <v>4.58E-2</v>
      </c>
      <c r="G33" s="3">
        <v>-3.8699999999999998E-2</v>
      </c>
      <c r="H33" s="4">
        <v>1.6299999999999999E-2</v>
      </c>
      <c r="I33" s="7">
        <v>-3.73E-2</v>
      </c>
      <c r="J33" s="7">
        <v>-9.1999999999999998E-3</v>
      </c>
      <c r="K33" s="7">
        <v>1.9400000000000001E-2</v>
      </c>
      <c r="L33" s="7">
        <v>-1.84E-2</v>
      </c>
      <c r="M33" s="7">
        <v>-2.5499999999999998E-2</v>
      </c>
      <c r="N33" s="7">
        <v>-0.06</v>
      </c>
      <c r="O33" s="7">
        <v>-2.6800000000000001E-2</v>
      </c>
      <c r="P33" s="7">
        <v>-4.6899999999999997E-2</v>
      </c>
      <c r="Q33" s="7">
        <v>8.6499999999999994E-2</v>
      </c>
      <c r="R33" s="7">
        <v>-6.8099999999999994E-2</v>
      </c>
      <c r="T33" s="13"/>
    </row>
    <row r="34" spans="1:20" x14ac:dyDescent="0.25">
      <c r="A34" s="3">
        <v>0.17083999289646595</v>
      </c>
      <c r="B34" s="3">
        <v>8.6543722894994346E-2</v>
      </c>
      <c r="C34" s="3">
        <v>-3.0354131534569852E-3</v>
      </c>
      <c r="D34" s="3">
        <v>8.4407971864010507E-3</v>
      </c>
      <c r="E34" s="4">
        <v>-3.7100000000000001E-2</v>
      </c>
      <c r="F34" s="4">
        <v>-2.1299999999999999E-2</v>
      </c>
      <c r="G34" s="3">
        <v>4.8000000000000001E-2</v>
      </c>
      <c r="H34" s="4">
        <v>1.7500000000000002E-2</v>
      </c>
      <c r="I34" s="7">
        <v>5.5899999999999998E-2</v>
      </c>
      <c r="J34" s="7">
        <v>7.9000000000000008E-3</v>
      </c>
      <c r="K34" s="7">
        <v>1.5699999999999999E-2</v>
      </c>
      <c r="L34" s="7">
        <v>3.2399999999999998E-2</v>
      </c>
      <c r="M34" s="7">
        <v>7.4999999999999997E-3</v>
      </c>
      <c r="N34" s="7">
        <v>-3.1300000000000001E-2</v>
      </c>
      <c r="O34" s="7">
        <v>-1.5699999999999999E-2</v>
      </c>
      <c r="P34" s="7">
        <v>3.6700000000000003E-2</v>
      </c>
      <c r="Q34" s="7">
        <v>-1.17E-2</v>
      </c>
      <c r="R34" s="7">
        <v>-1.9099999999999999E-2</v>
      </c>
      <c r="T34" s="13"/>
    </row>
    <row r="35" spans="1:20" x14ac:dyDescent="0.25">
      <c r="A35" s="3">
        <v>-0.14461491721099801</v>
      </c>
      <c r="B35" s="3">
        <v>4.8479631014395706E-3</v>
      </c>
      <c r="C35" s="3">
        <v>9.6581603001003782E-2</v>
      </c>
      <c r="D35" s="3">
        <v>4.1386888047857236E-2</v>
      </c>
      <c r="E35" s="4">
        <v>8.9499999999999996E-2</v>
      </c>
      <c r="F35" s="4">
        <v>-4.5699999999999998E-2</v>
      </c>
      <c r="G35" s="3">
        <v>6.4000000000000003E-3</v>
      </c>
      <c r="H35" s="4">
        <v>-1.7000000000000001E-2</v>
      </c>
      <c r="I35" s="7">
        <v>8.0000000000000002E-3</v>
      </c>
      <c r="J35" s="7">
        <v>6.0900000000000003E-2</v>
      </c>
      <c r="K35" s="7">
        <v>5.8599999999999999E-2</v>
      </c>
      <c r="L35" s="7">
        <v>8.1699999999999995E-2</v>
      </c>
      <c r="M35" s="7">
        <v>5.9700000000000003E-2</v>
      </c>
      <c r="N35" s="7">
        <v>7.3899999999999993E-2</v>
      </c>
      <c r="O35" s="7">
        <v>9.5000000000000001E-2</v>
      </c>
      <c r="P35" s="7">
        <v>1.3100000000000001E-2</v>
      </c>
      <c r="Q35" s="7">
        <v>0.1429</v>
      </c>
      <c r="R35" s="7">
        <v>-1.52E-2</v>
      </c>
      <c r="T35" s="13"/>
    </row>
    <row r="36" spans="1:20" x14ac:dyDescent="0.25">
      <c r="A36" s="3">
        <v>-2.16971318175063E-2</v>
      </c>
      <c r="B36" s="3">
        <v>1.8724314081964483E-2</v>
      </c>
      <c r="C36" s="3">
        <v>4.3512868134783682E-3</v>
      </c>
      <c r="D36" s="3">
        <v>-1.5800540702913677E-2</v>
      </c>
      <c r="E36" s="4">
        <v>2.01E-2</v>
      </c>
      <c r="F36" s="4">
        <v>-3.5000000000000003E-2</v>
      </c>
      <c r="G36" s="3">
        <v>4.19E-2</v>
      </c>
      <c r="H36" s="4">
        <v>-2.6700000000000002E-2</v>
      </c>
      <c r="I36" s="7">
        <v>3.0599999999999999E-2</v>
      </c>
      <c r="J36" s="7">
        <v>-1.3299999999999999E-2</v>
      </c>
      <c r="K36" s="7">
        <v>-8.3000000000000001E-3</v>
      </c>
      <c r="L36" s="7">
        <v>2.1299999999999999E-2</v>
      </c>
      <c r="M36" s="7">
        <v>-5.1999999999999998E-3</v>
      </c>
      <c r="N36" s="7">
        <v>2.9499999999999998E-2</v>
      </c>
      <c r="O36" s="7">
        <v>-8.8999999999999999E-3</v>
      </c>
      <c r="P36" s="7">
        <v>3.4099999999999998E-2</v>
      </c>
      <c r="Q36" s="7">
        <v>-1.41E-2</v>
      </c>
      <c r="R36" s="7">
        <v>2.92E-2</v>
      </c>
      <c r="T36" s="13"/>
    </row>
    <row r="37" spans="1:20" x14ac:dyDescent="0.25">
      <c r="A37" s="3">
        <v>-6.9809234171965703E-2</v>
      </c>
      <c r="B37" s="3">
        <v>4.5032027160369976E-2</v>
      </c>
      <c r="C37" s="3">
        <v>4.0183253298007378E-2</v>
      </c>
      <c r="D37" s="3">
        <v>2.2881917263804573E-3</v>
      </c>
      <c r="E37" s="4">
        <v>-2.4500000000000001E-2</v>
      </c>
      <c r="F37" s="4">
        <v>3.6999999999999998E-2</v>
      </c>
      <c r="G37" s="3">
        <v>2.1600000000000001E-2</v>
      </c>
      <c r="H37" s="4">
        <v>2.46E-2</v>
      </c>
      <c r="I37" s="7">
        <v>2.3300000000000001E-2</v>
      </c>
      <c r="J37" s="7">
        <v>0.1245</v>
      </c>
      <c r="K37" s="7">
        <v>0.13139999999999999</v>
      </c>
      <c r="L37" s="7">
        <v>7.6700000000000004E-2</v>
      </c>
      <c r="M37" s="7">
        <v>4.6699999999999998E-2</v>
      </c>
      <c r="N37" s="7">
        <v>3.49E-2</v>
      </c>
      <c r="O37" s="7">
        <v>8.0100000000000005E-2</v>
      </c>
      <c r="P37" s="7">
        <v>8.0999999999999996E-3</v>
      </c>
      <c r="Q37" s="7">
        <v>1.3100000000000001E-2</v>
      </c>
      <c r="R37" s="7">
        <v>8.0999999999999996E-3</v>
      </c>
      <c r="T37" s="13"/>
    </row>
    <row r="38" spans="1:20" x14ac:dyDescent="0.25">
      <c r="A38" s="3">
        <v>-4.3627710206240095E-2</v>
      </c>
      <c r="B38" s="3">
        <v>-1.5529506061517184E-3</v>
      </c>
      <c r="C38" s="3">
        <v>3.0839260312944539E-2</v>
      </c>
      <c r="D38" s="3">
        <v>-4.9942791762013793E-2</v>
      </c>
      <c r="E38" s="4">
        <v>-5.4800000000000001E-2</v>
      </c>
      <c r="F38" s="4">
        <v>-6.0000000000000001E-3</v>
      </c>
      <c r="G38" s="3">
        <v>2.1100000000000001E-2</v>
      </c>
      <c r="H38" s="4">
        <v>-5.2200000000000003E-2</v>
      </c>
      <c r="I38" s="7">
        <v>1.52E-2</v>
      </c>
      <c r="J38" s="7">
        <v>1.9E-2</v>
      </c>
      <c r="K38" s="7">
        <v>1.8800000000000001E-2</v>
      </c>
      <c r="L38" s="7">
        <v>2.2499999999999999E-2</v>
      </c>
      <c r="M38" s="7">
        <v>1.5599999999999999E-2</v>
      </c>
      <c r="N38" s="7">
        <v>5.1000000000000004E-3</v>
      </c>
      <c r="O38" s="7">
        <v>3.6700000000000003E-2</v>
      </c>
      <c r="P38" s="7">
        <v>2.2599999999999999E-2</v>
      </c>
      <c r="Q38" s="7">
        <v>-4.3400000000000001E-2</v>
      </c>
      <c r="R38" s="7">
        <v>-2.07E-2</v>
      </c>
      <c r="T38" s="13"/>
    </row>
    <row r="39" spans="1:20" x14ac:dyDescent="0.25">
      <c r="A39" s="3">
        <v>-3.4711587544665676E-2</v>
      </c>
      <c r="B39" s="3">
        <v>1.8412231966573378E-2</v>
      </c>
      <c r="C39" s="3">
        <v>6.3926387795871509E-2</v>
      </c>
      <c r="D39" s="3">
        <v>4.3582089552238829E-2</v>
      </c>
      <c r="E39" s="4">
        <v>-3.2599999999999997E-2</v>
      </c>
      <c r="F39" s="4">
        <v>1.7299999999999999E-2</v>
      </c>
      <c r="G39" s="3">
        <v>3.8E-3</v>
      </c>
      <c r="H39" s="4">
        <v>-2.6599999999999999E-2</v>
      </c>
      <c r="I39" s="7">
        <v>2.8999999999999998E-3</v>
      </c>
      <c r="J39" s="7">
        <v>3.0300000000000001E-2</v>
      </c>
      <c r="K39" s="7">
        <v>2.8400000000000002E-2</v>
      </c>
      <c r="L39" s="7">
        <v>-1.78E-2</v>
      </c>
      <c r="M39" s="7">
        <v>1.5900000000000001E-2</v>
      </c>
      <c r="N39" s="7">
        <v>-1.7000000000000001E-2</v>
      </c>
      <c r="O39" s="7">
        <v>-1.2999999999999999E-3</v>
      </c>
      <c r="P39" s="7">
        <v>-1.24E-2</v>
      </c>
      <c r="Q39" s="7">
        <v>1.1599999999999999E-2</v>
      </c>
      <c r="R39" s="7">
        <v>1.01E-2</v>
      </c>
      <c r="T39" s="13"/>
    </row>
    <row r="40" spans="1:20" x14ac:dyDescent="0.25">
      <c r="A40" s="3">
        <v>0.26102349533311875</v>
      </c>
      <c r="B40" s="3">
        <v>4.1334036961741948E-2</v>
      </c>
      <c r="C40" s="3">
        <v>0.11955269400203314</v>
      </c>
      <c r="D40" s="3">
        <v>1.0985031385803874E-2</v>
      </c>
      <c r="E40" s="4">
        <v>-2.5999999999999999E-3</v>
      </c>
      <c r="F40" s="4">
        <v>1.8200000000000001E-2</v>
      </c>
      <c r="G40" s="3">
        <v>1.15E-2</v>
      </c>
      <c r="H40" s="4">
        <v>-3.1699999999999999E-2</v>
      </c>
      <c r="I40" s="7">
        <v>2.06E-2</v>
      </c>
      <c r="J40" s="7">
        <v>2.8299999999999999E-2</v>
      </c>
      <c r="K40" s="7">
        <v>3.0300000000000001E-2</v>
      </c>
      <c r="L40" s="7">
        <v>3.0999999999999999E-3</v>
      </c>
      <c r="M40" s="7">
        <v>2.5000000000000001E-3</v>
      </c>
      <c r="N40" s="7">
        <v>-5.4000000000000003E-3</v>
      </c>
      <c r="O40" s="7">
        <v>2.9999999999999997E-4</v>
      </c>
      <c r="P40" s="7">
        <v>1.6899999999999998E-2</v>
      </c>
      <c r="Q40" s="7">
        <v>-1.6E-2</v>
      </c>
      <c r="R40" s="7">
        <v>1.21E-2</v>
      </c>
      <c r="T40" s="13"/>
    </row>
    <row r="41" spans="1:20" x14ac:dyDescent="0.25">
      <c r="A41" s="3">
        <v>-0.2719390743995313</v>
      </c>
      <c r="B41" s="3">
        <v>-2.4509397457158671E-2</v>
      </c>
      <c r="C41" s="3">
        <v>-2.6265425988253186E-2</v>
      </c>
      <c r="D41" s="3">
        <v>-4.6061722708429134E-2</v>
      </c>
      <c r="E41" s="4">
        <v>9.6199999999999994E-2</v>
      </c>
      <c r="F41" s="4">
        <v>7.4200000000000002E-2</v>
      </c>
      <c r="G41" s="3">
        <v>7.4000000000000003E-3</v>
      </c>
      <c r="H41" s="4">
        <v>0.24110000000000001</v>
      </c>
      <c r="I41" s="7">
        <v>1.8E-3</v>
      </c>
      <c r="J41" s="7">
        <v>-5.8099999999999999E-2</v>
      </c>
      <c r="K41" s="7">
        <v>-5.9299999999999999E-2</v>
      </c>
      <c r="L41" s="7">
        <v>-3.8699999999999998E-2</v>
      </c>
      <c r="M41" s="7">
        <v>1.04E-2</v>
      </c>
      <c r="N41" s="7">
        <v>-6.0199999999999997E-2</v>
      </c>
      <c r="O41" s="7">
        <v>-1.7999999999999999E-2</v>
      </c>
      <c r="P41" s="7">
        <v>4.4999999999999997E-3</v>
      </c>
      <c r="Q41" s="7">
        <v>1.4999999999999999E-2</v>
      </c>
      <c r="R41" s="7">
        <v>1.0699999999999999E-2</v>
      </c>
      <c r="T41" s="13"/>
    </row>
    <row r="42" spans="1:20" x14ac:dyDescent="0.25">
      <c r="A42" s="3">
        <v>0.22770425776754893</v>
      </c>
      <c r="B42" s="3">
        <v>3.6763481166932108E-2</v>
      </c>
      <c r="C42" s="3">
        <v>7.5132978723404841E-3</v>
      </c>
      <c r="D42" s="3">
        <v>1.0296085160839952E-2</v>
      </c>
      <c r="E42" s="4">
        <v>-2.1100000000000001E-2</v>
      </c>
      <c r="F42" s="4">
        <v>2.4500000000000001E-2</v>
      </c>
      <c r="G42" s="3">
        <v>1.14E-2</v>
      </c>
      <c r="H42" s="4">
        <v>-5.7700000000000001E-2</v>
      </c>
      <c r="I42" s="7">
        <v>1.4E-2</v>
      </c>
      <c r="J42" s="7">
        <v>2.3900000000000001E-2</v>
      </c>
      <c r="K42" s="7">
        <v>3.3300000000000003E-2</v>
      </c>
      <c r="L42" s="7">
        <v>-6.7999999999999996E-3</v>
      </c>
      <c r="M42" s="7">
        <v>-3.7000000000000002E-3</v>
      </c>
      <c r="N42" s="7">
        <v>-3.8E-3</v>
      </c>
      <c r="O42" s="7">
        <v>-2.4500000000000001E-2</v>
      </c>
      <c r="P42" s="7">
        <v>8.9999999999999998E-4</v>
      </c>
      <c r="Q42" s="7">
        <v>-8.5300000000000001E-2</v>
      </c>
      <c r="R42" s="7">
        <v>6.6E-3</v>
      </c>
      <c r="T42" s="13"/>
    </row>
    <row r="43" spans="1:20" x14ac:dyDescent="0.25">
      <c r="A43" s="3">
        <v>0.43192584963954672</v>
      </c>
      <c r="B43" s="3">
        <v>2.709598379759506E-2</v>
      </c>
      <c r="C43" s="3">
        <v>-4.4229791560752477E-2</v>
      </c>
      <c r="D43" s="3">
        <v>-5.7252536331231174E-2</v>
      </c>
      <c r="E43" s="4">
        <v>6.3E-2</v>
      </c>
      <c r="F43" s="4">
        <v>-4.4000000000000003E-3</v>
      </c>
      <c r="G43" s="3">
        <v>9.4999999999999998E-3</v>
      </c>
      <c r="H43" s="4">
        <v>4.9000000000000002E-2</v>
      </c>
      <c r="I43" s="7">
        <v>1.04E-2</v>
      </c>
      <c r="J43" s="7">
        <v>2.9100000000000001E-2</v>
      </c>
      <c r="K43" s="7">
        <v>2.6200000000000001E-2</v>
      </c>
      <c r="L43" s="7">
        <v>4.0300000000000002E-2</v>
      </c>
      <c r="M43" s="7">
        <v>1.9099999999999999E-2</v>
      </c>
      <c r="N43" s="7">
        <v>3.6900000000000002E-2</v>
      </c>
      <c r="O43" s="7">
        <v>4.2200000000000001E-2</v>
      </c>
      <c r="P43" s="7">
        <v>3.8999999999999998E-3</v>
      </c>
      <c r="Q43" s="7">
        <v>-1.2999999999999999E-3</v>
      </c>
      <c r="R43" s="7">
        <v>1.6000000000000001E-3</v>
      </c>
      <c r="T43" s="13"/>
    </row>
    <row r="44" spans="1:20" x14ac:dyDescent="0.25">
      <c r="A44" s="3">
        <v>3.3198552883592379E-2</v>
      </c>
      <c r="B44" s="3">
        <v>1.987126452307636E-2</v>
      </c>
      <c r="C44" s="3">
        <v>-2.9121421520236862E-2</v>
      </c>
      <c r="D44" s="3">
        <v>-1.0043431053203163E-2</v>
      </c>
      <c r="E44" s="4">
        <v>4.7800000000000002E-2</v>
      </c>
      <c r="F44" s="4">
        <v>8.3400000000000002E-2</v>
      </c>
      <c r="G44" s="3">
        <v>-5.5999999999999999E-3</v>
      </c>
      <c r="H44" s="4">
        <v>1.5800000000000002E-2</v>
      </c>
      <c r="I44" s="7">
        <v>-3.3E-3</v>
      </c>
      <c r="J44" s="7">
        <v>-4.9000000000000002E-2</v>
      </c>
      <c r="K44" s="7">
        <v>-4.0099999999999997E-2</v>
      </c>
      <c r="L44" s="7">
        <v>-5.3800000000000001E-2</v>
      </c>
      <c r="M44" s="7">
        <v>-7.3700000000000002E-2</v>
      </c>
      <c r="N44" s="7">
        <v>-5.6300000000000003E-2</v>
      </c>
      <c r="O44" s="7">
        <v>-6.0600000000000001E-2</v>
      </c>
      <c r="P44" s="7">
        <v>-6.8999999999999999E-3</v>
      </c>
      <c r="Q44" s="7">
        <v>1.2200000000000001E-2</v>
      </c>
      <c r="R44" s="7">
        <v>-1.6799999999999999E-2</v>
      </c>
      <c r="T44" s="13"/>
    </row>
    <row r="45" spans="1:20" x14ac:dyDescent="0.25">
      <c r="A45" s="3">
        <v>-0.29865671641791047</v>
      </c>
      <c r="B45" s="3">
        <v>4.1733359130857933E-2</v>
      </c>
      <c r="C45" s="3">
        <v>5.6462120742074261E-3</v>
      </c>
      <c r="D45" s="3">
        <v>5.1850159890360965E-2</v>
      </c>
      <c r="E45" s="4">
        <v>7.5800000000000006E-2</v>
      </c>
      <c r="F45" s="4">
        <v>3.9699999999999999E-2</v>
      </c>
      <c r="G45" s="3">
        <v>4.7600000000000003E-2</v>
      </c>
      <c r="H45" s="3"/>
      <c r="I45" s="7">
        <v>3.8800000000000001E-2</v>
      </c>
      <c r="J45" s="7">
        <v>8.5000000000000006E-3</v>
      </c>
      <c r="K45" s="7">
        <v>8.2000000000000007E-3</v>
      </c>
      <c r="L45" s="7">
        <v>-1.4500000000000001E-2</v>
      </c>
      <c r="M45" s="7">
        <v>2.93E-2</v>
      </c>
      <c r="N45" s="7">
        <v>-8.2000000000000007E-3</v>
      </c>
      <c r="O45" s="7">
        <v>-7.6E-3</v>
      </c>
      <c r="P45" s="7">
        <v>3.3500000000000002E-2</v>
      </c>
      <c r="Q45" s="7">
        <v>2.5999999999999999E-2</v>
      </c>
      <c r="R45" s="7">
        <v>4.6600000000000003E-2</v>
      </c>
      <c r="T45" s="13"/>
    </row>
    <row r="46" spans="1:20" x14ac:dyDescent="0.25">
      <c r="A46" s="3">
        <v>-7.9923098049986249E-2</v>
      </c>
      <c r="B46" s="3">
        <v>5.2049707830792817E-2</v>
      </c>
      <c r="C46" s="3">
        <v>-5.4333157307985692E-2</v>
      </c>
      <c r="D46" s="3">
        <v>9.8895582329317305E-2</v>
      </c>
      <c r="E46" s="4">
        <v>-5.2299999999999999E-2</v>
      </c>
      <c r="F46" s="4">
        <v>-3.8100000000000002E-2</v>
      </c>
      <c r="G46" s="3">
        <v>1.14E-2</v>
      </c>
      <c r="H46" s="3"/>
      <c r="I46" s="7">
        <v>1.78E-2</v>
      </c>
      <c r="J46" s="7">
        <v>3.2800000000000003E-2</v>
      </c>
      <c r="K46" s="7">
        <v>3.7499999999999999E-2</v>
      </c>
      <c r="L46" s="7">
        <v>3.2099999999999997E-2</v>
      </c>
      <c r="M46" s="7">
        <v>2.52E-2</v>
      </c>
      <c r="N46" s="7">
        <v>1.7100000000000001E-2</v>
      </c>
      <c r="O46" s="7">
        <v>2.4500000000000001E-2</v>
      </c>
      <c r="P46" s="7">
        <v>2.1700000000000001E-2</v>
      </c>
      <c r="Q46" s="7">
        <v>0.16819999999999999</v>
      </c>
      <c r="R46" s="7">
        <v>-1.2999999999999999E-3</v>
      </c>
      <c r="T46" s="13"/>
    </row>
    <row r="47" spans="1:20" x14ac:dyDescent="0.25">
      <c r="A47" s="3">
        <v>-0.41542907602151402</v>
      </c>
      <c r="B47" s="3">
        <v>1.0977361400678782E-2</v>
      </c>
      <c r="C47" s="3">
        <v>8.4919472913616373E-2</v>
      </c>
      <c r="D47" s="3">
        <v>-2.864805558941844E-2</v>
      </c>
      <c r="E47" s="4">
        <v>-2.7E-2</v>
      </c>
      <c r="F47" s="4">
        <v>-1.5599999999999999E-2</v>
      </c>
      <c r="G47" s="3">
        <v>1.2999999999999999E-2</v>
      </c>
      <c r="H47" s="3"/>
      <c r="I47" s="7">
        <v>1.44E-2</v>
      </c>
      <c r="J47" s="7">
        <v>3.1699999999999999E-2</v>
      </c>
      <c r="K47" s="7">
        <v>5.1999999999999998E-3</v>
      </c>
      <c r="L47" s="7">
        <v>9.4999999999999998E-3</v>
      </c>
      <c r="M47" s="7">
        <v>9.1999999999999998E-3</v>
      </c>
      <c r="N47" s="7">
        <v>3.1199999999999999E-2</v>
      </c>
      <c r="O47" s="7">
        <v>8.6999999999999994E-3</v>
      </c>
      <c r="P47" s="7">
        <v>4.7999999999999996E-3</v>
      </c>
      <c r="Q47" s="7">
        <v>-4.6399999999999997E-2</v>
      </c>
      <c r="R47" s="7">
        <v>2.47E-2</v>
      </c>
      <c r="T47" s="13"/>
    </row>
    <row r="48" spans="1:20" x14ac:dyDescent="0.25">
      <c r="A48" s="3">
        <v>-0.39824163083908987</v>
      </c>
      <c r="B48" s="3">
        <v>1.9869742797218159E-3</v>
      </c>
      <c r="C48" s="3">
        <v>5.0417920427950458E-2</v>
      </c>
      <c r="D48" s="3">
        <v>-7.6342754194347578E-2</v>
      </c>
      <c r="E48" s="4">
        <v>-4.0899999999999999E-2</v>
      </c>
      <c r="F48" s="4">
        <v>-6.88E-2</v>
      </c>
      <c r="G48" s="3">
        <v>4.8099999999999997E-2</v>
      </c>
      <c r="H48" s="3"/>
      <c r="I48" s="7">
        <v>3.73E-2</v>
      </c>
      <c r="J48" s="7">
        <v>9.1700000000000004E-2</v>
      </c>
      <c r="K48" s="7">
        <v>0.1132</v>
      </c>
      <c r="L48" s="7">
        <v>0.13780000000000001</v>
      </c>
      <c r="M48" s="7">
        <v>0.1082</v>
      </c>
      <c r="N48" s="7">
        <v>4.65E-2</v>
      </c>
      <c r="O48" s="7">
        <v>0.14460000000000001</v>
      </c>
      <c r="P48" s="7">
        <v>5.9400000000000001E-2</v>
      </c>
      <c r="Q48" s="7">
        <v>5.0999999999999997E-2</v>
      </c>
      <c r="R48" s="7">
        <v>-3.04E-2</v>
      </c>
      <c r="T48" s="13"/>
    </row>
    <row r="49" spans="1:20" x14ac:dyDescent="0.25">
      <c r="A49" s="3"/>
      <c r="B49" s="3">
        <v>-1.526550033841282E-2</v>
      </c>
      <c r="C49" s="3">
        <v>-2.1205576281170223E-2</v>
      </c>
      <c r="D49" s="3">
        <v>-7.1947332671508379E-2</v>
      </c>
      <c r="E49" s="4">
        <v>-7.7000000000000002E-3</v>
      </c>
      <c r="F49" s="4">
        <v>1.6500000000000001E-2</v>
      </c>
      <c r="G49" s="3">
        <v>-1.4500000000000001E-2</v>
      </c>
      <c r="H49" s="3"/>
      <c r="I49" s="7">
        <v>-1.7899999999999999E-2</v>
      </c>
      <c r="J49" s="7">
        <v>-3.1399999999999997E-2</v>
      </c>
      <c r="K49" s="7">
        <v>-4.2200000000000001E-2</v>
      </c>
      <c r="L49" s="7">
        <v>-4.4999999999999998E-2</v>
      </c>
      <c r="M49" s="7">
        <v>-8.4099999999999994E-2</v>
      </c>
      <c r="N49" s="7">
        <v>-2.5000000000000001E-2</v>
      </c>
      <c r="O49" s="7">
        <v>-4.7300000000000002E-2</v>
      </c>
      <c r="P49" s="7">
        <v>-2.4199999999999999E-2</v>
      </c>
      <c r="Q49" s="7">
        <v>-1.8800000000000001E-2</v>
      </c>
      <c r="R49" s="7">
        <v>-5.5500000000000001E-2</v>
      </c>
      <c r="T49" s="13"/>
    </row>
    <row r="50" spans="1:20" x14ac:dyDescent="0.25">
      <c r="A50" s="3"/>
      <c r="B50" s="3">
        <v>2.193223308866361E-2</v>
      </c>
      <c r="C50" s="3">
        <v>8.3463338533541445E-2</v>
      </c>
      <c r="D50" s="3">
        <v>2.7762861131994387E-2</v>
      </c>
      <c r="E50" s="4">
        <v>-1.41E-2</v>
      </c>
      <c r="F50" s="4">
        <v>8.8999999999999999E-3</v>
      </c>
      <c r="G50" s="3">
        <v>-1.4999999999999999E-2</v>
      </c>
      <c r="H50" s="3"/>
      <c r="I50" s="7">
        <v>-4.1999999999999997E-3</v>
      </c>
      <c r="J50" s="7">
        <v>4.7199999999999999E-2</v>
      </c>
      <c r="K50" s="7">
        <v>7.4899999999999994E-2</v>
      </c>
      <c r="L50" s="7">
        <v>2.3199999999999998E-2</v>
      </c>
      <c r="M50" s="7">
        <v>1.78E-2</v>
      </c>
      <c r="N50" s="7">
        <v>-2E-3</v>
      </c>
      <c r="O50" s="7">
        <v>2.8899999999999999E-2</v>
      </c>
      <c r="P50" s="7">
        <v>-1.1000000000000001E-3</v>
      </c>
      <c r="Q50" s="7">
        <v>5.62E-2</v>
      </c>
      <c r="R50" s="7">
        <v>-1.83E-2</v>
      </c>
      <c r="T50" s="13"/>
    </row>
    <row r="51" spans="1:20" x14ac:dyDescent="0.25">
      <c r="A51" s="3"/>
      <c r="B51" s="3">
        <v>8.6317155825405608E-3</v>
      </c>
      <c r="C51" s="3">
        <v>0.10517241379310335</v>
      </c>
      <c r="D51" s="3">
        <v>-8.3202048050413605E-2</v>
      </c>
      <c r="E51" s="4">
        <v>1.24E-2</v>
      </c>
      <c r="F51" s="4">
        <v>7.9000000000000001E-2</v>
      </c>
      <c r="G51" s="3">
        <v>-1.4E-3</v>
      </c>
      <c r="H51" s="3"/>
      <c r="I51" s="7">
        <v>1.1999999999999999E-3</v>
      </c>
      <c r="J51" s="7">
        <v>1.5900000000000001E-2</v>
      </c>
      <c r="K51" s="7">
        <v>1.6299999999999999E-2</v>
      </c>
      <c r="L51" s="7">
        <v>-1.23E-2</v>
      </c>
      <c r="M51" s="7">
        <v>-3.1899999999999998E-2</v>
      </c>
      <c r="N51" s="7">
        <v>2E-3</v>
      </c>
      <c r="O51" s="7">
        <v>4.3E-3</v>
      </c>
      <c r="P51" s="7">
        <v>9.2999999999999992E-3</v>
      </c>
      <c r="Q51" s="7">
        <v>-9.7000000000000003E-3</v>
      </c>
      <c r="R51" s="7">
        <v>-3.7499999999999999E-2</v>
      </c>
      <c r="T51" s="13"/>
    </row>
    <row r="52" spans="1:20" x14ac:dyDescent="0.25">
      <c r="A52" s="3"/>
      <c r="B52" s="3">
        <v>7.0744957783461931E-2</v>
      </c>
      <c r="C52" s="3">
        <v>-0.14056711793628335</v>
      </c>
      <c r="D52" s="3">
        <v>9.3100850285222275E-2</v>
      </c>
      <c r="E52" s="4">
        <v>-1.78E-2</v>
      </c>
      <c r="F52" s="4">
        <v>-6.9999999999999999E-4</v>
      </c>
      <c r="G52" s="3">
        <v>2.9700000000000001E-2</v>
      </c>
      <c r="H52" s="3"/>
      <c r="I52" s="7">
        <v>3.6799999999999999E-2</v>
      </c>
      <c r="J52" s="7">
        <v>0.1057</v>
      </c>
      <c r="K52" s="7">
        <v>0.11020000000000001</v>
      </c>
      <c r="L52" s="7">
        <v>7.2300000000000003E-2</v>
      </c>
      <c r="M52" s="7">
        <v>8.0699999999999994E-2</v>
      </c>
      <c r="N52" s="7">
        <v>1.6199999999999999E-2</v>
      </c>
      <c r="O52" s="7">
        <v>7.1199999999999999E-2</v>
      </c>
      <c r="P52" s="7">
        <v>4.19E-2</v>
      </c>
      <c r="Q52" s="7">
        <v>8.7400000000000005E-2</v>
      </c>
      <c r="R52" s="7">
        <v>3.2500000000000001E-2</v>
      </c>
      <c r="T52" s="13"/>
    </row>
    <row r="53" spans="1:20" x14ac:dyDescent="0.25">
      <c r="A53" s="3"/>
      <c r="B53" s="3">
        <v>-2.3473161372182017E-2</v>
      </c>
      <c r="C53" s="3">
        <v>-8.5475792988314817E-3</v>
      </c>
      <c r="D53" s="3">
        <v>0.16341096919609324</v>
      </c>
      <c r="E53" s="4">
        <v>6.6E-3</v>
      </c>
      <c r="F53" s="4">
        <v>6.5100000000000005E-2</v>
      </c>
      <c r="G53" s="3">
        <v>4.4000000000000003E-3</v>
      </c>
      <c r="H53" s="3"/>
      <c r="I53" s="7">
        <v>-1.8E-3</v>
      </c>
      <c r="J53" s="7">
        <v>-3.0700000000000002E-2</v>
      </c>
      <c r="K53" s="7">
        <v>-3.27E-2</v>
      </c>
      <c r="L53" s="7">
        <v>-2.01E-2</v>
      </c>
      <c r="M53" s="7">
        <v>-6.1000000000000004E-3</v>
      </c>
      <c r="N53" s="7">
        <v>4.1200000000000001E-2</v>
      </c>
      <c r="O53" s="7">
        <v>-1.34E-2</v>
      </c>
      <c r="P53" s="7">
        <v>-1.9E-3</v>
      </c>
      <c r="Q53" s="7">
        <v>-1.0500000000000001E-2</v>
      </c>
      <c r="R53" s="7">
        <v>5.2299999999999999E-2</v>
      </c>
      <c r="T53" s="13"/>
    </row>
    <row r="54" spans="1:20" x14ac:dyDescent="0.25">
      <c r="A54" s="3"/>
      <c r="B54" s="3">
        <v>4.2058830304286768E-2</v>
      </c>
      <c r="C54" s="3">
        <v>8.6798751723637532E-2</v>
      </c>
      <c r="D54" s="3">
        <v>-0.10214177300579019</v>
      </c>
      <c r="E54" s="4">
        <v>0.17369999999999999</v>
      </c>
      <c r="F54" s="4">
        <v>4.3200000000000002E-2</v>
      </c>
      <c r="G54" s="3">
        <v>1.61E-2</v>
      </c>
      <c r="H54" s="3"/>
      <c r="I54" s="7">
        <v>1.7500000000000002E-2</v>
      </c>
      <c r="J54" s="7">
        <v>0.1236</v>
      </c>
      <c r="K54" s="7">
        <v>0.12609999999999999</v>
      </c>
      <c r="L54" s="7">
        <v>7.4999999999999997E-2</v>
      </c>
      <c r="M54" s="7">
        <v>0.1002</v>
      </c>
      <c r="N54" s="7">
        <v>7.9600000000000004E-2</v>
      </c>
      <c r="O54" s="7">
        <v>9.1200000000000003E-2</v>
      </c>
      <c r="P54" s="7">
        <v>1.44E-2</v>
      </c>
      <c r="Q54" s="7">
        <v>2.4299999999999999E-2</v>
      </c>
      <c r="R54" s="7">
        <v>1.72E-2</v>
      </c>
      <c r="T54" s="13"/>
    </row>
    <row r="55" spans="1:20" x14ac:dyDescent="0.25">
      <c r="A55" s="3"/>
      <c r="B55" s="3">
        <v>-3.1748686895721002E-2</v>
      </c>
      <c r="C55" s="3">
        <v>0.16298109385550288</v>
      </c>
      <c r="D55" s="3">
        <v>0.15064683053040107</v>
      </c>
      <c r="E55" s="4">
        <v>5.16E-2</v>
      </c>
      <c r="F55" s="4">
        <v>-1.24E-2</v>
      </c>
      <c r="G55" s="3">
        <v>1.21E-2</v>
      </c>
      <c r="H55" s="3"/>
      <c r="I55" s="7">
        <v>3.5000000000000001E-3</v>
      </c>
      <c r="J55" s="7">
        <v>-6.7500000000000004E-2</v>
      </c>
      <c r="K55" s="7">
        <v>-5.3999999999999999E-2</v>
      </c>
      <c r="L55" s="7">
        <v>-9.7000000000000003E-3</v>
      </c>
      <c r="M55" s="7">
        <v>0.02</v>
      </c>
      <c r="N55" s="7">
        <v>-2.1700000000000001E-2</v>
      </c>
      <c r="O55" s="7">
        <v>-3.5000000000000001E-3</v>
      </c>
      <c r="P55" s="7">
        <v>9.9000000000000008E-3</v>
      </c>
      <c r="Q55" s="7">
        <v>1.1299999999999999E-2</v>
      </c>
      <c r="R55" s="7">
        <v>-2.4299999999999999E-2</v>
      </c>
      <c r="T55" s="13"/>
    </row>
    <row r="56" spans="1:20" x14ac:dyDescent="0.25">
      <c r="A56" s="3"/>
      <c r="B56" s="3">
        <v>6.7251113988650593E-2</v>
      </c>
      <c r="C56" s="3">
        <v>0.10111524163568773</v>
      </c>
      <c r="D56" s="3">
        <v>3.7862513426423203E-2</v>
      </c>
      <c r="E56" s="4">
        <v>7.5300000000000006E-2</v>
      </c>
      <c r="F56" s="4">
        <v>3.6600000000000001E-2</v>
      </c>
      <c r="G56" s="3">
        <v>5.4699999999999999E-2</v>
      </c>
      <c r="H56" s="3"/>
      <c r="I56" s="7">
        <v>6.3E-2</v>
      </c>
      <c r="J56" s="7">
        <v>2.58E-2</v>
      </c>
      <c r="K56" s="7">
        <v>2.6599999999999999E-2</v>
      </c>
      <c r="L56" s="7">
        <v>6.7000000000000002E-3</v>
      </c>
      <c r="M56" s="7">
        <v>-3.3799999999999997E-2</v>
      </c>
      <c r="N56" s="7">
        <v>-1.15E-2</v>
      </c>
      <c r="O56" s="7">
        <v>1.6500000000000001E-2</v>
      </c>
      <c r="P56" s="7">
        <v>7.3700000000000002E-2</v>
      </c>
      <c r="Q56" s="7">
        <v>2.7000000000000001E-3</v>
      </c>
      <c r="R56" s="7">
        <v>9.6500000000000002E-2</v>
      </c>
      <c r="T56" s="13"/>
    </row>
    <row r="57" spans="1:20" x14ac:dyDescent="0.25">
      <c r="A57" s="3"/>
      <c r="B57" s="3">
        <v>-1.8239518411280735E-2</v>
      </c>
      <c r="C57" s="3">
        <v>1.9808548952706038E-2</v>
      </c>
      <c r="D57" s="3">
        <v>4.6876098109494807E-2</v>
      </c>
      <c r="E57" s="4">
        <v>-5.91E-2</v>
      </c>
      <c r="F57" s="4">
        <v>8.8000000000000005E-3</v>
      </c>
      <c r="G57" s="3">
        <v>8.0999999999999996E-3</v>
      </c>
      <c r="H57" s="3"/>
      <c r="I57" s="7">
        <v>-2.0999999999999999E-3</v>
      </c>
      <c r="J57" s="7">
        <v>3.9199999999999999E-2</v>
      </c>
      <c r="K57" s="7">
        <v>4.7000000000000002E-3</v>
      </c>
      <c r="L57" s="7">
        <v>1.5299999999999999E-2</v>
      </c>
      <c r="M57" s="7">
        <v>1.3599999999999999E-2</v>
      </c>
      <c r="N57" s="7">
        <v>6.7000000000000002E-3</v>
      </c>
      <c r="O57" s="7">
        <v>7.4999999999999997E-3</v>
      </c>
      <c r="P57" s="7">
        <v>1.3599999999999999E-2</v>
      </c>
      <c r="Q57" s="7">
        <v>1.6899999999999998E-2</v>
      </c>
      <c r="R57" s="7">
        <v>4.7999999999999996E-3</v>
      </c>
      <c r="T57" s="13"/>
    </row>
    <row r="58" spans="1:20" x14ac:dyDescent="0.25">
      <c r="A58" s="3"/>
      <c r="B58" s="3">
        <v>-6.8382655493798614E-2</v>
      </c>
      <c r="C58" s="3">
        <v>-4.1428182065958101E-2</v>
      </c>
      <c r="D58" s="3">
        <v>3.2958257713248555E-2</v>
      </c>
      <c r="E58" s="4">
        <v>1.9E-3</v>
      </c>
      <c r="F58" s="4">
        <v>4.5999999999999999E-3</v>
      </c>
      <c r="G58" s="3">
        <v>-3.3500000000000002E-2</v>
      </c>
      <c r="H58" s="3"/>
      <c r="I58" s="7">
        <v>-4.9099999999999998E-2</v>
      </c>
      <c r="J58" s="7">
        <v>-3.6299999999999999E-2</v>
      </c>
      <c r="K58" s="7">
        <v>-2.23E-2</v>
      </c>
      <c r="L58" s="7">
        <v>-1.41E-2</v>
      </c>
      <c r="M58" s="7">
        <v>-5.2699999999999997E-2</v>
      </c>
      <c r="N58" s="7">
        <v>5.2999999999999999E-2</v>
      </c>
      <c r="O58" s="7">
        <v>-1.9E-2</v>
      </c>
      <c r="P58" s="7">
        <v>-6.8599999999999994E-2</v>
      </c>
      <c r="Q58" s="7">
        <v>1.2999999999999999E-3</v>
      </c>
      <c r="R58" s="7">
        <v>-6.3799999999999996E-2</v>
      </c>
      <c r="T58" s="13"/>
    </row>
    <row r="59" spans="1:20" x14ac:dyDescent="0.25">
      <c r="A59" s="3"/>
      <c r="B59" s="3">
        <v>-1.5272772488428534E-2</v>
      </c>
      <c r="C59" s="3">
        <v>-0.17667738798713439</v>
      </c>
      <c r="D59" s="3">
        <v>-1.9572953736654828E-2</v>
      </c>
      <c r="E59" s="4">
        <v>8.3000000000000001E-3</v>
      </c>
      <c r="F59" s="4">
        <v>-2.86E-2</v>
      </c>
      <c r="G59" s="3">
        <v>-1.9099999999999999E-2</v>
      </c>
      <c r="H59" s="3"/>
      <c r="I59" s="7">
        <v>-2.3199999999999998E-2</v>
      </c>
      <c r="J59" s="7">
        <v>3.6299999999999999E-2</v>
      </c>
      <c r="K59" s="7">
        <v>6.1000000000000004E-3</v>
      </c>
      <c r="L59" s="7">
        <v>1.3299999999999999E-2</v>
      </c>
      <c r="M59" s="7">
        <v>6.4299999999999996E-2</v>
      </c>
      <c r="N59" s="7">
        <v>5.8400000000000001E-2</v>
      </c>
      <c r="O59" s="7">
        <v>1.34E-2</v>
      </c>
      <c r="P59" s="7">
        <v>-3.4700000000000002E-2</v>
      </c>
      <c r="Q59" s="7">
        <v>6.13E-2</v>
      </c>
      <c r="R59" s="7">
        <v>1.4E-2</v>
      </c>
      <c r="T59" s="13"/>
    </row>
    <row r="60" spans="1:20" x14ac:dyDescent="0.25">
      <c r="A60" s="3"/>
      <c r="B60" s="3">
        <v>3.3728916738190668E-3</v>
      </c>
      <c r="C60" s="3">
        <v>-0.10837668400693616</v>
      </c>
      <c r="D60" s="3">
        <v>-9.7391751252730308E-2</v>
      </c>
      <c r="E60" s="4">
        <v>1.3599999999999999E-2</v>
      </c>
      <c r="F60" s="4">
        <v>-2.1499999999999998E-2</v>
      </c>
      <c r="G60" s="3">
        <v>4.0000000000000002E-4</v>
      </c>
      <c r="H60" s="3"/>
      <c r="I60" s="7">
        <v>4.3E-3</v>
      </c>
      <c r="J60" s="7">
        <v>1.0699999999999999E-2</v>
      </c>
      <c r="K60" s="7">
        <v>2.7E-2</v>
      </c>
      <c r="L60" s="7">
        <v>4.1999999999999997E-3</v>
      </c>
      <c r="M60" s="7">
        <v>5.8999999999999999E-3</v>
      </c>
      <c r="N60" s="7">
        <v>1.0999999999999999E-2</v>
      </c>
      <c r="O60" s="7">
        <v>1.11E-2</v>
      </c>
      <c r="P60" s="7">
        <v>6.1999999999999998E-3</v>
      </c>
      <c r="Q60" s="7">
        <v>-5.7999999999999996E-3</v>
      </c>
      <c r="R60" s="7">
        <v>-6.4999999999999997E-3</v>
      </c>
      <c r="T60" s="13"/>
    </row>
    <row r="61" spans="1:20" x14ac:dyDescent="0.25">
      <c r="A61" s="3"/>
      <c r="B61" s="3">
        <v>0.111878327505465</v>
      </c>
      <c r="C61" s="3">
        <v>-8.7266957556524395E-3</v>
      </c>
      <c r="D61" s="3">
        <v>7.2555639771239633E-2</v>
      </c>
      <c r="E61" s="4">
        <v>1.1900000000000001E-2</v>
      </c>
      <c r="F61" s="4">
        <v>5.9799999999999999E-2</v>
      </c>
      <c r="G61" s="3">
        <v>7.9600000000000004E-2</v>
      </c>
      <c r="H61" s="3"/>
      <c r="I61" s="7">
        <v>8.4500000000000006E-2</v>
      </c>
      <c r="J61" s="7">
        <v>8.9700000000000002E-2</v>
      </c>
      <c r="K61" s="7">
        <v>8.2900000000000001E-2</v>
      </c>
      <c r="L61" s="7">
        <v>8.5999999999999993E-2</v>
      </c>
      <c r="M61" s="7">
        <v>5.8299999999999998E-2</v>
      </c>
      <c r="N61" s="7">
        <v>2.9000000000000001E-2</v>
      </c>
      <c r="O61" s="7">
        <v>0.06</v>
      </c>
      <c r="P61" s="7">
        <v>6.3100000000000003E-2</v>
      </c>
      <c r="Q61" s="7">
        <v>-5.2900000000000003E-2</v>
      </c>
      <c r="T61" s="13"/>
    </row>
    <row r="62" spans="1:20" x14ac:dyDescent="0.25">
      <c r="A62" s="3"/>
      <c r="B62" s="3">
        <v>-2.1878172826336046E-2</v>
      </c>
      <c r="C62" s="3">
        <v>-9.619980879541111E-2</v>
      </c>
      <c r="D62" s="3">
        <v>-4.3904781505110834E-3</v>
      </c>
      <c r="E62" s="4">
        <v>4.7300000000000002E-2</v>
      </c>
      <c r="F62" s="4">
        <v>-4.1999999999999997E-3</v>
      </c>
      <c r="G62" s="3">
        <v>-2.3E-2</v>
      </c>
      <c r="H62" s="3"/>
      <c r="I62" s="7">
        <v>-2.98E-2</v>
      </c>
      <c r="J62" s="7">
        <v>-2.1899999999999999E-2</v>
      </c>
      <c r="K62" s="7">
        <v>-3.3E-3</v>
      </c>
      <c r="L62" s="7">
        <v>-1.9099999999999999E-2</v>
      </c>
      <c r="M62" s="7">
        <v>-5.8299999999999998E-2</v>
      </c>
      <c r="N62" s="7">
        <v>-2.5700000000000001E-2</v>
      </c>
      <c r="O62" s="7">
        <v>-2.4799999999999999E-2</v>
      </c>
      <c r="P62" s="7">
        <v>-4.7500000000000001E-2</v>
      </c>
      <c r="Q62" s="7">
        <v>4.7600000000000003E-2</v>
      </c>
      <c r="T62" s="13"/>
    </row>
    <row r="63" spans="1:20" x14ac:dyDescent="0.25">
      <c r="A63" s="3"/>
      <c r="B63" s="3">
        <v>-6.84977478311843E-2</v>
      </c>
      <c r="C63" s="3">
        <v>5.65656565656565E-2</v>
      </c>
      <c r="D63" s="3">
        <v>-1.1460735114607384E-2</v>
      </c>
      <c r="E63" s="4">
        <v>0.1037</v>
      </c>
      <c r="F63" s="4">
        <v>-4.19E-2</v>
      </c>
      <c r="G63" s="3">
        <v>-5.8099999999999999E-2</v>
      </c>
      <c r="H63" s="3"/>
      <c r="I63" s="7">
        <v>-6.1400000000000003E-2</v>
      </c>
      <c r="J63" s="7">
        <v>-1.0999999999999999E-2</v>
      </c>
      <c r="K63" s="7">
        <v>-5.5599999999999997E-2</v>
      </c>
      <c r="L63" s="7">
        <v>-3.0099999999999998E-2</v>
      </c>
      <c r="M63" s="7">
        <v>-4.3700000000000003E-2</v>
      </c>
      <c r="N63" s="7">
        <v>-1.44E-2</v>
      </c>
      <c r="O63" s="7">
        <v>-2.4899999999999999E-2</v>
      </c>
      <c r="P63" s="7">
        <v>-4.41E-2</v>
      </c>
      <c r="Q63" s="7">
        <v>-7.7999999999999996E-3</v>
      </c>
      <c r="T63" s="13"/>
    </row>
    <row r="64" spans="1:20" x14ac:dyDescent="0.25">
      <c r="A64" s="3"/>
      <c r="B64" s="3">
        <v>4.3702635577106692E-2</v>
      </c>
      <c r="C64" s="3">
        <v>-0.1603943602247429</v>
      </c>
      <c r="D64" s="3">
        <v>-5.1765159796797612E-2</v>
      </c>
      <c r="E64" s="4">
        <v>0.1807</v>
      </c>
      <c r="F64" s="4">
        <v>2.9899999999999999E-2</v>
      </c>
      <c r="G64" s="3">
        <v>1.9300000000000001E-2</v>
      </c>
      <c r="H64" s="3"/>
      <c r="I64" s="7">
        <v>2.18E-2</v>
      </c>
      <c r="J64" s="7">
        <v>5.11E-2</v>
      </c>
      <c r="K64" s="7">
        <v>6.4199999999999993E-2</v>
      </c>
      <c r="L64" s="7">
        <v>7.7399999999999997E-2</v>
      </c>
      <c r="M64" s="7">
        <v>7.2900000000000006E-2</v>
      </c>
      <c r="N64" s="7">
        <v>0.1036</v>
      </c>
      <c r="O64" s="7">
        <v>4.0899999999999999E-2</v>
      </c>
      <c r="P64" s="7">
        <v>9.4000000000000004E-3</v>
      </c>
      <c r="Q64" s="7">
        <v>1.03E-2</v>
      </c>
      <c r="T64" s="13"/>
    </row>
    <row r="65" spans="1:20" x14ac:dyDescent="0.25">
      <c r="A65" s="3"/>
      <c r="B65" s="3">
        <v>-2.4730216824710206E-2</v>
      </c>
      <c r="C65" s="3">
        <v>-3.5135273359586758E-2</v>
      </c>
      <c r="D65" s="3">
        <v>-6.7909374250779239E-2</v>
      </c>
      <c r="E65" s="4">
        <v>-1.6799999999999999E-2</v>
      </c>
      <c r="F65" s="4">
        <v>1.9E-3</v>
      </c>
      <c r="G65" s="3">
        <v>-3.0700000000000002E-2</v>
      </c>
      <c r="H65" s="3"/>
      <c r="I65" s="7">
        <v>-2.4E-2</v>
      </c>
      <c r="J65" s="7">
        <v>-2.2800000000000001E-2</v>
      </c>
      <c r="K65" s="7">
        <v>-1.9E-2</v>
      </c>
      <c r="L65" s="7">
        <v>1.9199999999999998E-2</v>
      </c>
      <c r="M65" s="7">
        <v>4.4000000000000003E-3</v>
      </c>
      <c r="N65" s="7">
        <v>6.6E-3</v>
      </c>
      <c r="O65" s="7">
        <v>-1.1000000000000001E-3</v>
      </c>
      <c r="P65" s="7">
        <v>-2.3400000000000001E-2</v>
      </c>
      <c r="Q65" s="7">
        <v>3.9199999999999999E-2</v>
      </c>
      <c r="T65" s="13"/>
    </row>
    <row r="66" spans="1:20" x14ac:dyDescent="0.25">
      <c r="A66" s="3"/>
      <c r="B66" s="3">
        <v>2.1294670668856545E-2</v>
      </c>
      <c r="C66" s="3">
        <v>-1.0625917117846434E-2</v>
      </c>
      <c r="D66" s="3">
        <v>3.4730836020838644E-2</v>
      </c>
      <c r="E66" s="4">
        <v>2.7799999999999998E-2</v>
      </c>
      <c r="F66" s="4">
        <v>-3.1300000000000001E-2</v>
      </c>
      <c r="G66" s="3">
        <v>1.2500000000000001E-2</v>
      </c>
      <c r="H66" s="3"/>
      <c r="I66" s="7">
        <v>1.2500000000000001E-2</v>
      </c>
      <c r="J66" s="7">
        <v>1.89E-2</v>
      </c>
      <c r="K66" s="7">
        <v>2.7300000000000001E-2</v>
      </c>
      <c r="L66" s="7">
        <v>1.11E-2</v>
      </c>
      <c r="M66" s="7">
        <v>3.0499999999999999E-2</v>
      </c>
      <c r="N66" s="7">
        <v>-4.7000000000000002E-3</v>
      </c>
      <c r="O66" s="7">
        <v>1.5599999999999999E-2</v>
      </c>
      <c r="P66" s="7">
        <v>1.2E-2</v>
      </c>
      <c r="Q66" s="7">
        <v>-1.55E-2</v>
      </c>
      <c r="T66" s="13"/>
    </row>
    <row r="67" spans="1:20" x14ac:dyDescent="0.25">
      <c r="A67" s="3"/>
      <c r="B67" s="3">
        <v>1.8589239193389562E-2</v>
      </c>
      <c r="C67" s="3">
        <v>0.15041620583270271</v>
      </c>
      <c r="D67" s="3">
        <v>-2.7561666968216679E-2</v>
      </c>
      <c r="E67" s="4">
        <v>9.2299999999999993E-2</v>
      </c>
      <c r="F67" s="4">
        <v>-4.0000000000000001E-3</v>
      </c>
      <c r="G67" s="3">
        <v>1.1000000000000001E-3</v>
      </c>
      <c r="H67" s="3"/>
      <c r="I67" s="7">
        <v>0.01</v>
      </c>
      <c r="J67" s="7">
        <v>2.8299999999999999E-2</v>
      </c>
      <c r="K67" s="7">
        <v>4.3799999999999999E-2</v>
      </c>
      <c r="L67" s="7">
        <v>9.7999999999999997E-3</v>
      </c>
      <c r="M67" s="7">
        <v>-1.8E-3</v>
      </c>
      <c r="N67" s="7">
        <v>1.6999999999999999E-3</v>
      </c>
      <c r="O67" s="7">
        <v>8.8999999999999999E-3</v>
      </c>
      <c r="P67" s="7">
        <v>-2.8999999999999998E-3</v>
      </c>
      <c r="Q67" s="7">
        <v>4.1599999999999998E-2</v>
      </c>
      <c r="T67" s="13"/>
    </row>
    <row r="68" spans="1:20" x14ac:dyDescent="0.25">
      <c r="A68" s="3"/>
      <c r="B68" s="3">
        <v>-2.409095924714074E-2</v>
      </c>
      <c r="C68" s="3">
        <v>-0.25272956631432431</v>
      </c>
      <c r="D68" s="3">
        <v>4.1179676618420535E-3</v>
      </c>
      <c r="E68" s="4">
        <v>-1.3299999999999999E-2</v>
      </c>
      <c r="F68" s="4">
        <v>-4.9099999999999998E-2</v>
      </c>
      <c r="G68" s="3">
        <v>-2.1899999999999999E-2</v>
      </c>
      <c r="H68" s="3"/>
      <c r="I68" s="7">
        <v>-2.07E-2</v>
      </c>
      <c r="J68" s="7">
        <v>-1.47E-2</v>
      </c>
      <c r="K68" s="7">
        <v>-2.4199999999999999E-2</v>
      </c>
      <c r="L68" s="7">
        <v>1.78E-2</v>
      </c>
      <c r="M68" s="7">
        <v>2.9499999999999998E-2</v>
      </c>
      <c r="N68" s="7">
        <v>-4.7999999999999996E-3</v>
      </c>
      <c r="O68" s="7">
        <v>3.7000000000000002E-3</v>
      </c>
      <c r="P68" s="7">
        <v>-8.0000000000000004E-4</v>
      </c>
      <c r="Q68" s="7">
        <v>-2.7199999999999998E-2</v>
      </c>
      <c r="T68" s="13"/>
    </row>
    <row r="69" spans="1:20" x14ac:dyDescent="0.25">
      <c r="A69" s="3"/>
      <c r="B69" s="3">
        <v>7.044592773651713E-2</v>
      </c>
      <c r="C69" s="3">
        <v>0.36328055506137713</v>
      </c>
      <c r="D69" s="3">
        <v>-3.9495114006514571E-2</v>
      </c>
      <c r="E69" s="4">
        <v>2.2700000000000001E-2</v>
      </c>
      <c r="F69" s="4">
        <v>-1.6400000000000001E-2</v>
      </c>
      <c r="G69" s="3">
        <v>5.28E-2</v>
      </c>
      <c r="H69" s="3"/>
      <c r="I69" s="7">
        <v>5.5800000000000002E-2</v>
      </c>
      <c r="J69" s="7">
        <v>6.3500000000000001E-2</v>
      </c>
      <c r="K69" s="7">
        <v>6.1800000000000001E-2</v>
      </c>
      <c r="L69" s="7">
        <v>7.6899999999999996E-2</v>
      </c>
      <c r="M69" s="7">
        <v>3.4799999999999998E-2</v>
      </c>
      <c r="N69" s="7">
        <v>4.1399999999999999E-2</v>
      </c>
      <c r="O69" s="7">
        <v>6.2199999999999998E-2</v>
      </c>
      <c r="P69" s="7">
        <v>5.3499999999999999E-2</v>
      </c>
      <c r="Q69" s="7">
        <v>8.1799999999999998E-2</v>
      </c>
      <c r="T69" s="13"/>
    </row>
    <row r="70" spans="1:20" x14ac:dyDescent="0.25">
      <c r="E70" s="4">
        <v>6.88E-2</v>
      </c>
      <c r="F70" s="4">
        <v>6.9599999999999995E-2</v>
      </c>
      <c r="G70" s="3">
        <v>-3.6600000000000001E-2</v>
      </c>
      <c r="H70" s="3"/>
      <c r="I70" s="7">
        <v>-2.87E-2</v>
      </c>
      <c r="J70" s="7">
        <v>-1.9800000000000002E-2</v>
      </c>
      <c r="K70" s="7">
        <v>1.3299999999999999E-2</v>
      </c>
      <c r="L70" s="7">
        <v>-7.7999999999999996E-3</v>
      </c>
      <c r="M70" s="7">
        <v>3.04E-2</v>
      </c>
      <c r="N70" s="7">
        <v>-3.8999999999999998E-3</v>
      </c>
      <c r="O70" s="7">
        <v>-1.9199999999999998E-2</v>
      </c>
      <c r="P70" s="7">
        <v>-2.3699999999999999E-2</v>
      </c>
      <c r="Q70" s="7">
        <v>6.7000000000000004E-2</v>
      </c>
      <c r="T70" s="13"/>
    </row>
    <row r="71" spans="1:20" x14ac:dyDescent="0.25">
      <c r="A71" s="3"/>
      <c r="B71" s="3"/>
      <c r="C71" s="3"/>
      <c r="D71" s="3"/>
      <c r="E71" s="4">
        <v>-2.2700000000000001E-2</v>
      </c>
      <c r="F71" s="4">
        <v>-7.4899999999999994E-2</v>
      </c>
      <c r="G71" s="3">
        <v>8.0000000000000004E-4</v>
      </c>
      <c r="I71" s="7">
        <v>-8.6E-3</v>
      </c>
      <c r="J71" s="7">
        <v>4.7899999999999998E-2</v>
      </c>
      <c r="K71" s="7">
        <v>4.7500000000000001E-2</v>
      </c>
      <c r="L71" s="7">
        <v>5.96E-2</v>
      </c>
      <c r="M71" s="7">
        <v>8.1600000000000006E-2</v>
      </c>
      <c r="N71" s="7">
        <v>5.4399999999999997E-2</v>
      </c>
      <c r="O71" s="7">
        <v>8.0699999999999994E-2</v>
      </c>
      <c r="P71" s="7">
        <v>-9.7000000000000003E-3</v>
      </c>
      <c r="Q71" s="7">
        <v>-3.3999999999999998E-3</v>
      </c>
      <c r="T71" s="13"/>
    </row>
    <row r="72" spans="1:20" x14ac:dyDescent="0.25">
      <c r="E72" s="4">
        <v>3.5499999999999997E-2</v>
      </c>
      <c r="F72" s="4">
        <v>6.8400000000000002E-2</v>
      </c>
      <c r="G72" s="3">
        <v>2.9499999999999998E-2</v>
      </c>
      <c r="I72" s="7">
        <v>2.76E-2</v>
      </c>
      <c r="J72" s="7">
        <v>8.2600000000000007E-2</v>
      </c>
      <c r="K72" s="7">
        <v>0.14480000000000001</v>
      </c>
      <c r="L72" s="7">
        <v>9.3399999999999997E-2</v>
      </c>
      <c r="M72" s="7">
        <v>3.9800000000000002E-2</v>
      </c>
      <c r="N72" s="7">
        <v>9.1899999999999996E-2</v>
      </c>
      <c r="O72" s="7">
        <v>6.0400000000000002E-2</v>
      </c>
      <c r="P72" s="7">
        <v>2.7199999999999998E-2</v>
      </c>
      <c r="Q72" s="7">
        <v>3.9399999999999998E-2</v>
      </c>
      <c r="T72" s="13"/>
    </row>
    <row r="73" spans="1:20" x14ac:dyDescent="0.25">
      <c r="E73" s="4">
        <v>1.03E-2</v>
      </c>
      <c r="F73" s="4">
        <v>-2.23E-2</v>
      </c>
      <c r="G73" s="3">
        <v>2.92E-2</v>
      </c>
      <c r="I73" s="7">
        <v>2.4E-2</v>
      </c>
      <c r="J73" s="7">
        <v>1.5299999999999999E-2</v>
      </c>
      <c r="K73" s="7">
        <v>-5.5E-2</v>
      </c>
      <c r="L73" s="7">
        <v>2.3199999999999998E-2</v>
      </c>
      <c r="M73" s="7">
        <v>5.0200000000000002E-2</v>
      </c>
      <c r="N73" s="7">
        <v>4.3400000000000001E-2</v>
      </c>
      <c r="O73" s="7">
        <v>1.04E-2</v>
      </c>
      <c r="P73" s="7">
        <v>3.56E-2</v>
      </c>
      <c r="Q73" s="7">
        <v>6.25E-2</v>
      </c>
      <c r="T73" s="13"/>
    </row>
    <row r="74" spans="1:20" x14ac:dyDescent="0.25">
      <c r="E74" s="4">
        <v>-8.9999999999999998E-4</v>
      </c>
      <c r="F74" s="4">
        <v>-2.35E-2</v>
      </c>
      <c r="G74" s="3">
        <v>-1.5699999999999999E-2</v>
      </c>
      <c r="I74" s="7">
        <v>-1.8499999999999999E-2</v>
      </c>
      <c r="J74" s="7">
        <v>2.3099999999999999E-2</v>
      </c>
      <c r="K74" s="7">
        <v>1.01E-2</v>
      </c>
      <c r="L74" s="7">
        <v>-8.0000000000000002E-3</v>
      </c>
      <c r="M74" s="7">
        <v>3.0800000000000001E-2</v>
      </c>
      <c r="N74" s="7">
        <v>1.9300000000000001E-2</v>
      </c>
      <c r="O74" s="7">
        <v>1.1999999999999999E-3</v>
      </c>
      <c r="P74" s="7">
        <v>-3.4700000000000002E-2</v>
      </c>
      <c r="Q74" s="7">
        <v>2.9100000000000001E-2</v>
      </c>
      <c r="T74" s="13"/>
    </row>
    <row r="75" spans="1:20" x14ac:dyDescent="0.25">
      <c r="E75" s="4">
        <v>2.23E-2</v>
      </c>
      <c r="F75" s="4">
        <v>4.7399999999999998E-2</v>
      </c>
      <c r="G75" s="3">
        <v>3.9699999999999999E-2</v>
      </c>
      <c r="I75" s="7">
        <v>3.9699999999999999E-2</v>
      </c>
      <c r="J75" s="7">
        <v>1.7999999999999999E-2</v>
      </c>
      <c r="K75" s="7">
        <v>2.8400000000000002E-2</v>
      </c>
      <c r="L75" s="7">
        <v>2.5899999999999999E-2</v>
      </c>
      <c r="M75" s="7">
        <v>3.6999999999999998E-2</v>
      </c>
      <c r="N75" s="7">
        <v>3.0200000000000001E-2</v>
      </c>
      <c r="O75" s="7">
        <v>2.8899999999999999E-2</v>
      </c>
      <c r="P75" s="7">
        <v>3.8600000000000002E-2</v>
      </c>
      <c r="Q75" s="7">
        <v>4.9000000000000002E-2</v>
      </c>
      <c r="T75" s="13"/>
    </row>
    <row r="76" spans="1:20" x14ac:dyDescent="0.25">
      <c r="E76" s="4">
        <v>1.3599999999999999E-2</v>
      </c>
      <c r="F76" s="4">
        <v>2.8999999999999998E-3</v>
      </c>
      <c r="G76" s="3">
        <v>-2.3599999999999999E-2</v>
      </c>
      <c r="I76" s="7">
        <v>-1.38E-2</v>
      </c>
      <c r="J76" s="7">
        <v>3.8100000000000002E-2</v>
      </c>
      <c r="K76" s="7">
        <v>2.1000000000000001E-2</v>
      </c>
      <c r="L76" s="7">
        <v>1.46E-2</v>
      </c>
      <c r="M76" s="7">
        <v>1.7000000000000001E-2</v>
      </c>
      <c r="N76" s="7">
        <v>-1.4200000000000001E-2</v>
      </c>
      <c r="O76" s="7">
        <v>-8.0000000000000004E-4</v>
      </c>
      <c r="P76" s="7">
        <v>-2.5999999999999999E-2</v>
      </c>
      <c r="Q76" s="7">
        <v>1.77E-2</v>
      </c>
      <c r="T76" s="13"/>
    </row>
    <row r="77" spans="1:20" x14ac:dyDescent="0.25">
      <c r="E77" s="4">
        <v>0.1082</v>
      </c>
      <c r="I77" s="7">
        <v>1.6299999999999999E-2</v>
      </c>
      <c r="J77" s="7">
        <v>1.95E-2</v>
      </c>
      <c r="K77" s="7">
        <v>7.2400000000000006E-2</v>
      </c>
      <c r="L77" s="7">
        <v>2.86E-2</v>
      </c>
      <c r="M77" s="7">
        <v>3.6799999999999999E-2</v>
      </c>
      <c r="N77" s="7">
        <v>1.3100000000000001E-2</v>
      </c>
      <c r="O77" s="7">
        <v>3.1E-2</v>
      </c>
      <c r="P77" s="7">
        <v>2.7799999999999998E-2</v>
      </c>
      <c r="Q77" s="7">
        <v>1.9300000000000001E-2</v>
      </c>
      <c r="T77" s="13"/>
    </row>
    <row r="78" spans="1:20" x14ac:dyDescent="0.25">
      <c r="E78" s="4">
        <v>4.2099999999999999E-2</v>
      </c>
      <c r="I78" s="7">
        <v>2.29E-2</v>
      </c>
      <c r="J78" s="7">
        <v>1.67E-2</v>
      </c>
      <c r="K78" s="7">
        <v>-1.04E-2</v>
      </c>
      <c r="L78" s="7">
        <v>7.1999999999999998E-3</v>
      </c>
      <c r="M78" s="7">
        <v>2.0999999999999999E-3</v>
      </c>
      <c r="N78" s="7">
        <v>-9.4999999999999998E-3</v>
      </c>
      <c r="O78" s="7">
        <v>1.2699999999999999E-2</v>
      </c>
      <c r="P78" s="7">
        <v>1.7100000000000001E-2</v>
      </c>
      <c r="Q78" s="7">
        <v>8.2900000000000001E-2</v>
      </c>
      <c r="T78" s="13"/>
    </row>
    <row r="79" spans="1:20" x14ac:dyDescent="0.25">
      <c r="E79" s="4">
        <v>3.2300000000000002E-2</v>
      </c>
      <c r="I79" s="7">
        <v>7.1999999999999998E-3</v>
      </c>
      <c r="J79" s="7">
        <v>7.7000000000000002E-3</v>
      </c>
      <c r="K79" s="7">
        <v>-3.3599999999999998E-2</v>
      </c>
      <c r="L79" s="7">
        <v>-1.0699999999999999E-2</v>
      </c>
      <c r="M79" s="7">
        <v>-2.8999999999999998E-3</v>
      </c>
      <c r="N79" s="7">
        <v>3.1699999999999999E-2</v>
      </c>
      <c r="O79" s="7">
        <v>-5.3E-3</v>
      </c>
      <c r="P79" s="7">
        <v>4.1000000000000003E-3</v>
      </c>
      <c r="Q79" s="7">
        <v>1.15E-2</v>
      </c>
      <c r="T79" s="13"/>
    </row>
    <row r="80" spans="1:20" x14ac:dyDescent="0.25">
      <c r="E80" s="4">
        <v>7.22E-2</v>
      </c>
      <c r="I80" s="7">
        <v>4.1999999999999997E-3</v>
      </c>
      <c r="J80" s="7">
        <v>-1.2500000000000001E-2</v>
      </c>
      <c r="K80" s="7">
        <v>7.7999999999999996E-3</v>
      </c>
      <c r="L80" s="7">
        <v>-4.1799999999999997E-2</v>
      </c>
      <c r="M80" s="7">
        <v>-2.8899999999999999E-2</v>
      </c>
      <c r="N80" s="7">
        <v>7.0000000000000001E-3</v>
      </c>
      <c r="O80" s="7">
        <v>-1.9199999999999998E-2</v>
      </c>
      <c r="P80" s="7">
        <v>1.12E-2</v>
      </c>
      <c r="Q80" s="7">
        <v>5.0099999999999999E-2</v>
      </c>
      <c r="T80" s="13"/>
    </row>
    <row r="81" spans="5:20" x14ac:dyDescent="0.25">
      <c r="E81" s="4">
        <v>-0.02</v>
      </c>
      <c r="I81" s="7">
        <v>4.5699999999999998E-2</v>
      </c>
      <c r="J81" s="7">
        <v>3.3099999999999997E-2</v>
      </c>
      <c r="K81" s="7">
        <v>5.9799999999999999E-2</v>
      </c>
      <c r="L81" s="7">
        <v>3.5200000000000002E-2</v>
      </c>
      <c r="M81" s="7">
        <v>4.2099999999999999E-2</v>
      </c>
      <c r="N81" s="7">
        <v>1.8599999999999998E-2</v>
      </c>
      <c r="O81" s="7">
        <v>4.19E-2</v>
      </c>
      <c r="P81" s="7">
        <v>5.3900000000000003E-2</v>
      </c>
      <c r="Q81" s="7">
        <v>8.3000000000000001E-3</v>
      </c>
      <c r="T81" s="13"/>
    </row>
    <row r="82" spans="5:20" x14ac:dyDescent="0.25">
      <c r="E82" s="4">
        <v>3.9300000000000002E-2</v>
      </c>
      <c r="I82" s="7">
        <v>-3.5299999999999998E-2</v>
      </c>
      <c r="J82" s="7">
        <v>-1.3100000000000001E-2</v>
      </c>
      <c r="K82" s="7">
        <v>-1.6500000000000001E-2</v>
      </c>
      <c r="L82" s="7">
        <v>-2.7199999999999998E-2</v>
      </c>
      <c r="M82" s="7">
        <v>4.5999999999999999E-2</v>
      </c>
      <c r="N82" s="7">
        <v>-1.8800000000000001E-2</v>
      </c>
      <c r="O82" s="7">
        <v>-8.6E-3</v>
      </c>
      <c r="P82" s="7">
        <v>-2.58E-2</v>
      </c>
      <c r="Q82" s="7">
        <v>1.49E-2</v>
      </c>
      <c r="T82" s="13"/>
    </row>
    <row r="83" spans="5:20" x14ac:dyDescent="0.25">
      <c r="E83" s="4">
        <v>1.29E-2</v>
      </c>
      <c r="I83" s="7">
        <v>2.0799999999999999E-2</v>
      </c>
      <c r="J83" s="7">
        <v>3.7600000000000001E-2</v>
      </c>
      <c r="K83" s="7">
        <v>5.6000000000000001E-2</v>
      </c>
      <c r="L83" s="7">
        <v>2.1999999999999999E-2</v>
      </c>
      <c r="M83" s="7">
        <v>-3.5000000000000001E-3</v>
      </c>
      <c r="N83" s="7">
        <v>-1.2699999999999999E-2</v>
      </c>
      <c r="O83" s="7">
        <v>1.4E-2</v>
      </c>
      <c r="P83" s="7">
        <v>1.2800000000000001E-2</v>
      </c>
      <c r="Q83" s="7">
        <v>-1.52E-2</v>
      </c>
      <c r="T83" s="13"/>
    </row>
    <row r="84" spans="5:20" x14ac:dyDescent="0.25">
      <c r="E84" s="4">
        <v>1.52E-2</v>
      </c>
      <c r="I84" s="7">
        <v>0.03</v>
      </c>
      <c r="J84" s="7">
        <v>4.4499999999999998E-2</v>
      </c>
      <c r="K84" s="7">
        <v>2.1000000000000001E-2</v>
      </c>
      <c r="L84" s="7">
        <v>5.3199999999999997E-2</v>
      </c>
      <c r="M84" s="7">
        <v>6.1800000000000001E-2</v>
      </c>
      <c r="N84" s="7">
        <v>2.9100000000000001E-2</v>
      </c>
      <c r="O84" s="7">
        <v>3.7199999999999997E-2</v>
      </c>
      <c r="P84" s="7">
        <v>2.9000000000000001E-2</v>
      </c>
      <c r="Q84" s="7">
        <v>1.2699999999999999E-2</v>
      </c>
      <c r="T84" s="13"/>
    </row>
    <row r="85" spans="5:20" x14ac:dyDescent="0.25">
      <c r="E85" s="4">
        <v>1.66E-2</v>
      </c>
      <c r="I85" s="7">
        <v>4.4699999999999997E-2</v>
      </c>
      <c r="J85" s="7">
        <v>2.93E-2</v>
      </c>
      <c r="K85" s="7">
        <v>4.6399999999999997E-2</v>
      </c>
      <c r="L85" s="7">
        <v>4.0500000000000001E-2</v>
      </c>
      <c r="M85" s="7">
        <v>3.2800000000000003E-2</v>
      </c>
      <c r="N85" s="7">
        <v>4.4900000000000002E-2</v>
      </c>
      <c r="O85" s="7">
        <v>3.7699999999999997E-2</v>
      </c>
      <c r="P85" s="7">
        <v>4.53E-2</v>
      </c>
      <c r="Q85" s="7">
        <v>5.0000000000000001E-3</v>
      </c>
      <c r="T85" s="13"/>
    </row>
    <row r="86" spans="5:20" x14ac:dyDescent="0.25">
      <c r="E86" s="4">
        <v>2.0999999999999999E-3</v>
      </c>
      <c r="I86" s="7">
        <v>2.87E-2</v>
      </c>
      <c r="J86" s="7">
        <v>4.4999999999999997E-3</v>
      </c>
      <c r="K86" s="7">
        <v>1.1900000000000001E-2</v>
      </c>
      <c r="L86" s="7">
        <v>9.4000000000000004E-3</v>
      </c>
      <c r="M86" s="7">
        <v>6.1999999999999998E-3</v>
      </c>
      <c r="N86" s="7">
        <v>1.1299999999999999E-2</v>
      </c>
      <c r="O86" s="7">
        <v>1.2800000000000001E-2</v>
      </c>
      <c r="P86" s="7">
        <v>3.9899999999999998E-2</v>
      </c>
      <c r="Q86" s="7">
        <v>-1.78E-2</v>
      </c>
      <c r="T86" s="13"/>
    </row>
    <row r="87" spans="5:20" x14ac:dyDescent="0.25">
      <c r="E87" s="4">
        <v>2.0999999999999999E-3</v>
      </c>
      <c r="I87" s="7">
        <v>-3.0800000000000001E-2</v>
      </c>
      <c r="J87" s="7">
        <v>5.0599999999999999E-2</v>
      </c>
      <c r="K87" s="7">
        <v>6.3200000000000006E-2</v>
      </c>
      <c r="L87" s="7">
        <v>1.15E-2</v>
      </c>
      <c r="M87" s="7">
        <v>-1.0200000000000001E-2</v>
      </c>
      <c r="N87" s="7">
        <v>-2.6800000000000001E-2</v>
      </c>
      <c r="O87" s="7">
        <v>1.2E-2</v>
      </c>
      <c r="P87" s="7">
        <v>-2.92E-2</v>
      </c>
      <c r="Q87" s="7">
        <v>-6.3E-3</v>
      </c>
      <c r="T87" s="13"/>
    </row>
    <row r="88" spans="5:20" x14ac:dyDescent="0.25">
      <c r="E88" s="4">
        <v>1.3100000000000001E-2</v>
      </c>
      <c r="I88" s="7">
        <v>5.2999999999999999E-2</v>
      </c>
      <c r="J88" s="7">
        <v>-1.0699999999999999E-2</v>
      </c>
      <c r="K88" s="7">
        <v>-2.7199999999999998E-2</v>
      </c>
      <c r="L88" s="7">
        <v>4.8099999999999997E-2</v>
      </c>
      <c r="M88" s="7">
        <v>6.7500000000000004E-2</v>
      </c>
      <c r="N88" s="7">
        <v>4.3299999999999998E-2</v>
      </c>
      <c r="O88" s="7">
        <v>3.5999999999999997E-2</v>
      </c>
      <c r="P88" s="7">
        <v>5.6399999999999999E-2</v>
      </c>
      <c r="Q88" s="7">
        <v>3.44E-2</v>
      </c>
      <c r="T88" s="13"/>
    </row>
    <row r="89" spans="5:20" x14ac:dyDescent="0.25">
      <c r="E89" s="4">
        <v>-3.2099999999999997E-2</v>
      </c>
      <c r="I89" s="7">
        <v>-0.02</v>
      </c>
      <c r="J89" s="7">
        <v>2.1000000000000001E-2</v>
      </c>
      <c r="K89" s="7">
        <v>0.157</v>
      </c>
      <c r="L89" s="7">
        <v>4.1200000000000001E-2</v>
      </c>
      <c r="M89" s="7">
        <v>-1.6000000000000001E-3</v>
      </c>
      <c r="N89" s="7">
        <v>-2.0000000000000001E-4</v>
      </c>
      <c r="O89" s="7">
        <v>-8.9999999999999998E-4</v>
      </c>
      <c r="P89" s="7">
        <v>-1.35E-2</v>
      </c>
      <c r="Q89" s="7">
        <v>1.4200000000000001E-2</v>
      </c>
      <c r="T89" s="13"/>
    </row>
    <row r="90" spans="5:20" x14ac:dyDescent="0.25">
      <c r="E90" s="4">
        <v>-2.4500000000000001E-2</v>
      </c>
      <c r="I90" s="7">
        <v>2.3199999999999998E-2</v>
      </c>
      <c r="J90" s="7">
        <v>6.9800000000000001E-2</v>
      </c>
      <c r="K90" s="7">
        <v>-5.1799999999999999E-2</v>
      </c>
      <c r="L90" s="7">
        <v>6.2799999999999995E-2</v>
      </c>
      <c r="M90" s="7">
        <v>5.9499999999999997E-2</v>
      </c>
      <c r="N90" s="7">
        <v>2.58E-2</v>
      </c>
      <c r="O90" s="7">
        <v>8.6300000000000002E-2</v>
      </c>
      <c r="P90" s="7">
        <v>1.8700000000000001E-2</v>
      </c>
      <c r="Q90" s="7">
        <v>6.4999999999999997E-3</v>
      </c>
      <c r="T90" s="13"/>
    </row>
    <row r="91" spans="5:20" x14ac:dyDescent="0.25">
      <c r="E91" s="4">
        <v>-4.5499999999999999E-2</v>
      </c>
      <c r="I91" s="7">
        <v>2.0899999999999998E-2</v>
      </c>
      <c r="J91" s="7">
        <v>-6.3E-3</v>
      </c>
      <c r="K91" s="7">
        <v>-3.8E-3</v>
      </c>
      <c r="L91" s="7">
        <v>7.0000000000000001E-3</v>
      </c>
      <c r="M91" s="7">
        <v>5.21E-2</v>
      </c>
      <c r="N91" s="7">
        <v>2.0899999999999998E-2</v>
      </c>
      <c r="O91" s="7">
        <v>1.6000000000000001E-3</v>
      </c>
      <c r="P91" s="7">
        <v>1.7000000000000001E-2</v>
      </c>
      <c r="Q91" s="7">
        <v>7.7999999999999996E-3</v>
      </c>
      <c r="T91" s="13"/>
    </row>
    <row r="92" spans="5:20" x14ac:dyDescent="0.25">
      <c r="E92" s="4">
        <v>-7.7600000000000002E-2</v>
      </c>
      <c r="I92" s="7">
        <v>3.1199999999999999E-2</v>
      </c>
      <c r="J92" s="7">
        <v>-1.6199999999999999E-2</v>
      </c>
      <c r="K92" s="7">
        <v>8.0000000000000002E-3</v>
      </c>
      <c r="L92" s="7">
        <v>2.92E-2</v>
      </c>
      <c r="M92" s="7">
        <v>1.0999999999999999E-2</v>
      </c>
      <c r="N92" s="7">
        <v>2.5000000000000001E-3</v>
      </c>
      <c r="O92" s="7">
        <v>-8.2000000000000007E-3</v>
      </c>
      <c r="P92" s="7">
        <v>4.9700000000000001E-2</v>
      </c>
      <c r="Q92" s="7">
        <v>-1.9900000000000001E-2</v>
      </c>
      <c r="T92" s="13"/>
    </row>
    <row r="93" spans="5:20" x14ac:dyDescent="0.25">
      <c r="E93" s="4">
        <v>-3.3999999999999998E-3</v>
      </c>
      <c r="I93" s="7">
        <v>1.3299999999999999E-2</v>
      </c>
      <c r="J93" s="7">
        <v>2.2499999999999999E-2</v>
      </c>
      <c r="K93" s="7">
        <v>1.5800000000000002E-2</v>
      </c>
      <c r="L93" s="7">
        <v>2.35E-2</v>
      </c>
      <c r="M93" s="7">
        <v>6.8999999999999999E-3</v>
      </c>
      <c r="N93" s="7">
        <v>3.9199999999999999E-2</v>
      </c>
      <c r="O93" s="7">
        <v>0.02</v>
      </c>
      <c r="P93" s="7">
        <v>1.47E-2</v>
      </c>
      <c r="Q93" s="7">
        <v>5.6599999999999998E-2</v>
      </c>
      <c r="T93" s="13"/>
    </row>
    <row r="94" spans="5:20" x14ac:dyDescent="0.25">
      <c r="E94" s="4">
        <v>7.6799999999999993E-2</v>
      </c>
      <c r="I94" s="7">
        <v>5.1700000000000003E-2</v>
      </c>
      <c r="J94" s="7">
        <v>-5.4999999999999997E-3</v>
      </c>
      <c r="K94" s="7">
        <v>-1.15E-2</v>
      </c>
      <c r="L94" s="7">
        <v>2.9499999999999998E-2</v>
      </c>
      <c r="M94" s="7">
        <v>5.0099999999999999E-2</v>
      </c>
      <c r="N94" s="7">
        <v>3.8199999999999998E-2</v>
      </c>
      <c r="O94" s="7">
        <v>4.82E-2</v>
      </c>
      <c r="P94" s="7">
        <v>7.2599999999999998E-2</v>
      </c>
      <c r="Q94" s="7">
        <v>1.6299999999999999E-2</v>
      </c>
      <c r="T94" s="13"/>
    </row>
    <row r="95" spans="5:20" x14ac:dyDescent="0.25">
      <c r="E95" s="4">
        <v>0.10979999999999999</v>
      </c>
      <c r="I95" s="7">
        <v>2.8999999999999998E-3</v>
      </c>
      <c r="J95" s="7">
        <v>-8.5000000000000006E-3</v>
      </c>
      <c r="K95" s="7">
        <v>-1.1999999999999999E-3</v>
      </c>
      <c r="L95" s="7">
        <v>3.6400000000000002E-2</v>
      </c>
      <c r="M95" s="7">
        <v>8.5000000000000006E-3</v>
      </c>
      <c r="N95" s="7">
        <v>-1.72E-2</v>
      </c>
      <c r="O95" s="7">
        <v>-2.8E-3</v>
      </c>
      <c r="P95" s="7">
        <v>4.3E-3</v>
      </c>
      <c r="Q95" s="7">
        <v>4.3799999999999999E-2</v>
      </c>
      <c r="T95" s="13"/>
    </row>
    <row r="96" spans="5:20" x14ac:dyDescent="0.25">
      <c r="E96" s="4">
        <v>5.6800000000000003E-2</v>
      </c>
      <c r="I96" s="7">
        <v>5.7000000000000002E-3</v>
      </c>
      <c r="J96" s="7">
        <v>-5.3E-3</v>
      </c>
      <c r="K96" s="7">
        <v>-7.1199999999999999E-2</v>
      </c>
      <c r="L96" s="7">
        <v>4.0000000000000001E-3</v>
      </c>
      <c r="M96" s="7">
        <v>-1.04E-2</v>
      </c>
      <c r="N96" s="7">
        <v>-1.3899999999999999E-2</v>
      </c>
      <c r="O96" s="7">
        <v>-4.4000000000000003E-3</v>
      </c>
      <c r="P96" s="7">
        <v>1.23E-2</v>
      </c>
      <c r="Q96" s="7">
        <v>4.1099999999999998E-2</v>
      </c>
      <c r="T96" s="13"/>
    </row>
    <row r="97" spans="5:20" x14ac:dyDescent="0.25">
      <c r="E97" s="4">
        <v>0.15629999999999999</v>
      </c>
      <c r="I97" s="7">
        <v>-1.9599999999999999E-2</v>
      </c>
      <c r="J97" s="7">
        <v>-4.58E-2</v>
      </c>
      <c r="K97" s="7">
        <v>6.9999999999999999E-4</v>
      </c>
      <c r="L97" s="7">
        <v>-1.24E-2</v>
      </c>
      <c r="M97" s="7">
        <v>1.14E-2</v>
      </c>
      <c r="N97" s="7">
        <v>1.47E-2</v>
      </c>
      <c r="O97" s="7">
        <v>-3.8E-3</v>
      </c>
      <c r="P97" s="7">
        <v>-1.4E-3</v>
      </c>
      <c r="Q97" s="7">
        <v>-3.4500000000000003E-2</v>
      </c>
      <c r="T97" s="13"/>
    </row>
    <row r="98" spans="5:20" x14ac:dyDescent="0.25">
      <c r="E98" s="4">
        <v>7.4700000000000003E-2</v>
      </c>
      <c r="I98" s="7">
        <v>2.0299999999999999E-2</v>
      </c>
      <c r="J98" s="7">
        <v>-2.5399999999999999E-2</v>
      </c>
      <c r="K98" s="7">
        <v>6.3600000000000004E-2</v>
      </c>
      <c r="L98" s="7">
        <v>8.5000000000000006E-2</v>
      </c>
      <c r="M98" s="7">
        <v>4.7999999999999996E-3</v>
      </c>
      <c r="N98" s="7">
        <v>-2.5700000000000001E-2</v>
      </c>
      <c r="O98" s="7">
        <v>-1.6000000000000001E-3</v>
      </c>
      <c r="P98" s="7">
        <v>2.0299999999999999E-2</v>
      </c>
      <c r="Q98" s="7">
        <v>1.44E-2</v>
      </c>
      <c r="T98" s="13"/>
    </row>
    <row r="99" spans="5:20" x14ac:dyDescent="0.25">
      <c r="E99" s="4">
        <v>-4.4000000000000003E-3</v>
      </c>
      <c r="I99" s="7">
        <v>2.5100000000000001E-2</v>
      </c>
      <c r="J99" s="7">
        <v>6.2E-2</v>
      </c>
      <c r="K99" s="7">
        <v>-3.4700000000000002E-2</v>
      </c>
      <c r="L99" s="7">
        <v>0.1885</v>
      </c>
      <c r="M99" s="7">
        <v>3.8999999999999998E-3</v>
      </c>
      <c r="N99" s="7">
        <v>-6.4999999999999997E-3</v>
      </c>
      <c r="O99" s="7">
        <v>1.6199999999999999E-2</v>
      </c>
      <c r="P99" s="7">
        <v>2.5100000000000001E-2</v>
      </c>
      <c r="Q99" s="7">
        <v>-2.9899999999999999E-2</v>
      </c>
      <c r="T99" s="13"/>
    </row>
    <row r="100" spans="5:20" x14ac:dyDescent="0.25">
      <c r="E100" s="4">
        <v>-9.7000000000000003E-3</v>
      </c>
      <c r="I100" s="7">
        <v>1.2E-2</v>
      </c>
      <c r="J100" s="7">
        <v>1.1299999999999999E-2</v>
      </c>
      <c r="K100" s="7">
        <v>-1.03E-2</v>
      </c>
      <c r="L100" s="7">
        <v>-7.9100000000000004E-2</v>
      </c>
      <c r="M100" s="7">
        <v>0</v>
      </c>
      <c r="N100" s="7">
        <v>2.5499999999999998E-2</v>
      </c>
      <c r="O100" s="7">
        <v>1.12E-2</v>
      </c>
      <c r="P100" s="7">
        <v>7.7999999999999996E-3</v>
      </c>
      <c r="Q100" s="7">
        <v>-9.1000000000000004E-3</v>
      </c>
      <c r="T100" s="13"/>
    </row>
    <row r="101" spans="5:20" x14ac:dyDescent="0.25">
      <c r="E101" s="4">
        <v>3.9800000000000002E-2</v>
      </c>
      <c r="I101" s="7">
        <v>3.5900000000000001E-2</v>
      </c>
      <c r="J101" s="7">
        <v>-2.4E-2</v>
      </c>
      <c r="K101" s="7">
        <v>-1.06E-2</v>
      </c>
      <c r="L101" s="7">
        <v>7.3800000000000004E-2</v>
      </c>
      <c r="M101" s="7">
        <v>-2.8999999999999998E-3</v>
      </c>
      <c r="N101" s="7">
        <v>-1.03E-2</v>
      </c>
      <c r="O101" s="7">
        <v>-3.1300000000000001E-2</v>
      </c>
      <c r="P101" s="7">
        <v>3.3700000000000001E-2</v>
      </c>
      <c r="Q101" s="7">
        <v>-5.5999999999999999E-3</v>
      </c>
      <c r="T101" s="13"/>
    </row>
    <row r="102" spans="5:20" x14ac:dyDescent="0.25">
      <c r="E102" s="4">
        <v>4.3E-3</v>
      </c>
      <c r="I102" s="7">
        <v>-0.06</v>
      </c>
      <c r="J102" s="7">
        <v>4.0000000000000002E-4</v>
      </c>
      <c r="K102" s="7">
        <v>9.1000000000000004E-3</v>
      </c>
      <c r="L102" s="7">
        <v>-1.8700000000000001E-2</v>
      </c>
      <c r="M102" s="7">
        <v>4.9500000000000002E-2</v>
      </c>
      <c r="N102" s="7">
        <v>5.3600000000000002E-2</v>
      </c>
      <c r="O102" s="7">
        <v>2.3E-2</v>
      </c>
      <c r="P102" s="7">
        <v>-6.7500000000000004E-2</v>
      </c>
      <c r="Q102" s="7">
        <v>-2.1000000000000001E-2</v>
      </c>
      <c r="T102" s="13"/>
    </row>
    <row r="103" spans="5:20" x14ac:dyDescent="0.25">
      <c r="E103" s="4">
        <v>6.9199999999999998E-2</v>
      </c>
      <c r="I103" s="7">
        <v>-6.4000000000000003E-3</v>
      </c>
      <c r="J103" s="7">
        <v>1.2E-2</v>
      </c>
      <c r="K103" s="7">
        <v>4.7199999999999999E-2</v>
      </c>
      <c r="L103" s="7">
        <v>1.4500000000000001E-2</v>
      </c>
      <c r="M103" s="7">
        <v>1.7000000000000001E-2</v>
      </c>
      <c r="N103" s="7">
        <v>1.6799999999999999E-2</v>
      </c>
      <c r="O103" s="7">
        <v>7.4999999999999997E-3</v>
      </c>
      <c r="P103" s="7">
        <v>-7.7000000000000002E-3</v>
      </c>
      <c r="Q103" s="7">
        <v>3.5900000000000001E-2</v>
      </c>
      <c r="T103" s="13"/>
    </row>
    <row r="104" spans="5:20" x14ac:dyDescent="0.25">
      <c r="E104" s="4">
        <v>-1.6E-2</v>
      </c>
      <c r="I104" s="7">
        <v>2.8400000000000002E-2</v>
      </c>
      <c r="J104" s="7">
        <v>2.5399999999999999E-2</v>
      </c>
      <c r="K104" s="7">
        <v>5.9900000000000002E-2</v>
      </c>
      <c r="L104" s="7">
        <v>0</v>
      </c>
      <c r="M104" s="7">
        <v>2.8000000000000001E-2</v>
      </c>
      <c r="N104" s="7">
        <v>2.5100000000000001E-2</v>
      </c>
      <c r="O104" s="7">
        <v>2.3699999999999999E-2</v>
      </c>
      <c r="P104" s="7">
        <v>1.9900000000000001E-2</v>
      </c>
      <c r="Q104" s="7">
        <v>6.7000000000000002E-3</v>
      </c>
      <c r="T104" s="13"/>
    </row>
    <row r="105" spans="5:20" x14ac:dyDescent="0.25">
      <c r="E105" s="4">
        <v>-1.6400000000000001E-2</v>
      </c>
      <c r="I105" s="7">
        <v>4.2799999999999998E-2</v>
      </c>
      <c r="J105" s="7">
        <v>5.3800000000000001E-2</v>
      </c>
      <c r="K105" s="7">
        <v>1.46E-2</v>
      </c>
      <c r="L105" s="7">
        <v>4.1000000000000003E-3</v>
      </c>
      <c r="M105" s="7">
        <v>1.29E-2</v>
      </c>
      <c r="N105" s="7">
        <v>2.35E-2</v>
      </c>
      <c r="O105" s="7">
        <v>2.8400000000000002E-2</v>
      </c>
      <c r="P105" s="7">
        <v>3.6200000000000003E-2</v>
      </c>
      <c r="Q105" s="7">
        <v>5.67E-2</v>
      </c>
      <c r="T105" s="13"/>
    </row>
    <row r="106" spans="5:20" x14ac:dyDescent="0.25">
      <c r="E106" s="4">
        <v>3.4299999999999997E-2</v>
      </c>
      <c r="I106" s="7">
        <v>4.4699999999999997E-2</v>
      </c>
      <c r="J106" s="7">
        <v>2.35E-2</v>
      </c>
      <c r="K106" s="7">
        <v>5.0000000000000001E-3</v>
      </c>
      <c r="L106" s="7">
        <v>5.4999999999999997E-3</v>
      </c>
      <c r="M106" s="7">
        <v>-9.1399999999999995E-2</v>
      </c>
      <c r="N106" s="7">
        <v>-6.5500000000000003E-2</v>
      </c>
      <c r="O106" s="7">
        <v>-2.4500000000000001E-2</v>
      </c>
      <c r="P106" s="7">
        <v>5.2299999999999999E-2</v>
      </c>
      <c r="Q106" s="7">
        <v>4.7999999999999996E-3</v>
      </c>
      <c r="T106" s="13"/>
    </row>
    <row r="107" spans="5:20" x14ac:dyDescent="0.25">
      <c r="E107" s="4">
        <v>-1.2999999999999999E-3</v>
      </c>
      <c r="I107" s="7">
        <v>5.1999999999999998E-3</v>
      </c>
      <c r="J107" s="7">
        <v>1.09E-2</v>
      </c>
      <c r="K107" s="7">
        <v>-1.1599999999999999E-2</v>
      </c>
      <c r="L107" s="7">
        <v>-2.8799999999999999E-2</v>
      </c>
      <c r="M107" s="7">
        <v>0.1246</v>
      </c>
      <c r="N107" s="7">
        <v>2.8400000000000002E-2</v>
      </c>
      <c r="O107" s="7">
        <v>3.7100000000000001E-2</v>
      </c>
      <c r="P107" s="7">
        <v>-1.0500000000000001E-2</v>
      </c>
      <c r="Q107" s="7">
        <v>1.7999999999999999E-2</v>
      </c>
      <c r="T107" s="13"/>
    </row>
    <row r="108" spans="5:20" x14ac:dyDescent="0.25">
      <c r="E108" s="4">
        <v>1.4800000000000001E-2</v>
      </c>
      <c r="I108" s="7">
        <v>-3.0000000000000001E-3</v>
      </c>
      <c r="J108" s="7">
        <v>4.5699999999999998E-2</v>
      </c>
      <c r="K108" s="7">
        <v>6.9699999999999998E-2</v>
      </c>
      <c r="L108" s="7">
        <v>2.7699999999999999E-2</v>
      </c>
      <c r="M108" s="7">
        <v>1.4500000000000001E-2</v>
      </c>
      <c r="N108" s="7">
        <v>6.25E-2</v>
      </c>
      <c r="O108" s="7">
        <v>1.2800000000000001E-2</v>
      </c>
      <c r="P108" s="7">
        <v>1.5E-3</v>
      </c>
      <c r="Q108" s="7">
        <v>1.7500000000000002E-2</v>
      </c>
      <c r="T108" s="13"/>
    </row>
    <row r="109" spans="5:20" x14ac:dyDescent="0.25">
      <c r="E109" s="4">
        <v>4.7000000000000002E-3</v>
      </c>
      <c r="I109" s="7">
        <v>0.1074</v>
      </c>
      <c r="J109" s="7">
        <v>-6.4999999999999997E-3</v>
      </c>
      <c r="K109" s="7">
        <v>0.1439</v>
      </c>
      <c r="L109" s="7">
        <v>-6.3E-3</v>
      </c>
      <c r="M109" s="7">
        <v>8.0699999999999994E-2</v>
      </c>
      <c r="N109" s="7">
        <v>8.2000000000000007E-3</v>
      </c>
      <c r="O109" s="7">
        <v>6.8199999999999997E-2</v>
      </c>
      <c r="P109" s="7">
        <v>0.1237</v>
      </c>
      <c r="Q109" s="7">
        <v>-4.7999999999999996E-3</v>
      </c>
      <c r="T109" s="13"/>
    </row>
    <row r="110" spans="5:20" x14ac:dyDescent="0.25">
      <c r="E110" s="4">
        <v>-3.1300000000000001E-2</v>
      </c>
      <c r="I110" s="7">
        <v>-7.3099999999999998E-2</v>
      </c>
      <c r="J110" s="7">
        <v>0.1023</v>
      </c>
      <c r="K110" s="7">
        <v>-6.8199999999999997E-2</v>
      </c>
      <c r="L110" s="7">
        <v>1.67E-2</v>
      </c>
      <c r="M110" s="7">
        <v>-3.3E-3</v>
      </c>
      <c r="N110" s="7">
        <v>5.8900000000000001E-2</v>
      </c>
      <c r="O110" s="7">
        <v>3.7400000000000003E-2</v>
      </c>
      <c r="P110" s="7">
        <v>-8.6999999999999994E-2</v>
      </c>
      <c r="Q110" s="7">
        <v>3.6299999999999999E-2</v>
      </c>
      <c r="T110" s="13"/>
    </row>
    <row r="111" spans="5:20" x14ac:dyDescent="0.25">
      <c r="E111" s="4">
        <v>-4.5999999999999999E-3</v>
      </c>
      <c r="I111" s="7">
        <v>-5.5199999999999999E-2</v>
      </c>
      <c r="J111" s="7">
        <v>-1.4800000000000001E-2</v>
      </c>
      <c r="K111" s="7">
        <v>2.5999999999999999E-3</v>
      </c>
      <c r="L111" s="7">
        <v>6.1899999999999997E-2</v>
      </c>
      <c r="M111" s="7">
        <v>-3.0999999999999999E-3</v>
      </c>
      <c r="N111" s="7">
        <v>4.2799999999999998E-2</v>
      </c>
      <c r="O111" s="7">
        <v>-1.6799999999999999E-2</v>
      </c>
      <c r="P111" s="7">
        <v>-6.5600000000000006E-2</v>
      </c>
      <c r="Q111" s="7">
        <v>-4.7100000000000003E-2</v>
      </c>
      <c r="T111" s="13"/>
    </row>
    <row r="112" spans="5:20" x14ac:dyDescent="0.25">
      <c r="E112" s="4">
        <v>5.9999999999999995E-4</v>
      </c>
      <c r="I112" s="7">
        <v>-2.06E-2</v>
      </c>
      <c r="J112" s="7">
        <v>4.4299999999999999E-2</v>
      </c>
      <c r="K112" s="7">
        <v>2E-3</v>
      </c>
      <c r="L112" s="7">
        <v>9.4E-2</v>
      </c>
      <c r="M112" s="7">
        <v>6.1400000000000003E-2</v>
      </c>
      <c r="N112" s="7">
        <v>2E-3</v>
      </c>
      <c r="O112" s="7">
        <v>-1.3100000000000001E-2</v>
      </c>
      <c r="P112" s="7">
        <v>-3.8899999999999997E-2</v>
      </c>
      <c r="Q112" s="7">
        <v>-4.1500000000000002E-2</v>
      </c>
      <c r="T112" s="13"/>
    </row>
    <row r="113" spans="5:20" x14ac:dyDescent="0.25">
      <c r="E113" s="4">
        <v>1.67E-2</v>
      </c>
      <c r="I113" s="7">
        <v>-2.1600000000000001E-2</v>
      </c>
      <c r="J113" s="7">
        <v>-3.6499999999999998E-2</v>
      </c>
      <c r="K113" s="7">
        <v>-2.5499999999999998E-2</v>
      </c>
      <c r="L113" s="7">
        <v>3.5700000000000003E-2</v>
      </c>
      <c r="M113" s="7">
        <v>1.61E-2</v>
      </c>
      <c r="N113" s="7">
        <v>-1.8800000000000001E-2</v>
      </c>
      <c r="O113" s="7">
        <v>-7.4999999999999997E-3</v>
      </c>
      <c r="P113" s="7">
        <v>-3.0200000000000001E-2</v>
      </c>
      <c r="Q113" s="7">
        <v>1.2699999999999999E-2</v>
      </c>
      <c r="T113" s="13"/>
    </row>
    <row r="114" spans="5:20" x14ac:dyDescent="0.25">
      <c r="E114" s="4">
        <v>-1.2500000000000001E-2</v>
      </c>
      <c r="I114" s="7">
        <v>-1.17E-2</v>
      </c>
      <c r="J114" s="7">
        <v>-1.8100000000000002E-2</v>
      </c>
      <c r="K114" s="7">
        <v>-3.5000000000000001E-3</v>
      </c>
      <c r="L114" s="7">
        <v>-1.7999999999999999E-2</v>
      </c>
      <c r="M114" s="7">
        <v>-1.26E-2</v>
      </c>
      <c r="N114" s="7">
        <v>3.2399999999999998E-2</v>
      </c>
      <c r="O114" s="7">
        <v>-1.0699999999999999E-2</v>
      </c>
      <c r="P114" s="7">
        <v>-5.4999999999999997E-3</v>
      </c>
      <c r="Q114" s="7">
        <v>2.8500000000000001E-2</v>
      </c>
      <c r="T114" s="13"/>
    </row>
    <row r="115" spans="5:20" x14ac:dyDescent="0.25">
      <c r="E115" s="4">
        <v>-5.3199999999999997E-2</v>
      </c>
      <c r="I115" s="7">
        <v>2.9399999999999999E-2</v>
      </c>
      <c r="J115" s="7">
        <v>-9.1000000000000004E-3</v>
      </c>
      <c r="K115" s="7">
        <v>-3.6799999999999999E-2</v>
      </c>
      <c r="L115" s="7">
        <v>4.6899999999999997E-2</v>
      </c>
      <c r="M115" s="7">
        <v>8.6E-3</v>
      </c>
      <c r="N115" s="7">
        <v>9.2999999999999992E-3</v>
      </c>
      <c r="O115" s="7">
        <v>-4.4999999999999997E-3</v>
      </c>
      <c r="P115" s="7">
        <v>2.9100000000000001E-2</v>
      </c>
      <c r="Q115" s="7">
        <v>-1.61E-2</v>
      </c>
      <c r="T115" s="13"/>
    </row>
    <row r="116" spans="5:20" x14ac:dyDescent="0.25">
      <c r="E116" s="4">
        <v>9.9099999999999994E-2</v>
      </c>
      <c r="I116" s="7">
        <v>-4.4000000000000003E-3</v>
      </c>
      <c r="J116" s="7">
        <v>-3.2500000000000001E-2</v>
      </c>
      <c r="K116" s="7">
        <v>2.3300000000000001E-2</v>
      </c>
      <c r="L116" s="7">
        <v>3.4200000000000001E-2</v>
      </c>
      <c r="M116" s="7">
        <v>-1.29E-2</v>
      </c>
      <c r="N116" s="7">
        <v>6.1999999999999998E-3</v>
      </c>
      <c r="O116" s="7">
        <v>-1.4200000000000001E-2</v>
      </c>
      <c r="P116" s="7">
        <v>1.2800000000000001E-2</v>
      </c>
      <c r="Q116" s="7">
        <v>-9.7999999999999997E-3</v>
      </c>
      <c r="T116" s="13"/>
    </row>
    <row r="117" spans="5:20" x14ac:dyDescent="0.25">
      <c r="E117" s="4">
        <v>-2.81E-2</v>
      </c>
      <c r="I117" s="7">
        <v>3.4700000000000002E-2</v>
      </c>
      <c r="J117" s="7">
        <v>2.1899999999999999E-2</v>
      </c>
      <c r="K117" s="7">
        <v>7.1000000000000004E-3</v>
      </c>
      <c r="L117" s="7">
        <v>1.5900000000000001E-2</v>
      </c>
      <c r="M117" s="7">
        <v>2.7099999999999999E-2</v>
      </c>
      <c r="N117" s="7">
        <v>1.2500000000000001E-2</v>
      </c>
      <c r="O117" s="7">
        <v>2.9899999999999999E-2</v>
      </c>
      <c r="P117" s="7">
        <v>3.7199999999999997E-2</v>
      </c>
      <c r="Q117" s="7">
        <v>1.8599999999999998E-2</v>
      </c>
      <c r="T117" s="13"/>
    </row>
    <row r="118" spans="5:20" x14ac:dyDescent="0.25">
      <c r="E118" s="4">
        <v>-5.9799999999999999E-2</v>
      </c>
      <c r="I118" s="7">
        <v>2.2200000000000001E-2</v>
      </c>
      <c r="J118" s="7">
        <v>7.6E-3</v>
      </c>
      <c r="K118" s="7">
        <v>5.8599999999999999E-2</v>
      </c>
      <c r="L118" s="7">
        <v>0.15010000000000001</v>
      </c>
      <c r="M118" s="7">
        <v>-0.01</v>
      </c>
      <c r="N118" s="7">
        <v>-3.0099999999999998E-2</v>
      </c>
      <c r="O118" s="7">
        <v>-1.1000000000000001E-3</v>
      </c>
      <c r="P118" s="7">
        <v>2.3800000000000002E-2</v>
      </c>
      <c r="Q118" s="7">
        <v>0.22239999999999999</v>
      </c>
      <c r="T118" s="13"/>
    </row>
    <row r="119" spans="5:20" x14ac:dyDescent="0.25">
      <c r="E119" s="4">
        <v>5.3999999999999999E-2</v>
      </c>
      <c r="I119" s="7">
        <v>6.4299999999999996E-2</v>
      </c>
      <c r="J119" s="7">
        <v>2.58E-2</v>
      </c>
      <c r="K119" s="7">
        <v>3.5000000000000001E-3</v>
      </c>
      <c r="L119" s="7">
        <v>-0.28120000000000001</v>
      </c>
      <c r="M119" s="7">
        <v>1.0200000000000001E-2</v>
      </c>
      <c r="N119" s="7">
        <v>2.52E-2</v>
      </c>
      <c r="O119" s="7">
        <v>5.4800000000000001E-2</v>
      </c>
      <c r="P119" s="7">
        <v>5.3900000000000003E-2</v>
      </c>
      <c r="T119" s="13"/>
    </row>
    <row r="120" spans="5:20" x14ac:dyDescent="0.25">
      <c r="E120" s="4">
        <v>3.9600000000000003E-2</v>
      </c>
      <c r="I120" s="7">
        <v>-1.1000000000000001E-3</v>
      </c>
      <c r="J120" s="7">
        <v>1.0699999999999999E-2</v>
      </c>
      <c r="K120" s="7">
        <v>4.1000000000000002E-2</v>
      </c>
      <c r="L120" s="7">
        <v>1.34E-2</v>
      </c>
      <c r="M120" s="7">
        <v>3.0800000000000001E-2</v>
      </c>
      <c r="N120" s="7">
        <v>-5.7000000000000002E-3</v>
      </c>
      <c r="O120" s="7">
        <v>1.5699999999999999E-2</v>
      </c>
      <c r="P120" s="7">
        <v>3.5999999999999999E-3</v>
      </c>
      <c r="T120" s="13"/>
    </row>
    <row r="121" spans="5:20" x14ac:dyDescent="0.25">
      <c r="E121" s="4">
        <v>5.6300000000000003E-2</v>
      </c>
      <c r="I121" s="7">
        <v>3.78E-2</v>
      </c>
      <c r="J121" s="7">
        <v>2.98E-2</v>
      </c>
      <c r="K121" s="7">
        <v>7.1800000000000003E-2</v>
      </c>
      <c r="M121" s="7">
        <v>1.3299999999999999E-2</v>
      </c>
      <c r="N121" s="7">
        <v>1.6999999999999999E-3</v>
      </c>
      <c r="O121" s="7">
        <v>2.3E-2</v>
      </c>
      <c r="P121" s="7">
        <v>3.4500000000000003E-2</v>
      </c>
      <c r="T121" s="13"/>
    </row>
    <row r="122" spans="5:20" x14ac:dyDescent="0.25">
      <c r="E122" s="4">
        <v>0.18720000000000001</v>
      </c>
      <c r="J122" s="7">
        <v>4.4400000000000002E-2</v>
      </c>
      <c r="K122" s="7">
        <v>-5.5500000000000001E-2</v>
      </c>
      <c r="M122" s="7">
        <v>-2.1999999999999999E-2</v>
      </c>
      <c r="N122" s="7">
        <v>1.54E-2</v>
      </c>
      <c r="O122" s="7">
        <v>4.1300000000000003E-2</v>
      </c>
      <c r="P122" s="7">
        <v>9.2200000000000004E-2</v>
      </c>
      <c r="T122" s="13"/>
    </row>
    <row r="123" spans="5:20" x14ac:dyDescent="0.25">
      <c r="E123" s="4">
        <v>-0.107</v>
      </c>
      <c r="J123" s="7">
        <v>6.9999999999999999E-4</v>
      </c>
      <c r="K123" s="7">
        <v>1.01E-2</v>
      </c>
      <c r="M123" s="7">
        <v>-1.5100000000000001E-2</v>
      </c>
      <c r="N123" s="7">
        <v>2.3300000000000001E-2</v>
      </c>
      <c r="O123" s="7">
        <v>-1.11E-2</v>
      </c>
      <c r="P123" s="7">
        <v>-5.1299999999999998E-2</v>
      </c>
      <c r="T123" s="13"/>
    </row>
    <row r="124" spans="5:20" x14ac:dyDescent="0.25">
      <c r="E124" s="4">
        <v>9.2700000000000005E-2</v>
      </c>
      <c r="J124" s="7">
        <v>-1.4E-3</v>
      </c>
      <c r="K124" s="7">
        <v>1.4999999999999999E-2</v>
      </c>
      <c r="M124" s="7">
        <v>-5.67E-2</v>
      </c>
      <c r="N124" s="7">
        <v>1.18E-2</v>
      </c>
      <c r="O124" s="7">
        <v>4.0800000000000003E-2</v>
      </c>
      <c r="P124" s="7">
        <v>6.7299999999999999E-2</v>
      </c>
      <c r="T124" s="13"/>
    </row>
    <row r="125" spans="5:20" x14ac:dyDescent="0.25">
      <c r="E125" s="4">
        <v>-0.17760000000000001</v>
      </c>
      <c r="J125" s="7">
        <v>-5.1900000000000002E-2</v>
      </c>
      <c r="K125" s="7">
        <v>-0.06</v>
      </c>
      <c r="M125" s="7">
        <v>-2.5000000000000001E-3</v>
      </c>
      <c r="N125" s="7">
        <v>-3.4200000000000001E-2</v>
      </c>
      <c r="O125" s="7">
        <v>-5.8400000000000001E-2</v>
      </c>
      <c r="P125" s="7">
        <v>-6.2700000000000006E-2</v>
      </c>
      <c r="T125" s="13"/>
    </row>
    <row r="126" spans="5:20" x14ac:dyDescent="0.25">
      <c r="E126" s="4">
        <v>4.7500000000000001E-2</v>
      </c>
      <c r="J126" s="7">
        <v>3.1800000000000002E-2</v>
      </c>
      <c r="K126" s="7">
        <v>1.4500000000000001E-2</v>
      </c>
      <c r="M126" s="7">
        <v>-1.7299999999999999E-2</v>
      </c>
      <c r="N126" s="7">
        <v>2.5000000000000001E-2</v>
      </c>
      <c r="O126" s="7">
        <v>-3.5000000000000003E-2</v>
      </c>
      <c r="P126" s="7">
        <v>-7.4499999999999997E-2</v>
      </c>
      <c r="T126" s="13"/>
    </row>
    <row r="127" spans="5:20" x14ac:dyDescent="0.25">
      <c r="E127" s="4">
        <v>-5.28E-2</v>
      </c>
      <c r="J127" s="7">
        <v>2.12E-2</v>
      </c>
      <c r="K127" s="7">
        <v>4.1300000000000003E-2</v>
      </c>
      <c r="M127" s="7">
        <v>2.98E-2</v>
      </c>
      <c r="N127" s="7">
        <v>-9.2999999999999992E-3</v>
      </c>
      <c r="O127" s="7">
        <v>2.63E-2</v>
      </c>
      <c r="P127" s="7">
        <v>3.9300000000000002E-2</v>
      </c>
      <c r="T127" s="13"/>
    </row>
    <row r="128" spans="5:20" x14ac:dyDescent="0.25">
      <c r="E128" s="4">
        <v>5.6000000000000001E-2</v>
      </c>
      <c r="J128" s="7">
        <v>-1.2999999999999999E-2</v>
      </c>
      <c r="K128" s="7">
        <v>1.8499999999999999E-2</v>
      </c>
      <c r="M128" s="7">
        <v>7.1999999999999998E-3</v>
      </c>
      <c r="N128" s="7">
        <v>1.09E-2</v>
      </c>
      <c r="O128" s="7">
        <v>2.0299999999999999E-2</v>
      </c>
      <c r="P128" s="7">
        <v>6.9800000000000001E-2</v>
      </c>
      <c r="T128" s="13"/>
    </row>
    <row r="129" spans="5:20" x14ac:dyDescent="0.25">
      <c r="E129" s="4">
        <v>5.4899999999999997E-2</v>
      </c>
      <c r="J129" s="7">
        <v>-3.7699999999999997E-2</v>
      </c>
      <c r="K129" s="7">
        <v>-8.3000000000000004E-2</v>
      </c>
      <c r="M129" s="7">
        <v>4.3200000000000002E-2</v>
      </c>
      <c r="N129" s="7">
        <v>-3.44E-2</v>
      </c>
      <c r="O129" s="7">
        <v>3.8E-3</v>
      </c>
      <c r="P129" s="7">
        <v>4.7500000000000001E-2</v>
      </c>
      <c r="T129" s="13"/>
    </row>
    <row r="130" spans="5:20" x14ac:dyDescent="0.25">
      <c r="E130" s="4">
        <v>1.55E-2</v>
      </c>
      <c r="J130" s="7">
        <v>5.6500000000000002E-2</v>
      </c>
      <c r="K130" s="7">
        <v>8.77E-2</v>
      </c>
      <c r="M130" s="7">
        <v>-1.09E-2</v>
      </c>
      <c r="N130" s="7">
        <v>2.6800000000000001E-2</v>
      </c>
      <c r="O130" s="7">
        <v>-3.4299999999999997E-2</v>
      </c>
      <c r="P130" s="7">
        <v>-2.2800000000000001E-2</v>
      </c>
      <c r="T130" s="13"/>
    </row>
    <row r="131" spans="5:20" x14ac:dyDescent="0.25">
      <c r="J131" s="7">
        <v>6.8999999999999999E-3</v>
      </c>
      <c r="K131" s="7">
        <v>5.4999999999999997E-3</v>
      </c>
      <c r="M131" s="7">
        <v>0.1348</v>
      </c>
      <c r="N131" s="7">
        <v>4.4499999999999998E-2</v>
      </c>
      <c r="O131" s="7">
        <v>4.99E-2</v>
      </c>
      <c r="P131" s="7">
        <v>3.4700000000000002E-2</v>
      </c>
      <c r="T131" s="13"/>
    </row>
    <row r="132" spans="5:20" x14ac:dyDescent="0.25">
      <c r="J132" s="7">
        <v>-7.7000000000000002E-3</v>
      </c>
      <c r="K132" s="7">
        <v>-2.12E-2</v>
      </c>
      <c r="M132" s="7">
        <v>-1.11E-2</v>
      </c>
      <c r="N132" s="7">
        <v>5.8999999999999997E-2</v>
      </c>
      <c r="O132" s="7">
        <v>8.3999999999999995E-3</v>
      </c>
      <c r="P132" s="7">
        <v>5.6899999999999999E-2</v>
      </c>
      <c r="T132" s="13"/>
    </row>
    <row r="133" spans="5:20" x14ac:dyDescent="0.25">
      <c r="J133" s="7">
        <v>0.1036</v>
      </c>
      <c r="K133" s="7">
        <v>7.9899999999999999E-2</v>
      </c>
      <c r="M133" s="7">
        <v>4.2200000000000001E-2</v>
      </c>
      <c r="N133" s="7">
        <v>3.2000000000000002E-3</v>
      </c>
      <c r="O133" s="7">
        <v>-3.4200000000000001E-2</v>
      </c>
      <c r="P133" s="7">
        <v>-4.8099999999999997E-2</v>
      </c>
      <c r="T133" s="13"/>
    </row>
    <row r="134" spans="5:20" x14ac:dyDescent="0.25">
      <c r="J134" s="7">
        <v>-3.4200000000000001E-2</v>
      </c>
      <c r="K134" s="7">
        <v>0.1111</v>
      </c>
      <c r="M134" s="7">
        <v>-2.5999999999999999E-2</v>
      </c>
      <c r="N134" s="7">
        <v>-4.9200000000000001E-2</v>
      </c>
      <c r="O134" s="7">
        <v>5.4300000000000001E-2</v>
      </c>
      <c r="P134" s="7">
        <v>5.9400000000000001E-2</v>
      </c>
      <c r="T134" s="13"/>
    </row>
    <row r="135" spans="5:20" x14ac:dyDescent="0.25">
      <c r="J135" s="7">
        <v>4.9299999999999997E-2</v>
      </c>
      <c r="K135" s="7">
        <v>6.4299999999999996E-2</v>
      </c>
      <c r="M135" s="7">
        <v>-9.3299999999999994E-2</v>
      </c>
      <c r="N135" s="7">
        <v>5.8299999999999998E-2</v>
      </c>
      <c r="O135" s="7">
        <v>4.5900000000000003E-2</v>
      </c>
      <c r="P135" s="7">
        <v>6.6299999999999998E-2</v>
      </c>
      <c r="T135" s="13"/>
    </row>
    <row r="136" spans="5:20" x14ac:dyDescent="0.25">
      <c r="J136" s="7">
        <v>4.8300000000000003E-2</v>
      </c>
      <c r="K136" s="7">
        <v>4.4400000000000002E-2</v>
      </c>
      <c r="M136" s="7">
        <v>0.1003</v>
      </c>
      <c r="N136" s="7">
        <v>-1.0500000000000001E-2</v>
      </c>
      <c r="O136" s="7">
        <v>8.4500000000000006E-2</v>
      </c>
      <c r="P136" s="7">
        <v>0.10780000000000001</v>
      </c>
      <c r="T136" s="13"/>
    </row>
    <row r="137" spans="5:20" x14ac:dyDescent="0.25">
      <c r="J137" s="7">
        <v>1.8800000000000001E-2</v>
      </c>
      <c r="K137" s="7">
        <v>-7.7600000000000002E-2</v>
      </c>
      <c r="M137" s="7">
        <v>1.0500000000000001E-2</v>
      </c>
      <c r="N137" s="7">
        <v>2.4400000000000002E-2</v>
      </c>
      <c r="O137" s="7">
        <v>4.7999999999999996E-3</v>
      </c>
      <c r="P137" s="7">
        <v>-8.6999999999999994E-3</v>
      </c>
      <c r="T137" s="13"/>
    </row>
    <row r="138" spans="5:20" x14ac:dyDescent="0.25">
      <c r="J138" s="7">
        <v>7.2499999999999995E-2</v>
      </c>
      <c r="K138" s="7">
        <v>-8.1699999999999995E-2</v>
      </c>
      <c r="M138" s="7">
        <v>-1.0200000000000001E-2</v>
      </c>
      <c r="N138" s="7">
        <v>2.4899999999999999E-2</v>
      </c>
      <c r="O138" s="7">
        <v>-9.2999999999999992E-3</v>
      </c>
      <c r="P138" s="7">
        <v>4.1799999999999997E-2</v>
      </c>
      <c r="T138" s="13"/>
    </row>
    <row r="139" spans="5:20" x14ac:dyDescent="0.25">
      <c r="J139" s="7">
        <v>2.81E-2</v>
      </c>
      <c r="K139" s="7">
        <v>7.4200000000000002E-2</v>
      </c>
      <c r="M139" s="7">
        <v>1.7600000000000001E-2</v>
      </c>
      <c r="N139" s="7">
        <v>1.9199999999999998E-2</v>
      </c>
      <c r="O139" s="7">
        <v>7.6200000000000004E-2</v>
      </c>
      <c r="P139" s="7">
        <v>0.16539999999999999</v>
      </c>
      <c r="T139" s="13"/>
    </row>
    <row r="140" spans="5:20" x14ac:dyDescent="0.25">
      <c r="J140" s="7">
        <v>-1.9699999999999999E-2</v>
      </c>
      <c r="K140" s="7">
        <v>3.2199999999999999E-2</v>
      </c>
      <c r="M140" s="7">
        <v>1.7899999999999999E-2</v>
      </c>
      <c r="N140" s="7">
        <v>6.2600000000000003E-2</v>
      </c>
      <c r="O140" s="7">
        <v>-9.4999999999999998E-3</v>
      </c>
      <c r="P140" s="7">
        <v>8.2199999999999995E-2</v>
      </c>
      <c r="T140" s="13"/>
    </row>
    <row r="141" spans="5:20" x14ac:dyDescent="0.25">
      <c r="J141" s="7">
        <v>0.14319999999999999</v>
      </c>
      <c r="K141" s="7">
        <v>-4.4499999999999998E-2</v>
      </c>
      <c r="M141" s="7">
        <v>2.8899999999999999E-2</v>
      </c>
      <c r="N141" s="7">
        <v>-4.2299999999999997E-2</v>
      </c>
      <c r="O141" s="7">
        <v>-1.8200000000000001E-2</v>
      </c>
      <c r="P141" s="7">
        <v>-0.1207</v>
      </c>
      <c r="T141" s="13"/>
    </row>
    <row r="142" spans="5:20" x14ac:dyDescent="0.25">
      <c r="J142" s="7">
        <v>-0.1196</v>
      </c>
      <c r="M142" s="7">
        <v>-3.7900000000000003E-2</v>
      </c>
      <c r="N142" s="7">
        <v>-3.0599999999999999E-2</v>
      </c>
      <c r="O142" s="7">
        <v>2.1299999999999999E-2</v>
      </c>
      <c r="P142" s="7">
        <v>-9.1399999999999995E-2</v>
      </c>
      <c r="T142" s="13"/>
    </row>
    <row r="143" spans="5:20" x14ac:dyDescent="0.25">
      <c r="J143" s="7">
        <v>-0.112</v>
      </c>
      <c r="M143" s="7">
        <v>-8.0000000000000004E-4</v>
      </c>
      <c r="N143" s="7">
        <v>-3.3E-3</v>
      </c>
      <c r="O143" s="7">
        <v>2.86E-2</v>
      </c>
      <c r="P143" s="7">
        <v>2.8299999999999999E-2</v>
      </c>
      <c r="T143" s="13"/>
    </row>
    <row r="144" spans="5:20" x14ac:dyDescent="0.25">
      <c r="J144" s="7">
        <v>-7.3099999999999998E-2</v>
      </c>
      <c r="M144" s="7">
        <v>-8.5900000000000004E-2</v>
      </c>
      <c r="N144" s="7">
        <v>1.0699999999999999E-2</v>
      </c>
      <c r="O144" s="7">
        <v>-6.8599999999999994E-2</v>
      </c>
      <c r="P144" s="7">
        <v>-7.7100000000000002E-2</v>
      </c>
      <c r="T144" s="13"/>
    </row>
    <row r="145" spans="10:20" x14ac:dyDescent="0.25">
      <c r="J145" s="7">
        <v>2.87E-2</v>
      </c>
      <c r="M145" s="7">
        <v>-9.2700000000000005E-2</v>
      </c>
      <c r="N145" s="7">
        <v>3.0000000000000001E-3</v>
      </c>
      <c r="O145" s="7">
        <v>-0.1099</v>
      </c>
      <c r="P145" s="7">
        <v>-0.22159999999999999</v>
      </c>
      <c r="T145" s="13"/>
    </row>
    <row r="146" spans="10:20" x14ac:dyDescent="0.25">
      <c r="J146" s="7">
        <v>-4.7000000000000002E-3</v>
      </c>
      <c r="M146" s="7">
        <v>3.2300000000000002E-2</v>
      </c>
      <c r="N146" s="7">
        <v>0</v>
      </c>
      <c r="O146" s="7">
        <v>3.0999999999999999E-3</v>
      </c>
      <c r="P146" s="7">
        <v>-9.1600000000000001E-2</v>
      </c>
      <c r="T146" s="13"/>
    </row>
    <row r="147" spans="10:20" x14ac:dyDescent="0.25">
      <c r="J147" s="7">
        <v>2.6599999999999999E-2</v>
      </c>
      <c r="M147" s="7">
        <v>-1.0200000000000001E-2</v>
      </c>
      <c r="N147" s="7">
        <v>0</v>
      </c>
      <c r="O147" s="7">
        <v>6.6699999999999995E-2</v>
      </c>
      <c r="P147" s="7">
        <v>3.1899999999999998E-2</v>
      </c>
      <c r="T147" s="13"/>
    </row>
    <row r="148" spans="10:20" x14ac:dyDescent="0.25">
      <c r="J148" s="7">
        <v>6.4999999999999997E-3</v>
      </c>
      <c r="M148" s="7">
        <v>1.46E-2</v>
      </c>
      <c r="N148" s="7">
        <v>0</v>
      </c>
      <c r="O148" s="7">
        <v>-8.5300000000000001E-2</v>
      </c>
      <c r="P148" s="7">
        <v>-1.54E-2</v>
      </c>
      <c r="T148" s="13"/>
    </row>
    <row r="149" spans="10:20" x14ac:dyDescent="0.25">
      <c r="J149" s="7">
        <v>-2.58E-2</v>
      </c>
      <c r="M149" s="7">
        <v>9.1999999999999998E-3</v>
      </c>
      <c r="N149" s="7">
        <v>0</v>
      </c>
      <c r="O149" s="7">
        <v>-0.53190000000000004</v>
      </c>
      <c r="P149" s="7">
        <v>-9.8199999999999996E-2</v>
      </c>
      <c r="T149" s="13"/>
    </row>
    <row r="150" spans="10:20" x14ac:dyDescent="0.25">
      <c r="J150" s="7">
        <v>-0.1293</v>
      </c>
      <c r="M150" s="7">
        <v>-3.8800000000000001E-2</v>
      </c>
      <c r="N150" s="7">
        <v>2.6100000000000002E-2</v>
      </c>
      <c r="O150" s="7">
        <v>3.4299999999999997E-2</v>
      </c>
      <c r="P150" s="7">
        <v>3.6799999999999999E-2</v>
      </c>
      <c r="T150" s="13"/>
    </row>
    <row r="151" spans="10:20" x14ac:dyDescent="0.25">
      <c r="J151" s="7">
        <v>2.9100000000000001E-2</v>
      </c>
      <c r="M151" s="7">
        <v>-2.5999999999999999E-3</v>
      </c>
      <c r="N151" s="7">
        <v>0</v>
      </c>
      <c r="O151" s="7">
        <v>-1.09E-2</v>
      </c>
      <c r="P151" s="7">
        <v>5.2699999999999997E-2</v>
      </c>
      <c r="T151" s="13"/>
    </row>
    <row r="152" spans="10:20" x14ac:dyDescent="0.25">
      <c r="J152" s="7">
        <v>-7.0099999999999996E-2</v>
      </c>
      <c r="M152" s="7">
        <v>3.8199999999999998E-2</v>
      </c>
      <c r="N152" s="7">
        <v>0</v>
      </c>
      <c r="O152" s="7">
        <v>3.3E-3</v>
      </c>
      <c r="P152" s="7">
        <v>-9.1000000000000004E-3</v>
      </c>
      <c r="T152" s="13"/>
    </row>
    <row r="153" spans="10:20" x14ac:dyDescent="0.25">
      <c r="J153" s="7">
        <v>4.5600000000000002E-2</v>
      </c>
      <c r="N153" s="7">
        <v>0</v>
      </c>
      <c r="O153" s="7">
        <v>-9.9900000000000003E-2</v>
      </c>
      <c r="P153" s="7">
        <v>-3.8100000000000002E-2</v>
      </c>
      <c r="T153" s="13"/>
    </row>
    <row r="154" spans="10:20" x14ac:dyDescent="0.25">
      <c r="J154" s="7">
        <v>2.52E-2</v>
      </c>
      <c r="O154" s="7">
        <v>0</v>
      </c>
      <c r="P154" s="7">
        <v>-3.6900000000000002E-2</v>
      </c>
      <c r="T154" s="13"/>
    </row>
    <row r="155" spans="10:20" x14ac:dyDescent="0.25">
      <c r="J155" s="7">
        <v>-2.1299999999999999E-2</v>
      </c>
      <c r="O155" s="7">
        <v>0</v>
      </c>
      <c r="P155" s="7">
        <v>-3.6799999999999999E-2</v>
      </c>
      <c r="T155" s="13"/>
    </row>
    <row r="156" spans="10:20" x14ac:dyDescent="0.25">
      <c r="J156" s="7">
        <v>4.41E-2</v>
      </c>
      <c r="O156" s="7">
        <v>0</v>
      </c>
      <c r="P156" s="7">
        <v>-5.8400000000000001E-2</v>
      </c>
      <c r="T156" s="13"/>
    </row>
    <row r="157" spans="10:20" x14ac:dyDescent="0.25">
      <c r="J157" s="7">
        <v>1.24E-2</v>
      </c>
      <c r="O157" s="7">
        <v>0</v>
      </c>
      <c r="P157" s="7">
        <v>3.8E-3</v>
      </c>
      <c r="T157" s="13"/>
    </row>
    <row r="158" spans="10:20" x14ac:dyDescent="0.25">
      <c r="J158" s="7">
        <v>3.3000000000000002E-2</v>
      </c>
      <c r="O158" s="7">
        <v>0</v>
      </c>
      <c r="P158" s="7">
        <v>1.9400000000000001E-2</v>
      </c>
      <c r="T158" s="13"/>
    </row>
    <row r="159" spans="10:20" x14ac:dyDescent="0.25">
      <c r="J159" s="7">
        <v>-1.2999999999999999E-3</v>
      </c>
      <c r="O159" s="7">
        <v>1.4999999999999999E-2</v>
      </c>
      <c r="P159" s="7">
        <v>6.9999999999999999E-4</v>
      </c>
      <c r="T159" s="13"/>
    </row>
    <row r="160" spans="10:20" x14ac:dyDescent="0.25">
      <c r="J160" s="7">
        <v>0</v>
      </c>
      <c r="O160" s="7">
        <v>1.47E-2</v>
      </c>
      <c r="P160" s="7">
        <v>-6.4299999999999996E-2</v>
      </c>
      <c r="T160" s="13"/>
    </row>
    <row r="161" spans="10:20" x14ac:dyDescent="0.25">
      <c r="J161" s="7">
        <v>2.3099999999999999E-2</v>
      </c>
      <c r="O161" s="7">
        <v>0</v>
      </c>
      <c r="P161" s="7">
        <v>-2.9700000000000001E-2</v>
      </c>
      <c r="T161" s="13"/>
    </row>
    <row r="162" spans="10:20" x14ac:dyDescent="0.25">
      <c r="J162" s="7">
        <v>3.8399999999999997E-2</v>
      </c>
      <c r="O162" s="7">
        <v>0.14369999999999999</v>
      </c>
      <c r="P162" s="7">
        <v>3.4099999999999998E-2</v>
      </c>
      <c r="T162" s="13"/>
    </row>
    <row r="163" spans="10:20" x14ac:dyDescent="0.25">
      <c r="J163" s="7">
        <v>0</v>
      </c>
      <c r="O163" s="7">
        <v>0</v>
      </c>
      <c r="P163" s="7">
        <v>3.27E-2</v>
      </c>
      <c r="T163" s="13"/>
    </row>
    <row r="164" spans="10:20" x14ac:dyDescent="0.25">
      <c r="O164" s="7">
        <v>0</v>
      </c>
      <c r="P164" s="7">
        <v>5.1000000000000004E-3</v>
      </c>
      <c r="T164" s="13"/>
    </row>
    <row r="165" spans="10:20" x14ac:dyDescent="0.25">
      <c r="O165" s="7">
        <v>0</v>
      </c>
      <c r="P165" s="7">
        <v>6.9999999999999999E-4</v>
      </c>
      <c r="T165" s="13"/>
    </row>
    <row r="166" spans="10:20" x14ac:dyDescent="0.25">
      <c r="O166" s="7">
        <v>0</v>
      </c>
      <c r="P166" s="7">
        <v>3.49E-2</v>
      </c>
      <c r="T166" s="13"/>
    </row>
    <row r="167" spans="10:20" x14ac:dyDescent="0.25">
      <c r="O167" s="7">
        <v>0</v>
      </c>
      <c r="P167" s="7">
        <v>-5.0000000000000001E-4</v>
      </c>
      <c r="T167" s="13"/>
    </row>
    <row r="168" spans="10:20" x14ac:dyDescent="0.25">
      <c r="O168" s="7">
        <v>0</v>
      </c>
      <c r="P168" s="7">
        <v>3.9399999999999998E-2</v>
      </c>
      <c r="T168" s="13"/>
    </row>
    <row r="169" spans="10:20" x14ac:dyDescent="0.25">
      <c r="O169" s="7">
        <v>0</v>
      </c>
      <c r="P169" s="7">
        <v>4.3999999999999997E-2</v>
      </c>
      <c r="T169" s="13"/>
    </row>
    <row r="170" spans="10:20" x14ac:dyDescent="0.25">
      <c r="P170" s="7">
        <v>1.2999999999999999E-2</v>
      </c>
      <c r="T170" s="13"/>
    </row>
    <row r="171" spans="10:20" x14ac:dyDescent="0.25">
      <c r="T171" s="13"/>
    </row>
    <row r="172" spans="10:20" x14ac:dyDescent="0.25">
      <c r="T172" s="13"/>
    </row>
    <row r="173" spans="10:20" x14ac:dyDescent="0.25">
      <c r="T173" s="13"/>
    </row>
    <row r="174" spans="10:20" x14ac:dyDescent="0.25">
      <c r="T174" s="13"/>
    </row>
    <row r="175" spans="10:20" x14ac:dyDescent="0.25">
      <c r="T175" s="13"/>
    </row>
    <row r="176" spans="10:20" x14ac:dyDescent="0.25">
      <c r="T176" s="13"/>
    </row>
    <row r="177" spans="20:20" x14ac:dyDescent="0.25">
      <c r="T177" s="13"/>
    </row>
    <row r="178" spans="20:20" x14ac:dyDescent="0.25">
      <c r="T178" s="13"/>
    </row>
    <row r="179" spans="20:20" x14ac:dyDescent="0.25">
      <c r="T179" s="13"/>
    </row>
    <row r="180" spans="20:20" x14ac:dyDescent="0.25">
      <c r="T180" s="13"/>
    </row>
    <row r="181" spans="20:20" x14ac:dyDescent="0.25">
      <c r="T181" s="13"/>
    </row>
    <row r="182" spans="20:20" x14ac:dyDescent="0.25">
      <c r="T182" s="13"/>
    </row>
    <row r="183" spans="20:20" x14ac:dyDescent="0.25">
      <c r="T183" s="13"/>
    </row>
    <row r="184" spans="20:20" x14ac:dyDescent="0.25">
      <c r="T184" s="13"/>
    </row>
    <row r="185" spans="20:20" x14ac:dyDescent="0.25">
      <c r="T185" s="13"/>
    </row>
    <row r="186" spans="20:20" x14ac:dyDescent="0.25">
      <c r="T186" s="13"/>
    </row>
    <row r="187" spans="20:20" x14ac:dyDescent="0.25">
      <c r="T187" s="13"/>
    </row>
    <row r="188" spans="20:20" x14ac:dyDescent="0.25">
      <c r="T188" s="13"/>
    </row>
    <row r="189" spans="20:20" x14ac:dyDescent="0.25">
      <c r="T189" s="13"/>
    </row>
    <row r="190" spans="20:20" x14ac:dyDescent="0.25">
      <c r="T190" s="13"/>
    </row>
    <row r="191" spans="20:20" x14ac:dyDescent="0.25">
      <c r="T191" s="13"/>
    </row>
    <row r="192" spans="20:20" x14ac:dyDescent="0.25">
      <c r="T192" s="13"/>
    </row>
    <row r="193" spans="20:20" x14ac:dyDescent="0.25">
      <c r="T193" s="13"/>
    </row>
    <row r="194" spans="20:20" x14ac:dyDescent="0.25">
      <c r="T194" s="13"/>
    </row>
    <row r="195" spans="20:20" x14ac:dyDescent="0.25">
      <c r="T195" s="13"/>
    </row>
    <row r="196" spans="20:20" x14ac:dyDescent="0.25">
      <c r="T196" s="13"/>
    </row>
    <row r="197" spans="20:20" x14ac:dyDescent="0.25">
      <c r="T197" s="13"/>
    </row>
    <row r="198" spans="20:20" x14ac:dyDescent="0.25">
      <c r="T198" s="13"/>
    </row>
    <row r="199" spans="20:20" x14ac:dyDescent="0.25">
      <c r="T199" s="13"/>
    </row>
    <row r="200" spans="20:20" x14ac:dyDescent="0.25">
      <c r="T200" s="13"/>
    </row>
  </sheetData>
  <dataValidations count="2">
    <dataValidation allowBlank="1" showInputMessage="1" showErrorMessage="1" prompt="Grupo Aeroportuario del Pacifico" sqref="E4" xr:uid="{EF039027-7E3F-44E1-A205-B4FEF1A05885}"/>
    <dataValidation allowBlank="1" showInputMessage="1" showErrorMessage="1" prompt="FIBRA DHL_x000a_" sqref="F4" xr:uid="{5E24E382-81C4-4E01-9B3B-184DF2859567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6F94-C9C1-4AFF-B500-A6854D7A9CBB}">
  <sheetPr codeName="Sheet2"/>
  <dimension ref="A1:W47"/>
  <sheetViews>
    <sheetView zoomScale="160" zoomScaleNormal="160" workbookViewId="0">
      <pane xSplit="1" topLeftCell="L1" activePane="topRight" state="frozen"/>
      <selection pane="topRight" activeCell="L2" sqref="L2"/>
    </sheetView>
  </sheetViews>
  <sheetFormatPr defaultRowHeight="15" x14ac:dyDescent="0.25"/>
  <cols>
    <col min="1" max="1" width="22.85546875" bestFit="1" customWidth="1"/>
    <col min="2" max="2" width="20" bestFit="1" customWidth="1"/>
    <col min="3" max="3" width="14.42578125" bestFit="1" customWidth="1"/>
    <col min="4" max="4" width="12.7109375" bestFit="1" customWidth="1"/>
    <col min="5" max="5" width="15.28515625" bestFit="1" customWidth="1"/>
    <col min="6" max="6" width="12" bestFit="1" customWidth="1"/>
    <col min="8" max="8" width="12.7109375" bestFit="1" customWidth="1"/>
    <col min="9" max="9" width="14.5703125" bestFit="1" customWidth="1"/>
    <col min="22" max="23" width="9" bestFit="1" customWidth="1"/>
  </cols>
  <sheetData>
    <row r="1" spans="1:23" x14ac:dyDescent="0.25">
      <c r="H1" t="s">
        <v>38</v>
      </c>
      <c r="L1" t="s">
        <v>39</v>
      </c>
      <c r="M1" t="s">
        <v>39</v>
      </c>
      <c r="N1" t="s">
        <v>39</v>
      </c>
    </row>
    <row r="2" spans="1:23" x14ac:dyDescent="0.25">
      <c r="A2" s="1" t="s">
        <v>35</v>
      </c>
      <c r="B2" s="1" t="s">
        <v>7</v>
      </c>
      <c r="C2" s="5" t="str">
        <f>Historial!A4</f>
        <v>Urbi Desarrollo</v>
      </c>
      <c r="D2" s="5" t="str">
        <f>Historial!B4</f>
        <v>EEUU Nasdac</v>
      </c>
      <c r="E2" s="5" t="str">
        <f>Historial!C4</f>
        <v>Fuel calefacción</v>
      </c>
      <c r="F2" s="5" t="str">
        <f>Historial!D4</f>
        <v>Plata</v>
      </c>
      <c r="G2" s="5" t="str">
        <f>Historial!E4</f>
        <v>GAPB</v>
      </c>
      <c r="H2" s="8" t="str">
        <f>Historial!F4</f>
        <v>FIBRAPL 14</v>
      </c>
      <c r="I2" s="5" t="str">
        <f>Historial!G4</f>
        <v>DGRO</v>
      </c>
      <c r="J2" s="5" t="str">
        <f>Historial!H4</f>
        <v>DGRO MEX</v>
      </c>
      <c r="K2" s="5" t="str">
        <f>Historial!I4</f>
        <v>VOO</v>
      </c>
      <c r="L2" s="8" t="str">
        <f>Historial!J4</f>
        <v>XLK</v>
      </c>
      <c r="M2" s="26" t="str">
        <f>Historial!K4</f>
        <v>VGT</v>
      </c>
      <c r="N2" s="26" t="str">
        <f>Historial!L4</f>
        <v>XLY</v>
      </c>
      <c r="O2" s="5" t="str">
        <f>Historial!M4</f>
        <v>XLV</v>
      </c>
      <c r="P2" s="5" t="str">
        <f>Historial!N4</f>
        <v>XLP</v>
      </c>
      <c r="Q2" s="5" t="str">
        <f>Historial!O4</f>
        <v>VTI</v>
      </c>
      <c r="R2" s="5" t="str">
        <f>Historial!P4</f>
        <v>VOE</v>
      </c>
      <c r="S2" s="24" t="str">
        <f>Historial!Q4</f>
        <v>VTV</v>
      </c>
      <c r="T2" s="17" t="str">
        <f>Historial!R4</f>
        <v>XLRE</v>
      </c>
      <c r="U2" s="17"/>
      <c r="V2" t="str">
        <f>NTECTF6</f>
        <v>NTECT F6</v>
      </c>
      <c r="W2" t="str">
        <f>NTECTF7</f>
        <v>NTECT F7</v>
      </c>
    </row>
    <row r="3" spans="1:23" x14ac:dyDescent="0.25">
      <c r="A3" s="2" t="s">
        <v>6</v>
      </c>
      <c r="B3" s="6" t="s">
        <v>15</v>
      </c>
      <c r="C3" s="3">
        <f>AVERAGE(Historial!A5:A48)</f>
        <v>0.39699299475598743</v>
      </c>
      <c r="D3" s="3">
        <f>AVERAGE(Historial!B5:B69)</f>
        <v>1.4466829739734066E-2</v>
      </c>
      <c r="E3" s="3">
        <f>AVERAGE(Historial!C5:C69)</f>
        <v>1.3496158738536192E-3</v>
      </c>
      <c r="F3" s="3">
        <f>AVERAGE(Historial!D5:D69)</f>
        <v>2.4092917965743837E-3</v>
      </c>
      <c r="G3" s="3">
        <f>AVERAGE(GAPB)</f>
        <v>1.4968253968253966E-2</v>
      </c>
      <c r="H3" s="3">
        <f>AVERAGE(FIBRAPL14)</f>
        <v>7.0222222222222274E-3</v>
      </c>
      <c r="I3" s="3">
        <f>AVERAGE(DGRO)</f>
        <v>6.4638888888888888E-3</v>
      </c>
      <c r="J3" s="3">
        <f>AVERAGE(DGROM)</f>
        <v>1.5432500000000002E-2</v>
      </c>
      <c r="K3" s="3">
        <f>AVERAGE(VOO)</f>
        <v>9.1769230769230756E-3</v>
      </c>
      <c r="L3" s="3">
        <f>AVERAGE(XLK)</f>
        <v>1.5224528301886784E-2</v>
      </c>
      <c r="M3" s="3">
        <f>AVERAGE(VGT)</f>
        <v>1.9193430656934303E-2</v>
      </c>
      <c r="N3" s="3">
        <f>AVERAGE(XLY)</f>
        <v>1.8343103448275857E-2</v>
      </c>
      <c r="O3" s="3">
        <f>AVERAGE(XLV)</f>
        <v>1.3073648648648647E-2</v>
      </c>
      <c r="P3" s="3">
        <f>AVERAGE(XLP)</f>
        <v>1.1194630872483218E-2</v>
      </c>
      <c r="Q3" s="3">
        <f>AVERAGE(VTI)</f>
        <v>8.1842424242424237E-3</v>
      </c>
      <c r="R3" s="3">
        <f>AVERAGE(VOE)</f>
        <v>5.2560240963855451E-3</v>
      </c>
      <c r="S3" s="3">
        <f>AVERAGE(VTV)</f>
        <v>1.4328947368421047E-2</v>
      </c>
      <c r="T3" s="3">
        <f>AVERAGE(XLRE)</f>
        <v>3.1321428571428568E-3</v>
      </c>
      <c r="U3" s="3"/>
      <c r="V3" s="13">
        <f>AVERAGE(NTECT6)</f>
        <v>3.6418242443528211E-3</v>
      </c>
      <c r="W3" s="13">
        <f>AVERAGE(NTECT7)</f>
        <v>4.144505852456023E-3</v>
      </c>
    </row>
    <row r="4" spans="1:23" x14ac:dyDescent="0.25">
      <c r="A4" s="2" t="s">
        <v>8</v>
      </c>
      <c r="B4" s="2" t="s">
        <v>9</v>
      </c>
      <c r="C4" s="3">
        <f>_xlfn.STDEV.P(Historial!A5:A48)</f>
        <v>2.9453469951446536</v>
      </c>
      <c r="D4" s="3">
        <f>_xlfn.STDEV.P(Historial!B5:B69)</f>
        <v>4.7439622065921401E-2</v>
      </c>
      <c r="E4" s="3">
        <f>_xlfn.STDEV.P(Historial!C5:C69)</f>
        <v>0.11849849522194958</v>
      </c>
      <c r="F4" s="3">
        <f>_xlfn.STDEV.P(Historial!D5:D69)</f>
        <v>6.6713291941870576E-2</v>
      </c>
      <c r="G4" s="3">
        <f>_xlfn.STDEV.P(GAPB)</f>
        <v>7.5606987846607701E-2</v>
      </c>
      <c r="H4" s="3">
        <f>_xlfn.STDEV.P(FIBRAPL14)</f>
        <v>5.405341551090978E-2</v>
      </c>
      <c r="I4" s="3">
        <f>_xlfn.STDEV.P(DGRO)</f>
        <v>3.9237617670191183E-2</v>
      </c>
      <c r="J4" s="3">
        <f>_xlfn.STDEV.P(DGROM)</f>
        <v>5.6483074400655628E-2</v>
      </c>
      <c r="K4" s="3">
        <f>_xlfn.STDEV.P(VOO)</f>
        <v>3.787072338466542E-2</v>
      </c>
      <c r="L4" s="3">
        <f>_xlfn.STDEV.P(XLK)</f>
        <v>4.7832823020503769E-2</v>
      </c>
      <c r="M4" s="3">
        <f>_xlfn.STDEV.P(VGT)</f>
        <v>5.524161290422093E-2</v>
      </c>
      <c r="N4" s="3">
        <f>_xlfn.STDEV.P(XLY)</f>
        <v>5.5552341308457626E-2</v>
      </c>
      <c r="O4" s="3">
        <f>_xlfn.STDEV.P(XLV)</f>
        <v>4.5812627141501965E-2</v>
      </c>
      <c r="P4" s="3">
        <f>_xlfn.STDEV.P(XLP)</f>
        <v>3.7449545091340013E-2</v>
      </c>
      <c r="Q4" s="3">
        <f>_xlfn.STDEV.P(VTI)</f>
        <v>5.8367736990530793E-2</v>
      </c>
      <c r="R4" s="3">
        <f>_xlfn.STDEV.P(VOE)</f>
        <v>5.2339846886898682E-2</v>
      </c>
      <c r="S4" s="3">
        <f>_xlfn.STDEV.P(VTV)</f>
        <v>4.7649085931631863E-2</v>
      </c>
      <c r="T4" s="3">
        <f>_xlfn.STDEV.P(XLRE)</f>
        <v>4.305413580242759E-2</v>
      </c>
      <c r="U4" s="3"/>
      <c r="V4" s="13">
        <f>_xlfn.STDEV.P(NTECT6)</f>
        <v>8.130299414685992E-4</v>
      </c>
      <c r="W4" s="13">
        <f>_xlfn.STDEV.P(NTECT7)</f>
        <v>2.5491406381978726E-4</v>
      </c>
    </row>
    <row r="5" spans="1:23" x14ac:dyDescent="0.25">
      <c r="A5" s="2" t="s">
        <v>4</v>
      </c>
      <c r="B5" s="2" t="s">
        <v>10</v>
      </c>
      <c r="C5" s="1">
        <f t="shared" ref="C5:K5" si="0">C3/C4</f>
        <v>0.13478649388694186</v>
      </c>
      <c r="D5" s="1">
        <f t="shared" si="0"/>
        <v>0.30495246609745696</v>
      </c>
      <c r="E5" s="1">
        <f t="shared" si="0"/>
        <v>1.138930812012226E-2</v>
      </c>
      <c r="F5" s="1">
        <f t="shared" si="0"/>
        <v>3.6114119487218183E-2</v>
      </c>
      <c r="G5" s="1">
        <f t="shared" si="0"/>
        <v>0.19797447821386199</v>
      </c>
      <c r="H5" s="1">
        <f t="shared" si="0"/>
        <v>0.12991264577545353</v>
      </c>
      <c r="I5" s="1">
        <f t="shared" si="0"/>
        <v>0.16473703738133685</v>
      </c>
      <c r="J5" s="1">
        <f t="shared" si="0"/>
        <v>0.2732234419559299</v>
      </c>
      <c r="K5" s="1">
        <f t="shared" si="0"/>
        <v>0.24232236030217968</v>
      </c>
      <c r="L5" s="12">
        <f t="shared" ref="L5:M5" si="1">L3/L4</f>
        <v>0.31828621729812429</v>
      </c>
      <c r="M5" s="12">
        <f t="shared" si="1"/>
        <v>0.34744515317125657</v>
      </c>
      <c r="N5" s="23">
        <f t="shared" ref="N5:O5" si="2">N3/N4</f>
        <v>0.33019496597676595</v>
      </c>
      <c r="O5" s="23">
        <f t="shared" si="2"/>
        <v>0.28537216624289902</v>
      </c>
      <c r="P5" s="23">
        <f t="shared" ref="P5:R5" si="3">P3/P4</f>
        <v>0.29892568374807604</v>
      </c>
      <c r="Q5" s="23">
        <f t="shared" si="3"/>
        <v>0.14021860099818814</v>
      </c>
      <c r="R5" s="23">
        <f t="shared" si="3"/>
        <v>0.1004210827697548</v>
      </c>
      <c r="S5" s="23">
        <f t="shared" ref="S5:T5" si="4">S3/S4</f>
        <v>0.30071820032351909</v>
      </c>
      <c r="T5" s="23">
        <f t="shared" si="4"/>
        <v>7.2748942668737812E-2</v>
      </c>
      <c r="U5" s="23"/>
      <c r="V5" s="14">
        <f>V3/V4</f>
        <v>4.4793236492305439</v>
      </c>
      <c r="W5" s="15">
        <f>W3/W4</f>
        <v>16.258443297918635</v>
      </c>
    </row>
    <row r="6" spans="1:23" x14ac:dyDescent="0.25">
      <c r="A6" s="1"/>
      <c r="B6" s="1"/>
    </row>
    <row r="8" spans="1:23" x14ac:dyDescent="0.25">
      <c r="I8" s="10"/>
    </row>
    <row r="9" spans="1:23" x14ac:dyDescent="0.25">
      <c r="I9" s="10"/>
    </row>
    <row r="10" spans="1:23" x14ac:dyDescent="0.25">
      <c r="I10" s="10"/>
    </row>
    <row r="11" spans="1:23" x14ac:dyDescent="0.25">
      <c r="I11" s="10"/>
    </row>
    <row r="12" spans="1:23" x14ac:dyDescent="0.25">
      <c r="I12" s="10"/>
    </row>
    <row r="13" spans="1:23" x14ac:dyDescent="0.25">
      <c r="I13" s="10"/>
    </row>
    <row r="14" spans="1:23" x14ac:dyDescent="0.25">
      <c r="I14" s="10"/>
    </row>
    <row r="15" spans="1:23" x14ac:dyDescent="0.25">
      <c r="I15" s="10"/>
    </row>
    <row r="16" spans="1:23" x14ac:dyDescent="0.25">
      <c r="I16" s="10"/>
    </row>
    <row r="17" spans="9:9" x14ac:dyDescent="0.25">
      <c r="I17" s="10"/>
    </row>
    <row r="18" spans="9:9" x14ac:dyDescent="0.25">
      <c r="I18" s="10"/>
    </row>
    <row r="19" spans="9:9" x14ac:dyDescent="0.25">
      <c r="I19" s="10"/>
    </row>
    <row r="20" spans="9:9" x14ac:dyDescent="0.25">
      <c r="I20" s="10"/>
    </row>
    <row r="21" spans="9:9" x14ac:dyDescent="0.25">
      <c r="I21" s="10"/>
    </row>
    <row r="22" spans="9:9" x14ac:dyDescent="0.25">
      <c r="I22" s="10"/>
    </row>
    <row r="23" spans="9:9" x14ac:dyDescent="0.25">
      <c r="I23" s="10"/>
    </row>
    <row r="24" spans="9:9" x14ac:dyDescent="0.25">
      <c r="I24" s="10"/>
    </row>
    <row r="25" spans="9:9" x14ac:dyDescent="0.25">
      <c r="I25" s="10"/>
    </row>
    <row r="26" spans="9:9" x14ac:dyDescent="0.25">
      <c r="I26" s="10"/>
    </row>
    <row r="27" spans="9:9" x14ac:dyDescent="0.25">
      <c r="I27" s="10"/>
    </row>
    <row r="28" spans="9:9" x14ac:dyDescent="0.25">
      <c r="I28" s="10"/>
    </row>
    <row r="29" spans="9:9" x14ac:dyDescent="0.25">
      <c r="I29" s="10"/>
    </row>
    <row r="30" spans="9:9" x14ac:dyDescent="0.25">
      <c r="I30" s="10"/>
    </row>
    <row r="31" spans="9:9" x14ac:dyDescent="0.25">
      <c r="I31" s="10"/>
    </row>
    <row r="32" spans="9:9" x14ac:dyDescent="0.25">
      <c r="I32" s="10"/>
    </row>
    <row r="33" spans="9:9" x14ac:dyDescent="0.25">
      <c r="I33" s="10"/>
    </row>
    <row r="34" spans="9:9" x14ac:dyDescent="0.25">
      <c r="I34" s="10"/>
    </row>
    <row r="35" spans="9:9" x14ac:dyDescent="0.25">
      <c r="I35" s="10"/>
    </row>
    <row r="36" spans="9:9" x14ac:dyDescent="0.25">
      <c r="I36" s="10"/>
    </row>
    <row r="37" spans="9:9" x14ac:dyDescent="0.25">
      <c r="I37" s="10"/>
    </row>
    <row r="38" spans="9:9" x14ac:dyDescent="0.25">
      <c r="I38" s="10"/>
    </row>
    <row r="39" spans="9:9" x14ac:dyDescent="0.25">
      <c r="I39" s="10"/>
    </row>
    <row r="40" spans="9:9" x14ac:dyDescent="0.25">
      <c r="I40" s="10"/>
    </row>
    <row r="41" spans="9:9" x14ac:dyDescent="0.25">
      <c r="I41" s="10"/>
    </row>
    <row r="42" spans="9:9" x14ac:dyDescent="0.25">
      <c r="I42" s="10"/>
    </row>
    <row r="43" spans="9:9" x14ac:dyDescent="0.25">
      <c r="I43" s="10"/>
    </row>
    <row r="44" spans="9:9" x14ac:dyDescent="0.25">
      <c r="I44" s="10"/>
    </row>
    <row r="45" spans="9:9" x14ac:dyDescent="0.25">
      <c r="I45" s="10"/>
    </row>
    <row r="46" spans="9:9" x14ac:dyDescent="0.25">
      <c r="I46" s="10"/>
    </row>
    <row r="47" spans="9:9" x14ac:dyDescent="0.25">
      <c r="I47" s="10"/>
    </row>
  </sheetData>
  <dataValidations disablePrompts="1" count="1">
    <dataValidation allowBlank="1" showInputMessage="1" showErrorMessage="1" prompt="Por cada punto de riesgo, cuanto rendimiento me genera." sqref="A5:B5" xr:uid="{49DE8080-0737-49FF-B91A-E58F572F8B36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55B9-3932-48DB-8C8F-10EABA880FAD}">
  <sheetPr codeName="Sheet3"/>
  <dimension ref="A1:P20"/>
  <sheetViews>
    <sheetView workbookViewId="0">
      <selection activeCell="J5" sqref="J5"/>
    </sheetView>
  </sheetViews>
  <sheetFormatPr defaultRowHeight="15" x14ac:dyDescent="0.25"/>
  <cols>
    <col min="1" max="1" width="13.5703125" customWidth="1"/>
    <col min="2" max="2" width="12.140625" bestFit="1" customWidth="1"/>
    <col min="3" max="3" width="8" bestFit="1" customWidth="1"/>
    <col min="4" max="4" width="6.85546875" bestFit="1" customWidth="1"/>
    <col min="5" max="5" width="11.140625" customWidth="1"/>
    <col min="7" max="7" width="11.140625" customWidth="1"/>
    <col min="8" max="8" width="10.5703125" bestFit="1" customWidth="1"/>
    <col min="9" max="9" width="11.140625" bestFit="1" customWidth="1"/>
    <col min="10" max="10" width="10.140625" bestFit="1" customWidth="1"/>
    <col min="14" max="14" width="9.140625" customWidth="1"/>
  </cols>
  <sheetData>
    <row r="1" spans="1:16" x14ac:dyDescent="0.25">
      <c r="A1" s="52" t="s">
        <v>40</v>
      </c>
      <c r="B1" s="52"/>
      <c r="C1" s="52"/>
      <c r="D1" s="16"/>
      <c r="G1" s="52" t="s">
        <v>46</v>
      </c>
      <c r="H1" s="52"/>
      <c r="I1">
        <f>B4*D4+B5*D5+B6*D6</f>
        <v>9360</v>
      </c>
      <c r="L1" s="52"/>
      <c r="M1" s="52"/>
    </row>
    <row r="2" spans="1:16" x14ac:dyDescent="0.25">
      <c r="A2" s="51" t="s">
        <v>41</v>
      </c>
      <c r="B2" s="52" t="s">
        <v>42</v>
      </c>
      <c r="C2" s="52"/>
      <c r="D2" s="53" t="s">
        <v>45</v>
      </c>
      <c r="E2" s="51" t="s">
        <v>47</v>
      </c>
      <c r="G2" s="52" t="s">
        <v>48</v>
      </c>
      <c r="H2" s="52"/>
      <c r="I2" s="7">
        <f>FIBRAPL14rendimiento*E4+XLKrendimiento*E5+VGTrendimiento*E6</f>
        <v>1.7186372524746481E-2</v>
      </c>
      <c r="J2" s="7"/>
      <c r="L2" s="52"/>
      <c r="M2" s="52"/>
      <c r="N2" s="7" t="s">
        <v>37</v>
      </c>
      <c r="P2" s="7"/>
    </row>
    <row r="3" spans="1:16" x14ac:dyDescent="0.25">
      <c r="A3" s="51"/>
      <c r="B3" s="16" t="s">
        <v>43</v>
      </c>
      <c r="C3" s="16" t="s">
        <v>44</v>
      </c>
      <c r="D3" s="53"/>
      <c r="E3" s="51"/>
      <c r="G3" s="52" t="s">
        <v>52</v>
      </c>
      <c r="H3" s="52"/>
      <c r="I3" s="13">
        <f>SQRT(SUM(H9:J11))</f>
        <v>4.7463801568732839E-2</v>
      </c>
      <c r="J3" s="22"/>
      <c r="L3" s="52"/>
      <c r="M3" s="52"/>
      <c r="N3" s="30">
        <v>0.33500000000000002</v>
      </c>
      <c r="P3" s="13"/>
    </row>
    <row r="4" spans="1:16" x14ac:dyDescent="0.25">
      <c r="A4" s="16" t="str">
        <f>Historial!FPL14tag</f>
        <v>FIBRAPL 14</v>
      </c>
      <c r="B4" s="16">
        <v>40</v>
      </c>
      <c r="C4" s="16">
        <v>41.55</v>
      </c>
      <c r="D4" s="16">
        <v>20</v>
      </c>
      <c r="E4" s="13">
        <f>B4*D4/$I$1</f>
        <v>8.5470085470085472E-2</v>
      </c>
      <c r="G4" s="52" t="s">
        <v>4</v>
      </c>
      <c r="H4" s="52"/>
      <c r="I4" s="18">
        <f>I2/I3</f>
        <v>0.3620943109636659</v>
      </c>
      <c r="J4" s="13"/>
      <c r="L4" s="52"/>
      <c r="M4" s="52"/>
      <c r="N4" s="15"/>
      <c r="P4" s="18"/>
    </row>
    <row r="5" spans="1:16" x14ac:dyDescent="0.25">
      <c r="A5" s="16" t="str">
        <f>XLKtag</f>
        <v>XLK</v>
      </c>
      <c r="B5" s="16">
        <v>2280</v>
      </c>
      <c r="C5" s="16">
        <f>Historial!J3</f>
        <v>2325</v>
      </c>
      <c r="D5" s="16">
        <v>1</v>
      </c>
      <c r="E5" s="13">
        <f t="shared" ref="E5:E6" si="0">B5*D5/$I$1</f>
        <v>0.24358974358974358</v>
      </c>
    </row>
    <row r="6" spans="1:16" x14ac:dyDescent="0.25">
      <c r="A6" s="27" t="s">
        <v>37</v>
      </c>
      <c r="B6" s="38">
        <v>6280</v>
      </c>
      <c r="C6" s="27">
        <v>4679</v>
      </c>
      <c r="D6" s="27">
        <v>1</v>
      </c>
      <c r="E6" s="13">
        <f t="shared" si="0"/>
        <v>0.67094017094017089</v>
      </c>
      <c r="N6" t="s">
        <v>53</v>
      </c>
    </row>
    <row r="7" spans="1:16" x14ac:dyDescent="0.25">
      <c r="E7" s="22">
        <f>SUM(E4:E6)</f>
        <v>1</v>
      </c>
      <c r="G7" s="51" t="s">
        <v>49</v>
      </c>
      <c r="N7">
        <v>0.35014138397066596</v>
      </c>
    </row>
    <row r="8" spans="1:16" x14ac:dyDescent="0.25">
      <c r="G8" s="51"/>
      <c r="H8" t="str">
        <f>A4</f>
        <v>FIBRAPL 14</v>
      </c>
      <c r="I8" t="str">
        <f>A5</f>
        <v>XLK</v>
      </c>
      <c r="J8" t="str">
        <f>A6</f>
        <v>VGT</v>
      </c>
    </row>
    <row r="9" spans="1:16" x14ac:dyDescent="0.25">
      <c r="G9" t="str">
        <f>A4</f>
        <v>FIBRAPL 14</v>
      </c>
      <c r="H9" s="21">
        <f>E4*E4*Covarianza!B4</f>
        <v>1.5629391866674684E-5</v>
      </c>
      <c r="I9" s="45">
        <f>H10</f>
        <v>2.5016554722115945E-5</v>
      </c>
      <c r="J9" s="45">
        <f>H11</f>
        <v>7.2404081588853248E-5</v>
      </c>
      <c r="K9" s="21"/>
      <c r="L9" s="21"/>
      <c r="M9" s="21"/>
      <c r="N9" s="21"/>
    </row>
    <row r="10" spans="1:16" x14ac:dyDescent="0.25">
      <c r="G10" t="str">
        <f>A5</f>
        <v>XLK</v>
      </c>
      <c r="H10" s="21">
        <f>E4*E5*Covarianza!B5</f>
        <v>2.5016554722115945E-5</v>
      </c>
      <c r="I10" s="41">
        <f>E5*E5*Covarianza!C5</f>
        <v>1.3607745736036862E-4</v>
      </c>
      <c r="J10" s="45">
        <f>I11</f>
        <v>3.8848314261591356E-4</v>
      </c>
      <c r="K10" s="21"/>
      <c r="L10" s="21"/>
      <c r="M10" s="21"/>
      <c r="N10" s="21"/>
    </row>
    <row r="11" spans="1:16" x14ac:dyDescent="0.25">
      <c r="G11" t="str">
        <f>A6</f>
        <v>VGT</v>
      </c>
      <c r="H11" s="21">
        <f>E4*E6*Covarianza!B6</f>
        <v>7.2404081588853248E-5</v>
      </c>
      <c r="I11" s="21">
        <f>E5*E6*Covarianza!C6</f>
        <v>3.8848314261591356E-4</v>
      </c>
      <c r="J11" s="41">
        <f>E6*E6*Covarianza!D6</f>
        <v>1.129298052275237E-3</v>
      </c>
      <c r="K11" s="21"/>
      <c r="L11" s="21"/>
      <c r="M11" s="21"/>
      <c r="N11" s="21" t="s">
        <v>58</v>
      </c>
    </row>
    <row r="12" spans="1:16" x14ac:dyDescent="0.25">
      <c r="H12" s="21"/>
      <c r="I12" s="21"/>
      <c r="J12" s="21"/>
      <c r="K12" s="21"/>
      <c r="L12" s="21"/>
      <c r="M12" s="21"/>
      <c r="N12" s="21">
        <v>3.8E-3</v>
      </c>
    </row>
    <row r="13" spans="1:16" x14ac:dyDescent="0.25">
      <c r="E13" s="13"/>
      <c r="H13" s="21"/>
      <c r="I13" s="21"/>
      <c r="J13" s="21"/>
      <c r="K13" s="21"/>
      <c r="L13" s="21"/>
      <c r="M13" s="21"/>
      <c r="N13" s="21"/>
    </row>
    <row r="14" spans="1:16" ht="15" customHeight="1" x14ac:dyDescent="0.25">
      <c r="E14" s="13"/>
      <c r="G14" s="51"/>
      <c r="K14" s="21"/>
      <c r="L14" s="21"/>
      <c r="M14" s="21"/>
      <c r="N14" s="21"/>
    </row>
    <row r="15" spans="1:16" x14ac:dyDescent="0.25">
      <c r="E15" s="13"/>
      <c r="G15" s="51"/>
      <c r="K15" s="21"/>
      <c r="L15" s="21"/>
      <c r="M15" s="21"/>
      <c r="N15" s="21"/>
    </row>
    <row r="16" spans="1:16" ht="15" customHeight="1" x14ac:dyDescent="0.25">
      <c r="E16" s="13"/>
      <c r="H16" s="21"/>
      <c r="I16" s="21"/>
      <c r="J16" s="21"/>
      <c r="K16" s="21"/>
      <c r="L16" s="21"/>
      <c r="M16" s="21"/>
      <c r="N16" s="21"/>
    </row>
    <row r="17" spans="5:14" x14ac:dyDescent="0.25">
      <c r="E17" s="13"/>
      <c r="F17" s="40"/>
      <c r="H17" s="21"/>
      <c r="I17" s="21"/>
      <c r="J17" s="21"/>
      <c r="K17" s="21"/>
      <c r="L17" s="21"/>
      <c r="M17" s="21"/>
      <c r="N17" s="21"/>
    </row>
    <row r="18" spans="5:14" x14ac:dyDescent="0.25">
      <c r="E18" s="13"/>
      <c r="H18" s="21"/>
      <c r="I18" s="21"/>
      <c r="J18" s="21"/>
      <c r="K18" s="21"/>
      <c r="L18" s="21"/>
      <c r="M18" s="21"/>
      <c r="N18" s="21"/>
    </row>
    <row r="19" spans="5:14" x14ac:dyDescent="0.25">
      <c r="H19" s="21"/>
      <c r="I19" s="21"/>
      <c r="J19" s="21"/>
      <c r="K19" s="21"/>
      <c r="L19" s="21"/>
      <c r="M19" s="21"/>
      <c r="N19" s="21"/>
    </row>
    <row r="20" spans="5:14" x14ac:dyDescent="0.25">
      <c r="H20" s="21"/>
      <c r="I20" s="21"/>
      <c r="J20" s="21"/>
      <c r="K20" s="21"/>
      <c r="L20" s="21"/>
      <c r="M20" s="21"/>
      <c r="N20" s="21"/>
    </row>
  </sheetData>
  <mergeCells count="15">
    <mergeCell ref="A1:C1"/>
    <mergeCell ref="B2:C2"/>
    <mergeCell ref="A2:A3"/>
    <mergeCell ref="E2:E3"/>
    <mergeCell ref="D2:D3"/>
    <mergeCell ref="G14:G15"/>
    <mergeCell ref="L1:M1"/>
    <mergeCell ref="L2:M2"/>
    <mergeCell ref="L3:M3"/>
    <mergeCell ref="L4:M4"/>
    <mergeCell ref="G7:G8"/>
    <mergeCell ref="G3:H3"/>
    <mergeCell ref="G4:H4"/>
    <mergeCell ref="G1:H1"/>
    <mergeCell ref="G2:H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1AA34-56C1-4FED-80BC-010B6D045342}">
  <sheetPr codeName="Sheet4"/>
  <dimension ref="A1:L161"/>
  <sheetViews>
    <sheetView workbookViewId="0">
      <selection activeCell="C5" sqref="C5"/>
    </sheetView>
  </sheetViews>
  <sheetFormatPr defaultRowHeight="15" x14ac:dyDescent="0.25"/>
  <cols>
    <col min="1" max="1" width="10.5703125" bestFit="1" customWidth="1"/>
    <col min="2" max="2" width="13.42578125" bestFit="1" customWidth="1"/>
    <col min="3" max="3" width="8.42578125" bestFit="1" customWidth="1"/>
    <col min="4" max="4" width="9" bestFit="1" customWidth="1"/>
    <col min="5" max="5" width="14" customWidth="1"/>
    <col min="6" max="6" width="11" bestFit="1" customWidth="1"/>
    <col min="7" max="7" width="13.28515625" bestFit="1" customWidth="1"/>
    <col min="8" max="8" width="12.85546875" bestFit="1" customWidth="1"/>
    <col min="10" max="10" width="15.7109375" customWidth="1"/>
  </cols>
  <sheetData>
    <row r="1" spans="1:12" x14ac:dyDescent="0.25">
      <c r="A1" s="46"/>
      <c r="B1" s="46"/>
      <c r="C1" s="46"/>
      <c r="D1" s="46"/>
      <c r="G1" t="s">
        <v>50</v>
      </c>
    </row>
    <row r="2" spans="1:12" ht="15.75" thickBot="1" x14ac:dyDescent="0.3">
      <c r="A2" s="50"/>
      <c r="F2" s="9" t="s">
        <v>11</v>
      </c>
      <c r="G2" s="32" t="s">
        <v>36</v>
      </c>
      <c r="H2" s="33" t="s">
        <v>37</v>
      </c>
    </row>
    <row r="3" spans="1:12" x14ac:dyDescent="0.25">
      <c r="A3" s="44"/>
      <c r="B3" s="44" t="s">
        <v>11</v>
      </c>
      <c r="C3" s="44" t="s">
        <v>36</v>
      </c>
      <c r="D3" s="44" t="s">
        <v>37</v>
      </c>
      <c r="F3" s="4">
        <v>1.8835267352429547E-2</v>
      </c>
      <c r="G3" s="7">
        <v>6.6550930931053159E-2</v>
      </c>
      <c r="H3" s="7">
        <v>6.7731606727959789E-2</v>
      </c>
      <c r="J3" s="30">
        <f>_xlfn.COVARIANCE.P(H3:H75,H3:H75)</f>
        <v>2.4770102295315292E-3</v>
      </c>
      <c r="K3" s="19"/>
    </row>
    <row r="4" spans="1:12" x14ac:dyDescent="0.25">
      <c r="A4" s="42" t="s">
        <v>11</v>
      </c>
      <c r="B4" s="42">
        <f>VARP(Covarianza!$F$3:$F$74)</f>
        <v>2.1395074526290975E-3</v>
      </c>
      <c r="C4" s="42"/>
      <c r="D4" s="42"/>
      <c r="F4" s="4">
        <v>2.6978797989849958E-2</v>
      </c>
      <c r="G4" s="7">
        <v>7.1764561363971149E-2</v>
      </c>
      <c r="H4" s="7">
        <v>7.8636383222807679E-2</v>
      </c>
      <c r="J4" s="13"/>
    </row>
    <row r="5" spans="1:12" x14ac:dyDescent="0.25">
      <c r="A5" s="42" t="s">
        <v>36</v>
      </c>
      <c r="B5" s="42">
        <v>1.2015846231264741E-3</v>
      </c>
      <c r="C5" s="42">
        <f>VARP(Covarianza!$G$3:$G$74)</f>
        <v>2.2933386442672652E-3</v>
      </c>
      <c r="D5" s="42"/>
      <c r="F5" s="4">
        <v>0.11803997722715663</v>
      </c>
      <c r="G5" s="7">
        <v>0.14330361995562352</v>
      </c>
      <c r="H5" s="7">
        <v>0.14647816975825553</v>
      </c>
      <c r="J5" s="48"/>
    </row>
    <row r="6" spans="1:12" ht="15.75" thickBot="1" x14ac:dyDescent="0.3">
      <c r="A6" s="43" t="s">
        <v>37</v>
      </c>
      <c r="B6" s="43">
        <v>1.2625980546112257E-3</v>
      </c>
      <c r="C6" s="43">
        <v>2.3770011126468841E-3</v>
      </c>
      <c r="D6" s="43">
        <f>VARP(Covarianza!$H$3:$H$74)</f>
        <v>2.5086552862340415E-3</v>
      </c>
      <c r="F6" s="4">
        <v>-0.14021166312444758</v>
      </c>
      <c r="G6" s="7">
        <v>-9.0528442656727201E-2</v>
      </c>
      <c r="H6" s="7">
        <v>-0.10078504978912924</v>
      </c>
      <c r="J6" s="13"/>
    </row>
    <row r="7" spans="1:12" x14ac:dyDescent="0.25">
      <c r="F7" s="4">
        <v>1.5389582404421844E-2</v>
      </c>
      <c r="G7" s="7">
        <v>-7.3009542416438922E-2</v>
      </c>
      <c r="H7" s="7">
        <v>-7.2901149197159676E-2</v>
      </c>
      <c r="I7" s="31"/>
      <c r="J7" s="48"/>
    </row>
    <row r="8" spans="1:12" x14ac:dyDescent="0.25">
      <c r="F8" s="4">
        <v>2.6642739930902853E-2</v>
      </c>
      <c r="G8" s="7">
        <v>4.3318506734320951E-2</v>
      </c>
      <c r="H8" s="7">
        <v>4.0940561508253086E-2</v>
      </c>
      <c r="J8" s="13"/>
    </row>
    <row r="9" spans="1:12" x14ac:dyDescent="0.25">
      <c r="F9" s="4">
        <v>-1.9023035654462513E-2</v>
      </c>
      <c r="G9" s="7">
        <v>3.98139042005594E-2</v>
      </c>
      <c r="H9" s="7">
        <v>3.6841039792866626E-2</v>
      </c>
      <c r="J9" s="30"/>
    </row>
    <row r="10" spans="1:12" x14ac:dyDescent="0.25">
      <c r="A10" s="46"/>
      <c r="B10" s="46"/>
      <c r="C10" s="46"/>
      <c r="D10" s="46"/>
      <c r="F10" s="4">
        <v>2.5157596950697518E-2</v>
      </c>
      <c r="G10" s="7">
        <v>5.3663333525871881E-2</v>
      </c>
      <c r="H10" s="7">
        <v>5.593812835931531E-2</v>
      </c>
      <c r="J10" s="13"/>
    </row>
    <row r="11" spans="1:12" x14ac:dyDescent="0.25">
      <c r="A11" s="47"/>
      <c r="B11" s="47"/>
      <c r="C11" s="47"/>
      <c r="D11" s="47"/>
      <c r="F11" s="4">
        <v>4.8533261604813622E-4</v>
      </c>
      <c r="G11" s="7">
        <v>4.2228645371865554E-2</v>
      </c>
      <c r="H11" s="7">
        <v>4.1535086706189772E-2</v>
      </c>
      <c r="J11" s="48"/>
      <c r="K11" s="29"/>
      <c r="L11" s="28"/>
    </row>
    <row r="12" spans="1:12" x14ac:dyDescent="0.25">
      <c r="A12" s="42"/>
      <c r="B12" s="42"/>
      <c r="C12" s="42"/>
      <c r="D12" s="42"/>
      <c r="F12" s="4">
        <v>4.8278232069969423E-2</v>
      </c>
      <c r="G12" s="7">
        <v>1.2573832141647708E-2</v>
      </c>
      <c r="H12" s="7">
        <v>9.3182074404200808E-3</v>
      </c>
    </row>
    <row r="13" spans="1:12" x14ac:dyDescent="0.25">
      <c r="A13" s="42"/>
      <c r="B13" s="42"/>
      <c r="C13" s="42"/>
      <c r="D13" s="42"/>
      <c r="F13" s="4">
        <v>3.3025902375387252E-2</v>
      </c>
      <c r="G13" s="7">
        <v>-1.5352125101122906E-2</v>
      </c>
      <c r="H13" s="7">
        <v>-2.1937277009133706E-2</v>
      </c>
      <c r="I13" s="28"/>
      <c r="K13" s="28"/>
    </row>
    <row r="14" spans="1:12" x14ac:dyDescent="0.25">
      <c r="A14" s="42"/>
      <c r="B14" s="42"/>
      <c r="C14" s="42"/>
      <c r="D14" s="42"/>
      <c r="F14" s="4">
        <v>-3.3652247727371548E-2</v>
      </c>
      <c r="G14" s="7">
        <v>3.8638745911469374E-2</v>
      </c>
      <c r="H14" s="7">
        <v>3.8482109198692091E-2</v>
      </c>
    </row>
    <row r="15" spans="1:12" x14ac:dyDescent="0.25">
      <c r="A15" s="46"/>
      <c r="B15" s="46"/>
      <c r="C15" s="46"/>
      <c r="D15" s="46"/>
      <c r="F15" s="4">
        <v>3.8331162844336519E-2</v>
      </c>
      <c r="G15" s="7">
        <v>8.5547395351794481E-2</v>
      </c>
      <c r="H15" s="7">
        <v>8.4490330771296945E-2</v>
      </c>
    </row>
    <row r="16" spans="1:12" x14ac:dyDescent="0.25">
      <c r="F16" s="4">
        <v>-3.9317241818609239E-2</v>
      </c>
      <c r="G16" s="7">
        <v>-8.6647019866307767E-2</v>
      </c>
      <c r="H16" s="7">
        <v>-8.8796158853290341E-2</v>
      </c>
    </row>
    <row r="17" spans="2:8" x14ac:dyDescent="0.25">
      <c r="B17" s="20"/>
      <c r="C17" s="20"/>
      <c r="D17" s="20"/>
      <c r="F17" s="4">
        <v>0.10168021168707196</v>
      </c>
      <c r="G17" s="7">
        <v>6.7084981037963523E-2</v>
      </c>
      <c r="H17" s="7">
        <v>6.689168837818521E-2</v>
      </c>
    </row>
    <row r="18" spans="2:8" x14ac:dyDescent="0.25">
      <c r="B18" s="20"/>
      <c r="C18" s="20"/>
      <c r="D18" s="20"/>
      <c r="F18" s="4">
        <v>5.6795788337980456E-2</v>
      </c>
      <c r="G18" s="7">
        <v>4.4312529732192456E-2</v>
      </c>
      <c r="H18" s="7">
        <v>3.7598234690034565E-2</v>
      </c>
    </row>
    <row r="19" spans="2:8" x14ac:dyDescent="0.25">
      <c r="B19" s="20"/>
      <c r="C19" s="20"/>
      <c r="D19" s="20"/>
      <c r="F19" s="4">
        <v>6.4359664108443543E-2</v>
      </c>
      <c r="G19" s="7">
        <v>6.9100857661477916E-2</v>
      </c>
      <c r="H19" s="7">
        <v>7.3268157477699436E-2</v>
      </c>
    </row>
    <row r="20" spans="2:8" x14ac:dyDescent="0.25">
      <c r="F20" s="4">
        <v>9.7362044641693818E-2</v>
      </c>
      <c r="G20" s="7">
        <v>7.4018850265910638E-2</v>
      </c>
      <c r="H20" s="7">
        <v>8.3812929558734386E-2</v>
      </c>
    </row>
    <row r="21" spans="2:8" x14ac:dyDescent="0.25">
      <c r="F21" s="4">
        <v>-8.6249485062922307E-2</v>
      </c>
      <c r="G21" s="7">
        <v>-8.7724639120253925E-2</v>
      </c>
      <c r="H21" s="7">
        <v>-8.6713796571787516E-2</v>
      </c>
    </row>
    <row r="22" spans="2:8" x14ac:dyDescent="0.25">
      <c r="F22" s="4">
        <v>-5.8672572787534141E-2</v>
      </c>
      <c r="G22" s="7">
        <v>-1.9624678718867868E-2</v>
      </c>
      <c r="H22" s="7">
        <v>-1.4671851607959956E-2</v>
      </c>
    </row>
    <row r="23" spans="2:8" x14ac:dyDescent="0.25">
      <c r="F23" s="4">
        <v>-5.2644957382023155E-2</v>
      </c>
      <c r="G23" s="7">
        <v>-7.6928469507347538E-2</v>
      </c>
      <c r="H23" s="7">
        <v>-8.1806868443094677E-2</v>
      </c>
    </row>
    <row r="24" spans="2:8" x14ac:dyDescent="0.25">
      <c r="F24" s="4">
        <v>4.2493999103453009E-3</v>
      </c>
      <c r="G24" s="7">
        <v>-3.5712281544578064E-3</v>
      </c>
      <c r="H24" s="7">
        <v>-1.1835422234735338E-3</v>
      </c>
    </row>
    <row r="25" spans="2:8" x14ac:dyDescent="0.25">
      <c r="F25" s="4">
        <v>3.261146714035832E-2</v>
      </c>
      <c r="G25" s="7">
        <v>6.5990041017265202E-2</v>
      </c>
      <c r="H25" s="7">
        <v>8.9385575275974766E-2</v>
      </c>
    </row>
    <row r="26" spans="2:8" x14ac:dyDescent="0.25">
      <c r="F26" s="4">
        <v>1.091912346062915E-2</v>
      </c>
      <c r="G26" s="7">
        <v>2.4487748966708162E-2</v>
      </c>
      <c r="H26" s="7">
        <v>2.9034370066082602E-2</v>
      </c>
    </row>
    <row r="27" spans="2:8" x14ac:dyDescent="0.25">
      <c r="F27" s="4">
        <v>5.1681467452984846E-2</v>
      </c>
      <c r="G27" s="7">
        <v>-6.1513301875845815E-3</v>
      </c>
      <c r="H27" s="7">
        <v>-8.7974303788021669E-3</v>
      </c>
    </row>
    <row r="28" spans="2:8" x14ac:dyDescent="0.25">
      <c r="F28" s="4">
        <v>1.8716144705809807E-2</v>
      </c>
      <c r="G28" s="7">
        <v>6.7827444840760184E-2</v>
      </c>
      <c r="H28" s="7">
        <v>7.0484363750795184E-2</v>
      </c>
    </row>
    <row r="29" spans="2:8" x14ac:dyDescent="0.25">
      <c r="F29" s="4">
        <v>1.5641458452857377E-2</v>
      </c>
      <c r="G29" s="7">
        <v>3.741825491621908E-3</v>
      </c>
      <c r="H29" s="7">
        <v>1.8378194876226277E-3</v>
      </c>
    </row>
    <row r="30" spans="2:8" x14ac:dyDescent="0.25">
      <c r="F30" s="4">
        <v>-1.7246694477833637E-2</v>
      </c>
      <c r="G30" s="7">
        <v>-4.0340220030600109E-2</v>
      </c>
      <c r="H30" s="7">
        <v>-3.5750554936795215E-2</v>
      </c>
    </row>
    <row r="31" spans="2:8" x14ac:dyDescent="0.25">
      <c r="F31" s="4">
        <v>1.5615482472584871E-2</v>
      </c>
      <c r="G31" s="7">
        <v>-4.0904983693163654E-3</v>
      </c>
      <c r="H31" s="7">
        <v>9.5954057695797016E-4</v>
      </c>
    </row>
    <row r="32" spans="2:8" x14ac:dyDescent="0.25">
      <c r="F32" s="4">
        <v>2.3996617381569173E-2</v>
      </c>
      <c r="G32" s="7">
        <v>7.4358178521489141E-2</v>
      </c>
      <c r="H32" s="7">
        <v>7.8370758203110652E-2</v>
      </c>
    </row>
    <row r="33" spans="6:8" x14ac:dyDescent="0.25">
      <c r="F33" s="4">
        <v>-3.0583282911234019E-2</v>
      </c>
      <c r="G33" s="7">
        <v>1.7232406032725862E-3</v>
      </c>
      <c r="H33" s="7">
        <v>-1.697076337461884E-3</v>
      </c>
    </row>
    <row r="34" spans="6:8" x14ac:dyDescent="0.25">
      <c r="F34" s="4">
        <v>-5.0107344840700223E-2</v>
      </c>
      <c r="G34" s="7">
        <v>1.4138122055167086E-2</v>
      </c>
      <c r="H34" s="7">
        <v>1.0905123841191845E-2</v>
      </c>
    </row>
    <row r="35" spans="6:8" x14ac:dyDescent="0.25">
      <c r="F35" s="4">
        <v>3.7038005136067663E-2</v>
      </c>
      <c r="G35" s="7">
        <v>6.8949307126212375E-2</v>
      </c>
      <c r="H35" s="7">
        <v>7.6972036493100138E-2</v>
      </c>
    </row>
    <row r="36" spans="6:8" x14ac:dyDescent="0.25">
      <c r="F36" s="4">
        <v>9.0971110906812452E-3</v>
      </c>
      <c r="G36" s="7">
        <v>4.5894012695598084E-3</v>
      </c>
      <c r="H36" s="7">
        <v>5.091732656973995E-3</v>
      </c>
    </row>
    <row r="37" spans="6:8" x14ac:dyDescent="0.25">
      <c r="F37" s="4">
        <v>3.3503214768539513E-2</v>
      </c>
      <c r="G37" s="7">
        <v>2.9216224134596003E-2</v>
      </c>
      <c r="H37" s="7">
        <v>3.1092355799741726E-2</v>
      </c>
    </row>
    <row r="38" spans="6:8" x14ac:dyDescent="0.25">
      <c r="F38" s="4">
        <v>1.8214456292326594E-2</v>
      </c>
      <c r="G38" s="7">
        <v>4.8799332117143976E-2</v>
      </c>
      <c r="H38" s="7">
        <v>4.4306851248466325E-2</v>
      </c>
    </row>
    <row r="39" spans="6:8" x14ac:dyDescent="0.25">
      <c r="F39" s="4">
        <v>9.2824997992486627E-2</v>
      </c>
      <c r="G39" s="7">
        <v>-3.2018232780103302E-2</v>
      </c>
      <c r="H39" s="7">
        <v>-2.8153540437451354E-2</v>
      </c>
    </row>
    <row r="40" spans="6:8" x14ac:dyDescent="0.25">
      <c r="F40" s="4">
        <v>7.1962458211865038E-3</v>
      </c>
      <c r="G40" s="7">
        <v>3.9536578362092623E-2</v>
      </c>
      <c r="H40" s="7">
        <v>4.4092168082576974E-2</v>
      </c>
    </row>
    <row r="41" spans="6:8" x14ac:dyDescent="0.25">
      <c r="F41" s="4">
        <v>-4.3610002504986776E-3</v>
      </c>
      <c r="G41" s="7">
        <v>2.400002241552502E-2</v>
      </c>
      <c r="H41" s="7">
        <v>2.6142681905312652E-2</v>
      </c>
    </row>
    <row r="42" spans="6:8" x14ac:dyDescent="0.25">
      <c r="F42" s="4">
        <v>0.10452669408573072</v>
      </c>
      <c r="G42" s="7">
        <v>1.8338187231165932E-2</v>
      </c>
      <c r="H42" s="7">
        <v>1.9774308611554145E-2</v>
      </c>
    </row>
    <row r="43" spans="6:8" x14ac:dyDescent="0.25">
      <c r="F43" s="4">
        <v>3.1309077766024991E-2</v>
      </c>
      <c r="G43" s="7">
        <v>4.532737199665899E-2</v>
      </c>
      <c r="H43" s="7">
        <v>4.939247378889252E-2</v>
      </c>
    </row>
    <row r="44" spans="6:8" x14ac:dyDescent="0.25">
      <c r="F44" s="4">
        <v>-3.2319281310323765E-2</v>
      </c>
      <c r="G44" s="7">
        <v>4.0136817188324521E-2</v>
      </c>
      <c r="H44" s="7">
        <v>4.6788239009975377E-2</v>
      </c>
    </row>
    <row r="45" spans="6:8" x14ac:dyDescent="0.25">
      <c r="F45" s="4">
        <v>-1.5577627981426803E-2</v>
      </c>
      <c r="G45" s="7">
        <v>1.8105197093128723E-2</v>
      </c>
      <c r="H45" s="7">
        <v>9.5555408231804331E-3</v>
      </c>
    </row>
    <row r="46" spans="6:8" x14ac:dyDescent="0.25">
      <c r="F46" s="4">
        <v>-3.546599319004895E-2</v>
      </c>
      <c r="G46" s="7">
        <v>1.6873228734317583E-3</v>
      </c>
      <c r="H46" s="7">
        <v>5.2621052905491234E-3</v>
      </c>
    </row>
    <row r="47" spans="6:8" x14ac:dyDescent="0.25">
      <c r="F47" s="4">
        <v>6.3037273748259173E-4</v>
      </c>
      <c r="G47" s="7">
        <v>-3.4294635617330995E-3</v>
      </c>
      <c r="H47" s="7">
        <v>-2.0142933053723133E-3</v>
      </c>
    </row>
    <row r="48" spans="6:8" x14ac:dyDescent="0.25">
      <c r="F48" s="4">
        <v>2.6758892004115631E-2</v>
      </c>
      <c r="G48" s="7">
        <v>1.6812164285652458E-2</v>
      </c>
      <c r="H48" s="7">
        <v>2.1036597763340208E-2</v>
      </c>
    </row>
    <row r="49" spans="6:8" x14ac:dyDescent="0.25">
      <c r="F49" s="4">
        <v>6.4230766810327855E-2</v>
      </c>
      <c r="G49" s="7">
        <v>1.1625332946391063E-2</v>
      </c>
      <c r="H49" s="7">
        <v>2.3350617286582873E-2</v>
      </c>
    </row>
    <row r="50" spans="6:8" x14ac:dyDescent="0.25">
      <c r="F50" s="4">
        <v>-6.7625375211550229E-4</v>
      </c>
      <c r="G50" s="7">
        <v>7.6231261667345923E-2</v>
      </c>
      <c r="H50" s="7">
        <v>7.9226646446113685E-2</v>
      </c>
    </row>
    <row r="51" spans="6:8" x14ac:dyDescent="0.25">
      <c r="F51" s="4">
        <v>8.365390357162733E-2</v>
      </c>
      <c r="G51" s="7">
        <v>-1.8556209126895481E-2</v>
      </c>
      <c r="H51" s="7">
        <v>-2.6365915990600255E-2</v>
      </c>
    </row>
    <row r="52" spans="6:8" x14ac:dyDescent="0.25">
      <c r="F52" s="4">
        <v>2.5460754509363925E-2</v>
      </c>
      <c r="G52" s="7">
        <v>4.8896108955412798E-2</v>
      </c>
      <c r="H52" s="7">
        <v>5.3442922248054407E-2</v>
      </c>
    </row>
    <row r="53" spans="6:8" x14ac:dyDescent="0.25">
      <c r="F53" s="4">
        <v>-1.2390942097623208E-2</v>
      </c>
      <c r="G53" s="7">
        <v>-4.5469560560888765E-2</v>
      </c>
      <c r="H53" s="7">
        <v>-4.3138027847732865E-2</v>
      </c>
    </row>
    <row r="54" spans="6:8" x14ac:dyDescent="0.25">
      <c r="F54" s="4">
        <v>5.6601973296365217E-2</v>
      </c>
      <c r="G54" s="7">
        <v>8.2743697378995701E-2</v>
      </c>
      <c r="H54" s="7">
        <v>8.5099772325253287E-2</v>
      </c>
    </row>
    <row r="55" spans="6:8" x14ac:dyDescent="0.25">
      <c r="F55" s="4">
        <v>8.7636690220756798E-3</v>
      </c>
      <c r="G55" s="7">
        <v>-6.5471150211485014E-3</v>
      </c>
      <c r="H55" s="7">
        <v>-9.7123997664268803E-3</v>
      </c>
    </row>
    <row r="56" spans="6:8" x14ac:dyDescent="0.25">
      <c r="F56" s="4">
        <v>4.5947870965181254E-3</v>
      </c>
      <c r="G56" s="7">
        <v>-3.2287237313775093E-2</v>
      </c>
      <c r="H56" s="7">
        <v>-5.5232027153374108E-2</v>
      </c>
    </row>
    <row r="57" spans="6:8" x14ac:dyDescent="0.25">
      <c r="F57" s="4">
        <v>-1.2818321671857093E-2</v>
      </c>
      <c r="G57" s="7">
        <v>-2.5705196089918357E-2</v>
      </c>
      <c r="H57" s="7">
        <v>-3.1135334623091537E-2</v>
      </c>
    </row>
    <row r="58" spans="6:8" x14ac:dyDescent="0.25">
      <c r="F58" s="4">
        <v>-2.1469797742696459E-2</v>
      </c>
      <c r="G58" s="7">
        <v>7.1019262210637755E-3</v>
      </c>
      <c r="H58" s="7">
        <v>1.1859490937301813E-2</v>
      </c>
    </row>
    <row r="59" spans="6:8" x14ac:dyDescent="0.25">
      <c r="F59" s="4">
        <v>5.9775614674087867E-2</v>
      </c>
      <c r="G59" s="7">
        <v>0.11004596006161879</v>
      </c>
      <c r="H59" s="7">
        <v>0.1153689272443241</v>
      </c>
    </row>
    <row r="60" spans="6:8" x14ac:dyDescent="0.25">
      <c r="F60" s="4">
        <v>1.1878082981532437E-2</v>
      </c>
      <c r="G60" s="7">
        <v>-2.5172594073006559E-2</v>
      </c>
      <c r="H60" s="7">
        <v>-2.7615821045824395E-2</v>
      </c>
    </row>
    <row r="61" spans="6:8" x14ac:dyDescent="0.25">
      <c r="F61" s="4">
        <v>-4.1944224269860018E-2</v>
      </c>
      <c r="G61" s="7">
        <v>-4.8379783608035354E-2</v>
      </c>
      <c r="H61" s="7">
        <v>-5.3387301013024524E-2</v>
      </c>
    </row>
    <row r="62" spans="6:8" x14ac:dyDescent="0.25">
      <c r="F62" s="4">
        <v>2.993442163461129E-2</v>
      </c>
      <c r="G62" s="7">
        <v>3.3129613103912603E-2</v>
      </c>
      <c r="H62" s="7">
        <v>2.2686567405017417E-2</v>
      </c>
    </row>
    <row r="63" spans="6:8" x14ac:dyDescent="0.25">
      <c r="F63" s="4">
        <v>1.8981067464876435E-3</v>
      </c>
      <c r="G63" s="7">
        <v>-4.5422702083643768E-2</v>
      </c>
      <c r="H63" s="7">
        <v>-3.9337975268011097E-2</v>
      </c>
    </row>
    <row r="64" spans="6:8" x14ac:dyDescent="0.25">
      <c r="F64" s="4">
        <v>-1.9930692990217543E-2</v>
      </c>
      <c r="G64" s="7">
        <v>1.8553029612287688E-2</v>
      </c>
      <c r="H64" s="7">
        <v>2.493288206135498E-2</v>
      </c>
    </row>
    <row r="65" spans="6:8" x14ac:dyDescent="0.25">
      <c r="F65" s="4">
        <v>-4.0312260905548524E-3</v>
      </c>
      <c r="G65" s="7">
        <v>3.171538517698002E-2</v>
      </c>
      <c r="H65" s="7">
        <v>1.2861340690383655E-2</v>
      </c>
    </row>
    <row r="66" spans="6:8" x14ac:dyDescent="0.25">
      <c r="F66" s="4">
        <v>-4.6637035758677552E-2</v>
      </c>
      <c r="G66" s="7">
        <v>-3.8291945459831785E-2</v>
      </c>
      <c r="H66" s="7">
        <v>-2.4631432882886474E-2</v>
      </c>
    </row>
    <row r="67" spans="6:8" x14ac:dyDescent="0.25">
      <c r="F67" s="4">
        <v>-1.6444013655403163E-2</v>
      </c>
      <c r="G67" s="7">
        <v>7.9949786363173278E-2</v>
      </c>
      <c r="H67" s="7">
        <v>8.3325278703049191E-2</v>
      </c>
    </row>
    <row r="68" spans="6:8" x14ac:dyDescent="0.25">
      <c r="F68" s="4">
        <v>7.599052652252597E-2</v>
      </c>
      <c r="G68" s="7">
        <v>-3.0047155680582513E-2</v>
      </c>
      <c r="H68" s="7">
        <v>-2.4048316057074956E-2</v>
      </c>
    </row>
    <row r="69" spans="6:8" x14ac:dyDescent="0.25">
      <c r="F69" s="4">
        <v>-6.7143435066400026E-2</v>
      </c>
      <c r="G69" s="7">
        <v>-2.682966773227017E-2</v>
      </c>
      <c r="H69" s="7">
        <v>-2.4280887255092268E-2</v>
      </c>
    </row>
    <row r="70" spans="6:8" x14ac:dyDescent="0.25">
      <c r="F70" s="4">
        <v>6.84528659903203E-2</v>
      </c>
      <c r="G70" s="7">
        <v>4.8100546091172834E-2</v>
      </c>
      <c r="H70" s="7">
        <v>4.9906884811928807E-2</v>
      </c>
    </row>
    <row r="71" spans="6:8" x14ac:dyDescent="0.25">
      <c r="F71" s="4">
        <v>-2.2306374817272472E-2</v>
      </c>
      <c r="G71" s="7">
        <v>2.0413399137326538E-2</v>
      </c>
      <c r="H71" s="7">
        <v>1.908479382142356E-2</v>
      </c>
    </row>
    <row r="72" spans="6:8" x14ac:dyDescent="0.25">
      <c r="F72" s="4">
        <v>-1.9391002532985965E-2</v>
      </c>
      <c r="G72" s="7">
        <v>-9.4339003526587063E-3</v>
      </c>
      <c r="H72" s="7">
        <v>-1.3309721207321027E-2</v>
      </c>
    </row>
    <row r="73" spans="6:8" x14ac:dyDescent="0.25">
      <c r="F73" s="4">
        <v>4.7445285368145004E-2</v>
      </c>
      <c r="G73" s="7">
        <v>3.2820141449605607E-2</v>
      </c>
      <c r="H73" s="7">
        <v>4.255317537442866E-2</v>
      </c>
    </row>
    <row r="74" spans="6:8" x14ac:dyDescent="0.25">
      <c r="F74" s="49">
        <v>2.9084203388921419E-3</v>
      </c>
      <c r="G74" s="7">
        <v>2.1638143816287595E-2</v>
      </c>
      <c r="H74" s="7">
        <v>5.1659446848325661E-3</v>
      </c>
    </row>
    <row r="75" spans="6:8" x14ac:dyDescent="0.25">
      <c r="G75" s="7">
        <v>1.4013957403383548E-2</v>
      </c>
      <c r="H75" s="7">
        <v>3.1326491053606166E-2</v>
      </c>
    </row>
    <row r="76" spans="6:8" x14ac:dyDescent="0.25">
      <c r="G76" s="7">
        <v>3.7585439875299234E-2</v>
      </c>
      <c r="H76" s="7">
        <v>3.4387648555509444E-2</v>
      </c>
    </row>
    <row r="77" spans="6:8" x14ac:dyDescent="0.25">
      <c r="G77" s="7">
        <v>7.0648587940793494E-3</v>
      </c>
      <c r="H77" s="7">
        <v>-8.7399336616516728E-3</v>
      </c>
    </row>
    <row r="78" spans="6:8" x14ac:dyDescent="0.25">
      <c r="G78" s="7">
        <v>0</v>
      </c>
      <c r="H78" s="7">
        <v>-1.745290543707857E-3</v>
      </c>
    </row>
    <row r="79" spans="6:8" x14ac:dyDescent="0.25">
      <c r="G79" s="7">
        <v>4.3940390398483901E-2</v>
      </c>
      <c r="H79" s="7">
        <v>4.8604823742162649E-2</v>
      </c>
    </row>
    <row r="80" spans="6:8" x14ac:dyDescent="0.25">
      <c r="G80" s="7">
        <v>-2.0938612524415721E-2</v>
      </c>
      <c r="H80" s="7">
        <v>-1.2816291727723026E-2</v>
      </c>
    </row>
    <row r="81" spans="7:8" x14ac:dyDescent="0.25">
      <c r="G81" s="7">
        <v>3.0268237506507974E-2</v>
      </c>
      <c r="H81" s="7">
        <v>3.3591155146186873E-2</v>
      </c>
    </row>
    <row r="82" spans="7:8" x14ac:dyDescent="0.25">
      <c r="G82" s="7">
        <v>3.0906089356259138E-2</v>
      </c>
      <c r="H82" s="7">
        <v>3.5624472510185176E-2</v>
      </c>
    </row>
    <row r="83" spans="7:8" x14ac:dyDescent="0.25">
      <c r="G83" s="7">
        <v>5.5333202089198376E-2</v>
      </c>
      <c r="H83" s="7">
        <v>3.6555372963255901E-2</v>
      </c>
    </row>
    <row r="84" spans="7:8" x14ac:dyDescent="0.25">
      <c r="G84" s="7">
        <v>2.0382172115182978E-2</v>
      </c>
      <c r="H84" s="7">
        <v>3.9011205768402536E-2</v>
      </c>
    </row>
    <row r="85" spans="7:8" x14ac:dyDescent="0.25">
      <c r="G85" s="7">
        <v>-1.0400255961467994E-2</v>
      </c>
      <c r="H85" s="7">
        <v>-4.3584562819925171E-3</v>
      </c>
    </row>
    <row r="86" spans="7:8" x14ac:dyDescent="0.25">
      <c r="G86" s="7">
        <v>4.2504921698384344E-2</v>
      </c>
      <c r="H86" s="7">
        <v>5.4474437030189782E-2</v>
      </c>
    </row>
    <row r="87" spans="7:8" x14ac:dyDescent="0.25">
      <c r="G87" s="7">
        <v>-3.3796322732956248E-2</v>
      </c>
      <c r="H87" s="7">
        <v>-3.1675989465492167E-2</v>
      </c>
    </row>
    <row r="88" spans="7:8" x14ac:dyDescent="0.25">
      <c r="G88" s="7">
        <v>2.7922015577462652E-2</v>
      </c>
      <c r="H88" s="7">
        <v>4.2434359993495284E-2</v>
      </c>
    </row>
    <row r="89" spans="7:8" x14ac:dyDescent="0.25">
      <c r="G89" s="7">
        <v>2.1669592630752979E-2</v>
      </c>
      <c r="H89" s="7">
        <v>5.3500100663748714E-3</v>
      </c>
    </row>
    <row r="90" spans="7:8" x14ac:dyDescent="0.25">
      <c r="G90" s="7">
        <v>2.1599445367430706E-2</v>
      </c>
      <c r="H90" s="7">
        <v>2.6615606381459045E-2</v>
      </c>
    </row>
    <row r="91" spans="7:8" x14ac:dyDescent="0.25">
      <c r="G91" s="7">
        <v>7.8233692679596911E-3</v>
      </c>
      <c r="H91" s="7">
        <v>5.2381632566567598E-3</v>
      </c>
    </row>
    <row r="92" spans="7:8" x14ac:dyDescent="0.25">
      <c r="G92" s="7">
        <v>2.4926858079546556E-2</v>
      </c>
      <c r="H92" s="7">
        <v>3.4340761176852586E-2</v>
      </c>
    </row>
    <row r="93" spans="7:8" x14ac:dyDescent="0.25">
      <c r="G93" s="7">
        <v>-9.6121450745614585E-3</v>
      </c>
      <c r="H93" s="7">
        <v>-8.7491559678549227E-3</v>
      </c>
    </row>
    <row r="94" spans="7:8" x14ac:dyDescent="0.25">
      <c r="G94" s="7">
        <v>9.0059179954640068E-3</v>
      </c>
      <c r="H94" s="7">
        <v>1.5882156454950631E-2</v>
      </c>
    </row>
    <row r="95" spans="7:8" x14ac:dyDescent="0.25">
      <c r="G95" s="7">
        <v>-5.9706347581519881E-2</v>
      </c>
      <c r="H95" s="7">
        <v>-6.4986148223171669E-2</v>
      </c>
    </row>
    <row r="96" spans="7:8" x14ac:dyDescent="0.25">
      <c r="G96" s="7">
        <v>1.1151314376721592E-2</v>
      </c>
      <c r="H96" s="7">
        <v>1.0601569563006358E-2</v>
      </c>
    </row>
    <row r="97" spans="7:8" x14ac:dyDescent="0.25">
      <c r="G97" s="7">
        <v>4.2036791304228861E-2</v>
      </c>
      <c r="H97" s="7">
        <v>5.1237708477176749E-2</v>
      </c>
    </row>
    <row r="98" spans="7:8" x14ac:dyDescent="0.25">
      <c r="G98" s="7">
        <v>2.2402106372481686E-2</v>
      </c>
      <c r="H98" s="7">
        <v>5.237765614403928E-3</v>
      </c>
    </row>
    <row r="99" spans="7:8" x14ac:dyDescent="0.25">
      <c r="G99" s="7">
        <v>2.8643340327494361E-2</v>
      </c>
      <c r="H99" s="7">
        <v>2.9662698626876947E-2</v>
      </c>
    </row>
    <row r="100" spans="7:8" x14ac:dyDescent="0.25">
      <c r="G100" s="7">
        <v>-6.3380339169837194E-2</v>
      </c>
      <c r="H100" s="7">
        <v>-8.1842753684489331E-2</v>
      </c>
    </row>
    <row r="101" spans="7:8" x14ac:dyDescent="0.25">
      <c r="G101" s="7">
        <v>-8.097892197127584E-3</v>
      </c>
      <c r="H101" s="7">
        <v>-1.9951968612049256E-2</v>
      </c>
    </row>
    <row r="102" spans="7:8" x14ac:dyDescent="0.25">
      <c r="G102" s="7">
        <v>4.1795879771111065E-2</v>
      </c>
      <c r="H102" s="7">
        <v>4.7001003271730048E-2</v>
      </c>
    </row>
    <row r="103" spans="7:8" x14ac:dyDescent="0.25">
      <c r="G103" s="7">
        <v>7.1032603204862294E-2</v>
      </c>
      <c r="H103" s="7">
        <v>6.9756515409748893E-2</v>
      </c>
    </row>
    <row r="104" spans="7:8" x14ac:dyDescent="0.25">
      <c r="G104" s="7">
        <v>6.6729426990305915E-2</v>
      </c>
      <c r="H104" s="7">
        <v>8.7696461157256864E-2</v>
      </c>
    </row>
    <row r="105" spans="7:8" x14ac:dyDescent="0.25">
      <c r="G105" s="7">
        <v>-6.6353749187307636E-3</v>
      </c>
      <c r="H105" s="7">
        <v>-1.7451139542502953E-2</v>
      </c>
    </row>
    <row r="106" spans="7:8" x14ac:dyDescent="0.25">
      <c r="G106" s="7">
        <v>-1.4994052263053238E-2</v>
      </c>
      <c r="H106" s="7">
        <v>-1.9927763374210272E-2</v>
      </c>
    </row>
    <row r="107" spans="7:8" x14ac:dyDescent="0.25">
      <c r="G107" s="7">
        <v>0.10631179623204592</v>
      </c>
      <c r="H107" s="7">
        <v>0.1227976079496496</v>
      </c>
    </row>
    <row r="108" spans="7:8" x14ac:dyDescent="0.25">
      <c r="G108" s="7">
        <v>-3.4369813970000815E-2</v>
      </c>
      <c r="H108" s="7">
        <v>-4.121614457683076E-2</v>
      </c>
    </row>
    <row r="109" spans="7:8" x14ac:dyDescent="0.25">
      <c r="G109" s="7">
        <v>-5.3080493067492469E-2</v>
      </c>
      <c r="H109" s="7">
        <v>-6.4179708496328633E-2</v>
      </c>
    </row>
    <row r="110" spans="7:8" x14ac:dyDescent="0.25">
      <c r="G110" s="7">
        <v>8.3019532812235244E-3</v>
      </c>
      <c r="H110" s="7">
        <v>-1.4206196600773568E-3</v>
      </c>
    </row>
    <row r="111" spans="7:8" x14ac:dyDescent="0.25">
      <c r="G111" s="7">
        <v>-2.8722352734554389E-2</v>
      </c>
      <c r="H111" s="7">
        <v>-2.5234797362955048E-2</v>
      </c>
    </row>
    <row r="112" spans="7:8" x14ac:dyDescent="0.25">
      <c r="G112" s="7">
        <v>-1.0471287507903576E-2</v>
      </c>
      <c r="H112" s="7">
        <v>-1.8129308930436603E-2</v>
      </c>
    </row>
    <row r="113" spans="7:8" x14ac:dyDescent="0.25">
      <c r="G113" s="7">
        <v>2.9561500901952822E-2</v>
      </c>
      <c r="H113" s="7">
        <v>3.0515273465862146E-2</v>
      </c>
    </row>
    <row r="114" spans="7:8" x14ac:dyDescent="0.25">
      <c r="G114" s="7">
        <v>-1.8825358216410359E-2</v>
      </c>
      <c r="H114" s="7">
        <v>-1.9389492360778249E-2</v>
      </c>
    </row>
    <row r="115" spans="7:8" x14ac:dyDescent="0.25">
      <c r="G115" s="7">
        <v>2.1931063909847059E-2</v>
      </c>
      <c r="H115" s="7">
        <v>2.439825744031373E-2</v>
      </c>
    </row>
    <row r="116" spans="7:8" x14ac:dyDescent="0.25">
      <c r="G116" s="7">
        <v>3.5468640956001919E-2</v>
      </c>
      <c r="H116" s="7">
        <v>4.5432646977281069E-2</v>
      </c>
    </row>
    <row r="117" spans="7:8" x14ac:dyDescent="0.25">
      <c r="G117" s="7">
        <v>5.1774614228364581E-2</v>
      </c>
      <c r="H117" s="7">
        <v>4.9829270832554146E-2</v>
      </c>
    </row>
    <row r="118" spans="7:8" x14ac:dyDescent="0.25">
      <c r="G118" s="7">
        <v>-1.6427088090447916E-2</v>
      </c>
      <c r="H118" s="7">
        <v>-9.4656607224715833E-3</v>
      </c>
    </row>
    <row r="119" spans="7:8" x14ac:dyDescent="0.25">
      <c r="G119" s="7">
        <v>6.1599264916639793E-2</v>
      </c>
      <c r="H119" s="7">
        <v>6.402890039061937E-2</v>
      </c>
    </row>
    <row r="120" spans="7:8" x14ac:dyDescent="0.25">
      <c r="G120" s="7">
        <v>0.11261481716782236</v>
      </c>
      <c r="H120" s="7">
        <v>0.12664633543292911</v>
      </c>
    </row>
    <row r="121" spans="7:8" x14ac:dyDescent="0.25">
      <c r="G121" s="7">
        <v>-5.6113082334298514E-2</v>
      </c>
      <c r="H121" s="7">
        <v>-6.9219354539367742E-2</v>
      </c>
    </row>
    <row r="122" spans="7:8" x14ac:dyDescent="0.25">
      <c r="G122" s="7">
        <v>7.8311175461710056E-2</v>
      </c>
      <c r="H122" s="7">
        <v>7.1977288743947168E-2</v>
      </c>
    </row>
    <row r="123" spans="7:8" x14ac:dyDescent="0.25">
      <c r="G123" s="7">
        <v>-5.7301235320592635E-2</v>
      </c>
      <c r="H123" s="7">
        <v>-6.3789545633560762E-2</v>
      </c>
    </row>
    <row r="124" spans="7:8" x14ac:dyDescent="0.25">
      <c r="G124" s="7">
        <v>-7.4818869235268023E-2</v>
      </c>
      <c r="H124" s="7">
        <v>-7.993717538621517E-2</v>
      </c>
    </row>
    <row r="125" spans="7:8" x14ac:dyDescent="0.25">
      <c r="G125" s="7">
        <v>1.5777929374635652E-2</v>
      </c>
      <c r="H125" s="7">
        <v>2.2071869069947778E-2</v>
      </c>
    </row>
    <row r="126" spans="7:8" x14ac:dyDescent="0.25">
      <c r="G126" s="7">
        <v>6.5007568030377674E-2</v>
      </c>
      <c r="H126" s="7">
        <v>6.7046309167689527E-2</v>
      </c>
    </row>
    <row r="127" spans="7:8" x14ac:dyDescent="0.25">
      <c r="G127" s="7">
        <v>3.482807101301378E-2</v>
      </c>
      <c r="H127" s="7">
        <v>4.5057828991967044E-2</v>
      </c>
    </row>
    <row r="128" spans="7:8" x14ac:dyDescent="0.25">
      <c r="G128" s="7">
        <v>5.6500000000000002E-2</v>
      </c>
      <c r="H128" s="7">
        <v>8.77E-2</v>
      </c>
    </row>
    <row r="129" spans="7:8" x14ac:dyDescent="0.25">
      <c r="G129" s="7">
        <v>6.8999999999999999E-3</v>
      </c>
      <c r="H129" s="7">
        <v>5.4999999999999997E-3</v>
      </c>
    </row>
    <row r="130" spans="7:8" x14ac:dyDescent="0.25">
      <c r="G130" s="7">
        <v>-7.7000000000000002E-3</v>
      </c>
      <c r="H130" s="7">
        <v>-2.12E-2</v>
      </c>
    </row>
    <row r="131" spans="7:8" x14ac:dyDescent="0.25">
      <c r="G131" s="7">
        <v>0.1036</v>
      </c>
      <c r="H131" s="7">
        <v>7.9899999999999999E-2</v>
      </c>
    </row>
    <row r="132" spans="7:8" x14ac:dyDescent="0.25">
      <c r="G132" s="7">
        <v>-3.4200000000000001E-2</v>
      </c>
      <c r="H132" s="7">
        <v>0.1111</v>
      </c>
    </row>
    <row r="133" spans="7:8" x14ac:dyDescent="0.25">
      <c r="G133" s="7">
        <v>4.9299999999999997E-2</v>
      </c>
      <c r="H133" s="7">
        <v>6.4299999999999996E-2</v>
      </c>
    </row>
    <row r="134" spans="7:8" x14ac:dyDescent="0.25">
      <c r="G134" s="7">
        <v>4.8300000000000003E-2</v>
      </c>
      <c r="H134" s="7">
        <v>4.4400000000000002E-2</v>
      </c>
    </row>
    <row r="135" spans="7:8" x14ac:dyDescent="0.25">
      <c r="G135" s="7">
        <v>1.8800000000000001E-2</v>
      </c>
      <c r="H135" s="7">
        <v>-7.7600000000000002E-2</v>
      </c>
    </row>
    <row r="136" spans="7:8" x14ac:dyDescent="0.25">
      <c r="G136" s="7">
        <v>7.2499999999999995E-2</v>
      </c>
      <c r="H136" s="7">
        <v>-8.1699999999999995E-2</v>
      </c>
    </row>
    <row r="137" spans="7:8" x14ac:dyDescent="0.25">
      <c r="G137" s="7">
        <v>2.81E-2</v>
      </c>
      <c r="H137" s="7">
        <v>7.4200000000000002E-2</v>
      </c>
    </row>
    <row r="138" spans="7:8" x14ac:dyDescent="0.25">
      <c r="G138" s="7">
        <v>-1.9699999999999999E-2</v>
      </c>
      <c r="H138" s="7">
        <v>3.2199999999999999E-2</v>
      </c>
    </row>
    <row r="139" spans="7:8" x14ac:dyDescent="0.25">
      <c r="G139" s="7">
        <v>0.14319999999999999</v>
      </c>
      <c r="H139" s="7">
        <v>-4.4499999999999998E-2</v>
      </c>
    </row>
    <row r="140" spans="7:8" x14ac:dyDescent="0.25">
      <c r="G140" s="7">
        <v>-0.1196</v>
      </c>
      <c r="H140" s="7"/>
    </row>
    <row r="141" spans="7:8" x14ac:dyDescent="0.25">
      <c r="G141" s="7">
        <v>-0.112</v>
      </c>
      <c r="H141" s="7"/>
    </row>
    <row r="142" spans="7:8" x14ac:dyDescent="0.25">
      <c r="G142" s="7">
        <v>-7.3099999999999998E-2</v>
      </c>
      <c r="H142" s="7"/>
    </row>
    <row r="143" spans="7:8" x14ac:dyDescent="0.25">
      <c r="G143" s="7">
        <v>2.87E-2</v>
      </c>
      <c r="H143" s="7"/>
    </row>
    <row r="144" spans="7:8" x14ac:dyDescent="0.25">
      <c r="G144" s="7">
        <v>-4.7000000000000002E-3</v>
      </c>
      <c r="H144" s="7"/>
    </row>
    <row r="145" spans="7:8" x14ac:dyDescent="0.25">
      <c r="G145" s="7">
        <v>2.6599999999999999E-2</v>
      </c>
      <c r="H145" s="7"/>
    </row>
    <row r="146" spans="7:8" x14ac:dyDescent="0.25">
      <c r="G146" s="7">
        <v>6.4999999999999997E-3</v>
      </c>
      <c r="H146" s="7"/>
    </row>
    <row r="147" spans="7:8" x14ac:dyDescent="0.25">
      <c r="G147" s="7">
        <v>-2.58E-2</v>
      </c>
      <c r="H147" s="7"/>
    </row>
    <row r="148" spans="7:8" x14ac:dyDescent="0.25">
      <c r="G148" s="7">
        <v>-0.1293</v>
      </c>
      <c r="H148" s="7"/>
    </row>
    <row r="149" spans="7:8" x14ac:dyDescent="0.25">
      <c r="G149" s="7">
        <v>2.9100000000000001E-2</v>
      </c>
      <c r="H149" s="7"/>
    </row>
    <row r="150" spans="7:8" x14ac:dyDescent="0.25">
      <c r="G150" s="7">
        <v>-7.0099999999999996E-2</v>
      </c>
      <c r="H150" s="7"/>
    </row>
    <row r="151" spans="7:8" x14ac:dyDescent="0.25">
      <c r="G151" s="7">
        <v>4.5600000000000002E-2</v>
      </c>
      <c r="H151" s="7"/>
    </row>
    <row r="152" spans="7:8" x14ac:dyDescent="0.25">
      <c r="G152" s="7">
        <v>2.52E-2</v>
      </c>
    </row>
    <row r="153" spans="7:8" x14ac:dyDescent="0.25">
      <c r="G153" s="7">
        <v>-2.1299999999999999E-2</v>
      </c>
    </row>
    <row r="154" spans="7:8" x14ac:dyDescent="0.25">
      <c r="G154" s="7">
        <v>4.41E-2</v>
      </c>
    </row>
    <row r="155" spans="7:8" x14ac:dyDescent="0.25">
      <c r="G155" s="7">
        <v>1.24E-2</v>
      </c>
    </row>
    <row r="156" spans="7:8" x14ac:dyDescent="0.25">
      <c r="G156" s="7">
        <v>3.3000000000000002E-2</v>
      </c>
    </row>
    <row r="157" spans="7:8" x14ac:dyDescent="0.25">
      <c r="G157" s="7">
        <v>-1.2999999999999999E-3</v>
      </c>
    </row>
    <row r="158" spans="7:8" x14ac:dyDescent="0.25">
      <c r="G158" s="7">
        <v>0</v>
      </c>
    </row>
    <row r="159" spans="7:8" x14ac:dyDescent="0.25">
      <c r="G159" s="7">
        <v>2.3099999999999999E-2</v>
      </c>
    </row>
    <row r="160" spans="7:8" x14ac:dyDescent="0.25">
      <c r="G160" s="7">
        <v>3.8399999999999997E-2</v>
      </c>
    </row>
    <row r="161" spans="7:7" x14ac:dyDescent="0.25">
      <c r="G161" s="7">
        <v>0</v>
      </c>
    </row>
  </sheetData>
  <dataValidations count="1">
    <dataValidation allowBlank="1" showInputMessage="1" showErrorMessage="1" prompt="FIBRA DHL_x000a_" sqref="F2" xr:uid="{C5135951-32CE-458B-9B13-15D58D6CB549}"/>
  </dataValidation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C3FBD-2206-4B03-AE99-8D051FD7ABF3}">
  <sheetPr codeName="Sheet5"/>
  <dimension ref="A1:G5"/>
  <sheetViews>
    <sheetView workbookViewId="0">
      <selection activeCell="A4" sqref="A4"/>
    </sheetView>
  </sheetViews>
  <sheetFormatPr defaultRowHeight="15" x14ac:dyDescent="0.25"/>
  <cols>
    <col min="1" max="2" width="10.5703125" bestFit="1" customWidth="1"/>
    <col min="3" max="3" width="5.85546875" bestFit="1" customWidth="1"/>
    <col min="4" max="4" width="5.5703125" bestFit="1" customWidth="1"/>
  </cols>
  <sheetData>
    <row r="1" spans="1:7" x14ac:dyDescent="0.25">
      <c r="G1" t="s">
        <v>51</v>
      </c>
    </row>
    <row r="2" spans="1:7" x14ac:dyDescent="0.25">
      <c r="B2" t="e">
        <f>A3</f>
        <v>#REF!</v>
      </c>
      <c r="C2" t="e">
        <f>A4</f>
        <v>#REF!</v>
      </c>
      <c r="D2" t="e">
        <f>A5</f>
        <v>#REF!</v>
      </c>
    </row>
    <row r="3" spans="1:7" x14ac:dyDescent="0.25">
      <c r="A3" t="e">
        <f>Covarianza!#REF!</f>
        <v>#REF!</v>
      </c>
      <c r="B3" s="19">
        <f>CORREL(Historial!F4:F76,Historial!F4:F76)</f>
        <v>0.99999999999999989</v>
      </c>
      <c r="C3" s="19">
        <f>CORREL(Historial!F4:F76,Historial!J4:J76)</f>
        <v>0.20041564132111575</v>
      </c>
      <c r="D3" s="19">
        <f>CORREL(Historial!F4:F76,Historial!L4:L76)</f>
        <v>0.26140877364112569</v>
      </c>
    </row>
    <row r="4" spans="1:7" x14ac:dyDescent="0.25">
      <c r="A4" t="e">
        <f>Covarianza!#REF!</f>
        <v>#REF!</v>
      </c>
      <c r="B4" s="19">
        <f>CORREL(Historial!J4:J76,Historial!F4:F76)</f>
        <v>0.20041564132111575</v>
      </c>
      <c r="C4" s="19">
        <f>CORREL(Historial!J4:J76,Historial!J4:J76)</f>
        <v>1</v>
      </c>
      <c r="D4">
        <f>CORREL(Historial!J4:J120,Historial!L4:L120)</f>
        <v>0.57132503066531604</v>
      </c>
    </row>
    <row r="5" spans="1:7" x14ac:dyDescent="0.25">
      <c r="A5" t="e">
        <f>Covarianza!#REF!</f>
        <v>#REF!</v>
      </c>
      <c r="B5" s="19">
        <f>D3</f>
        <v>0.26140877364112569</v>
      </c>
      <c r="C5" s="19">
        <f>D4</f>
        <v>0.57132503066531604</v>
      </c>
      <c r="D5">
        <f>CORREL(Historial!L4:L120,Historial!L4:L120)</f>
        <v>0.99999999999999989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59FAE-C95D-4510-92DF-893524A1EACC}">
  <sheetPr codeName="Sheet6"/>
  <dimension ref="A1:G28"/>
  <sheetViews>
    <sheetView workbookViewId="0">
      <selection activeCell="G8" sqref="F8:G8"/>
    </sheetView>
  </sheetViews>
  <sheetFormatPr defaultRowHeight="15" x14ac:dyDescent="0.25"/>
  <cols>
    <col min="1" max="1" width="4.7109375" bestFit="1" customWidth="1"/>
    <col min="2" max="2" width="5" bestFit="1" customWidth="1"/>
    <col min="3" max="3" width="12.85546875" bestFit="1" customWidth="1"/>
    <col min="4" max="4" width="11" style="11" bestFit="1" customWidth="1"/>
    <col min="5" max="5" width="11" bestFit="1" customWidth="1"/>
    <col min="6" max="6" width="10.42578125" bestFit="1" customWidth="1"/>
    <col min="7" max="7" width="9" bestFit="1" customWidth="1"/>
  </cols>
  <sheetData>
    <row r="1" spans="1:7" x14ac:dyDescent="0.25">
      <c r="A1" s="52" t="s">
        <v>16</v>
      </c>
      <c r="B1" s="52"/>
      <c r="C1" s="52"/>
      <c r="D1" s="52"/>
      <c r="E1" s="52"/>
    </row>
    <row r="2" spans="1:7" x14ac:dyDescent="0.25">
      <c r="A2" s="1"/>
      <c r="B2" s="1"/>
      <c r="C2" s="1"/>
      <c r="D2" s="52" t="s">
        <v>32</v>
      </c>
      <c r="E2" s="52"/>
      <c r="F2" s="7">
        <f>AVERAGE(F8:F26)</f>
        <v>3.6418242443528211E-3</v>
      </c>
      <c r="G2" s="7">
        <f>AVERAGE(G4:G16)</f>
        <v>4.144505852456023E-3</v>
      </c>
    </row>
    <row r="3" spans="1:7" x14ac:dyDescent="0.25">
      <c r="A3" t="s">
        <v>17</v>
      </c>
      <c r="B3" t="s">
        <v>18</v>
      </c>
      <c r="C3" t="s">
        <v>31</v>
      </c>
      <c r="D3" s="11" t="s">
        <v>33</v>
      </c>
      <c r="E3" t="s">
        <v>34</v>
      </c>
      <c r="F3" s="11" t="s">
        <v>33</v>
      </c>
      <c r="G3" t="s">
        <v>34</v>
      </c>
    </row>
    <row r="4" spans="1:7" x14ac:dyDescent="0.25">
      <c r="A4" t="s">
        <v>19</v>
      </c>
      <c r="B4">
        <v>2018</v>
      </c>
      <c r="C4" s="10">
        <v>91118.31</v>
      </c>
      <c r="E4" s="11">
        <v>2.472985</v>
      </c>
      <c r="G4" s="13">
        <f>(E5-E4)/E4</f>
        <v>4.337268523666748E-3</v>
      </c>
    </row>
    <row r="5" spans="1:7" x14ac:dyDescent="0.25">
      <c r="A5" t="s">
        <v>20</v>
      </c>
      <c r="B5">
        <v>2018</v>
      </c>
      <c r="C5" s="10">
        <v>91500.18</v>
      </c>
      <c r="E5" s="11">
        <v>2.483711</v>
      </c>
      <c r="G5" s="13">
        <f t="shared" ref="F5:G20" si="0">(E6-E5)/E5</f>
        <v>4.2247266288227029E-3</v>
      </c>
    </row>
    <row r="6" spans="1:7" x14ac:dyDescent="0.25">
      <c r="A6" t="s">
        <v>21</v>
      </c>
      <c r="B6">
        <v>2018</v>
      </c>
      <c r="C6" s="10">
        <v>95161.919999999998</v>
      </c>
      <c r="E6" s="11">
        <v>2.4942039999999999</v>
      </c>
      <c r="G6" s="13">
        <f t="shared" si="0"/>
        <v>3.7911894937222982E-3</v>
      </c>
    </row>
    <row r="7" spans="1:7" x14ac:dyDescent="0.25">
      <c r="A7" t="s">
        <v>30</v>
      </c>
      <c r="B7">
        <v>2018</v>
      </c>
      <c r="C7" s="10">
        <v>155523.07999999999</v>
      </c>
      <c r="E7" s="11">
        <v>2.50366</v>
      </c>
      <c r="G7" s="13">
        <f t="shared" si="0"/>
        <v>4.4890280629159797E-3</v>
      </c>
    </row>
    <row r="8" spans="1:7" x14ac:dyDescent="0.25">
      <c r="A8" t="s">
        <v>22</v>
      </c>
      <c r="B8">
        <v>2018</v>
      </c>
      <c r="C8" s="10">
        <v>166043.35</v>
      </c>
      <c r="D8" s="11">
        <v>2.1137030000000001</v>
      </c>
      <c r="E8" s="11">
        <v>2.5148990000000002</v>
      </c>
      <c r="F8" s="13">
        <f t="shared" si="0"/>
        <v>4.2853702719823977E-3</v>
      </c>
      <c r="G8" s="13">
        <f t="shared" si="0"/>
        <v>4.1130876428834354E-3</v>
      </c>
    </row>
    <row r="9" spans="1:7" x14ac:dyDescent="0.25">
      <c r="A9" t="s">
        <v>23</v>
      </c>
      <c r="B9">
        <v>2018</v>
      </c>
      <c r="C9" s="10">
        <v>166503.63</v>
      </c>
      <c r="D9" s="11">
        <v>2.1227610000000001</v>
      </c>
      <c r="E9" s="11">
        <v>2.5252430000000001</v>
      </c>
      <c r="F9" s="13">
        <f t="shared" si="0"/>
        <v>4.6533736016442983E-3</v>
      </c>
      <c r="G9" s="13">
        <f t="shared" si="0"/>
        <v>4.4752128805029875E-3</v>
      </c>
    </row>
    <row r="10" spans="1:7" x14ac:dyDescent="0.25">
      <c r="A10" t="s">
        <v>24</v>
      </c>
      <c r="B10">
        <v>2018</v>
      </c>
      <c r="C10" s="10">
        <v>167024.81</v>
      </c>
      <c r="D10" s="11">
        <v>2.1326390000000002</v>
      </c>
      <c r="E10" s="11">
        <v>2.5365440000000001</v>
      </c>
      <c r="F10" s="13">
        <f t="shared" si="0"/>
        <v>4.324219898444997E-3</v>
      </c>
      <c r="G10" s="13">
        <f t="shared" si="0"/>
        <v>4.2309536124742813E-3</v>
      </c>
    </row>
    <row r="11" spans="1:7" x14ac:dyDescent="0.25">
      <c r="A11" t="s">
        <v>25</v>
      </c>
      <c r="B11">
        <v>2019</v>
      </c>
      <c r="C11" s="10">
        <v>167508.97</v>
      </c>
      <c r="D11" s="11">
        <v>2.141861</v>
      </c>
      <c r="E11" s="11">
        <v>2.5472760000000001</v>
      </c>
      <c r="F11" s="13">
        <f t="shared" si="0"/>
        <v>3.8681314987293182E-3</v>
      </c>
      <c r="G11" s="13">
        <f t="shared" si="0"/>
        <v>3.7867902810688921E-3</v>
      </c>
    </row>
    <row r="12" spans="1:7" x14ac:dyDescent="0.25">
      <c r="A12" t="s">
        <v>26</v>
      </c>
      <c r="B12">
        <v>2019</v>
      </c>
      <c r="C12" s="10">
        <v>167923.99</v>
      </c>
      <c r="D12" s="11">
        <v>2.1501459999999999</v>
      </c>
      <c r="E12" s="11">
        <v>2.5569220000000001</v>
      </c>
      <c r="F12" s="13">
        <f t="shared" si="0"/>
        <v>3.9820551720673664E-3</v>
      </c>
      <c r="G12" s="13">
        <f t="shared" si="0"/>
        <v>3.8980461664454599E-3</v>
      </c>
    </row>
    <row r="13" spans="1:7" x14ac:dyDescent="0.25">
      <c r="A13" t="s">
        <v>27</v>
      </c>
      <c r="B13">
        <v>2019</v>
      </c>
      <c r="C13" s="10">
        <v>168359.45</v>
      </c>
      <c r="D13" s="11">
        <v>2.1587079999999998</v>
      </c>
      <c r="E13" s="11">
        <v>2.5668890000000002</v>
      </c>
      <c r="F13" s="13">
        <f t="shared" si="0"/>
        <v>4.3572359022156998E-3</v>
      </c>
      <c r="G13" s="13">
        <f t="shared" si="0"/>
        <v>4.2646955127392796E-3</v>
      </c>
    </row>
    <row r="14" spans="1:7" x14ac:dyDescent="0.25">
      <c r="A14" t="s">
        <v>28</v>
      </c>
      <c r="B14">
        <v>2019</v>
      </c>
      <c r="C14" s="10">
        <v>173849.32</v>
      </c>
      <c r="D14" s="11">
        <v>2.1681140000000001</v>
      </c>
      <c r="E14" s="11">
        <v>2.577836</v>
      </c>
      <c r="F14" s="13">
        <f t="shared" si="0"/>
        <v>4.2253313248287461E-3</v>
      </c>
      <c r="G14" s="13">
        <f t="shared" si="0"/>
        <v>4.1356393502146021E-3</v>
      </c>
    </row>
    <row r="15" spans="1:7" x14ac:dyDescent="0.25">
      <c r="A15" t="s">
        <v>29</v>
      </c>
      <c r="B15">
        <v>2019</v>
      </c>
      <c r="C15" s="10">
        <v>174355.44</v>
      </c>
      <c r="D15" s="11">
        <v>2.1772749999999998</v>
      </c>
      <c r="E15" s="11">
        <v>2.5884969999999998</v>
      </c>
      <c r="F15" s="13">
        <f t="shared" si="0"/>
        <v>3.8130231596835641E-3</v>
      </c>
      <c r="G15" s="13">
        <f t="shared" si="0"/>
        <v>3.7311227326129368E-3</v>
      </c>
    </row>
    <row r="16" spans="1:7" x14ac:dyDescent="0.25">
      <c r="A16" t="s">
        <v>19</v>
      </c>
      <c r="B16">
        <v>2019</v>
      </c>
      <c r="C16" s="10">
        <v>174994.29</v>
      </c>
      <c r="D16" s="11">
        <v>2.1855769999999999</v>
      </c>
      <c r="E16" s="11">
        <v>2.5981550000000002</v>
      </c>
      <c r="F16" s="13">
        <f t="shared" si="0"/>
        <v>4.4967530313506096E-3</v>
      </c>
      <c r="G16" s="13">
        <f t="shared" si="0"/>
        <v>4.4008151938586971E-3</v>
      </c>
    </row>
    <row r="17" spans="1:7" x14ac:dyDescent="0.25">
      <c r="A17" t="s">
        <v>20</v>
      </c>
      <c r="B17">
        <v>2019</v>
      </c>
      <c r="C17" s="10">
        <v>175750.61</v>
      </c>
      <c r="D17" s="11">
        <v>2.1954050000000001</v>
      </c>
      <c r="E17" s="11">
        <v>2.6095890000000002</v>
      </c>
      <c r="F17" s="13">
        <f t="shared" si="0"/>
        <v>4.0288693885638374E-3</v>
      </c>
      <c r="G17" s="13"/>
    </row>
    <row r="18" spans="1:7" x14ac:dyDescent="0.25">
      <c r="A18" t="s">
        <v>21</v>
      </c>
      <c r="B18">
        <v>2019</v>
      </c>
      <c r="C18" s="10">
        <v>176208.59</v>
      </c>
      <c r="D18" s="11">
        <v>2.20425</v>
      </c>
      <c r="F18" s="13">
        <f t="shared" si="0"/>
        <v>3.9959169785642049E-3</v>
      </c>
    </row>
    <row r="19" spans="1:7" x14ac:dyDescent="0.25">
      <c r="A19" t="s">
        <v>30</v>
      </c>
      <c r="B19">
        <v>2019</v>
      </c>
      <c r="C19" s="10">
        <v>176483.63</v>
      </c>
      <c r="D19" s="11">
        <v>2.2130580000000002</v>
      </c>
      <c r="F19" s="13">
        <f t="shared" si="0"/>
        <v>3.8408392369290497E-3</v>
      </c>
    </row>
    <row r="20" spans="1:7" x14ac:dyDescent="0.25">
      <c r="A20" t="s">
        <v>22</v>
      </c>
      <c r="B20">
        <v>2019</v>
      </c>
      <c r="C20" s="10">
        <v>176825.48</v>
      </c>
      <c r="D20" s="11">
        <v>2.2215579999999999</v>
      </c>
      <c r="F20" s="13">
        <f t="shared" si="0"/>
        <v>3.5439092744821515E-3</v>
      </c>
    </row>
    <row r="21" spans="1:7" x14ac:dyDescent="0.25">
      <c r="A21" t="s">
        <v>23</v>
      </c>
      <c r="B21">
        <v>2019</v>
      </c>
      <c r="C21" s="10">
        <v>177088.24</v>
      </c>
      <c r="D21" s="11">
        <v>2.2294309999999999</v>
      </c>
      <c r="F21" s="13">
        <f t="shared" ref="F21:F26" si="1">(D22-D21)/D21</f>
        <v>3.6448762038384934E-3</v>
      </c>
    </row>
    <row r="22" spans="1:7" x14ac:dyDescent="0.25">
      <c r="A22" t="s">
        <v>24</v>
      </c>
      <c r="B22">
        <v>2019</v>
      </c>
      <c r="C22" s="10">
        <v>177400.97</v>
      </c>
      <c r="D22" s="11">
        <v>2.2375569999999998</v>
      </c>
      <c r="F22" s="13">
        <f t="shared" si="1"/>
        <v>2.9912087155769809E-3</v>
      </c>
    </row>
    <row r="23" spans="1:7" x14ac:dyDescent="0.25">
      <c r="A23" t="s">
        <v>25</v>
      </c>
      <c r="B23">
        <v>2020</v>
      </c>
      <c r="C23" s="10">
        <v>177632.37</v>
      </c>
      <c r="D23" s="11">
        <v>2.2442500000000001</v>
      </c>
      <c r="F23" s="13">
        <f t="shared" si="1"/>
        <v>2.5915116408598959E-3</v>
      </c>
    </row>
    <row r="24" spans="1:7" x14ac:dyDescent="0.25">
      <c r="A24" t="s">
        <v>26</v>
      </c>
      <c r="B24">
        <v>2020</v>
      </c>
      <c r="C24" s="10">
        <v>177886.28</v>
      </c>
      <c r="D24" s="11">
        <v>2.2500659999999999</v>
      </c>
      <c r="F24" s="13">
        <f t="shared" si="1"/>
        <v>2.7572524539281607E-3</v>
      </c>
    </row>
    <row r="25" spans="1:7" x14ac:dyDescent="0.25">
      <c r="A25" t="s">
        <v>27</v>
      </c>
      <c r="B25">
        <v>2020</v>
      </c>
      <c r="C25" s="10">
        <v>158124.25</v>
      </c>
      <c r="D25" s="11">
        <v>2.2562700000000002</v>
      </c>
      <c r="F25" s="13">
        <f t="shared" si="1"/>
        <v>2.1779308327460199E-3</v>
      </c>
    </row>
    <row r="26" spans="1:7" x14ac:dyDescent="0.25">
      <c r="A26" t="s">
        <v>28</v>
      </c>
      <c r="B26">
        <v>2020</v>
      </c>
      <c r="C26" s="10">
        <v>160164.25</v>
      </c>
      <c r="D26" s="11">
        <v>2.2611840000000001</v>
      </c>
      <c r="F26" s="13">
        <f t="shared" si="1"/>
        <v>1.6168520562678144E-3</v>
      </c>
    </row>
    <row r="27" spans="1:7" x14ac:dyDescent="0.25">
      <c r="A27" t="s">
        <v>29</v>
      </c>
      <c r="B27">
        <v>2020</v>
      </c>
      <c r="C27" s="10">
        <v>172417.45</v>
      </c>
      <c r="D27" s="11">
        <v>2.26484</v>
      </c>
      <c r="F27" s="13"/>
    </row>
    <row r="28" spans="1:7" x14ac:dyDescent="0.25">
      <c r="C28" s="10"/>
    </row>
  </sheetData>
  <mergeCells count="2">
    <mergeCell ref="A1:E1"/>
    <mergeCell ref="D2:E2"/>
  </mergeCells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p / Y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m n 9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p / Y U C i K R 7 g O A A A A E Q A A A B M A H A B G b 3 J t d W x h c y 9 T Z W N 0 a W 9 u M S 5 t I K I Y A C i g F A A A A A A A A A A A A A A A A A A A A A A A A A A A A C t O T S 7 J z M 9 T C I b Q h t Y A U E s B A i 0 A F A A C A A g A J p / Y U F T B D G u m A A A A + A A A A B I A A A A A A A A A A A A A A A A A A A A A A E N v b m Z p Z y 9 Q Y W N r Y W d l L n h t b F B L A Q I t A B Q A A g A I A C a f 2 F A P y u m r p A A A A O k A A A A T A A A A A A A A A A A A A A A A A P I A A A B b Q 2 9 u d G V u d F 9 U e X B l c 1 0 u e G 1 s U E s B A i 0 A F A A C A A g A J p / Y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y s P / M n W E h O r o x 1 U c G b r I U A A A A A A g A A A A A A A 2 Y A A M A A A A A Q A A A A N 2 L C k 0 5 l c H j z b V F G h f h q r A A A A A A E g A A A o A A A A B A A A A A i y M L a F 9 O L 7 B E W s P u w w x z D U A A A A J d W w q w Y + p D C z K v g 1 M b Q e S O 7 I V y C j A h Q i 6 f Q f m 9 h U + H J D R f k o i p P B Y R K G B 4 8 T T G Z b I o a C + G F n N r p u 3 H 0 T u G 8 + n 8 w 9 4 W r R H j L b 2 A G A f u k W T 1 q F A A A A L d I G w S E s L F y f Q q A l u H 2 1 / 1 o 9 2 C m < / D a t a M a s h u p > 
</file>

<file path=customXml/itemProps1.xml><?xml version="1.0" encoding="utf-8"?>
<ds:datastoreItem xmlns:ds="http://schemas.openxmlformats.org/officeDocument/2006/customXml" ds:itemID="{4B083C84-2368-46E2-A519-8396940DC1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size="43" baseType="lpstr">
      <vt:lpstr>Historial</vt:lpstr>
      <vt:lpstr>Rendimiento</vt:lpstr>
      <vt:lpstr>Portafolio</vt:lpstr>
      <vt:lpstr>Covarianza</vt:lpstr>
      <vt:lpstr>Correlación</vt:lpstr>
      <vt:lpstr>Historial de mamá</vt:lpstr>
      <vt:lpstr>DGR</vt:lpstr>
      <vt:lpstr>DGRO</vt:lpstr>
      <vt:lpstr>DGROM</vt:lpstr>
      <vt:lpstr>FIBRAPL14</vt:lpstr>
      <vt:lpstr>FIBRAPL14rendimiento</vt:lpstr>
      <vt:lpstr>Historial!FPL14tag</vt:lpstr>
      <vt:lpstr>GAPB</vt:lpstr>
      <vt:lpstr>NTECT6</vt:lpstr>
      <vt:lpstr>NTECT7</vt:lpstr>
      <vt:lpstr>NTECTF6</vt:lpstr>
      <vt:lpstr>NTECTF7</vt:lpstr>
      <vt:lpstr>VGT</vt:lpstr>
      <vt:lpstr>VGTprice</vt:lpstr>
      <vt:lpstr>VGTrendimiento</vt:lpstr>
      <vt:lpstr>VGTs</vt:lpstr>
      <vt:lpstr>VGTtag</vt:lpstr>
      <vt:lpstr>VOE</vt:lpstr>
      <vt:lpstr>VOO</vt:lpstr>
      <vt:lpstr>VTI</vt:lpstr>
      <vt:lpstr>VTV</vt:lpstr>
      <vt:lpstr>VTVprice</vt:lpstr>
      <vt:lpstr>VTVrendimiento</vt:lpstr>
      <vt:lpstr>VTVs</vt:lpstr>
      <vt:lpstr>VTVtag</vt:lpstr>
      <vt:lpstr>XLK</vt:lpstr>
      <vt:lpstr>XLKprice</vt:lpstr>
      <vt:lpstr>XLKrendimiento</vt:lpstr>
      <vt:lpstr>XLKs</vt:lpstr>
      <vt:lpstr>XLKtag</vt:lpstr>
      <vt:lpstr>XLP</vt:lpstr>
      <vt:lpstr>XLRE</vt:lpstr>
      <vt:lpstr>XLV</vt:lpstr>
      <vt:lpstr>XLY</vt:lpstr>
      <vt:lpstr>XLYprice</vt:lpstr>
      <vt:lpstr>XLYrendimiento</vt:lpstr>
      <vt:lpstr>XLYs</vt:lpstr>
      <vt:lpstr>XLYtag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Balderrabano, Manuel Alejandro</dc:creator>
  <cp:lastModifiedBy>Balderrabano, Manuel Alejandro</cp:lastModifiedBy>
  <dcterms:created xsi:type="dcterms:W3CDTF">2020-06-07T20:12:07Z</dcterms:created>
  <dcterms:modified xsi:type="dcterms:W3CDTF">2020-07-23T01:06:08Z</dcterms:modified>
</cp:coreProperties>
</file>