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Rohdaten" sheetId="2" r:id="rId5"/>
    <sheet state="visible" name="Krankheitstage" sheetId="3" r:id="rId6"/>
    <sheet state="visible" name="Pivot 01" sheetId="4" r:id="rId7"/>
    <sheet state="visible" name="Pivot 02" sheetId="5" r:id="rId8"/>
    <sheet state="visible" name="Hilfstabelle" sheetId="6" r:id="rId9"/>
  </sheets>
  <definedNames/>
  <calcPr/>
  <pivotCaches>
    <pivotCache cacheId="0" r:id="rId10"/>
  </pivotCaches>
  <extLst>
    <ext uri="GoogleSheetsCustomDataVersion1">
      <go:sheetsCustomData xmlns:go="http://customooxmlschemas.google.com/" r:id="rId11" roundtripDataSignature="AMtx7miN/HGSA2yaxoPfTIIwT4Yd0m2Ktw=="/>
    </ext>
  </extLst>
</workbook>
</file>

<file path=xl/sharedStrings.xml><?xml version="1.0" encoding="utf-8"?>
<sst xmlns="http://schemas.openxmlformats.org/spreadsheetml/2006/main" count="298" uniqueCount="80">
  <si>
    <t>HR-DASHBOARD</t>
  </si>
  <si>
    <t>Vorname</t>
  </si>
  <si>
    <t>Nachname</t>
  </si>
  <si>
    <t>Wochenstunden</t>
  </si>
  <si>
    <t>Arbeitstage</t>
  </si>
  <si>
    <t>Leitend</t>
  </si>
  <si>
    <t>Status</t>
  </si>
  <si>
    <t>Einstiegsdatum</t>
  </si>
  <si>
    <t>Tage im Unternehmen</t>
  </si>
  <si>
    <t>Erfahrungsstufe</t>
  </si>
  <si>
    <t>€/h</t>
  </si>
  <si>
    <t>Gehalt Monat</t>
  </si>
  <si>
    <t>Gehalt Jahr</t>
  </si>
  <si>
    <t>Krankheitstage</t>
  </si>
  <si>
    <t>%</t>
  </si>
  <si>
    <t>Lucy</t>
  </si>
  <si>
    <t>Aal</t>
  </si>
  <si>
    <t>Peter</t>
  </si>
  <si>
    <t>Ella</t>
  </si>
  <si>
    <t>Aalbers</t>
  </si>
  <si>
    <t>Konstantin</t>
  </si>
  <si>
    <t>Finja</t>
  </si>
  <si>
    <t>Aarns</t>
  </si>
  <si>
    <t>Elias</t>
  </si>
  <si>
    <t>Amelie</t>
  </si>
  <si>
    <t>Aaron</t>
  </si>
  <si>
    <t>Niklas</t>
  </si>
  <si>
    <t xml:space="preserve">   </t>
  </si>
  <si>
    <t>Katharina</t>
  </si>
  <si>
    <t>Abas</t>
  </si>
  <si>
    <t>Philipp</t>
  </si>
  <si>
    <t>Romy</t>
  </si>
  <si>
    <t>Abasiz</t>
  </si>
  <si>
    <t>Leon</t>
  </si>
  <si>
    <t>Eva</t>
  </si>
  <si>
    <t>Abbel</t>
  </si>
  <si>
    <t>Paul</t>
  </si>
  <si>
    <t>Julia</t>
  </si>
  <si>
    <t>Abben</t>
  </si>
  <si>
    <t>Finn</t>
  </si>
  <si>
    <t>Paulina</t>
  </si>
  <si>
    <t>Abbetmeyer</t>
  </si>
  <si>
    <t>Maximilian</t>
  </si>
  <si>
    <t>Elisabeth</t>
  </si>
  <si>
    <t>Abbing</t>
  </si>
  <si>
    <t>Henry</t>
  </si>
  <si>
    <t>Maya</t>
  </si>
  <si>
    <t>Abbrecht</t>
  </si>
  <si>
    <t>Friedrich</t>
  </si>
  <si>
    <t>Selma</t>
  </si>
  <si>
    <t>Abbt</t>
  </si>
  <si>
    <t>Total</t>
  </si>
  <si>
    <t>min</t>
  </si>
  <si>
    <t>max</t>
  </si>
  <si>
    <t>Durchschnitt</t>
  </si>
  <si>
    <t>Jobstatus</t>
  </si>
  <si>
    <t>Jahre</t>
  </si>
  <si>
    <t>Boni</t>
  </si>
  <si>
    <t>Anmerkung</t>
  </si>
  <si>
    <t>Ja</t>
  </si>
  <si>
    <t>Werkstudent</t>
  </si>
  <si>
    <t>&lt;=20h</t>
  </si>
  <si>
    <t>Teilzeit</t>
  </si>
  <si>
    <t>&lt;=30h</t>
  </si>
  <si>
    <t>Nein</t>
  </si>
  <si>
    <t>Vollzeit</t>
  </si>
  <si>
    <t>&lt;=40h</t>
  </si>
  <si>
    <t>Werkstudent (l)</t>
  </si>
  <si>
    <t>Teilzeit (l)</t>
  </si>
  <si>
    <t>Vollzeit (l)</t>
  </si>
  <si>
    <t>ID</t>
  </si>
  <si>
    <t>Tage krankgeschrieben</t>
  </si>
  <si>
    <t>Lucy Aal</t>
  </si>
  <si>
    <t>Lucy Peter</t>
  </si>
  <si>
    <t xml:space="preserve"> </t>
  </si>
  <si>
    <t>COUNTA von Vorname</t>
  </si>
  <si>
    <t>Gesamtsumme</t>
  </si>
  <si>
    <t>SUM von Gehalt Jahr</t>
  </si>
  <si>
    <t>Anzahl</t>
  </si>
  <si>
    <t>Prozent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</si>
</sst>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#,##0.00\ [$€-1]"/>
  </numFmts>
  <fonts count="15">
    <font>
      <sz val="12.0"/>
      <color theme="1"/>
      <name val="Calibri"/>
      <scheme val="minor"/>
    </font>
    <font>
      <b/>
      <sz val="24.0"/>
      <color rgb="FFFFFFFF"/>
      <name val="Calibri"/>
      <scheme val="minor"/>
    </font>
    <font>
      <b/>
      <color rgb="FFFFFFFF"/>
      <name val="Calibri"/>
      <scheme val="minor"/>
    </font>
    <font>
      <b/>
      <color theme="1"/>
      <name val="Calibri"/>
      <scheme val="minor"/>
    </font>
    <font>
      <b/>
      <sz val="9.0"/>
      <color rgb="FFFFFFFF"/>
      <name val="&quot;Google Sans Mono&quot;"/>
    </font>
    <font>
      <b/>
      <sz val="9.0"/>
      <color rgb="FF000000"/>
      <name val="&quot;Google Sans Mono&quot;"/>
    </font>
    <font>
      <b/>
      <sz val="12.0"/>
      <color theme="0"/>
      <name val="Calibri"/>
    </font>
    <font>
      <sz val="12.0"/>
      <color theme="0"/>
      <name val="Calibri"/>
    </font>
    <font>
      <b/>
      <sz val="12.0"/>
      <color theme="1"/>
      <name val="Calibri"/>
    </font>
    <font>
      <color theme="1"/>
      <name val="Calibri"/>
      <scheme val="minor"/>
    </font>
    <font>
      <sz val="12.0"/>
      <color theme="1"/>
      <name val="Calibri"/>
    </font>
    <font>
      <sz val="12.0"/>
      <color rgb="FFFFFFFF"/>
      <name val="Calibri"/>
    </font>
    <font>
      <color rgb="FFFFFFFF"/>
      <name val="Calibri"/>
      <scheme val="minor"/>
    </font>
    <font>
      <color rgb="FF000000"/>
      <name val="Calibri"/>
      <scheme val="minor"/>
    </font>
    <font>
      <sz val="12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4A86E8"/>
        <bgColor rgb="FF4A86E8"/>
      </patternFill>
    </fill>
    <fill>
      <patternFill patternType="solid">
        <fgColor rgb="FFBF9000"/>
        <bgColor rgb="FFBF9000"/>
      </patternFill>
    </fill>
    <fill>
      <patternFill patternType="solid">
        <fgColor rgb="FF351C75"/>
        <bgColor rgb="FF351C75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0" fontId="3" numFmtId="0" xfId="0" applyFont="1"/>
    <xf borderId="0" fillId="2" fontId="2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3" fontId="2" numFmtId="0" xfId="0" applyFill="1" applyFont="1"/>
    <xf borderId="0" fillId="4" fontId="2" numFmtId="164" xfId="0" applyFill="1" applyFont="1" applyNumberFormat="1"/>
    <xf borderId="0" fillId="4" fontId="2" numFmtId="0" xfId="0" applyFont="1"/>
    <xf borderId="0" fillId="4" fontId="2" numFmtId="0" xfId="0" applyFont="1"/>
    <xf borderId="0" fillId="5" fontId="2" numFmtId="165" xfId="0" applyFill="1" applyFont="1" applyNumberFormat="1"/>
    <xf borderId="0" fillId="5" fontId="4" numFmtId="0" xfId="0" applyFont="1"/>
    <xf borderId="0" fillId="6" fontId="5" numFmtId="10" xfId="0" applyAlignment="1" applyFill="1" applyFont="1" applyNumberFormat="1">
      <alignment horizontal="center"/>
    </xf>
    <xf borderId="0" fillId="0" fontId="3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2" numFmtId="165" xfId="0" applyFont="1" applyNumberFormat="1"/>
    <xf borderId="0" fillId="2" fontId="2" numFmtId="1" xfId="0" applyFont="1" applyNumberFormat="1"/>
    <xf borderId="1" fillId="7" fontId="6" numFmtId="0" xfId="0" applyBorder="1" applyFill="1" applyFont="1"/>
    <xf borderId="1" fillId="7" fontId="7" numFmtId="0" xfId="0" applyBorder="1" applyFont="1"/>
    <xf borderId="0" fillId="0" fontId="8" numFmtId="0" xfId="0" applyFont="1"/>
    <xf borderId="0" fillId="0" fontId="9" numFmtId="0" xfId="0" applyFont="1"/>
    <xf borderId="0" fillId="0" fontId="10" numFmtId="164" xfId="0" applyAlignment="1" applyFont="1" applyNumberFormat="1">
      <alignment readingOrder="0"/>
    </xf>
    <xf borderId="0" fillId="0" fontId="10" numFmtId="9" xfId="0" applyFont="1" applyNumberFormat="1"/>
    <xf borderId="0" fillId="0" fontId="10" numFmtId="164" xfId="0" applyFont="1" applyNumberFormat="1"/>
    <xf borderId="0" fillId="0" fontId="10" numFmtId="0" xfId="0" applyFont="1"/>
    <xf borderId="0" fillId="8" fontId="10" numFmtId="0" xfId="0" applyFill="1" applyFont="1"/>
    <xf borderId="0" fillId="0" fontId="10" numFmtId="0" xfId="0" applyAlignment="1" applyFont="1">
      <alignment readingOrder="0"/>
    </xf>
    <xf borderId="0" fillId="0" fontId="10" numFmtId="0" xfId="0" applyAlignment="1" applyFont="1">
      <alignment readingOrder="0"/>
    </xf>
    <xf borderId="0" fillId="9" fontId="11" numFmtId="0" xfId="0" applyFill="1" applyFont="1"/>
    <xf borderId="0" fillId="0" fontId="9" numFmtId="165" xfId="0" applyFont="1" applyNumberFormat="1"/>
    <xf borderId="0" fillId="2" fontId="12" numFmtId="0" xfId="0" applyAlignment="1" applyFont="1">
      <alignment readingOrder="0"/>
    </xf>
    <xf borderId="0" fillId="0" fontId="12" numFmtId="0" xfId="0" applyFont="1"/>
    <xf borderId="0" fillId="0" fontId="13" numFmtId="0" xfId="0" applyFont="1"/>
    <xf borderId="0" fillId="0" fontId="14" numFmtId="0" xfId="0" applyFont="1"/>
    <xf borderId="0" fillId="0" fontId="14" numFmtId="10" xfId="0" applyFont="1" applyNumberFormat="1"/>
    <xf borderId="0" fillId="6" fontId="14" numFmtId="0" xfId="0" applyFont="1"/>
    <xf borderId="0" fillId="6" fontId="14" numFmtId="10" xfId="0" applyFont="1" applyNumberFormat="1"/>
    <xf borderId="0" fillId="0" fontId="13" numFmtId="10" xfId="0" applyFont="1" applyNumberFormat="1"/>
    <xf borderId="0" fillId="0" fontId="13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FFFFF"/>
                </a:solidFill>
                <a:latin typeface="Arial black"/>
              </a:defRPr>
            </a:pPr>
            <a:r>
              <a:rPr b="1">
                <a:solidFill>
                  <a:srgbClr val="FFFFFF"/>
                </a:solidFill>
                <a:latin typeface="Arial black"/>
              </a:rPr>
              <a:t>Anzahl an Werkstudenten, Teilzeit- und Vollzeitkräften inkl. Führungskräfte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Hilfstabelle!$B$1</c:f>
            </c:strRef>
          </c:tx>
          <c:dPt>
            <c:idx val="0"/>
            <c:explosion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Hilfstabelle!$A$2:$A$7</c:f>
            </c:strRef>
          </c:cat>
          <c:val>
            <c:numRef>
              <c:f>Hilfstabelle!$B$2:$B$7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Arial black"/>
            </a:defRPr>
          </a:pPr>
        </a:p>
      </c:txPr>
    </c:legend>
    <c:plotVisOnly val="1"/>
  </c:chart>
  <c:spPr>
    <a:solidFill>
      <a:srgbClr val="43434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FFFFF"/>
                </a:solidFill>
                <a:latin typeface="+mn-lt"/>
              </a:defRPr>
            </a:pPr>
            <a:r>
              <a:rPr b="1">
                <a:solidFill>
                  <a:srgbClr val="FFFFFF"/>
                </a:solidFill>
                <a:latin typeface="+mn-lt"/>
              </a:rPr>
              <a:t>Anzahl an Krankheitstagen und deren Häufigkeit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Hilfstabelle!$E$1</c:f>
            </c:strRef>
          </c:tx>
          <c:spPr>
            <a:ln cmpd="sng">
              <a:solidFill>
                <a:srgbClr val="4472C4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4472C4">
                  <a:alpha val="100000"/>
                </a:srgbClr>
              </a:solidFill>
              <a:ln cmpd="sng">
                <a:solidFill>
                  <a:srgbClr val="4472C4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Hilfstabelle!$D$2:$D$13</c:f>
            </c:strRef>
          </c:cat>
          <c:val>
            <c:numRef>
              <c:f>Hilfstabelle!$E$2:$E$13</c:f>
              <c:numCache/>
            </c:numRef>
          </c:val>
          <c:smooth val="0"/>
        </c:ser>
        <c:axId val="1907507278"/>
        <c:axId val="755533797"/>
      </c:lineChart>
      <c:catAx>
        <c:axId val="1907507278"/>
        <c:scaling>
          <c:orientation val="minMax"/>
          <c:max val="2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Krankheitstage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Arial"/>
              </a:defRPr>
            </a:pPr>
          </a:p>
        </c:txPr>
        <c:crossAx val="755533797"/>
      </c:catAx>
      <c:valAx>
        <c:axId val="7555337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Häufigkeiten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Arial"/>
              </a:defRPr>
            </a:pPr>
          </a:p>
        </c:txPr>
        <c:crossAx val="1907507278"/>
      </c:valAx>
    </c:plotArea>
    <c:legend>
      <c:legendPos val="r"/>
      <c:overlay val="0"/>
      <c:txPr>
        <a:bodyPr/>
        <a:lstStyle/>
        <a:p>
          <a:pPr lvl="0">
            <a:defRPr b="1" sz="120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434343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Anzahl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Hilfstabelle!$B$1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Hilfstabelle!$A$2:$A$7</c:f>
            </c:strRef>
          </c:cat>
          <c:val>
            <c:numRef>
              <c:f>Hilfstabelle!$B$2:$B$7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Anzahl und Krankheitstage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Hilfstabelle!$E$1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Hilfstabelle!$D$2:$D$13</c:f>
            </c:strRef>
          </c:cat>
          <c:val>
            <c:numRef>
              <c:f>Hilfstabelle!$E$2:$E$13</c:f>
              <c:numCache/>
            </c:numRef>
          </c:val>
          <c:smooth val="0"/>
        </c:ser>
        <c:axId val="2105420743"/>
        <c:axId val="28537886"/>
      </c:lineChart>
      <c:catAx>
        <c:axId val="2105420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Krankheitstage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537886"/>
      </c:catAx>
      <c:valAx>
        <c:axId val="285378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Anzahl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54207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29</xdr:row>
      <xdr:rowOff>180975</xdr:rowOff>
    </xdr:from>
    <xdr:ext cx="8239125" cy="3848100"/>
    <xdr:graphicFrame>
      <xdr:nvGraphicFramePr>
        <xdr:cNvPr id="1156686685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742950</xdr:colOff>
      <xdr:row>29</xdr:row>
      <xdr:rowOff>180975</xdr:rowOff>
    </xdr:from>
    <xdr:ext cx="9267825" cy="3848100"/>
    <xdr:graphicFrame>
      <xdr:nvGraphicFramePr>
        <xdr:cNvPr id="125644303" name="Chart 2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38100</xdr:rowOff>
    </xdr:from>
    <xdr:ext cx="2933700" cy="1809750"/>
    <xdr:graphicFrame>
      <xdr:nvGraphicFramePr>
        <xdr:cNvPr id="655818899" name="Chart 3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438150</xdr:colOff>
      <xdr:row>17</xdr:row>
      <xdr:rowOff>9525</xdr:rowOff>
    </xdr:from>
    <xdr:ext cx="2933700" cy="1809750"/>
    <xdr:graphicFrame>
      <xdr:nvGraphicFramePr>
        <xdr:cNvPr id="1829400098" name="Chart 4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M25" sheet="Dashboard"/>
  </cacheSource>
  <cacheFields>
    <cacheField name="Vorname" numFmtId="0">
      <sharedItems>
        <s v="Lucy"/>
        <s v="Ella"/>
        <s v="Konstantin"/>
        <s v="Finja"/>
        <s v="Elias"/>
        <s v="Amelie"/>
        <s v="Niklas"/>
        <s v="Katharina"/>
        <s v="Philipp"/>
        <s v="Romy"/>
        <s v="Leon"/>
        <s v="Eva"/>
        <s v="Paul"/>
        <s v="Julia"/>
        <s v="Finn"/>
        <s v="Paulina"/>
        <s v="Maximilian"/>
        <s v="Elisabeth"/>
        <s v="Henry"/>
        <s v="Maya"/>
        <s v="Friedrich"/>
        <s v="Selma"/>
      </sharedItems>
    </cacheField>
    <cacheField name="Nachname" numFmtId="0">
      <sharedItems>
        <s v="Aal"/>
        <s v="Peter"/>
        <s v="Aalbers"/>
        <s v="Aarns"/>
        <s v="Aaron"/>
        <s v="Abas"/>
        <s v="Abasiz"/>
        <s v="Abbel"/>
        <s v="Abben"/>
        <s v="Abbetmeyer"/>
        <s v="Abbing"/>
        <s v="Abbrecht"/>
        <s v="Abbt"/>
      </sharedItems>
    </cacheField>
    <cacheField name="Wochenstunden" numFmtId="0">
      <sharedItems containsSemiMixedTypes="0" containsString="0" containsNumber="1" containsInteger="1">
        <n v="20.0"/>
        <n v="40.0"/>
        <n v="59.0"/>
        <n v="49.0"/>
        <n v="56.0"/>
        <n v="18.0"/>
        <n v="46.0"/>
        <n v="53.0"/>
        <n v="37.0"/>
        <n v="35.0"/>
        <n v="39.0"/>
        <n v="14.0"/>
        <n v="51.0"/>
        <n v="25.0"/>
        <n v="32.0"/>
        <n v="48.0"/>
        <n v="45.0"/>
        <n v="41.0"/>
        <n v="31.0"/>
        <n v="57.0"/>
      </sharedItems>
    </cacheField>
    <cacheField name="Arbeitstage" numFmtId="0">
      <sharedItems containsSemiMixedTypes="0" containsString="0" containsNumber="1" containsInteger="1">
        <n v="3.0"/>
        <n v="5.0"/>
        <n v="2.0"/>
        <n v="4.0"/>
      </sharedItems>
    </cacheField>
    <cacheField name="Leitend" numFmtId="0">
      <sharedItems>
        <s v="Ja"/>
        <s v="Nein"/>
      </sharedItems>
    </cacheField>
    <cacheField name="Status" numFmtId="0">
      <sharedItems>
        <s v="Werkstudent (l)"/>
        <s v="Vollzeit (l)"/>
        <s v="Vollzeit"/>
        <s v="Werkstudent"/>
        <s v="Teilzeit"/>
      </sharedItems>
    </cacheField>
    <cacheField name="Einstiegsdatum" numFmtId="164">
      <sharedItems containsSemiMixedTypes="0" containsDate="1" containsString="0">
        <d v="2022-05-10T00:00:00Z"/>
        <d v="2015-03-15T00:00:00Z"/>
        <d v="2015-03-16T00:00:00Z"/>
        <d v="2015-03-17T00:00:00Z"/>
        <d v="2015-03-18T00:00:00Z"/>
        <d v="2015-03-19T00:00:00Z"/>
        <d v="2021-05-20T00:00:00Z"/>
        <d v="2015-03-21T00:00:00Z"/>
        <d v="2015-03-22T00:00:00Z"/>
        <d v="2015-03-23T00:00:00Z"/>
        <d v="2015-03-24T00:00:00Z"/>
        <d v="2015-03-25T00:00:00Z"/>
        <d v="2015-03-26T00:00:00Z"/>
        <d v="2015-03-27T00:00:00Z"/>
        <d v="2015-03-28T00:00:00Z"/>
        <d v="2015-03-29T00:00:00Z"/>
        <d v="2015-03-30T00:00:00Z"/>
        <d v="2015-03-31T00:00:00Z"/>
        <d v="2015-04-01T00:00:00Z"/>
        <d v="2015-04-02T00:00:00Z"/>
        <d v="2015-04-03T00:00:00Z"/>
        <d v="2015-04-04T00:00:00Z"/>
        <d v="2015-04-05T00:00:00Z"/>
      </sharedItems>
    </cacheField>
    <cacheField name="Tage im Unternehmen" numFmtId="0">
      <sharedItems containsSemiMixedTypes="0" containsString="0" containsNumber="1" containsInteger="1">
        <n v="369.0"/>
        <n v="2982.0"/>
        <n v="2981.0"/>
        <n v="2980.0"/>
        <n v="2979.0"/>
        <n v="2978.0"/>
        <n v="724.0"/>
        <n v="2976.0"/>
        <n v="2975.0"/>
        <n v="2974.0"/>
        <n v="2973.0"/>
        <n v="2972.0"/>
        <n v="2971.0"/>
        <n v="2970.0"/>
        <n v="2969.0"/>
        <n v="2968.0"/>
        <n v="2967.0"/>
        <n v="2966.0"/>
        <n v="2965.0"/>
        <n v="2964.0"/>
        <n v="2963.0"/>
        <n v="2962.0"/>
        <n v="2961.0"/>
      </sharedItems>
    </cacheField>
    <cacheField name="Erfahrungsstufe" numFmtId="0">
      <sharedItems containsSemiMixedTypes="0" containsString="0" containsNumber="1" containsInteger="1">
        <n v="2.0"/>
        <n v="3.0"/>
      </sharedItems>
    </cacheField>
    <cacheField name="€/h" numFmtId="165">
      <sharedItems containsSemiMixedTypes="0" containsString="0" containsNumber="1">
        <n v="18.4"/>
        <n v="72.0"/>
        <n v="60.0"/>
        <n v="16.8"/>
        <n v="57.49999999999999"/>
        <n v="36.0"/>
      </sharedItems>
    </cacheField>
    <cacheField name="Gehalt Monat" numFmtId="165">
      <sharedItems containsSemiMixedTypes="0" containsString="0" containsNumber="1">
        <n v="1472.0"/>
        <n v="11520.0"/>
        <n v="14160.0"/>
        <n v="11760.0"/>
        <n v="13440.0"/>
        <n v="1209.6000000000001"/>
        <n v="10579.999999999998"/>
        <n v="15264.0"/>
        <n v="8880.0"/>
        <n v="8400.0"/>
        <n v="9360.0"/>
        <n v="940.8000000000001"/>
        <n v="10080.0"/>
        <n v="12240.0"/>
        <n v="3600.0"/>
        <n v="7680.0"/>
        <n v="13824.0"/>
        <n v="10800.0"/>
        <n v="9840.0"/>
        <n v="7440.0"/>
        <n v="16416.0"/>
      </sharedItems>
    </cacheField>
    <cacheField name="Gehalt Jahr" numFmtId="165">
      <sharedItems containsSemiMixedTypes="0" containsString="0" containsNumber="1">
        <n v="20608.0"/>
        <n v="161280.0"/>
        <n v="198240.0"/>
        <n v="164640.0"/>
        <n v="188160.0"/>
        <n v="16934.4"/>
        <n v="148119.99999999997"/>
        <n v="213696.0"/>
        <n v="124320.0"/>
        <n v="117600.0"/>
        <n v="131040.0"/>
        <n v="13171.2"/>
        <n v="141120.0"/>
        <n v="171360.0"/>
        <n v="50400.0"/>
        <n v="107520.0"/>
        <n v="193536.0"/>
        <n v="151200.0"/>
        <n v="137760.0"/>
        <n v="104160.0"/>
        <n v="229824.0"/>
      </sharedItems>
    </cacheField>
    <cacheField name="Krankheitstage" numFmtId="0">
      <sharedItems containsSemiMixedTypes="0" containsString="0" containsNumber="1" containsInteger="1">
        <n v="12.0"/>
        <n v="18.0"/>
        <n v="0.0"/>
        <n v="10.0"/>
        <n v="2.0"/>
        <n v="5.0"/>
        <n v="4.0"/>
        <n v="11.0"/>
        <n v="7.0"/>
        <n v="14.0"/>
        <n v="3.0"/>
        <n v="9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01" cacheId="0" dataCaption="" compact="0" compactData="0">
  <location ref="A1:D15" firstHeaderRow="0" firstDataRow="1" firstDataCol="1"/>
  <pivotFields>
    <pivotField name="Vor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Nach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Wochenstund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Arbeitstage" compact="0" outline="0" multipleItemSelectionAllowed="1" showAll="0">
      <items>
        <item x="0"/>
        <item x="1"/>
        <item x="2"/>
        <item x="3"/>
        <item t="default"/>
      </items>
    </pivotField>
    <pivotField name="Leitend" compact="0" outline="0" multipleItemSelectionAllowed="1" showAll="0">
      <items>
        <item x="0"/>
        <item x="1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instiegsdatum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Tage im Unternehm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Erfahrungsstufe" axis="axisCol" compact="0" outline="0" multipleItemSelectionAllowed="1" showAll="0" sortType="ascending">
      <items>
        <item x="0"/>
        <item x="1"/>
        <item t="default"/>
      </items>
    </pivotField>
    <pivotField name="€/h" compact="0" numFmtId="165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Gehalt Mona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Gehalt Jahr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Krankheitstage" axis="axisRow" compact="0" outline="0" multipleItemSelectionAllowed="1" showAll="0" sortType="ascending">
      <items>
        <item x="2"/>
        <item x="4"/>
        <item x="10"/>
        <item x="6"/>
        <item x="5"/>
        <item x="8"/>
        <item x="11"/>
        <item x="3"/>
        <item x="7"/>
        <item x="0"/>
        <item x="9"/>
        <item x="1"/>
        <item t="default"/>
      </items>
    </pivotField>
  </pivotFields>
  <rowFields>
    <field x="12"/>
  </rowFields>
  <colFields>
    <field x="8"/>
  </colFields>
  <dataFields>
    <dataField name="COUNTA of Vorname" fld="0" subtotal="count" baseField="0"/>
  </dataFields>
</pivotTableDefinition>
</file>

<file path=xl/pivotTables/pivotTable2.xml><?xml version="1.0" encoding="utf-8"?>
<pivotTableDefinition xmlns="http://schemas.openxmlformats.org/spreadsheetml/2006/main" name="Pivot 02" cacheId="0" dataCaption="" compact="0" compactData="0">
  <location ref="A1:H16" firstHeaderRow="0" firstDataRow="1" firstDataCol="1"/>
  <pivotFields>
    <pivotField name="Vor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Nachname" axis="axisRow" compact="0" outline="0" multipleItemSelectionAllowed="1" showAll="0" sortType="ascending">
      <items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"/>
        <item t="default"/>
      </items>
    </pivotField>
    <pivotField name="Wochenstund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Arbeitstage" compact="0" outline="0" multipleItemSelectionAllowed="1" showAll="0">
      <items>
        <item x="0"/>
        <item x="1"/>
        <item x="2"/>
        <item x="3"/>
        <item t="default"/>
      </items>
    </pivotField>
    <pivotField name="Leitend" compact="0" outline="0" multipleItemSelectionAllowed="1" showAll="0">
      <items>
        <item x="0"/>
        <item x="1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instiegsdatum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Tage im Unternehm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Erfahrungsstufe" compact="0" outline="0" multipleItemSelectionAllowed="1" showAll="0">
      <items>
        <item x="0"/>
        <item x="1"/>
        <item t="default"/>
      </items>
    </pivotField>
    <pivotField name="€/h" axis="axisCol" compact="0" numFmtId="165" outline="0" multipleItemSelectionAllowed="1" showAll="0" sortType="ascending">
      <items>
        <item x="3"/>
        <item x="0"/>
        <item x="5"/>
        <item x="4"/>
        <item x="2"/>
        <item x="1"/>
        <item t="default"/>
      </items>
    </pivotField>
    <pivotField name="Gehalt Mona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Gehalt Jahr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Krankheitst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>
    <field x="1"/>
  </rowFields>
  <colFields>
    <field x="9"/>
  </colFields>
  <dataFields>
    <dataField name="SUM of Gehalt Jahr" fld="1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4" width="14.5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15</v>
      </c>
      <c r="B3" s="6" t="s">
        <v>16</v>
      </c>
      <c r="C3" s="6">
        <f>Rohdaten!C2</f>
        <v>20</v>
      </c>
      <c r="D3" s="6">
        <f t="shared" ref="D3:D25" si="1">ROUNDUP(IF(C3&gt;=40,5,C3/8))</f>
        <v>3</v>
      </c>
      <c r="E3" s="6" t="str">
        <f>Rohdaten!D2</f>
        <v>Ja</v>
      </c>
      <c r="F3" s="6" t="str">
        <f t="shared" ref="F3:F25" si="2">IF(C3&lt;=20,"Werkstudent",IF(C3&lt;=30,"Teilzeit","Vollzeit"))&amp;IF(E3="Ja", " (l)", "")</f>
        <v>Werkstudent (l)</v>
      </c>
      <c r="G3" s="7">
        <f>Rohdaten!E2</f>
        <v>44691</v>
      </c>
      <c r="H3" s="8">
        <f t="shared" ref="H3:H25" si="3">TODAY()-G3</f>
        <v>369</v>
      </c>
      <c r="I3" s="9">
        <f t="shared" ref="I3:I25" si="4">IF(H3&lt;365,1,IF(H3&lt;365*2,2,3))</f>
        <v>2</v>
      </c>
      <c r="J3" s="10">
        <f>VLOOKUP(F3,Rohdaten!$G$1:$I$7,2,FALSE)*(1+VLOOKUP(I3,Rohdaten!$K$1:$L$4,2))</f>
        <v>18.4</v>
      </c>
      <c r="K3" s="10">
        <f t="shared" ref="K3:K25" si="5">J3*C3*4</f>
        <v>1472</v>
      </c>
      <c r="L3" s="10">
        <f t="shared" ref="L3:L25" si="6">K3*14</f>
        <v>20608</v>
      </c>
      <c r="M3" s="11">
        <f>SUMIFS(Krankheitstage!$D$1:$D$49,Krankheitstage!$B$1:$B$49,A3,Krankheitstage!$C$1:$C$49,B3)</f>
        <v>12</v>
      </c>
      <c r="N3" s="12">
        <f t="shared" ref="N3:N25" si="7">M3/(D3*4*12)</f>
        <v>0.08333333333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6" t="s">
        <v>15</v>
      </c>
      <c r="B4" s="6" t="s">
        <v>17</v>
      </c>
      <c r="C4" s="6">
        <f>Rohdaten!C3</f>
        <v>40</v>
      </c>
      <c r="D4" s="6">
        <f t="shared" si="1"/>
        <v>5</v>
      </c>
      <c r="E4" s="6" t="str">
        <f>Rohdaten!D3</f>
        <v>Ja</v>
      </c>
      <c r="F4" s="6" t="str">
        <f t="shared" si="2"/>
        <v>Vollzeit (l)</v>
      </c>
      <c r="G4" s="7">
        <f>Rohdaten!E3</f>
        <v>42078</v>
      </c>
      <c r="H4" s="8">
        <f t="shared" si="3"/>
        <v>2982</v>
      </c>
      <c r="I4" s="9">
        <f t="shared" si="4"/>
        <v>3</v>
      </c>
      <c r="J4" s="10">
        <f>VLOOKUP(F4,Rohdaten!$G$1:$I$7,2,FALSE)*(1+VLOOKUP(I4,Rohdaten!$K$1:$L$4,2))</f>
        <v>72</v>
      </c>
      <c r="K4" s="10">
        <f t="shared" si="5"/>
        <v>11520</v>
      </c>
      <c r="L4" s="10">
        <f t="shared" si="6"/>
        <v>161280</v>
      </c>
      <c r="M4" s="11">
        <f>SUMIFS(Krankheitstage!$D$1:$D$49,Krankheitstage!$B$1:$B$49,A4,Krankheitstage!$C$1:$C$49,B4)</f>
        <v>18</v>
      </c>
      <c r="N4" s="12">
        <f t="shared" si="7"/>
        <v>0.075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6" t="s">
        <v>18</v>
      </c>
      <c r="B5" s="6" t="s">
        <v>19</v>
      </c>
      <c r="C5" s="6">
        <f>Rohdaten!C4</f>
        <v>59</v>
      </c>
      <c r="D5" s="6">
        <f t="shared" si="1"/>
        <v>5</v>
      </c>
      <c r="E5" s="6" t="str">
        <f>Rohdaten!D4</f>
        <v>Nein</v>
      </c>
      <c r="F5" s="6" t="str">
        <f t="shared" si="2"/>
        <v>Vollzeit</v>
      </c>
      <c r="G5" s="7">
        <f>Rohdaten!E4</f>
        <v>42079</v>
      </c>
      <c r="H5" s="8">
        <f t="shared" si="3"/>
        <v>2981</v>
      </c>
      <c r="I5" s="9">
        <f t="shared" si="4"/>
        <v>3</v>
      </c>
      <c r="J5" s="10">
        <f>VLOOKUP(F5,Rohdaten!$G$1:$I$7,2,FALSE)*(1+VLOOKUP(I5,Rohdaten!$K$1:$L$4,2))</f>
        <v>60</v>
      </c>
      <c r="K5" s="10">
        <f t="shared" si="5"/>
        <v>14160</v>
      </c>
      <c r="L5" s="10">
        <f t="shared" si="6"/>
        <v>198240</v>
      </c>
      <c r="M5" s="11">
        <f>SUMIFS(Krankheitstage!$D$1:$D$49,Krankheitstage!$B$1:$B$49,A5,Krankheitstage!$C$1:$C$49,B5)</f>
        <v>0</v>
      </c>
      <c r="N5" s="12">
        <f t="shared" si="7"/>
        <v>0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6" t="s">
        <v>20</v>
      </c>
      <c r="B6" s="6" t="s">
        <v>19</v>
      </c>
      <c r="C6" s="6">
        <f>Rohdaten!C5</f>
        <v>49</v>
      </c>
      <c r="D6" s="6">
        <f t="shared" si="1"/>
        <v>5</v>
      </c>
      <c r="E6" s="6" t="str">
        <f>Rohdaten!D5</f>
        <v>Nein</v>
      </c>
      <c r="F6" s="6" t="str">
        <f t="shared" si="2"/>
        <v>Vollzeit</v>
      </c>
      <c r="G6" s="7">
        <f>Rohdaten!E5</f>
        <v>42080</v>
      </c>
      <c r="H6" s="8">
        <f t="shared" si="3"/>
        <v>2980</v>
      </c>
      <c r="I6" s="9">
        <f t="shared" si="4"/>
        <v>3</v>
      </c>
      <c r="J6" s="10">
        <f>VLOOKUP(F6,Rohdaten!$G$1:$I$7,2,FALSE)*(1+VLOOKUP(I6,Rohdaten!$K$1:$L$4,2))</f>
        <v>60</v>
      </c>
      <c r="K6" s="10">
        <f t="shared" si="5"/>
        <v>11760</v>
      </c>
      <c r="L6" s="10">
        <f t="shared" si="6"/>
        <v>164640</v>
      </c>
      <c r="M6" s="11">
        <f>SUMIFS(Krankheitstage!$D$1:$D$49,Krankheitstage!$B$1:$B$49,A6,Krankheitstage!$C$1:$C$49,B6)</f>
        <v>12</v>
      </c>
      <c r="N6" s="12">
        <f t="shared" si="7"/>
        <v>0.05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" t="s">
        <v>21</v>
      </c>
      <c r="B7" s="6" t="s">
        <v>22</v>
      </c>
      <c r="C7" s="6">
        <f>Rohdaten!C6</f>
        <v>56</v>
      </c>
      <c r="D7" s="6">
        <f t="shared" si="1"/>
        <v>5</v>
      </c>
      <c r="E7" s="6" t="str">
        <f>Rohdaten!D6</f>
        <v>Nein</v>
      </c>
      <c r="F7" s="6" t="str">
        <f t="shared" si="2"/>
        <v>Vollzeit</v>
      </c>
      <c r="G7" s="7">
        <f>Rohdaten!E6</f>
        <v>42081</v>
      </c>
      <c r="H7" s="8">
        <f t="shared" si="3"/>
        <v>2979</v>
      </c>
      <c r="I7" s="9">
        <f t="shared" si="4"/>
        <v>3</v>
      </c>
      <c r="J7" s="10">
        <f>VLOOKUP(F7,Rohdaten!$G$1:$I$7,2,FALSE)*(1+VLOOKUP(I7,Rohdaten!$K$1:$L$4,2))</f>
        <v>60</v>
      </c>
      <c r="K7" s="10">
        <f t="shared" si="5"/>
        <v>13440</v>
      </c>
      <c r="L7" s="10">
        <f t="shared" si="6"/>
        <v>188160</v>
      </c>
      <c r="M7" s="11">
        <f>SUMIFS(Krankheitstage!$D$1:$D$49,Krankheitstage!$B$1:$B$49,A7,Krankheitstage!$C$1:$C$49,B7)</f>
        <v>10</v>
      </c>
      <c r="N7" s="12">
        <f t="shared" si="7"/>
        <v>0.04166666667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6" t="s">
        <v>23</v>
      </c>
      <c r="B8" s="6" t="s">
        <v>22</v>
      </c>
      <c r="C8" s="6">
        <f>Rohdaten!C7</f>
        <v>18</v>
      </c>
      <c r="D8" s="6">
        <f t="shared" si="1"/>
        <v>3</v>
      </c>
      <c r="E8" s="6" t="str">
        <f>Rohdaten!D7</f>
        <v>Nein</v>
      </c>
      <c r="F8" s="6" t="str">
        <f t="shared" si="2"/>
        <v>Werkstudent</v>
      </c>
      <c r="G8" s="7">
        <f>Rohdaten!E7</f>
        <v>42082</v>
      </c>
      <c r="H8" s="8">
        <f t="shared" si="3"/>
        <v>2978</v>
      </c>
      <c r="I8" s="9">
        <f t="shared" si="4"/>
        <v>3</v>
      </c>
      <c r="J8" s="10">
        <f>VLOOKUP(F8,Rohdaten!$G$1:$I$7,2,FALSE)*(1+VLOOKUP(I8,Rohdaten!$K$1:$L$4,2))</f>
        <v>16.8</v>
      </c>
      <c r="K8" s="10">
        <f t="shared" si="5"/>
        <v>1209.6</v>
      </c>
      <c r="L8" s="10">
        <f t="shared" si="6"/>
        <v>16934.4</v>
      </c>
      <c r="M8" s="11">
        <f>SUMIFS(Krankheitstage!$D$1:$D$49,Krankheitstage!$B$1:$B$49,A8,Krankheitstage!$C$1:$C$49,B8)</f>
        <v>0</v>
      </c>
      <c r="N8" s="12">
        <f t="shared" si="7"/>
        <v>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6" t="s">
        <v>24</v>
      </c>
      <c r="B9" s="6" t="s">
        <v>25</v>
      </c>
      <c r="C9" s="6">
        <f>Rohdaten!C8</f>
        <v>46</v>
      </c>
      <c r="D9" s="6">
        <f t="shared" si="1"/>
        <v>5</v>
      </c>
      <c r="E9" s="6" t="str">
        <f>Rohdaten!D8</f>
        <v>Nein</v>
      </c>
      <c r="F9" s="6" t="str">
        <f t="shared" si="2"/>
        <v>Vollzeit</v>
      </c>
      <c r="G9" s="7">
        <f>Rohdaten!E8</f>
        <v>44336</v>
      </c>
      <c r="H9" s="8">
        <f t="shared" si="3"/>
        <v>724</v>
      </c>
      <c r="I9" s="9">
        <f t="shared" si="4"/>
        <v>2</v>
      </c>
      <c r="J9" s="10">
        <f>VLOOKUP(F9,Rohdaten!$G$1:$I$7,2,FALSE)*(1+VLOOKUP(I9,Rohdaten!$K$1:$L$4,2))</f>
        <v>57.5</v>
      </c>
      <c r="K9" s="10">
        <f t="shared" si="5"/>
        <v>10580</v>
      </c>
      <c r="L9" s="10">
        <f t="shared" si="6"/>
        <v>148120</v>
      </c>
      <c r="M9" s="11">
        <f>SUMIFS(Krankheitstage!$D$1:$D$49,Krankheitstage!$B$1:$B$49,A9,Krankheitstage!$C$1:$C$49,B9)</f>
        <v>2</v>
      </c>
      <c r="N9" s="12">
        <f t="shared" si="7"/>
        <v>0.008333333333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6" t="s">
        <v>26</v>
      </c>
      <c r="B10" s="6" t="s">
        <v>25</v>
      </c>
      <c r="C10" s="6">
        <f>Rohdaten!C9</f>
        <v>53</v>
      </c>
      <c r="D10" s="6">
        <f t="shared" si="1"/>
        <v>5</v>
      </c>
      <c r="E10" s="6" t="str">
        <f>Rohdaten!D9</f>
        <v>Ja</v>
      </c>
      <c r="F10" s="6" t="str">
        <f t="shared" si="2"/>
        <v>Vollzeit (l)</v>
      </c>
      <c r="G10" s="7">
        <f>Rohdaten!E9</f>
        <v>42084</v>
      </c>
      <c r="H10" s="8">
        <f t="shared" si="3"/>
        <v>2976</v>
      </c>
      <c r="I10" s="9">
        <f t="shared" si="4"/>
        <v>3</v>
      </c>
      <c r="J10" s="10">
        <f>VLOOKUP(F10,Rohdaten!$G$1:$I$7,2,FALSE)*(1+VLOOKUP(I10,Rohdaten!$K$1:$L$4,2))</f>
        <v>72</v>
      </c>
      <c r="K10" s="10">
        <f t="shared" si="5"/>
        <v>15264</v>
      </c>
      <c r="L10" s="10">
        <f t="shared" si="6"/>
        <v>213696</v>
      </c>
      <c r="M10" s="11">
        <f>SUMIFS(Krankheitstage!$D$1:$D$49,Krankheitstage!$B$1:$B$49,A10,Krankheitstage!$C$1:$C$49,B10)</f>
        <v>0</v>
      </c>
      <c r="N10" s="12">
        <f t="shared" si="7"/>
        <v>0</v>
      </c>
      <c r="O10" s="3"/>
      <c r="P10" s="13" t="s">
        <v>27</v>
      </c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6" t="s">
        <v>28</v>
      </c>
      <c r="B11" s="6" t="s">
        <v>29</v>
      </c>
      <c r="C11" s="6">
        <f>Rohdaten!C10</f>
        <v>37</v>
      </c>
      <c r="D11" s="6">
        <f t="shared" si="1"/>
        <v>5</v>
      </c>
      <c r="E11" s="6" t="str">
        <f>Rohdaten!D10</f>
        <v>Nein</v>
      </c>
      <c r="F11" s="6" t="str">
        <f t="shared" si="2"/>
        <v>Vollzeit</v>
      </c>
      <c r="G11" s="7">
        <f>Rohdaten!E10</f>
        <v>42085</v>
      </c>
      <c r="H11" s="8">
        <f t="shared" si="3"/>
        <v>2975</v>
      </c>
      <c r="I11" s="9">
        <f t="shared" si="4"/>
        <v>3</v>
      </c>
      <c r="J11" s="10">
        <f>VLOOKUP(F11,Rohdaten!$G$1:$I$7,2,FALSE)*(1+VLOOKUP(I11,Rohdaten!$K$1:$L$4,2))</f>
        <v>60</v>
      </c>
      <c r="K11" s="10">
        <f t="shared" si="5"/>
        <v>8880</v>
      </c>
      <c r="L11" s="10">
        <f t="shared" si="6"/>
        <v>124320</v>
      </c>
      <c r="M11" s="11">
        <f>SUMIFS(Krankheitstage!$D$1:$D$49,Krankheitstage!$B$1:$B$49,A11,Krankheitstage!$C$1:$C$49,B11)</f>
        <v>0</v>
      </c>
      <c r="N11" s="12">
        <f t="shared" si="7"/>
        <v>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6" t="s">
        <v>30</v>
      </c>
      <c r="B12" s="6" t="s">
        <v>29</v>
      </c>
      <c r="C12" s="6">
        <f>Rohdaten!C11</f>
        <v>35</v>
      </c>
      <c r="D12" s="6">
        <f t="shared" si="1"/>
        <v>5</v>
      </c>
      <c r="E12" s="6" t="str">
        <f>Rohdaten!D11</f>
        <v>Nein</v>
      </c>
      <c r="F12" s="6" t="str">
        <f t="shared" si="2"/>
        <v>Vollzeit</v>
      </c>
      <c r="G12" s="7">
        <f>Rohdaten!E11</f>
        <v>42086</v>
      </c>
      <c r="H12" s="8">
        <f t="shared" si="3"/>
        <v>2974</v>
      </c>
      <c r="I12" s="9">
        <f t="shared" si="4"/>
        <v>3</v>
      </c>
      <c r="J12" s="10">
        <f>VLOOKUP(F12,Rohdaten!$G$1:$I$7,2,FALSE)*(1+VLOOKUP(I12,Rohdaten!$K$1:$L$4,2))</f>
        <v>60</v>
      </c>
      <c r="K12" s="10">
        <f t="shared" si="5"/>
        <v>8400</v>
      </c>
      <c r="L12" s="10">
        <f t="shared" si="6"/>
        <v>117600</v>
      </c>
      <c r="M12" s="11">
        <f>SUMIFS(Krankheitstage!$D$1:$D$49,Krankheitstage!$B$1:$B$49,A12,Krankheitstage!$C$1:$C$49,B12)</f>
        <v>5</v>
      </c>
      <c r="N12" s="12">
        <f t="shared" si="7"/>
        <v>0.02083333333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6" t="s">
        <v>31</v>
      </c>
      <c r="B13" s="6" t="s">
        <v>32</v>
      </c>
      <c r="C13" s="6">
        <f>Rohdaten!C12</f>
        <v>39</v>
      </c>
      <c r="D13" s="6">
        <f t="shared" si="1"/>
        <v>5</v>
      </c>
      <c r="E13" s="6" t="str">
        <f>Rohdaten!D12</f>
        <v>Nein</v>
      </c>
      <c r="F13" s="6" t="str">
        <f t="shared" si="2"/>
        <v>Vollzeit</v>
      </c>
      <c r="G13" s="7">
        <f>Rohdaten!E12</f>
        <v>42087</v>
      </c>
      <c r="H13" s="8">
        <f t="shared" si="3"/>
        <v>2973</v>
      </c>
      <c r="I13" s="9">
        <f t="shared" si="4"/>
        <v>3</v>
      </c>
      <c r="J13" s="10">
        <f>VLOOKUP(F13,Rohdaten!$G$1:$I$7,2,FALSE)*(1+VLOOKUP(I13,Rohdaten!$K$1:$L$4,2))</f>
        <v>60</v>
      </c>
      <c r="K13" s="10">
        <f t="shared" si="5"/>
        <v>9360</v>
      </c>
      <c r="L13" s="10">
        <f t="shared" si="6"/>
        <v>131040</v>
      </c>
      <c r="M13" s="11">
        <f>SUMIFS(Krankheitstage!$D$1:$D$49,Krankheitstage!$B$1:$B$49,A13,Krankheitstage!$C$1:$C$49,B13)</f>
        <v>4</v>
      </c>
      <c r="N13" s="12">
        <f t="shared" si="7"/>
        <v>0.01666666667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6" t="s">
        <v>33</v>
      </c>
      <c r="B14" s="6" t="s">
        <v>32</v>
      </c>
      <c r="C14" s="6">
        <f>Rohdaten!C13</f>
        <v>14</v>
      </c>
      <c r="D14" s="6">
        <f t="shared" si="1"/>
        <v>2</v>
      </c>
      <c r="E14" s="6" t="str">
        <f>Rohdaten!D13</f>
        <v>Nein</v>
      </c>
      <c r="F14" s="6" t="str">
        <f t="shared" si="2"/>
        <v>Werkstudent</v>
      </c>
      <c r="G14" s="7">
        <f>Rohdaten!E13</f>
        <v>42088</v>
      </c>
      <c r="H14" s="8">
        <f t="shared" si="3"/>
        <v>2972</v>
      </c>
      <c r="I14" s="9">
        <f t="shared" si="4"/>
        <v>3</v>
      </c>
      <c r="J14" s="10">
        <f>VLOOKUP(F14,Rohdaten!$G$1:$I$7,2,FALSE)*(1+VLOOKUP(I14,Rohdaten!$K$1:$L$4,2))</f>
        <v>16.8</v>
      </c>
      <c r="K14" s="10">
        <f t="shared" si="5"/>
        <v>940.8</v>
      </c>
      <c r="L14" s="10">
        <f t="shared" si="6"/>
        <v>13171.2</v>
      </c>
      <c r="M14" s="11">
        <f>SUMIFS(Krankheitstage!$D$1:$D$49,Krankheitstage!$B$1:$B$49,A14,Krankheitstage!$C$1:$C$49,B14)</f>
        <v>5</v>
      </c>
      <c r="N14" s="12">
        <f t="shared" si="7"/>
        <v>0.05208333333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6" t="s">
        <v>34</v>
      </c>
      <c r="B15" s="6" t="s">
        <v>35</v>
      </c>
      <c r="C15" s="6">
        <f>Rohdaten!C14</f>
        <v>35</v>
      </c>
      <c r="D15" s="6">
        <f t="shared" si="1"/>
        <v>5</v>
      </c>
      <c r="E15" s="6" t="str">
        <f>Rohdaten!D14</f>
        <v>Ja</v>
      </c>
      <c r="F15" s="6" t="str">
        <f t="shared" si="2"/>
        <v>Vollzeit (l)</v>
      </c>
      <c r="G15" s="7">
        <f>Rohdaten!E14</f>
        <v>42089</v>
      </c>
      <c r="H15" s="8">
        <f t="shared" si="3"/>
        <v>2971</v>
      </c>
      <c r="I15" s="9">
        <f t="shared" si="4"/>
        <v>3</v>
      </c>
      <c r="J15" s="10">
        <f>VLOOKUP(F15,Rohdaten!$G$1:$I$7,2,FALSE)*(1+VLOOKUP(I15,Rohdaten!$K$1:$L$4,2))</f>
        <v>72</v>
      </c>
      <c r="K15" s="10">
        <f t="shared" si="5"/>
        <v>10080</v>
      </c>
      <c r="L15" s="10">
        <f t="shared" si="6"/>
        <v>141120</v>
      </c>
      <c r="M15" s="11">
        <f>SUMIFS(Krankheitstage!$D$1:$D$49,Krankheitstage!$B$1:$B$49,A15,Krankheitstage!$C$1:$C$49,B15)</f>
        <v>0</v>
      </c>
      <c r="N15" s="12">
        <f t="shared" si="7"/>
        <v>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6" t="s">
        <v>36</v>
      </c>
      <c r="B16" s="6" t="s">
        <v>35</v>
      </c>
      <c r="C16" s="6">
        <f>Rohdaten!C15</f>
        <v>51</v>
      </c>
      <c r="D16" s="6">
        <f t="shared" si="1"/>
        <v>5</v>
      </c>
      <c r="E16" s="6" t="str">
        <f>Rohdaten!D15</f>
        <v>Nein</v>
      </c>
      <c r="F16" s="6" t="str">
        <f t="shared" si="2"/>
        <v>Vollzeit</v>
      </c>
      <c r="G16" s="7">
        <f>Rohdaten!E15</f>
        <v>42090</v>
      </c>
      <c r="H16" s="8">
        <f t="shared" si="3"/>
        <v>2970</v>
      </c>
      <c r="I16" s="9">
        <f t="shared" si="4"/>
        <v>3</v>
      </c>
      <c r="J16" s="10">
        <f>VLOOKUP(F16,Rohdaten!$G$1:$I$7,2,FALSE)*(1+VLOOKUP(I16,Rohdaten!$K$1:$L$4,2))</f>
        <v>60</v>
      </c>
      <c r="K16" s="10">
        <f t="shared" si="5"/>
        <v>12240</v>
      </c>
      <c r="L16" s="10">
        <f t="shared" si="6"/>
        <v>171360</v>
      </c>
      <c r="M16" s="11">
        <f>SUMIFS(Krankheitstage!$D$1:$D$49,Krankheitstage!$B$1:$B$49,A16,Krankheitstage!$C$1:$C$49,B16)</f>
        <v>11</v>
      </c>
      <c r="N16" s="12">
        <f t="shared" si="7"/>
        <v>0.04583333333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6" t="s">
        <v>37</v>
      </c>
      <c r="B17" s="6" t="s">
        <v>38</v>
      </c>
      <c r="C17" s="6">
        <f>Rohdaten!C16</f>
        <v>25</v>
      </c>
      <c r="D17" s="6">
        <f t="shared" si="1"/>
        <v>4</v>
      </c>
      <c r="E17" s="6" t="str">
        <f>Rohdaten!D16</f>
        <v>Nein</v>
      </c>
      <c r="F17" s="6" t="str">
        <f t="shared" si="2"/>
        <v>Teilzeit</v>
      </c>
      <c r="G17" s="7">
        <f>Rohdaten!E16</f>
        <v>42091</v>
      </c>
      <c r="H17" s="8">
        <f t="shared" si="3"/>
        <v>2969</v>
      </c>
      <c r="I17" s="9">
        <f t="shared" si="4"/>
        <v>3</v>
      </c>
      <c r="J17" s="10">
        <f>VLOOKUP(F17,Rohdaten!$G$1:$I$7,2,FALSE)*(1+VLOOKUP(I17,Rohdaten!$K$1:$L$4,2))</f>
        <v>36</v>
      </c>
      <c r="K17" s="10">
        <f t="shared" si="5"/>
        <v>3600</v>
      </c>
      <c r="L17" s="10">
        <f t="shared" si="6"/>
        <v>50400</v>
      </c>
      <c r="M17" s="11">
        <f>SUMIFS(Krankheitstage!$D$1:$D$49,Krankheitstage!$B$1:$B$49,A17,Krankheitstage!$C$1:$C$49,B17)</f>
        <v>0</v>
      </c>
      <c r="N17" s="12">
        <f t="shared" si="7"/>
        <v>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6" t="s">
        <v>39</v>
      </c>
      <c r="B18" s="6" t="s">
        <v>38</v>
      </c>
      <c r="C18" s="6">
        <f>Rohdaten!C17</f>
        <v>37</v>
      </c>
      <c r="D18" s="6">
        <f t="shared" si="1"/>
        <v>5</v>
      </c>
      <c r="E18" s="6" t="str">
        <f>Rohdaten!D17</f>
        <v>Nein</v>
      </c>
      <c r="F18" s="6" t="str">
        <f t="shared" si="2"/>
        <v>Vollzeit</v>
      </c>
      <c r="G18" s="7">
        <f>Rohdaten!E17</f>
        <v>42092</v>
      </c>
      <c r="H18" s="8">
        <f t="shared" si="3"/>
        <v>2968</v>
      </c>
      <c r="I18" s="9">
        <f t="shared" si="4"/>
        <v>3</v>
      </c>
      <c r="J18" s="10">
        <f>VLOOKUP(F18,Rohdaten!$G$1:$I$7,2,FALSE)*(1+VLOOKUP(I18,Rohdaten!$K$1:$L$4,2))</f>
        <v>60</v>
      </c>
      <c r="K18" s="10">
        <f t="shared" si="5"/>
        <v>8880</v>
      </c>
      <c r="L18" s="10">
        <f t="shared" si="6"/>
        <v>124320</v>
      </c>
      <c r="M18" s="11">
        <f>SUMIFS(Krankheitstage!$D$1:$D$49,Krankheitstage!$B$1:$B$49,A18,Krankheitstage!$C$1:$C$49,B18)</f>
        <v>18</v>
      </c>
      <c r="N18" s="12">
        <f t="shared" si="7"/>
        <v>0.075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6" t="s">
        <v>40</v>
      </c>
      <c r="B19" s="6" t="s">
        <v>41</v>
      </c>
      <c r="C19" s="6">
        <f>Rohdaten!C18</f>
        <v>32</v>
      </c>
      <c r="D19" s="6">
        <f t="shared" si="1"/>
        <v>4</v>
      </c>
      <c r="E19" s="6" t="str">
        <f>Rohdaten!D18</f>
        <v>Nein</v>
      </c>
      <c r="F19" s="6" t="str">
        <f t="shared" si="2"/>
        <v>Vollzeit</v>
      </c>
      <c r="G19" s="7">
        <f>Rohdaten!E18</f>
        <v>42093</v>
      </c>
      <c r="H19" s="8">
        <f t="shared" si="3"/>
        <v>2967</v>
      </c>
      <c r="I19" s="9">
        <f t="shared" si="4"/>
        <v>3</v>
      </c>
      <c r="J19" s="10">
        <f>VLOOKUP(F19,Rohdaten!$G$1:$I$7,2,FALSE)*(1+VLOOKUP(I19,Rohdaten!$K$1:$L$4,2))</f>
        <v>60</v>
      </c>
      <c r="K19" s="10">
        <f t="shared" si="5"/>
        <v>7680</v>
      </c>
      <c r="L19" s="10">
        <f t="shared" si="6"/>
        <v>107520</v>
      </c>
      <c r="M19" s="11">
        <f>SUMIFS(Krankheitstage!$D$1:$D$49,Krankheitstage!$B$1:$B$49,A19,Krankheitstage!$C$1:$C$49,B19)</f>
        <v>7</v>
      </c>
      <c r="N19" s="12">
        <f t="shared" si="7"/>
        <v>0.03645833333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6" t="s">
        <v>42</v>
      </c>
      <c r="B20" s="6" t="s">
        <v>41</v>
      </c>
      <c r="C20" s="6">
        <f>Rohdaten!C19</f>
        <v>48</v>
      </c>
      <c r="D20" s="6">
        <f t="shared" si="1"/>
        <v>5</v>
      </c>
      <c r="E20" s="6" t="str">
        <f>Rohdaten!D19</f>
        <v>Ja</v>
      </c>
      <c r="F20" s="6" t="str">
        <f t="shared" si="2"/>
        <v>Vollzeit (l)</v>
      </c>
      <c r="G20" s="7">
        <f>Rohdaten!E19</f>
        <v>42094</v>
      </c>
      <c r="H20" s="8">
        <f t="shared" si="3"/>
        <v>2966</v>
      </c>
      <c r="I20" s="9">
        <f t="shared" si="4"/>
        <v>3</v>
      </c>
      <c r="J20" s="10">
        <f>VLOOKUP(F20,Rohdaten!$G$1:$I$7,2,FALSE)*(1+VLOOKUP(I20,Rohdaten!$K$1:$L$4,2))</f>
        <v>72</v>
      </c>
      <c r="K20" s="10">
        <f t="shared" si="5"/>
        <v>13824</v>
      </c>
      <c r="L20" s="10">
        <f t="shared" si="6"/>
        <v>193536</v>
      </c>
      <c r="M20" s="11">
        <f>SUMIFS(Krankheitstage!$D$1:$D$49,Krankheitstage!$B$1:$B$49,A20,Krankheitstage!$C$1:$C$49,B20)</f>
        <v>14</v>
      </c>
      <c r="N20" s="12">
        <f t="shared" si="7"/>
        <v>0.05833333333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6" t="s">
        <v>43</v>
      </c>
      <c r="B21" s="6" t="s">
        <v>44</v>
      </c>
      <c r="C21" s="6">
        <f>Rohdaten!C20</f>
        <v>45</v>
      </c>
      <c r="D21" s="6">
        <f t="shared" si="1"/>
        <v>5</v>
      </c>
      <c r="E21" s="6" t="str">
        <f>Rohdaten!D20</f>
        <v>Nein</v>
      </c>
      <c r="F21" s="6" t="str">
        <f t="shared" si="2"/>
        <v>Vollzeit</v>
      </c>
      <c r="G21" s="7">
        <f>Rohdaten!E20</f>
        <v>42095</v>
      </c>
      <c r="H21" s="8">
        <f t="shared" si="3"/>
        <v>2965</v>
      </c>
      <c r="I21" s="9">
        <f t="shared" si="4"/>
        <v>3</v>
      </c>
      <c r="J21" s="10">
        <f>VLOOKUP(F21,Rohdaten!$G$1:$I$7,2,FALSE)*(1+VLOOKUP(I21,Rohdaten!$K$1:$L$4,2))</f>
        <v>60</v>
      </c>
      <c r="K21" s="10">
        <f t="shared" si="5"/>
        <v>10800</v>
      </c>
      <c r="L21" s="10">
        <f t="shared" si="6"/>
        <v>151200</v>
      </c>
      <c r="M21" s="11">
        <f>SUMIFS(Krankheitstage!$D$1:$D$49,Krankheitstage!$B$1:$B$49,A21,Krankheitstage!$C$1:$C$49,B21)</f>
        <v>7</v>
      </c>
      <c r="N21" s="12">
        <f t="shared" si="7"/>
        <v>0.02916666667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6" t="s">
        <v>45</v>
      </c>
      <c r="B22" s="6" t="s">
        <v>44</v>
      </c>
      <c r="C22" s="6">
        <f>Rohdaten!C21</f>
        <v>41</v>
      </c>
      <c r="D22" s="6">
        <f t="shared" si="1"/>
        <v>5</v>
      </c>
      <c r="E22" s="6" t="str">
        <f>Rohdaten!D21</f>
        <v>Nein</v>
      </c>
      <c r="F22" s="6" t="str">
        <f t="shared" si="2"/>
        <v>Vollzeit</v>
      </c>
      <c r="G22" s="7">
        <f>Rohdaten!E21</f>
        <v>42096</v>
      </c>
      <c r="H22" s="8">
        <f t="shared" si="3"/>
        <v>2964</v>
      </c>
      <c r="I22" s="9">
        <f t="shared" si="4"/>
        <v>3</v>
      </c>
      <c r="J22" s="10">
        <f>VLOOKUP(F22,Rohdaten!$G$1:$I$7,2,FALSE)*(1+VLOOKUP(I22,Rohdaten!$K$1:$L$4,2))</f>
        <v>60</v>
      </c>
      <c r="K22" s="10">
        <f t="shared" si="5"/>
        <v>9840</v>
      </c>
      <c r="L22" s="10">
        <f t="shared" si="6"/>
        <v>137760</v>
      </c>
      <c r="M22" s="11">
        <f>SUMIFS(Krankheitstage!$D$1:$D$49,Krankheitstage!$B$1:$B$49,A22,Krankheitstage!$C$1:$C$49,B22)</f>
        <v>3</v>
      </c>
      <c r="N22" s="12">
        <f t="shared" si="7"/>
        <v>0.0125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6" t="s">
        <v>46</v>
      </c>
      <c r="B23" s="6" t="s">
        <v>47</v>
      </c>
      <c r="C23" s="6">
        <f>Rohdaten!C22</f>
        <v>48</v>
      </c>
      <c r="D23" s="6">
        <f t="shared" si="1"/>
        <v>5</v>
      </c>
      <c r="E23" s="6" t="str">
        <f>Rohdaten!D22</f>
        <v>Nein</v>
      </c>
      <c r="F23" s="6" t="str">
        <f t="shared" si="2"/>
        <v>Vollzeit</v>
      </c>
      <c r="G23" s="7">
        <f>Rohdaten!E22</f>
        <v>42097</v>
      </c>
      <c r="H23" s="8">
        <f t="shared" si="3"/>
        <v>2963</v>
      </c>
      <c r="I23" s="9">
        <f t="shared" si="4"/>
        <v>3</v>
      </c>
      <c r="J23" s="10">
        <f>VLOOKUP(F23,Rohdaten!$G$1:$I$7,2,FALSE)*(1+VLOOKUP(I23,Rohdaten!$K$1:$L$4,2))</f>
        <v>60</v>
      </c>
      <c r="K23" s="10">
        <f t="shared" si="5"/>
        <v>11520</v>
      </c>
      <c r="L23" s="10">
        <f t="shared" si="6"/>
        <v>161280</v>
      </c>
      <c r="M23" s="11">
        <f>SUMIFS(Krankheitstage!$D$1:$D$49,Krankheitstage!$B$1:$B$49,A23,Krankheitstage!$C$1:$C$49,B23)</f>
        <v>7</v>
      </c>
      <c r="N23" s="12">
        <f t="shared" si="7"/>
        <v>0.02916666667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6" t="s">
        <v>48</v>
      </c>
      <c r="B24" s="6" t="s">
        <v>47</v>
      </c>
      <c r="C24" s="6">
        <f>Rohdaten!C23</f>
        <v>31</v>
      </c>
      <c r="D24" s="6">
        <f t="shared" si="1"/>
        <v>4</v>
      </c>
      <c r="E24" s="6" t="str">
        <f>Rohdaten!D23</f>
        <v>Nein</v>
      </c>
      <c r="F24" s="6" t="str">
        <f t="shared" si="2"/>
        <v>Vollzeit</v>
      </c>
      <c r="G24" s="7">
        <f>Rohdaten!E23</f>
        <v>42098</v>
      </c>
      <c r="H24" s="8">
        <f t="shared" si="3"/>
        <v>2962</v>
      </c>
      <c r="I24" s="9">
        <f t="shared" si="4"/>
        <v>3</v>
      </c>
      <c r="J24" s="10">
        <f>VLOOKUP(F24,Rohdaten!$G$1:$I$7,2,FALSE)*(1+VLOOKUP(I24,Rohdaten!$K$1:$L$4,2))</f>
        <v>60</v>
      </c>
      <c r="K24" s="10">
        <f t="shared" si="5"/>
        <v>7440</v>
      </c>
      <c r="L24" s="10">
        <f t="shared" si="6"/>
        <v>104160</v>
      </c>
      <c r="M24" s="11">
        <f>SUMIFS(Krankheitstage!$D$1:$D$49,Krankheitstage!$B$1:$B$49,A24,Krankheitstage!$C$1:$C$49,B24)</f>
        <v>9</v>
      </c>
      <c r="N24" s="12">
        <f t="shared" si="7"/>
        <v>0.046875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6" t="s">
        <v>49</v>
      </c>
      <c r="B25" s="6" t="s">
        <v>50</v>
      </c>
      <c r="C25" s="6">
        <f>Rohdaten!C24</f>
        <v>57</v>
      </c>
      <c r="D25" s="6">
        <f t="shared" si="1"/>
        <v>5</v>
      </c>
      <c r="E25" s="6" t="str">
        <f>Rohdaten!D24</f>
        <v>Ja</v>
      </c>
      <c r="F25" s="6" t="str">
        <f t="shared" si="2"/>
        <v>Vollzeit (l)</v>
      </c>
      <c r="G25" s="7">
        <f>Rohdaten!E24</f>
        <v>42099</v>
      </c>
      <c r="H25" s="8">
        <f t="shared" si="3"/>
        <v>2961</v>
      </c>
      <c r="I25" s="9">
        <f t="shared" si="4"/>
        <v>3</v>
      </c>
      <c r="J25" s="10">
        <f>VLOOKUP(F25,Rohdaten!$G$1:$I$7,2,FALSE)*(1+VLOOKUP(I25,Rohdaten!$K$1:$L$4,2))</f>
        <v>72</v>
      </c>
      <c r="K25" s="10">
        <f t="shared" si="5"/>
        <v>16416</v>
      </c>
      <c r="L25" s="10">
        <f t="shared" si="6"/>
        <v>229824</v>
      </c>
      <c r="M25" s="11">
        <f>SUMIFS(Krankheitstage!$D$1:$D$49,Krankheitstage!$B$1:$B$49,A25,Krankheitstage!$C$1:$C$49,B25)</f>
        <v>11</v>
      </c>
      <c r="N25" s="12">
        <f t="shared" si="7"/>
        <v>0.04583333333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4" t="s">
        <v>51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4" t="s">
        <v>52</v>
      </c>
      <c r="B27" s="2"/>
      <c r="C27" s="2">
        <f t="shared" ref="C27:D27" si="8">MIN(C3:C25)</f>
        <v>14</v>
      </c>
      <c r="D27" s="2">
        <f t="shared" si="8"/>
        <v>2</v>
      </c>
      <c r="E27" s="2"/>
      <c r="F27" s="2"/>
      <c r="G27" s="2"/>
      <c r="H27" s="2">
        <f t="shared" ref="H27:M27" si="9">MIN(H3:H25)</f>
        <v>369</v>
      </c>
      <c r="I27" s="2">
        <f t="shared" si="9"/>
        <v>2</v>
      </c>
      <c r="J27" s="15">
        <f t="shared" si="9"/>
        <v>16.8</v>
      </c>
      <c r="K27" s="15">
        <f t="shared" si="9"/>
        <v>940.8</v>
      </c>
      <c r="L27" s="15">
        <f t="shared" si="9"/>
        <v>13171.2</v>
      </c>
      <c r="M27" s="2">
        <f t="shared" si="9"/>
        <v>0</v>
      </c>
      <c r="N27" s="2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4" t="s">
        <v>53</v>
      </c>
      <c r="B28" s="2"/>
      <c r="C28" s="2">
        <f t="shared" ref="C28:D28" si="10">MAX(C3:C25)</f>
        <v>59</v>
      </c>
      <c r="D28" s="2">
        <f t="shared" si="10"/>
        <v>5</v>
      </c>
      <c r="E28" s="2"/>
      <c r="F28" s="2"/>
      <c r="G28" s="2"/>
      <c r="H28" s="2">
        <f t="shared" ref="H28:M28" si="11">MAX(H3:H25)</f>
        <v>2982</v>
      </c>
      <c r="I28" s="2">
        <f t="shared" si="11"/>
        <v>3</v>
      </c>
      <c r="J28" s="15">
        <f t="shared" si="11"/>
        <v>72</v>
      </c>
      <c r="K28" s="15">
        <f t="shared" si="11"/>
        <v>16416</v>
      </c>
      <c r="L28" s="15">
        <f t="shared" si="11"/>
        <v>229824</v>
      </c>
      <c r="M28" s="2">
        <f t="shared" si="11"/>
        <v>18</v>
      </c>
      <c r="N28" s="2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4" t="s">
        <v>54</v>
      </c>
      <c r="B29" s="2"/>
      <c r="C29" s="16">
        <f t="shared" ref="C29:D29" si="12">AVERAGE(C3:C25)</f>
        <v>39.82608696</v>
      </c>
      <c r="D29" s="16">
        <f t="shared" si="12"/>
        <v>4.565217391</v>
      </c>
      <c r="E29" s="2"/>
      <c r="F29" s="2"/>
      <c r="G29" s="2"/>
      <c r="H29" s="16">
        <f t="shared" ref="H29:M29" si="13">AVERAGE(H3:H25)</f>
        <v>2760.391304</v>
      </c>
      <c r="I29" s="16">
        <f t="shared" si="13"/>
        <v>2.913043478</v>
      </c>
      <c r="J29" s="15">
        <f t="shared" si="13"/>
        <v>55.89130435</v>
      </c>
      <c r="K29" s="15">
        <f t="shared" si="13"/>
        <v>9535.06087</v>
      </c>
      <c r="L29" s="15">
        <f t="shared" si="13"/>
        <v>133490.8522</v>
      </c>
      <c r="M29" s="16">
        <f t="shared" si="13"/>
        <v>6.739130435</v>
      </c>
      <c r="N29" s="16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4" t="s">
        <v>51</v>
      </c>
      <c r="B30" s="2"/>
      <c r="C30" s="2">
        <f t="shared" ref="C30:D30" si="14">SUM(C3:C25)</f>
        <v>916</v>
      </c>
      <c r="D30" s="2">
        <f t="shared" si="14"/>
        <v>105</v>
      </c>
      <c r="E30" s="2"/>
      <c r="F30" s="2"/>
      <c r="G30" s="2"/>
      <c r="H30" s="2">
        <f t="shared" ref="H30:M30" si="15">SUM(H3:H25)</f>
        <v>63489</v>
      </c>
      <c r="I30" s="2">
        <f t="shared" si="15"/>
        <v>67</v>
      </c>
      <c r="J30" s="15">
        <f t="shared" si="15"/>
        <v>1285.5</v>
      </c>
      <c r="K30" s="15">
        <f t="shared" si="15"/>
        <v>219306.4</v>
      </c>
      <c r="L30" s="15">
        <f t="shared" si="15"/>
        <v>3070289.6</v>
      </c>
      <c r="M30" s="2">
        <f t="shared" si="15"/>
        <v>155</v>
      </c>
      <c r="N30" s="2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N3:N25">
    <cfRule type="colorScale" priority="1">
      <colorScale>
        <cfvo type="min"/>
        <cfvo type="max"/>
        <color rgb="FF93C47D"/>
        <color rgb="FFCC4125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8.33"/>
    <col customWidth="1" min="3" max="3" width="11.11"/>
    <col customWidth="1" min="4" max="4" width="10.33"/>
    <col customWidth="1" min="5" max="5" width="10.78"/>
    <col customWidth="1" min="6" max="6" width="8.33"/>
    <col customWidth="1" min="7" max="7" width="11.0"/>
    <col customWidth="1" min="8" max="8" width="8.78"/>
    <col customWidth="1" min="9" max="12" width="8.33"/>
    <col customWidth="1" min="13" max="13" width="17.0"/>
    <col customWidth="1" min="14" max="26" width="8.33"/>
  </cols>
  <sheetData>
    <row r="1" ht="15.75" customHeight="1">
      <c r="A1" s="17" t="s">
        <v>1</v>
      </c>
      <c r="B1" s="17" t="s">
        <v>2</v>
      </c>
      <c r="C1" s="18" t="s">
        <v>3</v>
      </c>
      <c r="D1" s="18" t="s">
        <v>5</v>
      </c>
      <c r="E1" s="18" t="s">
        <v>7</v>
      </c>
      <c r="G1" s="17" t="s">
        <v>55</v>
      </c>
      <c r="H1" s="17" t="s">
        <v>10</v>
      </c>
      <c r="I1" s="19"/>
      <c r="J1" s="19"/>
      <c r="K1" s="17" t="s">
        <v>56</v>
      </c>
      <c r="L1" s="17" t="s">
        <v>57</v>
      </c>
      <c r="M1" s="17" t="s">
        <v>58</v>
      </c>
    </row>
    <row r="2" ht="15.75" customHeight="1">
      <c r="A2" s="20" t="s">
        <v>15</v>
      </c>
      <c r="B2" s="20" t="s">
        <v>16</v>
      </c>
      <c r="C2" s="20">
        <v>20.0</v>
      </c>
      <c r="D2" s="20" t="s">
        <v>59</v>
      </c>
      <c r="E2" s="21">
        <v>44691.0</v>
      </c>
      <c r="G2" s="20" t="s">
        <v>60</v>
      </c>
      <c r="H2" s="20">
        <v>14.0</v>
      </c>
      <c r="I2" s="20" t="s">
        <v>61</v>
      </c>
      <c r="K2" s="20">
        <v>1.0</v>
      </c>
      <c r="L2" s="22">
        <v>0.1</v>
      </c>
      <c r="M2" s="20" t="str">
        <f t="shared" ref="M2:M4" si="1">IF(K2=1,K2&amp;" Jahr im Unternehmen",K2&amp;" Jahre im Unternehmen")</f>
        <v>1 Jahr im Unternehmen</v>
      </c>
    </row>
    <row r="3" ht="15.75" customHeight="1">
      <c r="A3" s="20" t="s">
        <v>15</v>
      </c>
      <c r="B3" s="20" t="s">
        <v>17</v>
      </c>
      <c r="C3" s="20">
        <v>40.0</v>
      </c>
      <c r="D3" s="20" t="s">
        <v>59</v>
      </c>
      <c r="E3" s="23">
        <v>42078.0</v>
      </c>
      <c r="G3" s="20" t="s">
        <v>62</v>
      </c>
      <c r="H3" s="20">
        <v>30.0</v>
      </c>
      <c r="I3" s="20" t="s">
        <v>63</v>
      </c>
      <c r="K3" s="20">
        <v>2.0</v>
      </c>
      <c r="L3" s="22">
        <v>0.15</v>
      </c>
      <c r="M3" s="20" t="str">
        <f t="shared" si="1"/>
        <v>2 Jahre im Unternehmen</v>
      </c>
    </row>
    <row r="4" ht="15.75" customHeight="1">
      <c r="A4" s="20" t="s">
        <v>18</v>
      </c>
      <c r="B4" s="20" t="s">
        <v>19</v>
      </c>
      <c r="C4" s="20">
        <v>59.0</v>
      </c>
      <c r="D4" s="20" t="s">
        <v>64</v>
      </c>
      <c r="E4" s="23">
        <v>42079.0</v>
      </c>
      <c r="G4" s="20" t="s">
        <v>65</v>
      </c>
      <c r="H4" s="20">
        <v>50.0</v>
      </c>
      <c r="I4" s="20" t="s">
        <v>66</v>
      </c>
      <c r="K4" s="20">
        <v>3.0</v>
      </c>
      <c r="L4" s="22">
        <v>0.2</v>
      </c>
      <c r="M4" s="20" t="str">
        <f t="shared" si="1"/>
        <v>3 Jahre im Unternehmen</v>
      </c>
    </row>
    <row r="5" ht="15.75" customHeight="1">
      <c r="A5" s="20" t="s">
        <v>20</v>
      </c>
      <c r="B5" s="20" t="s">
        <v>19</v>
      </c>
      <c r="C5" s="20">
        <v>49.0</v>
      </c>
      <c r="D5" s="20" t="s">
        <v>64</v>
      </c>
      <c r="E5" s="23">
        <v>42080.0</v>
      </c>
      <c r="G5" s="20" t="s">
        <v>67</v>
      </c>
      <c r="H5" s="20">
        <v>16.0</v>
      </c>
      <c r="I5" s="20" t="s">
        <v>61</v>
      </c>
    </row>
    <row r="6" ht="15.75" customHeight="1">
      <c r="A6" s="20" t="s">
        <v>21</v>
      </c>
      <c r="B6" s="20" t="s">
        <v>22</v>
      </c>
      <c r="C6" s="20">
        <v>56.0</v>
      </c>
      <c r="D6" s="20" t="s">
        <v>64</v>
      </c>
      <c r="E6" s="23">
        <v>42081.0</v>
      </c>
      <c r="G6" s="20" t="s">
        <v>68</v>
      </c>
      <c r="H6" s="20">
        <v>40.0</v>
      </c>
      <c r="I6" s="20" t="s">
        <v>63</v>
      </c>
    </row>
    <row r="7" ht="15.75" customHeight="1">
      <c r="A7" s="20" t="s">
        <v>23</v>
      </c>
      <c r="B7" s="20" t="s">
        <v>22</v>
      </c>
      <c r="C7" s="20">
        <v>18.0</v>
      </c>
      <c r="D7" s="20" t="s">
        <v>64</v>
      </c>
      <c r="E7" s="23">
        <v>42082.0</v>
      </c>
      <c r="G7" s="20" t="s">
        <v>69</v>
      </c>
      <c r="H7" s="20">
        <v>60.0</v>
      </c>
      <c r="I7" s="20" t="s">
        <v>66</v>
      </c>
    </row>
    <row r="8" ht="15.75" customHeight="1">
      <c r="A8" s="20" t="s">
        <v>24</v>
      </c>
      <c r="B8" s="20" t="s">
        <v>25</v>
      </c>
      <c r="C8" s="20">
        <v>46.0</v>
      </c>
      <c r="D8" s="20" t="s">
        <v>64</v>
      </c>
      <c r="E8" s="21">
        <v>44336.0</v>
      </c>
    </row>
    <row r="9" ht="15.75" customHeight="1">
      <c r="A9" s="20" t="s">
        <v>26</v>
      </c>
      <c r="B9" s="20" t="s">
        <v>25</v>
      </c>
      <c r="C9" s="20">
        <v>53.0</v>
      </c>
      <c r="D9" s="20" t="s">
        <v>59</v>
      </c>
      <c r="E9" s="23">
        <v>42084.0</v>
      </c>
    </row>
    <row r="10" ht="15.75" customHeight="1">
      <c r="A10" s="20" t="s">
        <v>28</v>
      </c>
      <c r="B10" s="20" t="s">
        <v>29</v>
      </c>
      <c r="C10" s="20">
        <v>37.0</v>
      </c>
      <c r="D10" s="20" t="s">
        <v>64</v>
      </c>
      <c r="E10" s="23">
        <v>42085.0</v>
      </c>
    </row>
    <row r="11" ht="15.75" customHeight="1">
      <c r="A11" s="20" t="s">
        <v>30</v>
      </c>
      <c r="B11" s="20" t="s">
        <v>29</v>
      </c>
      <c r="C11" s="20">
        <v>35.0</v>
      </c>
      <c r="D11" s="20" t="s">
        <v>64</v>
      </c>
      <c r="E11" s="23">
        <v>42086.0</v>
      </c>
    </row>
    <row r="12" ht="15.75" customHeight="1">
      <c r="A12" s="20" t="s">
        <v>31</v>
      </c>
      <c r="B12" s="20" t="s">
        <v>32</v>
      </c>
      <c r="C12" s="20">
        <v>39.0</v>
      </c>
      <c r="D12" s="20" t="s">
        <v>64</v>
      </c>
      <c r="E12" s="23">
        <v>42087.0</v>
      </c>
    </row>
    <row r="13" ht="15.75" customHeight="1">
      <c r="A13" s="20" t="s">
        <v>33</v>
      </c>
      <c r="B13" s="20" t="s">
        <v>32</v>
      </c>
      <c r="C13" s="20">
        <v>14.0</v>
      </c>
      <c r="D13" s="20" t="s">
        <v>64</v>
      </c>
      <c r="E13" s="23">
        <v>42088.0</v>
      </c>
    </row>
    <row r="14" ht="15.75" customHeight="1">
      <c r="A14" s="20" t="s">
        <v>34</v>
      </c>
      <c r="B14" s="20" t="s">
        <v>35</v>
      </c>
      <c r="C14" s="20">
        <v>35.0</v>
      </c>
      <c r="D14" s="20" t="s">
        <v>59</v>
      </c>
      <c r="E14" s="23">
        <v>42089.0</v>
      </c>
    </row>
    <row r="15" ht="15.75" customHeight="1">
      <c r="A15" s="20" t="s">
        <v>36</v>
      </c>
      <c r="B15" s="20" t="s">
        <v>35</v>
      </c>
      <c r="C15" s="20">
        <v>51.0</v>
      </c>
      <c r="D15" s="20" t="s">
        <v>64</v>
      </c>
      <c r="E15" s="23">
        <v>42090.0</v>
      </c>
    </row>
    <row r="16" ht="15.75" customHeight="1">
      <c r="A16" s="20" t="s">
        <v>37</v>
      </c>
      <c r="B16" s="20" t="s">
        <v>38</v>
      </c>
      <c r="C16" s="20">
        <v>25.0</v>
      </c>
      <c r="D16" s="20" t="s">
        <v>64</v>
      </c>
      <c r="E16" s="23">
        <v>42091.0</v>
      </c>
    </row>
    <row r="17" ht="15.75" customHeight="1">
      <c r="A17" s="20" t="s">
        <v>39</v>
      </c>
      <c r="B17" s="20" t="s">
        <v>38</v>
      </c>
      <c r="C17" s="20">
        <v>37.0</v>
      </c>
      <c r="D17" s="20" t="s">
        <v>64</v>
      </c>
      <c r="E17" s="23">
        <v>42092.0</v>
      </c>
    </row>
    <row r="18" ht="15.75" customHeight="1">
      <c r="A18" s="20" t="s">
        <v>40</v>
      </c>
      <c r="B18" s="20" t="s">
        <v>41</v>
      </c>
      <c r="C18" s="20">
        <v>32.0</v>
      </c>
      <c r="D18" s="20" t="s">
        <v>64</v>
      </c>
      <c r="E18" s="23">
        <v>42093.0</v>
      </c>
    </row>
    <row r="19" ht="15.75" customHeight="1">
      <c r="A19" s="20" t="s">
        <v>42</v>
      </c>
      <c r="B19" s="20" t="s">
        <v>41</v>
      </c>
      <c r="C19" s="20">
        <v>48.0</v>
      </c>
      <c r="D19" s="20" t="s">
        <v>59</v>
      </c>
      <c r="E19" s="23">
        <v>42094.0</v>
      </c>
    </row>
    <row r="20" ht="15.75" customHeight="1">
      <c r="A20" s="20" t="s">
        <v>43</v>
      </c>
      <c r="B20" s="20" t="s">
        <v>44</v>
      </c>
      <c r="C20" s="20">
        <v>45.0</v>
      </c>
      <c r="D20" s="20" t="s">
        <v>64</v>
      </c>
      <c r="E20" s="23">
        <v>42095.0</v>
      </c>
    </row>
    <row r="21" ht="15.75" customHeight="1">
      <c r="A21" s="20" t="s">
        <v>45</v>
      </c>
      <c r="B21" s="20" t="s">
        <v>44</v>
      </c>
      <c r="C21" s="20">
        <v>41.0</v>
      </c>
      <c r="D21" s="20" t="s">
        <v>64</v>
      </c>
      <c r="E21" s="23">
        <v>42096.0</v>
      </c>
    </row>
    <row r="22" ht="15.75" customHeight="1">
      <c r="A22" s="20" t="s">
        <v>46</v>
      </c>
      <c r="B22" s="20" t="s">
        <v>47</v>
      </c>
      <c r="C22" s="20">
        <v>48.0</v>
      </c>
      <c r="D22" s="20" t="s">
        <v>64</v>
      </c>
      <c r="E22" s="23">
        <v>42097.0</v>
      </c>
    </row>
    <row r="23" ht="15.75" customHeight="1">
      <c r="A23" s="20" t="s">
        <v>48</v>
      </c>
      <c r="B23" s="20" t="s">
        <v>47</v>
      </c>
      <c r="C23" s="20">
        <v>31.0</v>
      </c>
      <c r="D23" s="20" t="s">
        <v>64</v>
      </c>
      <c r="E23" s="23">
        <v>42098.0</v>
      </c>
    </row>
    <row r="24" ht="15.75" customHeight="1">
      <c r="A24" s="20" t="s">
        <v>49</v>
      </c>
      <c r="B24" s="20" t="s">
        <v>50</v>
      </c>
      <c r="C24" s="20">
        <v>57.0</v>
      </c>
      <c r="D24" s="20" t="s">
        <v>59</v>
      </c>
      <c r="E24" s="23">
        <v>42099.0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8.33"/>
    <col customWidth="1" min="4" max="4" width="15.56"/>
    <col customWidth="1" min="5" max="26" width="8.33"/>
  </cols>
  <sheetData>
    <row r="1" ht="15.75" customHeight="1">
      <c r="A1" s="24" t="s">
        <v>70</v>
      </c>
      <c r="B1" s="24" t="s">
        <v>1</v>
      </c>
      <c r="C1" s="24" t="s">
        <v>2</v>
      </c>
      <c r="D1" s="24" t="s">
        <v>71</v>
      </c>
    </row>
    <row r="2" ht="15.75" customHeight="1">
      <c r="A2" s="24">
        <v>23.0</v>
      </c>
      <c r="B2" s="24" t="s">
        <v>49</v>
      </c>
      <c r="C2" s="24" t="s">
        <v>50</v>
      </c>
      <c r="D2" s="24">
        <v>4.0</v>
      </c>
      <c r="E2" s="24"/>
      <c r="F2" s="24"/>
      <c r="G2" s="24"/>
      <c r="H2" s="24"/>
      <c r="I2" s="24"/>
      <c r="J2" s="24"/>
      <c r="K2" s="24"/>
      <c r="L2" s="24"/>
    </row>
    <row r="3" ht="15.75" customHeight="1">
      <c r="A3" s="24">
        <v>1.0</v>
      </c>
      <c r="B3" s="25" t="s">
        <v>15</v>
      </c>
      <c r="C3" s="25" t="s">
        <v>16</v>
      </c>
      <c r="D3" s="25">
        <v>4.0</v>
      </c>
      <c r="E3" s="24"/>
      <c r="F3" s="24"/>
      <c r="G3" s="24"/>
      <c r="H3" s="24"/>
      <c r="I3" s="24"/>
      <c r="J3" s="24"/>
      <c r="K3" s="24"/>
      <c r="L3" s="24"/>
    </row>
    <row r="4" ht="15.75" customHeight="1">
      <c r="A4" s="24">
        <v>22.0</v>
      </c>
      <c r="B4" s="24" t="s">
        <v>48</v>
      </c>
      <c r="C4" s="24" t="s">
        <v>47</v>
      </c>
      <c r="D4" s="24">
        <v>4.0</v>
      </c>
      <c r="E4" s="24"/>
      <c r="F4" s="24"/>
      <c r="G4" s="26" t="s">
        <v>72</v>
      </c>
      <c r="H4" s="24">
        <f>SUM(D30,D3,D42)</f>
        <v>12</v>
      </c>
      <c r="I4" s="24"/>
      <c r="J4" s="24"/>
      <c r="K4" s="24"/>
      <c r="L4" s="24"/>
    </row>
    <row r="5" ht="15.75" customHeight="1">
      <c r="A5" s="24">
        <v>12.0</v>
      </c>
      <c r="B5" s="24" t="s">
        <v>33</v>
      </c>
      <c r="C5" s="24" t="s">
        <v>32</v>
      </c>
      <c r="D5" s="24">
        <v>5.0</v>
      </c>
      <c r="E5" s="24"/>
      <c r="F5" s="24"/>
      <c r="G5" s="24"/>
      <c r="H5" s="24"/>
      <c r="I5" s="24"/>
      <c r="J5" s="24"/>
      <c r="K5" s="24"/>
      <c r="L5" s="24"/>
    </row>
    <row r="6" ht="15.75" customHeight="1">
      <c r="A6" s="24">
        <v>17.0</v>
      </c>
      <c r="B6" s="24" t="s">
        <v>40</v>
      </c>
      <c r="C6" s="24" t="s">
        <v>41</v>
      </c>
      <c r="D6" s="24">
        <v>3.0</v>
      </c>
      <c r="E6" s="24"/>
      <c r="F6" s="24"/>
      <c r="G6" s="27" t="s">
        <v>73</v>
      </c>
      <c r="H6" s="24">
        <f>SUM(D8,D19,D24,D32)</f>
        <v>18</v>
      </c>
      <c r="I6" s="24"/>
      <c r="J6" s="24"/>
      <c r="K6" s="24"/>
      <c r="L6" s="24"/>
    </row>
    <row r="7" ht="15.75" customHeight="1">
      <c r="A7" s="24">
        <v>18.0</v>
      </c>
      <c r="B7" s="24" t="s">
        <v>42</v>
      </c>
      <c r="C7" s="24" t="s">
        <v>41</v>
      </c>
      <c r="D7" s="24">
        <v>1.0</v>
      </c>
      <c r="E7" s="24"/>
      <c r="F7" s="24"/>
      <c r="G7" s="24"/>
      <c r="H7" s="26" t="s">
        <v>74</v>
      </c>
      <c r="I7" s="26" t="s">
        <v>74</v>
      </c>
      <c r="J7" s="24"/>
      <c r="K7" s="24"/>
      <c r="L7" s="24"/>
    </row>
    <row r="8" ht="15.75" customHeight="1">
      <c r="A8" s="24">
        <v>2.0</v>
      </c>
      <c r="B8" s="28" t="s">
        <v>15</v>
      </c>
      <c r="C8" s="28" t="s">
        <v>17</v>
      </c>
      <c r="D8" s="28">
        <v>5.0</v>
      </c>
      <c r="E8" s="24"/>
      <c r="F8" s="24"/>
      <c r="G8" s="24"/>
      <c r="H8" s="24"/>
      <c r="I8" s="24"/>
      <c r="J8" s="24"/>
      <c r="K8" s="24"/>
      <c r="L8" s="24"/>
    </row>
    <row r="9" ht="15.75" customHeight="1">
      <c r="A9" s="24">
        <v>23.0</v>
      </c>
      <c r="B9" s="24" t="s">
        <v>49</v>
      </c>
      <c r="C9" s="24" t="s">
        <v>50</v>
      </c>
      <c r="D9" s="24">
        <v>4.0</v>
      </c>
      <c r="E9" s="24"/>
      <c r="F9" s="24"/>
      <c r="G9" s="24"/>
      <c r="H9" s="24"/>
      <c r="I9" s="24"/>
      <c r="J9" s="24"/>
      <c r="K9" s="24"/>
      <c r="L9" s="24"/>
    </row>
    <row r="10" ht="15.75" customHeight="1">
      <c r="A10" s="24">
        <v>16.0</v>
      </c>
      <c r="B10" s="24" t="s">
        <v>39</v>
      </c>
      <c r="C10" s="24" t="s">
        <v>38</v>
      </c>
      <c r="D10" s="24">
        <v>3.0</v>
      </c>
      <c r="E10" s="24"/>
      <c r="F10" s="24"/>
      <c r="G10" s="24"/>
      <c r="H10" s="24"/>
      <c r="I10" s="24"/>
      <c r="J10" s="24"/>
      <c r="K10" s="24"/>
      <c r="L10" s="24"/>
    </row>
    <row r="11" ht="15.75" customHeight="1">
      <c r="A11" s="24">
        <v>7.0</v>
      </c>
      <c r="B11" s="24" t="s">
        <v>24</v>
      </c>
      <c r="C11" s="24" t="s">
        <v>25</v>
      </c>
      <c r="D11" s="24">
        <v>2.0</v>
      </c>
      <c r="E11" s="24"/>
      <c r="F11" s="24"/>
      <c r="G11" s="24"/>
      <c r="H11" s="24"/>
      <c r="I11" s="24"/>
      <c r="J11" s="24"/>
      <c r="K11" s="24"/>
      <c r="L11" s="24"/>
    </row>
    <row r="12" ht="15.75" customHeight="1">
      <c r="A12" s="24">
        <v>5.0</v>
      </c>
      <c r="B12" s="24" t="s">
        <v>21</v>
      </c>
      <c r="C12" s="24" t="s">
        <v>22</v>
      </c>
      <c r="D12" s="24">
        <v>5.0</v>
      </c>
      <c r="E12" s="24"/>
      <c r="F12" s="24"/>
      <c r="G12" s="24"/>
      <c r="H12" s="24"/>
      <c r="I12" s="24"/>
      <c r="J12" s="24"/>
      <c r="K12" s="24"/>
      <c r="L12" s="24"/>
    </row>
    <row r="13" ht="15.75" customHeight="1">
      <c r="A13" s="24">
        <v>17.0</v>
      </c>
      <c r="B13" s="24" t="s">
        <v>40</v>
      </c>
      <c r="C13" s="24" t="s">
        <v>41</v>
      </c>
      <c r="D13" s="24">
        <v>1.0</v>
      </c>
      <c r="E13" s="24"/>
      <c r="F13" s="24"/>
      <c r="G13" s="24"/>
      <c r="H13" s="24"/>
      <c r="I13" s="24"/>
      <c r="J13" s="24"/>
      <c r="K13" s="24"/>
      <c r="L13" s="24"/>
    </row>
    <row r="14" ht="15.75" customHeight="1">
      <c r="A14" s="24">
        <v>21.0</v>
      </c>
      <c r="B14" s="24" t="s">
        <v>46</v>
      </c>
      <c r="C14" s="24" t="s">
        <v>47</v>
      </c>
      <c r="D14" s="24">
        <v>4.0</v>
      </c>
      <c r="E14" s="24"/>
      <c r="F14" s="24"/>
      <c r="G14" s="24"/>
      <c r="H14" s="24"/>
      <c r="I14" s="24"/>
      <c r="J14" s="24"/>
      <c r="K14" s="24"/>
      <c r="L14" s="24"/>
    </row>
    <row r="15" ht="15.75" customHeight="1">
      <c r="A15" s="24">
        <v>4.0</v>
      </c>
      <c r="B15" s="24" t="s">
        <v>20</v>
      </c>
      <c r="C15" s="24" t="s">
        <v>19</v>
      </c>
      <c r="D15" s="24">
        <v>2.0</v>
      </c>
      <c r="E15" s="24"/>
      <c r="F15" s="24"/>
      <c r="G15" s="24"/>
      <c r="H15" s="24"/>
      <c r="I15" s="24"/>
      <c r="J15" s="24"/>
      <c r="K15" s="24"/>
      <c r="L15" s="24"/>
    </row>
    <row r="16" ht="15.75" customHeight="1">
      <c r="A16" s="24">
        <v>16.0</v>
      </c>
      <c r="B16" s="24" t="s">
        <v>39</v>
      </c>
      <c r="C16" s="24" t="s">
        <v>38</v>
      </c>
      <c r="D16" s="24">
        <v>5.0</v>
      </c>
      <c r="E16" s="24"/>
      <c r="F16" s="24"/>
      <c r="G16" s="24"/>
      <c r="H16" s="24"/>
      <c r="I16" s="24"/>
      <c r="J16" s="24"/>
      <c r="K16" s="24"/>
      <c r="L16" s="24"/>
    </row>
    <row r="17" ht="15.75" customHeight="1">
      <c r="A17" s="24">
        <v>16.0</v>
      </c>
      <c r="B17" s="24" t="s">
        <v>39</v>
      </c>
      <c r="C17" s="24" t="s">
        <v>38</v>
      </c>
      <c r="D17" s="24">
        <v>5.0</v>
      </c>
      <c r="E17" s="24"/>
      <c r="F17" s="24"/>
      <c r="G17" s="24"/>
      <c r="H17" s="24"/>
      <c r="I17" s="24"/>
      <c r="J17" s="24"/>
      <c r="K17" s="24"/>
      <c r="L17" s="24"/>
    </row>
    <row r="18" ht="15.75" customHeight="1">
      <c r="A18" s="24">
        <v>4.0</v>
      </c>
      <c r="B18" s="24" t="s">
        <v>20</v>
      </c>
      <c r="C18" s="24" t="s">
        <v>19</v>
      </c>
      <c r="D18" s="24">
        <v>3.0</v>
      </c>
      <c r="E18" s="24"/>
      <c r="F18" s="24"/>
      <c r="G18" s="24"/>
      <c r="H18" s="24"/>
      <c r="I18" s="24"/>
      <c r="J18" s="24"/>
      <c r="K18" s="24"/>
      <c r="L18" s="24"/>
    </row>
    <row r="19" ht="15.75" customHeight="1">
      <c r="A19" s="24">
        <v>2.0</v>
      </c>
      <c r="B19" s="28" t="s">
        <v>15</v>
      </c>
      <c r="C19" s="28" t="s">
        <v>17</v>
      </c>
      <c r="D19" s="28">
        <v>5.0</v>
      </c>
      <c r="E19" s="24"/>
      <c r="F19" s="24"/>
      <c r="G19" s="24"/>
      <c r="H19" s="24"/>
      <c r="I19" s="24"/>
      <c r="J19" s="24"/>
      <c r="K19" s="24"/>
      <c r="L19" s="24"/>
    </row>
    <row r="20" ht="15.75" customHeight="1">
      <c r="A20" s="24">
        <v>18.0</v>
      </c>
      <c r="B20" s="24" t="s">
        <v>42</v>
      </c>
      <c r="C20" s="24" t="s">
        <v>41</v>
      </c>
      <c r="D20" s="24">
        <v>5.0</v>
      </c>
      <c r="E20" s="24"/>
      <c r="F20" s="24"/>
      <c r="G20" s="24"/>
      <c r="H20" s="24"/>
      <c r="I20" s="24"/>
      <c r="J20" s="24"/>
      <c r="K20" s="24"/>
      <c r="L20" s="24"/>
    </row>
    <row r="21" ht="15.75" customHeight="1">
      <c r="A21" s="24">
        <v>14.0</v>
      </c>
      <c r="B21" s="24" t="s">
        <v>36</v>
      </c>
      <c r="C21" s="24" t="s">
        <v>35</v>
      </c>
      <c r="D21" s="24">
        <v>3.0</v>
      </c>
      <c r="E21" s="24"/>
      <c r="F21" s="24"/>
      <c r="G21" s="24"/>
      <c r="H21" s="24"/>
      <c r="I21" s="24"/>
      <c r="J21" s="24"/>
      <c r="K21" s="24"/>
      <c r="L21" s="24"/>
    </row>
    <row r="22" ht="15.75" customHeight="1">
      <c r="A22" s="24">
        <v>20.0</v>
      </c>
      <c r="B22" s="24" t="s">
        <v>45</v>
      </c>
      <c r="C22" s="24" t="s">
        <v>44</v>
      </c>
      <c r="D22" s="24">
        <v>3.0</v>
      </c>
      <c r="E22" s="24"/>
      <c r="F22" s="24"/>
      <c r="G22" s="24"/>
      <c r="H22" s="24"/>
      <c r="I22" s="24"/>
      <c r="J22" s="24"/>
      <c r="K22" s="24"/>
      <c r="L22" s="24"/>
    </row>
    <row r="23" ht="15.75" customHeight="1">
      <c r="A23" s="24">
        <v>17.0</v>
      </c>
      <c r="B23" s="24" t="s">
        <v>40</v>
      </c>
      <c r="C23" s="24" t="s">
        <v>41</v>
      </c>
      <c r="D23" s="24">
        <v>1.0</v>
      </c>
      <c r="E23" s="24"/>
      <c r="F23" s="24"/>
      <c r="G23" s="24"/>
      <c r="H23" s="24"/>
      <c r="I23" s="24"/>
      <c r="J23" s="24"/>
      <c r="K23" s="24"/>
      <c r="L23" s="24"/>
    </row>
    <row r="24" ht="15.75" customHeight="1">
      <c r="A24" s="24">
        <v>2.0</v>
      </c>
      <c r="B24" s="28" t="s">
        <v>15</v>
      </c>
      <c r="C24" s="28" t="s">
        <v>17</v>
      </c>
      <c r="D24" s="28">
        <v>3.0</v>
      </c>
      <c r="E24" s="24"/>
      <c r="F24" s="24"/>
      <c r="G24" s="24"/>
      <c r="H24" s="24"/>
      <c r="I24" s="24"/>
      <c r="J24" s="24"/>
      <c r="K24" s="24"/>
      <c r="L24" s="24"/>
    </row>
    <row r="25" ht="15.75" customHeight="1">
      <c r="A25" s="24">
        <v>4.0</v>
      </c>
      <c r="B25" s="24" t="s">
        <v>20</v>
      </c>
      <c r="C25" s="24" t="s">
        <v>19</v>
      </c>
      <c r="D25" s="24">
        <v>3.0</v>
      </c>
      <c r="E25" s="24"/>
      <c r="F25" s="24"/>
      <c r="G25" s="24"/>
      <c r="H25" s="24"/>
      <c r="I25" s="24"/>
      <c r="J25" s="24"/>
      <c r="K25" s="24"/>
      <c r="L25" s="24"/>
    </row>
    <row r="26" ht="15.75" customHeight="1">
      <c r="A26" s="24">
        <v>5.0</v>
      </c>
      <c r="B26" s="24" t="s">
        <v>21</v>
      </c>
      <c r="C26" s="24" t="s">
        <v>22</v>
      </c>
      <c r="D26" s="24">
        <v>1.0</v>
      </c>
      <c r="E26" s="24"/>
      <c r="F26" s="24"/>
      <c r="G26" s="24"/>
      <c r="H26" s="24"/>
      <c r="I26" s="24"/>
      <c r="J26" s="24"/>
      <c r="K26" s="24"/>
      <c r="L26" s="24"/>
    </row>
    <row r="27" ht="15.75" customHeight="1">
      <c r="A27" s="24">
        <v>21.0</v>
      </c>
      <c r="B27" s="24" t="s">
        <v>46</v>
      </c>
      <c r="C27" s="24" t="s">
        <v>47</v>
      </c>
      <c r="D27" s="24">
        <v>3.0</v>
      </c>
      <c r="E27" s="24"/>
      <c r="F27" s="24"/>
      <c r="G27" s="24"/>
      <c r="H27" s="24"/>
      <c r="I27" s="24"/>
      <c r="J27" s="24"/>
      <c r="K27" s="24"/>
      <c r="L27" s="24"/>
    </row>
    <row r="28" ht="15.75" customHeight="1">
      <c r="A28" s="24">
        <v>16.0</v>
      </c>
      <c r="B28" s="24" t="s">
        <v>39</v>
      </c>
      <c r="C28" s="24" t="s">
        <v>38</v>
      </c>
      <c r="D28" s="24">
        <v>5.0</v>
      </c>
      <c r="E28" s="24"/>
      <c r="F28" s="24"/>
      <c r="G28" s="24"/>
      <c r="H28" s="24"/>
      <c r="I28" s="24"/>
      <c r="J28" s="24"/>
      <c r="K28" s="24"/>
      <c r="L28" s="24"/>
    </row>
    <row r="29" ht="15.75" customHeight="1">
      <c r="A29" s="24">
        <v>5.0</v>
      </c>
      <c r="B29" s="24" t="s">
        <v>21</v>
      </c>
      <c r="C29" s="24" t="s">
        <v>22</v>
      </c>
      <c r="D29" s="24">
        <v>1.0</v>
      </c>
      <c r="E29" s="24"/>
      <c r="F29" s="24"/>
      <c r="G29" s="24"/>
      <c r="H29" s="24"/>
      <c r="I29" s="24"/>
      <c r="J29" s="24"/>
      <c r="K29" s="24"/>
      <c r="L29" s="24"/>
    </row>
    <row r="30" ht="15.75" customHeight="1">
      <c r="A30" s="24">
        <v>1.0</v>
      </c>
      <c r="B30" s="25" t="s">
        <v>15</v>
      </c>
      <c r="C30" s="25" t="s">
        <v>16</v>
      </c>
      <c r="D30" s="25">
        <v>5.0</v>
      </c>
      <c r="E30" s="24"/>
      <c r="F30" s="24"/>
      <c r="G30" s="24"/>
      <c r="H30" s="24"/>
      <c r="I30" s="24"/>
      <c r="J30" s="24"/>
      <c r="K30" s="24"/>
      <c r="L30" s="24"/>
    </row>
    <row r="31" ht="15.75" customHeight="1">
      <c r="A31" s="24">
        <v>5.0</v>
      </c>
      <c r="B31" s="24" t="s">
        <v>21</v>
      </c>
      <c r="C31" s="24" t="s">
        <v>22</v>
      </c>
      <c r="D31" s="24">
        <v>3.0</v>
      </c>
      <c r="E31" s="24"/>
      <c r="F31" s="24"/>
      <c r="G31" s="24"/>
      <c r="H31" s="24"/>
      <c r="I31" s="24"/>
      <c r="J31" s="24"/>
      <c r="K31" s="24"/>
      <c r="L31" s="24"/>
    </row>
    <row r="32" ht="15.75" customHeight="1">
      <c r="A32" s="24">
        <v>2.0</v>
      </c>
      <c r="B32" s="28" t="s">
        <v>15</v>
      </c>
      <c r="C32" s="28" t="s">
        <v>17</v>
      </c>
      <c r="D32" s="28">
        <v>5.0</v>
      </c>
      <c r="E32" s="24"/>
      <c r="F32" s="24"/>
      <c r="G32" s="24"/>
      <c r="H32" s="24"/>
      <c r="I32" s="24"/>
      <c r="J32" s="24"/>
      <c r="K32" s="24"/>
      <c r="L32" s="24"/>
    </row>
    <row r="33" ht="15.75" customHeight="1">
      <c r="A33" s="24">
        <v>11.0</v>
      </c>
      <c r="B33" s="24" t="s">
        <v>31</v>
      </c>
      <c r="C33" s="24" t="s">
        <v>32</v>
      </c>
      <c r="D33" s="24">
        <v>1.0</v>
      </c>
      <c r="E33" s="24"/>
      <c r="F33" s="24"/>
      <c r="G33" s="24"/>
      <c r="H33" s="24"/>
      <c r="I33" s="24"/>
      <c r="J33" s="24"/>
      <c r="K33" s="24"/>
      <c r="L33" s="24"/>
    </row>
    <row r="34" ht="15.75" customHeight="1">
      <c r="A34" s="24">
        <v>18.0</v>
      </c>
      <c r="B34" s="24" t="s">
        <v>42</v>
      </c>
      <c r="C34" s="24" t="s">
        <v>41</v>
      </c>
      <c r="D34" s="24">
        <v>2.0</v>
      </c>
      <c r="E34" s="24"/>
      <c r="F34" s="24"/>
      <c r="G34" s="24"/>
      <c r="H34" s="24"/>
      <c r="I34" s="24"/>
      <c r="J34" s="24"/>
      <c r="K34" s="24"/>
      <c r="L34" s="24"/>
    </row>
    <row r="35" ht="15.75" customHeight="1">
      <c r="A35" s="24">
        <v>10.0</v>
      </c>
      <c r="B35" s="24" t="s">
        <v>30</v>
      </c>
      <c r="C35" s="24" t="s">
        <v>29</v>
      </c>
      <c r="D35" s="24">
        <v>2.0</v>
      </c>
      <c r="E35" s="24"/>
      <c r="F35" s="24"/>
      <c r="G35" s="24"/>
      <c r="H35" s="24"/>
      <c r="I35" s="24"/>
      <c r="J35" s="24"/>
      <c r="K35" s="24"/>
      <c r="L35" s="24"/>
    </row>
    <row r="36" ht="15.75" customHeight="1">
      <c r="A36" s="24">
        <v>10.0</v>
      </c>
      <c r="B36" s="24" t="s">
        <v>30</v>
      </c>
      <c r="C36" s="24" t="s">
        <v>29</v>
      </c>
      <c r="D36" s="24">
        <v>3.0</v>
      </c>
      <c r="E36" s="24"/>
      <c r="F36" s="24"/>
      <c r="G36" s="24"/>
      <c r="H36" s="24"/>
      <c r="I36" s="24"/>
      <c r="J36" s="24"/>
      <c r="K36" s="24"/>
      <c r="L36" s="24"/>
    </row>
    <row r="37" ht="15.75" customHeight="1">
      <c r="A37" s="24">
        <v>17.0</v>
      </c>
      <c r="B37" s="24" t="s">
        <v>40</v>
      </c>
      <c r="C37" s="24" t="s">
        <v>41</v>
      </c>
      <c r="D37" s="24">
        <v>2.0</v>
      </c>
      <c r="E37" s="24"/>
      <c r="F37" s="24"/>
      <c r="G37" s="24"/>
      <c r="H37" s="24"/>
      <c r="I37" s="24"/>
      <c r="J37" s="24"/>
      <c r="K37" s="24"/>
      <c r="L37" s="24"/>
    </row>
    <row r="38" ht="15.75" customHeight="1">
      <c r="A38" s="24">
        <v>19.0</v>
      </c>
      <c r="B38" s="24" t="s">
        <v>43</v>
      </c>
      <c r="C38" s="24" t="s">
        <v>44</v>
      </c>
      <c r="D38" s="24">
        <v>4.0</v>
      </c>
      <c r="E38" s="24"/>
      <c r="F38" s="24"/>
      <c r="G38" s="24"/>
      <c r="H38" s="24"/>
      <c r="I38" s="24"/>
      <c r="J38" s="24"/>
      <c r="K38" s="24"/>
      <c r="L38" s="24"/>
    </row>
    <row r="39" ht="15.75" customHeight="1">
      <c r="A39" s="24">
        <v>19.0</v>
      </c>
      <c r="B39" s="24" t="s">
        <v>43</v>
      </c>
      <c r="C39" s="24" t="s">
        <v>44</v>
      </c>
      <c r="D39" s="24">
        <v>3.0</v>
      </c>
      <c r="E39" s="24"/>
      <c r="F39" s="24"/>
      <c r="G39" s="24"/>
      <c r="H39" s="24"/>
      <c r="I39" s="24"/>
      <c r="J39" s="24"/>
      <c r="K39" s="24"/>
      <c r="L39" s="24"/>
    </row>
    <row r="40" ht="15.75" customHeight="1">
      <c r="A40" s="24">
        <v>11.0</v>
      </c>
      <c r="B40" s="24" t="s">
        <v>31</v>
      </c>
      <c r="C40" s="24" t="s">
        <v>32</v>
      </c>
      <c r="D40" s="24">
        <v>3.0</v>
      </c>
      <c r="E40" s="24"/>
      <c r="F40" s="24"/>
      <c r="G40" s="24"/>
      <c r="H40" s="24"/>
      <c r="I40" s="24"/>
      <c r="J40" s="24"/>
      <c r="K40" s="24"/>
      <c r="L40" s="24"/>
    </row>
    <row r="41" ht="15.75" customHeight="1">
      <c r="A41" s="24">
        <v>23.0</v>
      </c>
      <c r="B41" s="24" t="s">
        <v>49</v>
      </c>
      <c r="C41" s="24" t="s">
        <v>50</v>
      </c>
      <c r="D41" s="24">
        <v>3.0</v>
      </c>
      <c r="E41" s="24"/>
      <c r="F41" s="24"/>
      <c r="G41" s="24"/>
      <c r="H41" s="24"/>
      <c r="I41" s="24"/>
      <c r="J41" s="24"/>
      <c r="K41" s="24"/>
      <c r="L41" s="24"/>
    </row>
    <row r="42" ht="15.75" customHeight="1">
      <c r="A42" s="24">
        <v>1.0</v>
      </c>
      <c r="B42" s="25" t="s">
        <v>15</v>
      </c>
      <c r="C42" s="25" t="s">
        <v>16</v>
      </c>
      <c r="D42" s="25">
        <v>3.0</v>
      </c>
      <c r="E42" s="24"/>
      <c r="F42" s="24"/>
      <c r="G42" s="24"/>
      <c r="H42" s="24"/>
      <c r="I42" s="24"/>
      <c r="J42" s="24"/>
      <c r="K42" s="24"/>
      <c r="L42" s="24"/>
    </row>
    <row r="43" ht="15.75" customHeight="1">
      <c r="A43" s="24">
        <v>18.0</v>
      </c>
      <c r="B43" s="24" t="s">
        <v>42</v>
      </c>
      <c r="C43" s="24" t="s">
        <v>41</v>
      </c>
      <c r="D43" s="24">
        <v>1.0</v>
      </c>
      <c r="E43" s="24"/>
      <c r="F43" s="24"/>
      <c r="G43" s="24"/>
      <c r="H43" s="24"/>
      <c r="I43" s="24"/>
      <c r="J43" s="24"/>
      <c r="K43" s="24"/>
      <c r="L43" s="24"/>
    </row>
    <row r="44" ht="15.75" customHeight="1">
      <c r="A44" s="24">
        <v>14.0</v>
      </c>
      <c r="B44" s="24" t="s">
        <v>36</v>
      </c>
      <c r="C44" s="24" t="s">
        <v>35</v>
      </c>
      <c r="D44" s="24">
        <v>3.0</v>
      </c>
      <c r="E44" s="24"/>
      <c r="F44" s="24"/>
      <c r="G44" s="24"/>
      <c r="H44" s="24"/>
      <c r="I44" s="24"/>
      <c r="J44" s="24"/>
      <c r="K44" s="24"/>
      <c r="L44" s="24"/>
    </row>
    <row r="45" ht="15.75" customHeight="1">
      <c r="A45" s="24">
        <v>22.0</v>
      </c>
      <c r="B45" s="24" t="s">
        <v>48</v>
      </c>
      <c r="C45" s="24" t="s">
        <v>47</v>
      </c>
      <c r="D45" s="24">
        <v>5.0</v>
      </c>
      <c r="E45" s="24"/>
      <c r="F45" s="24"/>
      <c r="G45" s="24"/>
      <c r="H45" s="24"/>
      <c r="I45" s="24"/>
      <c r="J45" s="24"/>
      <c r="K45" s="24"/>
      <c r="L45" s="24"/>
    </row>
    <row r="46" ht="15.75" customHeight="1">
      <c r="A46" s="24">
        <v>4.0</v>
      </c>
      <c r="B46" s="24" t="s">
        <v>20</v>
      </c>
      <c r="C46" s="24" t="s">
        <v>19</v>
      </c>
      <c r="D46" s="24">
        <v>3.0</v>
      </c>
      <c r="E46" s="24"/>
      <c r="F46" s="24"/>
      <c r="G46" s="24"/>
      <c r="H46" s="24"/>
      <c r="I46" s="24"/>
      <c r="J46" s="24"/>
      <c r="K46" s="24"/>
      <c r="L46" s="24"/>
    </row>
    <row r="47" ht="15.75" customHeight="1">
      <c r="A47" s="24">
        <v>14.0</v>
      </c>
      <c r="B47" s="24" t="s">
        <v>36</v>
      </c>
      <c r="C47" s="24" t="s">
        <v>35</v>
      </c>
      <c r="D47" s="24">
        <v>5.0</v>
      </c>
      <c r="E47" s="24"/>
      <c r="F47" s="24"/>
      <c r="G47" s="24"/>
      <c r="H47" s="24"/>
      <c r="I47" s="24"/>
      <c r="J47" s="24"/>
      <c r="K47" s="24"/>
      <c r="L47" s="24"/>
    </row>
    <row r="48" ht="15.75" customHeight="1">
      <c r="A48" s="24">
        <v>4.0</v>
      </c>
      <c r="B48" s="24" t="s">
        <v>20</v>
      </c>
      <c r="C48" s="24" t="s">
        <v>19</v>
      </c>
      <c r="D48" s="24">
        <v>1.0</v>
      </c>
      <c r="E48" s="24"/>
      <c r="F48" s="24"/>
      <c r="G48" s="24"/>
      <c r="H48" s="24"/>
      <c r="I48" s="24"/>
      <c r="J48" s="24"/>
      <c r="K48" s="24"/>
      <c r="L48" s="24"/>
    </row>
    <row r="49" ht="15.75" customHeight="1">
      <c r="A49" s="24">
        <v>18.0</v>
      </c>
      <c r="B49" s="24" t="s">
        <v>42</v>
      </c>
      <c r="C49" s="24" t="s">
        <v>41</v>
      </c>
      <c r="D49" s="24">
        <v>5.0</v>
      </c>
      <c r="E49" s="24"/>
      <c r="F49" s="24"/>
      <c r="G49" s="24"/>
      <c r="H49" s="24"/>
      <c r="I49" s="24"/>
      <c r="J49" s="24"/>
      <c r="K49" s="24"/>
      <c r="L49" s="24"/>
    </row>
    <row r="50" ht="15.75" customHeight="1"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</row>
    <row r="51" ht="15.75" customHeight="1"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</row>
    <row r="52" ht="15.75" customHeight="1"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1" max="1" width="16.7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</sheetData>
  <conditionalFormatting sqref="L9">
    <cfRule type="notContainsBlanks" dxfId="0" priority="1">
      <formula>LEN(TRIM(L9))&gt;0</formula>
    </cfRule>
  </conditionalFormatting>
  <conditionalFormatting sqref="A3:A22">
    <cfRule type="notContainsBlanks" dxfId="1" priority="2">
      <formula>LEN(TRIM(A3))&gt;0</formula>
    </cfRule>
  </conditionalFormatting>
  <conditionalFormatting sqref="B2:H2">
    <cfRule type="notContainsBlanks" dxfId="2" priority="3">
      <formula>LEN(TRIM(B2))&gt;0</formula>
    </cfRule>
  </conditionalFormatting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0.67"/>
    <col customWidth="1" min="4" max="4" width="11.67"/>
  </cols>
  <sheetData>
    <row r="1">
      <c r="A1" s="30" t="s">
        <v>55</v>
      </c>
      <c r="B1" s="30" t="s">
        <v>78</v>
      </c>
      <c r="C1" s="31"/>
      <c r="D1" s="30" t="s">
        <v>13</v>
      </c>
      <c r="E1" s="30" t="s">
        <v>78</v>
      </c>
      <c r="F1" s="32"/>
      <c r="G1" s="30" t="s">
        <v>13</v>
      </c>
      <c r="H1" s="30" t="s">
        <v>79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A2" s="32" t="s">
        <v>60</v>
      </c>
      <c r="B2" s="32">
        <f>COUNTIF(Dashboard!$F$2:$F$25,A2)</f>
        <v>2</v>
      </c>
      <c r="C2" s="32"/>
      <c r="D2" s="33">
        <v>0.0</v>
      </c>
      <c r="E2" s="32">
        <f>COUNTIF(Dashboard!$M$3:$M$25,D2)</f>
        <v>6</v>
      </c>
      <c r="F2" s="32"/>
      <c r="G2" s="34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>
      <c r="A3" s="32" t="s">
        <v>62</v>
      </c>
      <c r="B3" s="32">
        <f>COUNTIF(Dashboard!$F$2:$F$25,A3)</f>
        <v>1</v>
      </c>
      <c r="C3" s="32"/>
      <c r="D3" s="35">
        <v>2.0</v>
      </c>
      <c r="E3" s="32">
        <f>COUNTIF(Dashboard!$M$3:$M$25,D3)</f>
        <v>1</v>
      </c>
      <c r="F3" s="32"/>
      <c r="G3" s="36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>
      <c r="A4" s="32" t="s">
        <v>65</v>
      </c>
      <c r="B4" s="32">
        <f>COUNTIF(Dashboard!$F$2:$F$25,A4)</f>
        <v>14</v>
      </c>
      <c r="C4" s="32"/>
      <c r="D4" s="33">
        <v>3.0</v>
      </c>
      <c r="E4" s="32">
        <f>COUNTIF(Dashboard!$M$3:$M$25,D4)</f>
        <v>1</v>
      </c>
      <c r="F4" s="32"/>
      <c r="G4" s="34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>
      <c r="A5" s="32" t="s">
        <v>67</v>
      </c>
      <c r="B5" s="32">
        <f>COUNTIF(Dashboard!$F$2:$F$25,A5)</f>
        <v>1</v>
      </c>
      <c r="C5" s="32"/>
      <c r="D5" s="33">
        <v>4.0</v>
      </c>
      <c r="E5" s="32">
        <f>COUNTIF(Dashboard!$M$3:$M$25,D5)</f>
        <v>1</v>
      </c>
      <c r="F5" s="32"/>
      <c r="G5" s="34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>
      <c r="A6" s="32" t="s">
        <v>68</v>
      </c>
      <c r="B6" s="32">
        <f>COUNTIF(Dashboard!$F$2:$F$25,A6)</f>
        <v>0</v>
      </c>
      <c r="C6" s="32"/>
      <c r="D6" s="33">
        <v>5.0</v>
      </c>
      <c r="E6" s="32">
        <f>COUNTIF(Dashboard!$M$3:$M$25,D6)</f>
        <v>2</v>
      </c>
      <c r="F6" s="32"/>
      <c r="G6" s="34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>
      <c r="A7" s="32" t="s">
        <v>69</v>
      </c>
      <c r="B7" s="32">
        <f>COUNTIF(Dashboard!$F$2:$F$25,A7)</f>
        <v>5</v>
      </c>
      <c r="C7" s="32"/>
      <c r="D7" s="33">
        <v>7.0</v>
      </c>
      <c r="E7" s="32">
        <f>COUNTIF(Dashboard!$M$3:$M$25,D7)</f>
        <v>3</v>
      </c>
      <c r="F7" s="32"/>
      <c r="G7" s="34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32"/>
      <c r="B8" s="32"/>
      <c r="C8" s="32"/>
      <c r="D8" s="33">
        <v>9.0</v>
      </c>
      <c r="E8" s="32">
        <f>COUNTIF(Dashboard!$M$3:$M$25,D8)</f>
        <v>1</v>
      </c>
      <c r="F8" s="32"/>
      <c r="G8" s="34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>
      <c r="A9" s="32"/>
      <c r="B9" s="32"/>
      <c r="C9" s="32"/>
      <c r="D9" s="33">
        <v>10.0</v>
      </c>
      <c r="E9" s="32">
        <f>COUNTIF(Dashboard!$M$3:$M$25,D9)</f>
        <v>1</v>
      </c>
      <c r="F9" s="32"/>
      <c r="G9" s="34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32"/>
      <c r="B10" s="32"/>
      <c r="C10" s="32"/>
      <c r="D10" s="33">
        <v>11.0</v>
      </c>
      <c r="E10" s="32">
        <f>COUNTIF(Dashboard!$M$3:$M$25,D10)</f>
        <v>2</v>
      </c>
      <c r="F10" s="32"/>
      <c r="G10" s="34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32"/>
      <c r="B11" s="32"/>
      <c r="C11" s="32"/>
      <c r="D11" s="33">
        <v>12.0</v>
      </c>
      <c r="E11" s="32">
        <f>COUNTIF(Dashboard!$M$3:$M$25,D11)</f>
        <v>2</v>
      </c>
      <c r="F11" s="32"/>
      <c r="G11" s="34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32"/>
      <c r="B12" s="32"/>
      <c r="C12" s="32"/>
      <c r="D12" s="35">
        <v>14.0</v>
      </c>
      <c r="E12" s="32">
        <f>COUNTIF(Dashboard!$M$3:$M$25,D12)</f>
        <v>1</v>
      </c>
      <c r="F12" s="32"/>
      <c r="G12" s="36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>
      <c r="A13" s="32"/>
      <c r="B13" s="32"/>
      <c r="C13" s="32"/>
      <c r="D13" s="35">
        <v>18.0</v>
      </c>
      <c r="E13" s="32">
        <f>COUNTIF(Dashboard!$M$3:$M$25,D13)</f>
        <v>2</v>
      </c>
      <c r="F13" s="32"/>
      <c r="G13" s="36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>
      <c r="A14" s="32"/>
      <c r="B14" s="32"/>
      <c r="C14" s="32"/>
      <c r="E14" s="32"/>
      <c r="F14" s="32"/>
      <c r="G14" s="37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>
      <c r="A15" s="32"/>
      <c r="B15" s="32"/>
      <c r="C15" s="32"/>
      <c r="E15" s="32"/>
      <c r="F15" s="32"/>
      <c r="G15" s="37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>
      <c r="A16" s="32"/>
      <c r="B16" s="32"/>
      <c r="C16" s="32"/>
      <c r="E16" s="32"/>
      <c r="F16" s="32"/>
      <c r="G16" s="37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>
      <c r="A17" s="32"/>
      <c r="B17" s="32"/>
      <c r="C17" s="32"/>
      <c r="E17" s="32"/>
      <c r="F17" s="32"/>
      <c r="G17" s="37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>
      <c r="A18" s="32"/>
      <c r="B18" s="32"/>
      <c r="C18" s="32"/>
      <c r="E18" s="32"/>
      <c r="F18" s="32"/>
      <c r="G18" s="37"/>
      <c r="H18" s="32"/>
      <c r="I18" s="32"/>
      <c r="J18" s="38" t="s">
        <v>74</v>
      </c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>
      <c r="A19" s="32"/>
      <c r="B19" s="32"/>
      <c r="C19" s="32"/>
      <c r="E19" s="32"/>
      <c r="F19" s="32"/>
      <c r="G19" s="37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>
      <c r="A20" s="32"/>
      <c r="B20" s="32"/>
      <c r="C20" s="32"/>
      <c r="E20" s="32"/>
      <c r="F20" s="32"/>
      <c r="G20" s="37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>
      <c r="A21" s="32"/>
      <c r="B21" s="32"/>
      <c r="C21" s="32"/>
      <c r="E21" s="32"/>
      <c r="F21" s="32"/>
      <c r="G21" s="37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>
      <c r="A22" s="32"/>
      <c r="B22" s="32"/>
      <c r="C22" s="32"/>
      <c r="E22" s="32"/>
      <c r="F22" s="32"/>
      <c r="G22" s="37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>
      <c r="A23" s="32"/>
      <c r="B23" s="32"/>
      <c r="C23" s="32"/>
      <c r="E23" s="32"/>
      <c r="F23" s="32"/>
      <c r="G23" s="37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>
      <c r="A24" s="32"/>
      <c r="B24" s="32"/>
      <c r="C24" s="32"/>
      <c r="E24" s="32"/>
      <c r="F24" s="32"/>
      <c r="G24" s="37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>
      <c r="A25" s="32"/>
      <c r="B25" s="32"/>
      <c r="C25" s="32"/>
      <c r="D25" s="33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>
      <c r="A26" s="32"/>
      <c r="B26" s="32"/>
      <c r="C26" s="32"/>
      <c r="D26" s="33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>
      <c r="A27" s="32"/>
      <c r="B27" s="32"/>
      <c r="C27" s="32"/>
      <c r="D27" s="33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>
      <c r="A28" s="32"/>
      <c r="B28" s="32"/>
      <c r="C28" s="32"/>
      <c r="D28" s="33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>
      <c r="A29" s="32"/>
      <c r="B29" s="32"/>
      <c r="C29" s="32"/>
      <c r="D29" s="3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>
      <c r="A30" s="32"/>
      <c r="B30" s="32"/>
      <c r="C30" s="32"/>
      <c r="D30" s="35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>
      <c r="A31" s="32"/>
      <c r="B31" s="32"/>
      <c r="C31" s="32"/>
      <c r="D31" s="33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>
      <c r="A32" s="32"/>
      <c r="B32" s="32"/>
      <c r="C32" s="32"/>
      <c r="D32" s="35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>
      <c r="A33" s="32"/>
      <c r="B33" s="32"/>
      <c r="C33" s="32"/>
      <c r="D33" s="33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>
      <c r="A34" s="32"/>
      <c r="B34" s="32"/>
      <c r="C34" s="32"/>
      <c r="D34" s="33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>
      <c r="A35" s="32"/>
      <c r="B35" s="32"/>
      <c r="C35" s="32"/>
      <c r="D35" s="33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>
      <c r="A36" s="32"/>
      <c r="B36" s="32"/>
      <c r="C36" s="32"/>
      <c r="D36" s="33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>
      <c r="A37" s="32"/>
      <c r="B37" s="32"/>
      <c r="C37" s="32"/>
      <c r="D37" s="33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>
      <c r="A38" s="32"/>
      <c r="B38" s="32"/>
      <c r="C38" s="32"/>
      <c r="D38" s="33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>
      <c r="A39" s="32"/>
      <c r="B39" s="32"/>
      <c r="C39" s="32"/>
      <c r="D39" s="33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>
      <c r="A40" s="32"/>
      <c r="B40" s="32"/>
      <c r="C40" s="32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>
      <c r="A41" s="32"/>
      <c r="B41" s="32"/>
      <c r="C41" s="32"/>
      <c r="D41" s="33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>
      <c r="A42" s="32"/>
      <c r="B42" s="32"/>
      <c r="C42" s="32"/>
      <c r="D42" s="35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>
      <c r="A43" s="32"/>
      <c r="B43" s="32"/>
      <c r="C43" s="32"/>
      <c r="D43" s="33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>
      <c r="A44" s="32"/>
      <c r="B44" s="32"/>
      <c r="C44" s="32"/>
      <c r="D44" s="33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>
      <c r="A45" s="32"/>
      <c r="B45" s="32"/>
      <c r="C45" s="32"/>
      <c r="D45" s="33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>
      <c r="A46" s="32"/>
      <c r="B46" s="32"/>
      <c r="C46" s="32"/>
      <c r="D46" s="33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>
      <c r="A47" s="32"/>
      <c r="B47" s="32"/>
      <c r="C47" s="32"/>
      <c r="D47" s="33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>
      <c r="A48" s="32"/>
      <c r="B48" s="32"/>
      <c r="C48" s="32"/>
      <c r="D48" s="33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>
      <c r="A49" s="32"/>
      <c r="B49" s="32"/>
      <c r="C49" s="32"/>
      <c r="D49" s="33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2021-02-24T15:34:50Z</dcterms:created>
  <dc:creator>Rappert, Fabian</dc:creator>
</cp:coreProperties>
</file>