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4"/>
    <sheet state="visible" name="PART 1 - Data Input &amp; Sellabili" sheetId="2" r:id="rId5"/>
    <sheet state="visible" name="PART 2 - Value Acceleration Cal" sheetId="3" r:id="rId6"/>
    <sheet state="visible" name="PART 3 - Wealth Gap Calculator" sheetId="4" r:id="rId7"/>
    <sheet state="visible" name="Single Points of Failure" sheetId="5" r:id="rId8"/>
    <sheet state="visible" name="Contact" sheetId="6" r:id="rId9"/>
    <sheet state="visible" name="Instructions" sheetId="7" r:id="rId10"/>
    <sheet state="visible" name="Data Page" sheetId="8" r:id="rId11"/>
    <sheet state="visible" name="NAICS Codes" sheetId="9" r:id="rId12"/>
    <sheet state="visible" name="Owner Questions" sheetId="10" r:id="rId13"/>
  </sheets>
  <definedNames>
    <definedName name="revenueSize">#REF!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How much money is the owner (or owners) pulling annually from the business in the form of salary or wages.</t>
      </text>
    </comment>
    <comment authorId="0" ref="F7">
      <text>
        <t xml:space="preserve">How much money is the owner (or owners) pulling annually from the business in the form of salary or wages.</t>
      </text>
    </comment>
    <comment authorId="0" ref="F8">
      <text>
        <t xml:space="preserve">Examples of personal expenses covered by the business are:
- Gas
- Travel
- Repairs &amp; Maintenance
- Life Insurance
- Mortgages
- Food
- Etc.</t>
      </text>
    </comment>
    <comment authorId="0" ref="F9">
      <text>
        <t xml:space="preserve">Examples of other passive income are:
- Rental Property Income
- Investment Portfolio Dividends
- Other Business Income</t>
      </text>
    </comment>
    <comment authorId="0" ref="M13">
      <text>
        <t xml:space="preserve">Calculated by taking the amount of business income which must be replaced, and subtracting other passive income.</t>
      </text>
    </comment>
  </commentList>
</comments>
</file>

<file path=xl/sharedStrings.xml><?xml version="1.0" encoding="utf-8"?>
<sst xmlns="http://schemas.openxmlformats.org/spreadsheetml/2006/main" count="2305" uniqueCount="2212">
  <si>
    <t>a</t>
  </si>
  <si>
    <t>Company Information</t>
  </si>
  <si>
    <t>Results</t>
  </si>
  <si>
    <t>Company</t>
  </si>
  <si>
    <t>Score</t>
  </si>
  <si>
    <t>Industry</t>
  </si>
  <si>
    <t>Grade</t>
  </si>
  <si>
    <t>NAICS Code</t>
  </si>
  <si>
    <t>Probability of Sale</t>
  </si>
  <si>
    <r>
      <rPr>
        <rFont val="Lexend"/>
        <b/>
        <color theme="7"/>
        <sz val="16.0"/>
      </rPr>
      <t xml:space="preserve">  STEP 1 -</t>
    </r>
    <r>
      <rPr>
        <rFont val="Lexend"/>
        <b/>
        <color rgb="FFFFFFFF"/>
        <sz val="16.0"/>
      </rPr>
      <t xml:space="preserve"> Risk Analysis</t>
    </r>
  </si>
  <si>
    <t>#</t>
  </si>
  <si>
    <t>Question</t>
  </si>
  <si>
    <t>Answer</t>
  </si>
  <si>
    <t>Explanation</t>
  </si>
  <si>
    <t>When is your fiscal year end?</t>
  </si>
  <si>
    <t>Is your business incorporated?</t>
  </si>
  <si>
    <t>Yes</t>
  </si>
  <si>
    <t>Did your company report profit last year?</t>
  </si>
  <si>
    <t>Did your company make profit in the last six months?</t>
  </si>
  <si>
    <t>What was your financial trend over the last five years?</t>
  </si>
  <si>
    <t>Modest YOY Steady Growth</t>
  </si>
  <si>
    <r>
      <rPr>
        <rFont val="Roboto"/>
        <color theme="1"/>
        <sz val="11.0"/>
      </rPr>
      <t xml:space="preserve">How many years of </t>
    </r>
    <r>
      <rPr>
        <rFont val="Roboto"/>
        <b/>
        <i/>
        <color theme="1"/>
        <sz val="11.0"/>
        <u/>
      </rPr>
      <t>clean</t>
    </r>
    <r>
      <rPr>
        <rFont val="Roboto"/>
        <color theme="1"/>
        <sz val="11.0"/>
      </rPr>
      <t xml:space="preserve"> accountant-generated financials do you have?</t>
    </r>
  </si>
  <si>
    <t>2 years</t>
  </si>
  <si>
    <t>Do you have a general manager that runs the business?</t>
  </si>
  <si>
    <t>No</t>
  </si>
  <si>
    <t>Is your business project-based?</t>
  </si>
  <si>
    <t>What percent of sales does your largest customer represent?</t>
  </si>
  <si>
    <t>Between 5%-15%</t>
  </si>
  <si>
    <t>How many hours a week do you work "IN" the business?</t>
  </si>
  <si>
    <t>20 - 30</t>
  </si>
  <si>
    <t>How much time is left on your lease, including renewal periods?</t>
  </si>
  <si>
    <t>Over 10 years</t>
  </si>
  <si>
    <t>How long has your company been running?</t>
  </si>
  <si>
    <t>Over 15 years</t>
  </si>
  <si>
    <t>What best describes your business operating system?</t>
  </si>
  <si>
    <t>Customized CRM</t>
  </si>
  <si>
    <t>How do your customers pay you?</t>
  </si>
  <si>
    <t>30 - 90 day terms</t>
  </si>
  <si>
    <t>(For Advisor) Number of single points of failure (SPOF)?</t>
  </si>
  <si>
    <r>
      <rPr>
        <rFont val="Roboto"/>
        <color theme="1"/>
        <sz val="11.0"/>
      </rPr>
      <t xml:space="preserve">What do you </t>
    </r>
    <r>
      <rPr>
        <rFont val="Roboto"/>
        <b/>
        <i/>
        <color theme="1"/>
        <sz val="11.0"/>
        <u/>
      </rPr>
      <t>need</t>
    </r>
    <r>
      <rPr>
        <rFont val="Roboto"/>
        <color theme="1"/>
        <sz val="11.0"/>
      </rPr>
      <t xml:space="preserve"> to sell your business for? Please explain.</t>
    </r>
  </si>
  <si>
    <t>Off</t>
  </si>
  <si>
    <t>Total</t>
  </si>
  <si>
    <r>
      <rPr>
        <rFont val="Lexend"/>
        <b/>
        <color rgb="FFFBBC04"/>
        <sz val="16.0"/>
      </rPr>
      <t xml:space="preserve">  STEP 2 - </t>
    </r>
    <r>
      <rPr>
        <rFont val="Lexend"/>
        <b/>
        <color rgb="FFFFFFFF"/>
        <sz val="16.0"/>
      </rPr>
      <t>Earnings Analysis</t>
    </r>
  </si>
  <si>
    <t>Baseline Margins</t>
  </si>
  <si>
    <t>Baseline</t>
  </si>
  <si>
    <t>From Financials</t>
  </si>
  <si>
    <t>Margins</t>
  </si>
  <si>
    <t>What was your top line revenue last year?</t>
  </si>
  <si>
    <t>What was your pre-tax profit last year?</t>
  </si>
  <si>
    <t>What was your amortization/depreciation last year?</t>
  </si>
  <si>
    <t>What was your long-term interest expense last year?</t>
  </si>
  <si>
    <t>What was your discretionary spending last year?</t>
  </si>
  <si>
    <t>Do you pay yourself a salary above or below market rate?</t>
  </si>
  <si>
    <t>Does your company pay market rate rent to yourself or the holdco?</t>
  </si>
  <si>
    <t>EBITDA</t>
  </si>
  <si>
    <t>EBITDA Margin</t>
  </si>
  <si>
    <t>Size Score</t>
  </si>
  <si>
    <r>
      <rPr>
        <rFont val="Lexend"/>
        <b/>
        <color rgb="FFFDB400"/>
        <sz val="16.0"/>
      </rPr>
      <t xml:space="preserve">  STEP 3 </t>
    </r>
    <r>
      <rPr>
        <rFont val="Lexend"/>
        <b/>
        <color rgb="FFFFFFFF"/>
        <sz val="16.0"/>
      </rPr>
      <t>- EBITDA Multiples</t>
    </r>
  </si>
  <si>
    <t>What multiples would you like to use?</t>
  </si>
  <si>
    <t>Use Custom Multiple</t>
  </si>
  <si>
    <t>Would you like risk weighting on or off?</t>
  </si>
  <si>
    <t>Risk Weighting On</t>
  </si>
  <si>
    <t>Is the company Canadian?</t>
  </si>
  <si>
    <t>Custom Multiple</t>
  </si>
  <si>
    <t>Multiple Type</t>
  </si>
  <si>
    <t>10th Percentile</t>
  </si>
  <si>
    <t>25th Percentile</t>
  </si>
  <si>
    <t xml:space="preserve">Median </t>
  </si>
  <si>
    <t>75th Percentile</t>
  </si>
  <si>
    <t>90th Percentile</t>
  </si>
  <si>
    <t>Mean</t>
  </si>
  <si>
    <t>Common Multiples</t>
  </si>
  <si>
    <t>Industry Specfic Multiples</t>
  </si>
  <si>
    <t xml:space="preserve">Ebitda Multiple Used </t>
  </si>
  <si>
    <t>No Risk Weight</t>
  </si>
  <si>
    <t xml:space="preserve">Yes Risk Weight </t>
  </si>
  <si>
    <t>Risk Weighted EBITDA Multiple</t>
  </si>
  <si>
    <t>EBITDA Multiple Used</t>
  </si>
  <si>
    <t>Target Size Increase</t>
  </si>
  <si>
    <t>Target Efficiency Increase</t>
  </si>
  <si>
    <t>Target EBITDA Increase</t>
  </si>
  <si>
    <t>Size</t>
  </si>
  <si>
    <t>Efficiency</t>
  </si>
  <si>
    <t>Multiple (Risk)</t>
  </si>
  <si>
    <t>Forecasted P&amp;L</t>
  </si>
  <si>
    <t>Current P&amp;L</t>
  </si>
  <si>
    <t>Revenue</t>
  </si>
  <si>
    <t>COGS &amp; Operating Expenses</t>
  </si>
  <si>
    <t>Profit</t>
  </si>
  <si>
    <t>Adj. EBITDA</t>
  </si>
  <si>
    <t>Adjusted Value</t>
  </si>
  <si>
    <t>Forecasted Value</t>
  </si>
  <si>
    <t>Current Value</t>
  </si>
  <si>
    <t>Multiple</t>
  </si>
  <si>
    <t>Value</t>
  </si>
  <si>
    <t>Sale Price</t>
  </si>
  <si>
    <t>Value Created</t>
  </si>
  <si>
    <t>Forecasted Growth</t>
  </si>
  <si>
    <t>Sale Price Growth %</t>
  </si>
  <si>
    <t xml:space="preserve">Sale Price Increase </t>
  </si>
  <si>
    <r>
      <rPr>
        <rFont val="Lexend"/>
        <b/>
        <color rgb="FFFFB400"/>
        <sz val="14.0"/>
      </rPr>
      <t xml:space="preserve">  Step 1</t>
    </r>
    <r>
      <rPr>
        <rFont val="Lexend"/>
        <b/>
        <color rgb="FFFFFFFF"/>
        <sz val="14.0"/>
      </rPr>
      <t xml:space="preserve"> - Current Scenario</t>
    </r>
  </si>
  <si>
    <r>
      <rPr>
        <rFont val="Lexend"/>
        <b/>
        <color rgb="FFFFB400"/>
        <sz val="14.0"/>
      </rPr>
      <t xml:space="preserve">  Step 2</t>
    </r>
    <r>
      <rPr>
        <rFont val="Lexend"/>
        <b/>
        <color rgb="FFFFFFFF"/>
        <sz val="14.0"/>
      </rPr>
      <t xml:space="preserve"> - Exit Goals </t>
    </r>
  </si>
  <si>
    <r>
      <rPr>
        <rFont val="Lexend"/>
        <b/>
        <color rgb="FFFFB400"/>
        <sz val="14.0"/>
      </rPr>
      <t xml:space="preserve">  Step 4</t>
    </r>
    <r>
      <rPr>
        <rFont val="Lexend"/>
        <b/>
        <color rgb="FFFFFFFF"/>
        <sz val="14.0"/>
      </rPr>
      <t xml:space="preserve"> - Business Sale Price Target</t>
    </r>
  </si>
  <si>
    <t>Current Annual Income</t>
  </si>
  <si>
    <t>Goals</t>
  </si>
  <si>
    <t>Required Business Sale Price to Fund Portfolio</t>
  </si>
  <si>
    <t>Dividends</t>
  </si>
  <si>
    <t>Desired Post Sale Annual Income</t>
  </si>
  <si>
    <t>Ownership Percentage</t>
  </si>
  <si>
    <t>Wages</t>
  </si>
  <si>
    <t>Desired Exit Timeline (Years)</t>
  </si>
  <si>
    <t>Historical Annual Growth Rate</t>
  </si>
  <si>
    <t>Personal Expenses Covered by the Business</t>
  </si>
  <si>
    <t>Long-Term Business Debt</t>
  </si>
  <si>
    <t>Other Passive Income</t>
  </si>
  <si>
    <t>Net Proceeds Required After Debt Considerations</t>
  </si>
  <si>
    <t>Total Current Annual Income</t>
  </si>
  <si>
    <r>
      <rPr>
        <rFont val="Lexend"/>
        <b/>
        <color rgb="FFFFB400"/>
        <sz val="14.0"/>
      </rPr>
      <t xml:space="preserve">  Step 3</t>
    </r>
    <r>
      <rPr>
        <rFont val="Lexend"/>
        <b/>
        <color rgb="FFFFFFFF"/>
        <sz val="14.0"/>
      </rPr>
      <t xml:space="preserve"> - Wealth Gap Calculation</t>
    </r>
  </si>
  <si>
    <t xml:space="preserve">Estimated Professional Fees &amp; Taxes as % </t>
  </si>
  <si>
    <t xml:space="preserve">Target Business Revenue </t>
  </si>
  <si>
    <t>Investment Portfolio Size</t>
  </si>
  <si>
    <t>Current Liquid Assets</t>
  </si>
  <si>
    <t>Replacement Income Required</t>
  </si>
  <si>
    <t>Target Business Sale Price</t>
  </si>
  <si>
    <t>Cash or Liquid Assets Available to Invest</t>
  </si>
  <si>
    <t>Return on Portfolio</t>
  </si>
  <si>
    <t>Non-Mortgage Debt</t>
  </si>
  <si>
    <t>Required Size of Investment portfolio</t>
  </si>
  <si>
    <t>Net Available Assets</t>
  </si>
  <si>
    <t>Gap to Fully Fund Portfolio</t>
  </si>
  <si>
    <t>User Entered</t>
  </si>
  <si>
    <t>Current Years to Exit</t>
  </si>
  <si>
    <r>
      <rPr>
        <rFont val="Lexend"/>
        <b/>
        <color rgb="FFFFB400"/>
        <sz val="14.0"/>
      </rPr>
      <t xml:space="preserve">  Step 5</t>
    </r>
    <r>
      <rPr>
        <rFont val="Lexend"/>
        <b/>
        <color rgb="FFFFFFFF"/>
        <sz val="14.0"/>
      </rPr>
      <t xml:space="preserve"> - Exit Planning</t>
    </r>
  </si>
  <si>
    <t>Growth Rate</t>
  </si>
  <si>
    <t>Profit Margin</t>
  </si>
  <si>
    <t>Years to Exit</t>
  </si>
  <si>
    <t>Current Situation</t>
  </si>
  <si>
    <t>Margin</t>
  </si>
  <si>
    <t>Goal Situation</t>
  </si>
  <si>
    <t xml:space="preserve">Year </t>
  </si>
  <si>
    <t>Types of Single Points of Failure (SPOF)</t>
  </si>
  <si>
    <t xml:space="preserve">Explanation </t>
  </si>
  <si>
    <t>NAME</t>
  </si>
  <si>
    <t>SEVERITY</t>
  </si>
  <si>
    <t>DESCRIPTION</t>
  </si>
  <si>
    <t>Single points of failure (SPOF) in a company refer to components, processes, or dependencies that, if they fail, can disrupt the entire operation. Identifying and mitigating SPOFs is crucial for ensuring business continuity. Here are some common examples of SPOFs that a company can have:</t>
  </si>
  <si>
    <t>Key Personnel</t>
  </si>
  <si>
    <t>High</t>
  </si>
  <si>
    <t>If the company heavily relies on one or a few individuals with critical skills or knowledge, their absence due to illness, resignation, or any other reason can be a significant SPOF.</t>
  </si>
  <si>
    <t>Customer Concentration</t>
  </si>
  <si>
    <t>Very High</t>
  </si>
  <si>
    <t>If the company has a single customer which is greater than 15% of annual revenue, the loss of this customer could be catastrophic.</t>
  </si>
  <si>
    <t>Supply Chain</t>
  </si>
  <si>
    <t>Reliance on a single supplier for critical materials or components can create a SPOF. If that supplier encounters problems, it can disrupt production and supply.</t>
  </si>
  <si>
    <t>Commodity Based</t>
  </si>
  <si>
    <t>If the company is heavily reliant on a specific commodity, a spike or drop in the commodity price, could cause the company to go under.</t>
  </si>
  <si>
    <t>Equipment Reliance</t>
  </si>
  <si>
    <t>Medium</t>
  </si>
  <si>
    <t xml:space="preserve">If the company is reliant on a single piece of equipment or machinery to produce a product or service, and the equipment becomes inoperable, this will lead to downtime. </t>
  </si>
  <si>
    <t xml:space="preserve">Mitigate Single Points of Failure </t>
  </si>
  <si>
    <t>Geography</t>
  </si>
  <si>
    <t>If a company operates from a single geographic location and that location becomes inaccessible due to a disaster or other factors, it can result in a major disruption.</t>
  </si>
  <si>
    <t>To mitigate SPOFs, companies often employ strategies such as redundancy, disaster recovery planning, diversifying suppliers, cross-training employees, and implementing robust cybersecurity measures. Identifying and addressing SPOFs is an ongoing process to ensure business continuity and resilience.</t>
  </si>
  <si>
    <t>Data Centers</t>
  </si>
  <si>
    <t>If all of a company's data and services are hosted in a single data center, any issues like power outages, natural disasters, or network failures at that data center could result in a major disruption.</t>
  </si>
  <si>
    <t>IT Security</t>
  </si>
  <si>
    <t xml:space="preserve"> If a company lacks robust security measures, a breach or cyberattack can compromise sensitive data and disrupt operations.</t>
  </si>
  <si>
    <t>Network Connectivity</t>
  </si>
  <si>
    <t>Dependency on a single internet service provider (ISP) or a single network connection can be a SPOF. If that connection fails, it can cut off the company from external resources, customers, and even its own remote offices.</t>
  </si>
  <si>
    <t>Software Dependencies</t>
  </si>
  <si>
    <t>When a company relies on specific software applications, and there's no contingency plan or alternative software available, a software failure can be a SPOF.</t>
  </si>
  <si>
    <t>Industry Data Links</t>
  </si>
  <si>
    <t>Power Supply</t>
  </si>
  <si>
    <t>If the company doesn't have backup power sources (like generators or uninterruptible power supplies) and relies solely on the local power grid, a power outage can disrupt operations.</t>
  </si>
  <si>
    <t>SOURCE</t>
  </si>
  <si>
    <t>LINK</t>
  </si>
  <si>
    <t>Third-Party Service Providers</t>
  </si>
  <si>
    <t>If a company heavily relies on third-party vendors for essential services like cloud hosting, payment processing, or customer support, a failure or downtime on the part of these vendors can affect the company.</t>
  </si>
  <si>
    <t>Business Valuation Resources</t>
  </si>
  <si>
    <t>https://www.bvresources.com/</t>
  </si>
  <si>
    <t>Hardware Components</t>
  </si>
  <si>
    <t>If a company relies on a single server, router, or other critical hardware component without redundancy, a failure in that component can lead to system downtime.</t>
  </si>
  <si>
    <t>Business Reference Guide</t>
  </si>
  <si>
    <t>https://www.businessrg.com/</t>
  </si>
  <si>
    <t>Regulatory Compliance</t>
  </si>
  <si>
    <t>Not adhering to industry regulations and standards can expose a company to legal issues and potential shutdowns.</t>
  </si>
  <si>
    <t>Peer Comps</t>
  </si>
  <si>
    <t>https://gvalue.com/peer-comps/</t>
  </si>
  <si>
    <t>Financial Dependencies</t>
  </si>
  <si>
    <t>If a company depends on a single source of funding, like a major investor or a specific client, the loss of that source can be a financial SPOF.</t>
  </si>
  <si>
    <t>Vertical IQ</t>
  </si>
  <si>
    <t>https://verticaliq.com/</t>
  </si>
  <si>
    <t>Industry Activity</t>
  </si>
  <si>
    <t>Is the industry at the end of its lifecycle or rapidly shrinking</t>
  </si>
  <si>
    <t>ValueSource</t>
  </si>
  <si>
    <t>https://www.valusource.com/</t>
  </si>
  <si>
    <t>BizMiner</t>
  </si>
  <si>
    <t>https://bizminer.com/</t>
  </si>
  <si>
    <r>
      <rPr>
        <rFont val="Lexend"/>
        <b/>
        <color rgb="FFF1C232"/>
        <sz val="13.0"/>
      </rPr>
      <t xml:space="preserve">  VIDEO 1 -</t>
    </r>
    <r>
      <rPr>
        <rFont val="Lexend"/>
        <b/>
        <color rgb="FFFFFFFF"/>
        <sz val="13.0"/>
      </rPr>
      <t xml:space="preserve"> WHY &amp; HOW TO USE</t>
    </r>
  </si>
  <si>
    <r>
      <rPr>
        <rFont val="Lexend"/>
        <b/>
        <color rgb="FFF1C232"/>
        <sz val="13.0"/>
      </rPr>
      <t xml:space="preserve">  VIDEO 2 -</t>
    </r>
    <r>
      <rPr>
        <rFont val="Lexend"/>
        <b/>
        <color rgb="FFFFFFFF"/>
        <sz val="13.0"/>
      </rPr>
      <t xml:space="preserve"> DETERMINING SELLABILITY</t>
    </r>
  </si>
  <si>
    <t>CLICK HERE TO PLAY VIDEO</t>
  </si>
  <si>
    <r>
      <rPr>
        <rFont val="Lexend"/>
        <b/>
        <color rgb="FFFFB400"/>
        <sz val="13.0"/>
      </rPr>
      <t xml:space="preserve">  VIDEO 3</t>
    </r>
    <r>
      <rPr>
        <rFont val="Lexend"/>
        <b/>
        <color rgb="FFFFFFFF"/>
        <sz val="13.0"/>
      </rPr>
      <t xml:space="preserve"> - CALCULATING POTENTIAL VALUE</t>
    </r>
  </si>
  <si>
    <r>
      <rPr>
        <rFont val="Lexend"/>
        <b/>
        <color rgb="FFF1C232"/>
        <sz val="13.0"/>
      </rPr>
      <t xml:space="preserve">  VIDEO 4 -</t>
    </r>
    <r>
      <rPr>
        <rFont val="Lexend"/>
        <b/>
        <color rgb="FFFFFFFF"/>
        <sz val="13.0"/>
      </rPr>
      <t xml:space="preserve">  WEALTH GAP CALCULATOR</t>
    </r>
  </si>
  <si>
    <r>
      <rPr>
        <rFont val="Lexend"/>
        <b/>
        <color rgb="FFFFB400"/>
        <sz val="13.0"/>
      </rPr>
      <t xml:space="preserve">  VIDEO 5</t>
    </r>
    <r>
      <rPr>
        <rFont val="Lexend"/>
        <b/>
        <color rgb="FFFFFFFF"/>
        <sz val="13.0"/>
      </rPr>
      <t xml:space="preserve"> - REPORT PRINTOUT &amp; V7 UPGRADES</t>
    </r>
  </si>
  <si>
    <r>
      <rPr>
        <rFont val="Lexend"/>
        <b/>
        <color rgb="FFFFB400"/>
        <sz val="13.0"/>
      </rPr>
      <t xml:space="preserve">  VIDEO 6</t>
    </r>
    <r>
      <rPr>
        <rFont val="Lexend"/>
        <b/>
        <color rgb="FFFFFFFF"/>
        <sz val="13.0"/>
      </rPr>
      <t xml:space="preserve"> - V8 UPGRADES</t>
    </r>
  </si>
  <si>
    <t>© OpnRoad 2023</t>
  </si>
  <si>
    <t>Company Size Score</t>
  </si>
  <si>
    <t>Probability Analysis</t>
  </si>
  <si>
    <t>Growth Potential</t>
  </si>
  <si>
    <t>Size of EBITDA</t>
  </si>
  <si>
    <t>Deviation from Mean</t>
  </si>
  <si>
    <t>EBITDA Multiple</t>
  </si>
  <si>
    <t>MVIC Price</t>
  </si>
  <si>
    <t>Probability</t>
  </si>
  <si>
    <t>STDEV</t>
  </si>
  <si>
    <t>Growth</t>
  </si>
  <si>
    <t xml:space="preserve">Current Value </t>
  </si>
  <si>
    <t>-2 STDEV</t>
  </si>
  <si>
    <t>Increase Size</t>
  </si>
  <si>
    <t>-1.5 STDEV</t>
  </si>
  <si>
    <t>Improve Efficiency</t>
  </si>
  <si>
    <t>Reduce Risk</t>
  </si>
  <si>
    <t>-1.0 STDEV</t>
  </si>
  <si>
    <t>-0.5 STDEV</t>
  </si>
  <si>
    <t>0 STDEV</t>
  </si>
  <si>
    <t>0.5 STDEV</t>
  </si>
  <si>
    <t>Industry Chosen</t>
  </si>
  <si>
    <t>1.0 STDEV</t>
  </si>
  <si>
    <t>Naics Code</t>
  </si>
  <si>
    <t>Number of Businesses</t>
  </si>
  <si>
    <t>1.5 STDEV</t>
  </si>
  <si>
    <t>Post-Sale Cash Flow</t>
  </si>
  <si>
    <t>2.0 STDEV</t>
  </si>
  <si>
    <t>Percent Invested</t>
  </si>
  <si>
    <t>1 STANDARD DEV. ----&gt;</t>
  </si>
  <si>
    <t>Company EBITDA ---&gt;</t>
  </si>
  <si>
    <t>Invested Amount</t>
  </si>
  <si>
    <t>Estimated Return</t>
  </si>
  <si>
    <t>Annual Cash Flow</t>
  </si>
  <si>
    <t>Industry NAICS Codes</t>
  </si>
  <si>
    <t>2022 NAICS Title</t>
  </si>
  <si>
    <t>111110 - Soybean Farming</t>
  </si>
  <si>
    <t>Soybean Farming</t>
  </si>
  <si>
    <t>111120 - Oilseed (except Soybean) Farming</t>
  </si>
  <si>
    <t>Oilseed (except Soybean) Farming</t>
  </si>
  <si>
    <t>111130 - Dry Pea and Bean Farming</t>
  </si>
  <si>
    <t>Dry Pea and Bean Farming</t>
  </si>
  <si>
    <t>111140 - Wheat Farming</t>
  </si>
  <si>
    <t>Wheat Farming</t>
  </si>
  <si>
    <t>111150 - Corn Farming</t>
  </si>
  <si>
    <t>Corn Farming</t>
  </si>
  <si>
    <t>111160 - Rice Farming</t>
  </si>
  <si>
    <t>Rice Farming</t>
  </si>
  <si>
    <t>111191 - Oilseed and Grain Combination Farming</t>
  </si>
  <si>
    <t>Oilseed and Grain Combination Farming</t>
  </si>
  <si>
    <t>111199 - All Other Grain Farming</t>
  </si>
  <si>
    <t>All Other Grain Farming</t>
  </si>
  <si>
    <t>111211 - Potato Farming</t>
  </si>
  <si>
    <t>Potato Farming</t>
  </si>
  <si>
    <t>111219 - Other Vegetable (except Potato) and Melon Farming</t>
  </si>
  <si>
    <t>Other Vegetable (except Potato) and Melon Farming</t>
  </si>
  <si>
    <t>111310 - Orange Groves</t>
  </si>
  <si>
    <t>Orange Groves</t>
  </si>
  <si>
    <t>111320 - Citrus (except Orange) Groves</t>
  </si>
  <si>
    <t>Citrus (except Orange) Groves</t>
  </si>
  <si>
    <t>111331 - Apple Orchards</t>
  </si>
  <si>
    <t>Apple Orchards</t>
  </si>
  <si>
    <t>111332 - Grape Vineyards</t>
  </si>
  <si>
    <t>Grape Vineyards</t>
  </si>
  <si>
    <t>111333 - Strawberry Farming</t>
  </si>
  <si>
    <t>Strawberry Farming</t>
  </si>
  <si>
    <t>111334 - Berry (except Strawberry) Farming</t>
  </si>
  <si>
    <t>Berry (except Strawberry) Farming</t>
  </si>
  <si>
    <t>112519 - Other Aquaculture</t>
  </si>
  <si>
    <t>Other Aquaculture</t>
  </si>
  <si>
    <t>112910 - Apiculture</t>
  </si>
  <si>
    <t>Apiculture</t>
  </si>
  <si>
    <t>112920 - Horses and Other Equine Production</t>
  </si>
  <si>
    <t>Horses and Other Equine Production</t>
  </si>
  <si>
    <t>112930 - Fur-Bearing Animal and Rabbit Production</t>
  </si>
  <si>
    <t>Fur-Bearing Animal and Rabbit Production</t>
  </si>
  <si>
    <t>112990 - All Other Animal Production</t>
  </si>
  <si>
    <t>All Other Animal Production</t>
  </si>
  <si>
    <t>113110 - Timber Tract Operations</t>
  </si>
  <si>
    <t>Timber Tract Operations</t>
  </si>
  <si>
    <t>113210 - Forest Nurseries and Gathering of Forest Products</t>
  </si>
  <si>
    <t>Forest Nurseries and Gathering of Forest Products</t>
  </si>
  <si>
    <t>113310 - Logging</t>
  </si>
  <si>
    <t>Logging</t>
  </si>
  <si>
    <t>114111 - Finfish Fishing</t>
  </si>
  <si>
    <t>Finfish Fishing</t>
  </si>
  <si>
    <t>114112 - Shellfish Fishing</t>
  </si>
  <si>
    <t>Shellfish Fishing</t>
  </si>
  <si>
    <t>114119 - Other Marine Fishing</t>
  </si>
  <si>
    <t>Other Marine Fishing</t>
  </si>
  <si>
    <t>114210 - Hunting and Trapping</t>
  </si>
  <si>
    <t>Hunting and Trapping</t>
  </si>
  <si>
    <t>115111 - Cotton Ginning</t>
  </si>
  <si>
    <t>Cotton Ginning</t>
  </si>
  <si>
    <t>115112 - Soil Preparation, Planting, and Cultivating</t>
  </si>
  <si>
    <t>Soil Preparation, Planting, and Cultivating</t>
  </si>
  <si>
    <t>115113 - Crop Harvesting, Primarily by Machine</t>
  </si>
  <si>
    <t>Crop Harvesting, Primarily by Machine</t>
  </si>
  <si>
    <t>115114 - Postharvest Crop Activities (except Cotton Ginning)</t>
  </si>
  <si>
    <t>Postharvest Crop Activities (except Cotton Ginning)</t>
  </si>
  <si>
    <t>115115 - Farm Labor Contractors and Crew Leaders</t>
  </si>
  <si>
    <t>Farm Labor Contractors and Crew Leaders</t>
  </si>
  <si>
    <t>115116 - Farm Management Services</t>
  </si>
  <si>
    <t>Farm Management Services</t>
  </si>
  <si>
    <t>115210 - Support Activities for Animal Production</t>
  </si>
  <si>
    <t>Support Activities for Animal Production</t>
  </si>
  <si>
    <t>115310 - Support Activities for Forestry</t>
  </si>
  <si>
    <t>Support Activities for Forestry</t>
  </si>
  <si>
    <t>211120 - Crude Petroleum Extraction</t>
  </si>
  <si>
    <t>Crude Petroleum Extraction</t>
  </si>
  <si>
    <t>211130 - Natural Gas Extraction</t>
  </si>
  <si>
    <t>Natural Gas Extraction</t>
  </si>
  <si>
    <t>212114 - Surface Coal Mining</t>
  </si>
  <si>
    <t>Surface Coal Mining</t>
  </si>
  <si>
    <t>212115 - Underground Coal Mining</t>
  </si>
  <si>
    <t>Underground Coal Mining</t>
  </si>
  <si>
    <t>212210 - Iron Ore Mining</t>
  </si>
  <si>
    <t>Iron Ore Mining</t>
  </si>
  <si>
    <t>212220 - Gold Ore and Silver Ore Mining</t>
  </si>
  <si>
    <t>Gold Ore and Silver Ore Mining</t>
  </si>
  <si>
    <t>212230 - Copper, Nickel, Lead, and Zinc Mining</t>
  </si>
  <si>
    <t>Copper, Nickel, Lead, and Zinc Mining</t>
  </si>
  <si>
    <t>212290 - Other Metal Ore Mining</t>
  </si>
  <si>
    <t>Other Metal Ore Mining</t>
  </si>
  <si>
    <t>212311 - Dimension Stone Mining and Quarrying</t>
  </si>
  <si>
    <t>Dimension Stone Mining and Quarrying</t>
  </si>
  <si>
    <t>212312 - Crushed and Broken Limestone Mining and Quarrying</t>
  </si>
  <si>
    <t>Crushed and Broken Limestone Mining and Quarrying</t>
  </si>
  <si>
    <t>212313 - Crushed and Broken Granite Mining and Quarrying</t>
  </si>
  <si>
    <t>Crushed and Broken Granite Mining and Quarrying</t>
  </si>
  <si>
    <t>212319 - Other Crushed and Broken Stone Mining and Quarrying</t>
  </si>
  <si>
    <t>Other Crushed and Broken Stone Mining and Quarrying</t>
  </si>
  <si>
    <t>212321 - Construction Sand and Gravel Mining</t>
  </si>
  <si>
    <t>Construction Sand and Gravel Mining</t>
  </si>
  <si>
    <t>212322 - Industrial Sand Mining</t>
  </si>
  <si>
    <t>Industrial Sand Mining</t>
  </si>
  <si>
    <t>212323 - Kaolin, Clay, and Ceramic and Refractory Minerals Mining</t>
  </si>
  <si>
    <t>Kaolin, Clay, and Ceramic and Refractory Minerals Mining</t>
  </si>
  <si>
    <t>212390 - Other Nonmetallic Mineral Mining and Quarrying</t>
  </si>
  <si>
    <t>Other Nonmetallic Mineral Mining and Quarrying</t>
  </si>
  <si>
    <t>213111 - Drilling Oil and Gas Wells</t>
  </si>
  <si>
    <t>Drilling Oil and Gas Wells</t>
  </si>
  <si>
    <t>213112 - Support Activities for Oil and Gas Operations</t>
  </si>
  <si>
    <t>Support Activities for Oil and Gas Operations</t>
  </si>
  <si>
    <t>213113 - Support Activities for Coal Mining</t>
  </si>
  <si>
    <t>Support Activities for Coal Mining</t>
  </si>
  <si>
    <t>213114 - Support Activities for Metal Mining</t>
  </si>
  <si>
    <t>Support Activities for Metal Mining</t>
  </si>
  <si>
    <t>213115 - Support Activities for Nonmetallic Minerals (except Fuels) Mining</t>
  </si>
  <si>
    <t>Support Activities for Nonmetallic Minerals (except Fuels) Mining</t>
  </si>
  <si>
    <t>221111 - Hydroelectric Power Generation</t>
  </si>
  <si>
    <t>Hydroelectric Power Generation</t>
  </si>
  <si>
    <t>221112 - Fossil Fuel Electric Power Generation</t>
  </si>
  <si>
    <t>Fossil Fuel Electric Power Generation</t>
  </si>
  <si>
    <t>221113 - Nuclear Electric Power Generation</t>
  </si>
  <si>
    <t>Nuclear Electric Power Generation</t>
  </si>
  <si>
    <t>221114 - Solar Electric Power Generation</t>
  </si>
  <si>
    <t>Solar Electric Power Generation</t>
  </si>
  <si>
    <t>221115 - Wind Electric Power Generation</t>
  </si>
  <si>
    <t>Wind Electric Power Generation</t>
  </si>
  <si>
    <t>221116 - Geothermal Electric Power Generation</t>
  </si>
  <si>
    <t>Geothermal Electric Power Generation</t>
  </si>
  <si>
    <t>221117 - Biomass Electric Power Generation</t>
  </si>
  <si>
    <t>Biomass Electric Power Generation</t>
  </si>
  <si>
    <t>221118 - Other Electric Power Generation</t>
  </si>
  <si>
    <t>Other Electric Power Generation</t>
  </si>
  <si>
    <t>221121 - Electric Bulk Power Transmission and Control</t>
  </si>
  <si>
    <t>Electric Bulk Power Transmission and Control</t>
  </si>
  <si>
    <t>221122 - Electric Power Distribution</t>
  </si>
  <si>
    <t>Electric Power Distribution</t>
  </si>
  <si>
    <t>221210 - Natural Gas Distribution</t>
  </si>
  <si>
    <t>Natural Gas Distribution</t>
  </si>
  <si>
    <t>221310 - Water Supply and Irrigation Systems</t>
  </si>
  <si>
    <t>Water Supply and Irrigation Systems</t>
  </si>
  <si>
    <t>221320 - Sewage Treatment Facilities</t>
  </si>
  <si>
    <t>Sewage Treatment Facilities</t>
  </si>
  <si>
    <t>221330 - Steam and Air-Conditioning Supply</t>
  </si>
  <si>
    <t>Steam and Air-Conditioning Supply</t>
  </si>
  <si>
    <t>236115 - New Single-Family Housing Construction (except For-Sale Builders)</t>
  </si>
  <si>
    <t>New Single-Family Housing Construction (except For-Sale Builders)</t>
  </si>
  <si>
    <t>236116 - New Multifamily Housing Construction (except For-Sale Builders)</t>
  </si>
  <si>
    <t>New Multifamily Housing Construction (except For-Sale Builders)</t>
  </si>
  <si>
    <t>236117 - New Housing For-Sale Builders</t>
  </si>
  <si>
    <t>New Housing For-Sale Builders</t>
  </si>
  <si>
    <t>236118 - Residential Remodelers</t>
  </si>
  <si>
    <t>Residential Remodelers</t>
  </si>
  <si>
    <t>236210 - Industrial Building Construction</t>
  </si>
  <si>
    <t>Industrial Building Construction</t>
  </si>
  <si>
    <t>236220 - Commercial and Institutional Building Construction</t>
  </si>
  <si>
    <t>Commercial and Institutional Building Construction</t>
  </si>
  <si>
    <t>237110 - Water and Sewer Line and Related Structures Construction</t>
  </si>
  <si>
    <t>Water and Sewer Line and Related Structures Construction</t>
  </si>
  <si>
    <t>237120 - Oil and Gas Pipeline and Related Structures Construction</t>
  </si>
  <si>
    <t>Oil and Gas Pipeline and Related Structures Construction</t>
  </si>
  <si>
    <t>237130 - Power and Communication Line and Related Structures Construction</t>
  </si>
  <si>
    <t>Power and Communication Line and Related Structures Construction</t>
  </si>
  <si>
    <t>237210 - Land Subdivision</t>
  </si>
  <si>
    <t>Land Subdivision</t>
  </si>
  <si>
    <t>237310 - Highway, Street, and Bridge Construction</t>
  </si>
  <si>
    <t>Highway, Street, and Bridge Construction</t>
  </si>
  <si>
    <t>237990 - Other Heavy and Civil Engineering Construction</t>
  </si>
  <si>
    <t>Other Heavy and Civil Engineering Construction</t>
  </si>
  <si>
    <t>238110 - Poured Concrete Foundation and Structure Contractors</t>
  </si>
  <si>
    <t>Poured Concrete Foundation and Structure Contractors</t>
  </si>
  <si>
    <t>238120 - Structural Steel and Precast Concrete Contractors</t>
  </si>
  <si>
    <t>Structural Steel and Precast Concrete Contractors</t>
  </si>
  <si>
    <t>238130 - Framing Contractors</t>
  </si>
  <si>
    <t>Framing Contractors</t>
  </si>
  <si>
    <t>238140 - Masonry Contractors</t>
  </si>
  <si>
    <t>Masonry Contractors</t>
  </si>
  <si>
    <t>238150 - Glass and Glazing Contractors</t>
  </si>
  <si>
    <t>Glass and Glazing Contractors</t>
  </si>
  <si>
    <t>238160 - Roofing Contractors</t>
  </si>
  <si>
    <t>Roofing Contractors</t>
  </si>
  <si>
    <t>238170 - Siding Contractors</t>
  </si>
  <si>
    <t>Siding Contractors</t>
  </si>
  <si>
    <t>238190 - Other Foundation, Structure, and Building Exterior Contractors</t>
  </si>
  <si>
    <t>Other Foundation, Structure, and Building Exterior Contractors</t>
  </si>
  <si>
    <t>238210 - Electrical Contractors and Other Wiring Installation Contractors</t>
  </si>
  <si>
    <t>Electrical Contractors and Other Wiring Installation Contractors</t>
  </si>
  <si>
    <t>238220 - Plumbing, Heating, and Air-Conditioning Contractors</t>
  </si>
  <si>
    <t>Plumbing, Heating, and Air-Conditioning Contractors</t>
  </si>
  <si>
    <t>238290 - Other Building Equipment Contractors</t>
  </si>
  <si>
    <t>Other Building Equipment Contractors</t>
  </si>
  <si>
    <t>238310 - Drywall and Insulation Contractors</t>
  </si>
  <si>
    <t>Drywall and Insulation Contractors</t>
  </si>
  <si>
    <t>238320 - Painting and Wall Covering Contractors</t>
  </si>
  <si>
    <t>Painting and Wall Covering Contractors</t>
  </si>
  <si>
    <t>238330 - Flooring Contractors</t>
  </si>
  <si>
    <t>Flooring Contractors</t>
  </si>
  <si>
    <t>238340 - Tile and Terrazzo Contractors</t>
  </si>
  <si>
    <t>Tile and Terrazzo Contractors</t>
  </si>
  <si>
    <t>238350 - Finish Carpentry Contractors</t>
  </si>
  <si>
    <t>Finish Carpentry Contractors</t>
  </si>
  <si>
    <t>238390 - Other Building Finishing Contractors</t>
  </si>
  <si>
    <t>Other Building Finishing Contractors</t>
  </si>
  <si>
    <t>238910 - Site Preparation Contractors</t>
  </si>
  <si>
    <t>Site Preparation Contractors</t>
  </si>
  <si>
    <t>238990 - All Other Specialty Trade Contractors</t>
  </si>
  <si>
    <t>All Other Specialty Trade Contractors</t>
  </si>
  <si>
    <t>311111 - Dog and Cat Food Manufacturing</t>
  </si>
  <si>
    <t>Dog and Cat Food Manufacturing</t>
  </si>
  <si>
    <t>311119 - Other Animal Food Manufacturing</t>
  </si>
  <si>
    <t>Other Animal Food Manufacturing</t>
  </si>
  <si>
    <t>311211 - Flour Milling</t>
  </si>
  <si>
    <t>Flour Milling</t>
  </si>
  <si>
    <t>311212 - Rice Milling</t>
  </si>
  <si>
    <t>Rice Milling</t>
  </si>
  <si>
    <t>311213 - Malt Manufacturing</t>
  </si>
  <si>
    <t>Malt Manufacturing</t>
  </si>
  <si>
    <t>311221 - Wet Corn Milling and Starch Manufacturing</t>
  </si>
  <si>
    <t>Wet Corn Milling and Starch Manufacturing</t>
  </si>
  <si>
    <t>311224 - Soybean and Other Oilseed Processing</t>
  </si>
  <si>
    <t>Soybean and Other Oilseed Processing</t>
  </si>
  <si>
    <t>311225 - Fats and Oils Refining and Blending</t>
  </si>
  <si>
    <t>Fats and Oils Refining and Blending</t>
  </si>
  <si>
    <t>311230 - Breakfast Cereal Manufacturing</t>
  </si>
  <si>
    <t>Breakfast Cereal Manufacturing</t>
  </si>
  <si>
    <t>311313 - Beet Sugar Manufacturing</t>
  </si>
  <si>
    <t>Beet Sugar Manufacturing</t>
  </si>
  <si>
    <t>311314 - Cane Sugar Manufacturing</t>
  </si>
  <si>
    <t>Cane Sugar Manufacturing</t>
  </si>
  <si>
    <t>311340 - Non Chocolate Confectionery Manufacturing</t>
  </si>
  <si>
    <t>Non Chocolate Confectionery Manufacturing</t>
  </si>
  <si>
    <t>311351 - Chocolate and Confectionery Manufacturing from Cacao Beans</t>
  </si>
  <si>
    <t>Chocolate and Confectionery Manufacturing from Cacao Beans</t>
  </si>
  <si>
    <t>311352 - Confectionery Manufacturing from Purchased Chocolate</t>
  </si>
  <si>
    <t>Confectionery Manufacturing from Purchased Chocolate</t>
  </si>
  <si>
    <t>311411 - Frozen Fruit, Juice, and Vegetable Manufacturing</t>
  </si>
  <si>
    <t>Frozen Fruit, Juice, and Vegetable Manufacturing</t>
  </si>
  <si>
    <t>311412 - Frozen Specialty Food Manufacturing</t>
  </si>
  <si>
    <t>Frozen Specialty Food Manufacturing</t>
  </si>
  <si>
    <t>311421 - Fruit and Vegetable Canning</t>
  </si>
  <si>
    <t>Fruit and Vegetable Canning</t>
  </si>
  <si>
    <t>311422 - Specialty Canning</t>
  </si>
  <si>
    <t>Specialty Canning</t>
  </si>
  <si>
    <t>311423 - Dried and Dehydrated Food Manufacturing</t>
  </si>
  <si>
    <t>Dried and Dehydrated Food Manufacturing</t>
  </si>
  <si>
    <t>311511 - Fluid Milk Manufacturing</t>
  </si>
  <si>
    <t>Fluid Milk Manufacturing</t>
  </si>
  <si>
    <t>311512 - Creamery Butter Manufacturing</t>
  </si>
  <si>
    <t>Creamery Butter Manufacturing</t>
  </si>
  <si>
    <t>311513 - Cheese Manufacturing</t>
  </si>
  <si>
    <t>Cheese Manufacturing</t>
  </si>
  <si>
    <t>311514 - Dry, Condensed, and Evaporated Dairy Product Manufacturing</t>
  </si>
  <si>
    <t>Dry, Condensed, and Evaporated Dairy Product Manufacturing</t>
  </si>
  <si>
    <t>311520 - Ice Cream and Frozen Dessert Manufacturing</t>
  </si>
  <si>
    <t>Ice Cream and Frozen Dessert Manufacturing</t>
  </si>
  <si>
    <t>311611 - Animal (except Poultry) Slaughtering</t>
  </si>
  <si>
    <t>Animal (except Poultry) Slaughtering</t>
  </si>
  <si>
    <t>311612 - Meat Processed from Carcasses</t>
  </si>
  <si>
    <t>Meat Processed from Carcasses</t>
  </si>
  <si>
    <t>311613 - Rendering and Meat Byproduct Processing</t>
  </si>
  <si>
    <t>Rendering and Meat Byproduct Processing</t>
  </si>
  <si>
    <t>311615 - Poultry Processing</t>
  </si>
  <si>
    <t>Poultry Processing</t>
  </si>
  <si>
    <t>311710 - Seafood Product Preparation and Packaging</t>
  </si>
  <si>
    <t>Seafood Product Preparation and Packaging</t>
  </si>
  <si>
    <t>311811 - Retail Bakeries</t>
  </si>
  <si>
    <t>Retail Bakeries</t>
  </si>
  <si>
    <t>311812 - Commercial Bakeries</t>
  </si>
  <si>
    <t>Commercial Bakeries</t>
  </si>
  <si>
    <t>311813 - Frozen Cakes, Pies, and Other Pastries Manufacturing</t>
  </si>
  <si>
    <t>Frozen Cakes, Pies, and Other Pastries Manufacturing</t>
  </si>
  <si>
    <t>311821 - Cookie and Cracker Manufacturing</t>
  </si>
  <si>
    <t>Cookie and Cracker Manufacturing</t>
  </si>
  <si>
    <t>311824 - Dry Pasta, Dough, and Flour Mixes Manufacturing from Purchased Flour</t>
  </si>
  <si>
    <t>Dry Pasta, Dough, and Flour Mixes Manufacturing from Purchased Flour</t>
  </si>
  <si>
    <t>311830 - Tortilla Manufacturing</t>
  </si>
  <si>
    <t>Tortilla Manufacturing</t>
  </si>
  <si>
    <t>311911 - Roasted Nuts and Peanut Butter Manufacturing</t>
  </si>
  <si>
    <t>Roasted Nuts and Peanut Butter Manufacturing</t>
  </si>
  <si>
    <t>311919 - Other Snack Food Manufacturing</t>
  </si>
  <si>
    <t>Other Snack Food Manufacturing</t>
  </si>
  <si>
    <t>311920 - Coffee and Tea Manufacturing</t>
  </si>
  <si>
    <t>Coffee and Tea Manufacturing</t>
  </si>
  <si>
    <t>311930 - Flavoring Syrup and Concentrate Manufacturing</t>
  </si>
  <si>
    <t>Flavoring Syrup and Concentrate Manufacturing</t>
  </si>
  <si>
    <t>311941 - Mayonnaise, Dressing, and Other Prepared Sauce Manufacturing</t>
  </si>
  <si>
    <t>Mayonnaise, Dressing, and Other Prepared Sauce Manufacturing</t>
  </si>
  <si>
    <t>311942 - Spice and Extract Manufacturing</t>
  </si>
  <si>
    <t>Spice and Extract Manufacturing</t>
  </si>
  <si>
    <t>311991 - Perishable Prepared Food Manufacturing</t>
  </si>
  <si>
    <t>Perishable Prepared Food Manufacturing</t>
  </si>
  <si>
    <t>311999 - All Other Miscellaneous Food Manufacturing</t>
  </si>
  <si>
    <t>All Other Miscellaneous Food Manufacturing</t>
  </si>
  <si>
    <t>312111 - Soft Drink Manufacturing</t>
  </si>
  <si>
    <t>Soft Drink Manufacturing</t>
  </si>
  <si>
    <t>312112 - Bottled Water Manufacturing</t>
  </si>
  <si>
    <t>Bottled Water Manufacturing</t>
  </si>
  <si>
    <t>312113 - Ice Manufacturing</t>
  </si>
  <si>
    <t>Ice Manufacturing</t>
  </si>
  <si>
    <t>312120 - Breweries</t>
  </si>
  <si>
    <t>Breweries</t>
  </si>
  <si>
    <t>312130 - Wineries</t>
  </si>
  <si>
    <t>Wineries</t>
  </si>
  <si>
    <t>312140 - Distilleries</t>
  </si>
  <si>
    <t>Distilleries</t>
  </si>
  <si>
    <t>312230 - Tobacco Manufacturing</t>
  </si>
  <si>
    <t>Tobacco Manufacturing</t>
  </si>
  <si>
    <t>313110 - Fiber, Yarn, and Thread Mills</t>
  </si>
  <si>
    <t>Fiber, Yarn, and Thread Mills</t>
  </si>
  <si>
    <t>313210 - Broadwoven Fabric Mills</t>
  </si>
  <si>
    <t>Broadwoven Fabric Mills</t>
  </si>
  <si>
    <t>313220 - Narrow Fabric Mills and Schiffli Machine Embroidery</t>
  </si>
  <si>
    <t>Narrow Fabric Mills and Schiffli Machine Embroidery</t>
  </si>
  <si>
    <t>313230 - Nonwoven Fabric Mills</t>
  </si>
  <si>
    <t>Nonwoven Fabric Mills</t>
  </si>
  <si>
    <t>313240 - Knit Fabric Mills</t>
  </si>
  <si>
    <t>Knit Fabric Mills</t>
  </si>
  <si>
    <t>313310 - Textile and Fabric Finishing Mills</t>
  </si>
  <si>
    <t>Textile and Fabric Finishing Mills</t>
  </si>
  <si>
    <t>313320 - Fabric Coating Mills</t>
  </si>
  <si>
    <t>Fabric Coating Mills</t>
  </si>
  <si>
    <t>314110 - Carpet and Rug Mills</t>
  </si>
  <si>
    <t>Carpet and Rug Mills</t>
  </si>
  <si>
    <t>314120 - Curtain and Linen Mills</t>
  </si>
  <si>
    <t>Curtain and Linen Mills</t>
  </si>
  <si>
    <t>314910 - Textile Bag and Canvas Mills</t>
  </si>
  <si>
    <t>Textile Bag and Canvas Mills</t>
  </si>
  <si>
    <t>314994 - Rope, Cordage, Twine, Tire Cord, and Tire Fabric Mills</t>
  </si>
  <si>
    <t>Rope, Cordage, Twine, Tire Cord, and Tire Fabric Mills</t>
  </si>
  <si>
    <t>314999 - All Other Miscellaneous Textile Product Mills</t>
  </si>
  <si>
    <t>All Other Miscellaneous Textile Product Mills</t>
  </si>
  <si>
    <t>315120 - Apparel Knitting Mills</t>
  </si>
  <si>
    <t>Apparel Knitting Mills</t>
  </si>
  <si>
    <t>315210 - Cut and Sew Apparel Contractors</t>
  </si>
  <si>
    <t>Cut and Sew Apparel Contractors</t>
  </si>
  <si>
    <t>315250 - Cut and Sew Apparel Manufacturing (except Contractors)</t>
  </si>
  <si>
    <t>Cut and Sew Apparel Manufacturing (except Contractors)</t>
  </si>
  <si>
    <t>315990 - Apparel Accessories and Other Apparel Manufacturing</t>
  </si>
  <si>
    <t>Apparel Accessories and Other Apparel Manufacturing</t>
  </si>
  <si>
    <t>316110 - Leather and Hide Tanning and Finishing</t>
  </si>
  <si>
    <t>Leather and Hide Tanning and Finishing</t>
  </si>
  <si>
    <t>316210 - Footwear Manufacturing</t>
  </si>
  <si>
    <t>Footwear Manufacturing</t>
  </si>
  <si>
    <t>316990 - Other Leather and Allied Product Manufacturing</t>
  </si>
  <si>
    <t>Other Leather and Allied Product Manufacturing</t>
  </si>
  <si>
    <t>321113 - Sawmills</t>
  </si>
  <si>
    <t>Sawmills</t>
  </si>
  <si>
    <t>321114 - Wood Preservation</t>
  </si>
  <si>
    <t>Wood Preservation</t>
  </si>
  <si>
    <t>321211 - Hardwood Veneer and Plywood Manufacturing</t>
  </si>
  <si>
    <t>Hardwood Veneer and Plywood Manufacturing</t>
  </si>
  <si>
    <t>321212 - Softwood Veneer and Plywood Manufacturing</t>
  </si>
  <si>
    <t>Softwood Veneer and Plywood Manufacturing</t>
  </si>
  <si>
    <t>321215 - Engineered Wood Member Manufacturing</t>
  </si>
  <si>
    <t>Engineered Wood Member Manufacturing</t>
  </si>
  <si>
    <t>321219 - Reconstituted Wood Product Manufacturing</t>
  </si>
  <si>
    <t>Reconstituted Wood Product Manufacturing</t>
  </si>
  <si>
    <t>321911 - Wood Window and Door Manufacturing</t>
  </si>
  <si>
    <t>Wood Window and Door Manufacturing</t>
  </si>
  <si>
    <t>321912 - Cut Stock, Resawing Lumber, and Planing</t>
  </si>
  <si>
    <t>Cut Stock, Resawing Lumber, and Planing</t>
  </si>
  <si>
    <t>321918 - Other Millwork (including Flooring)</t>
  </si>
  <si>
    <t>Other Millwork (including Flooring)</t>
  </si>
  <si>
    <t>321920 - Wood Container and Pallet Manufacturing</t>
  </si>
  <si>
    <t>Wood Container and Pallet Manufacturing</t>
  </si>
  <si>
    <t>321991 - Manufactured Home (Mobile Home) Manufacturing</t>
  </si>
  <si>
    <t>Manufactured Home (Mobile Home) Manufacturing</t>
  </si>
  <si>
    <t>321992 - Prefabricated Wood Building Manufacturing</t>
  </si>
  <si>
    <t>Prefabricated Wood Building Manufacturing</t>
  </si>
  <si>
    <t>321999 - All Other Miscellaneous Wood Product Manufacturing</t>
  </si>
  <si>
    <t>All Other Miscellaneous Wood Product Manufacturing</t>
  </si>
  <si>
    <t>322110 - Pulp Mills</t>
  </si>
  <si>
    <t>Pulp Mills</t>
  </si>
  <si>
    <t>322120 - Paper Mills</t>
  </si>
  <si>
    <t>Paper Mills</t>
  </si>
  <si>
    <t>322130 - Paperboard Mills</t>
  </si>
  <si>
    <t>Paperboard Mills</t>
  </si>
  <si>
    <t>322211 - Corrugated and Solid Fiber Box Manufacturing</t>
  </si>
  <si>
    <t>Corrugated and Solid Fiber Box Manufacturing</t>
  </si>
  <si>
    <t>322212 - Folding Paperboard Box Manufacturing</t>
  </si>
  <si>
    <t>Folding Paperboard Box Manufacturing</t>
  </si>
  <si>
    <t>322219 - Other Paperboard Container Manufacturing</t>
  </si>
  <si>
    <t>Other Paperboard Container Manufacturing</t>
  </si>
  <si>
    <t>322220 - Paper Bag and Coated and Treated Paper Manufacturing</t>
  </si>
  <si>
    <t>Paper Bag and Coated and Treated Paper Manufacturing</t>
  </si>
  <si>
    <t>322230 - Stationery Product Manufacturing</t>
  </si>
  <si>
    <t>Stationery Product Manufacturing</t>
  </si>
  <si>
    <t>322291 - Sanitary Paper Product Manufacturing</t>
  </si>
  <si>
    <t>Sanitary Paper Product Manufacturing</t>
  </si>
  <si>
    <t>322299 - All Other Converted Paper Product Manufacturing</t>
  </si>
  <si>
    <t>All Other Converted Paper Product Manufacturing</t>
  </si>
  <si>
    <t>323111 - Commercial Printing (except Screen and Books)</t>
  </si>
  <si>
    <t>Commercial Printing (except Screen and Books)</t>
  </si>
  <si>
    <t>323113 - Commercial Screen Printing</t>
  </si>
  <si>
    <t>Commercial Screen Printing</t>
  </si>
  <si>
    <t>323117 - Books Printing</t>
  </si>
  <si>
    <t>Books Printing</t>
  </si>
  <si>
    <t>323120 - Support Activities for Printing</t>
  </si>
  <si>
    <t>Support Activities for Printing</t>
  </si>
  <si>
    <t>324110 - Petroleum Refineries</t>
  </si>
  <si>
    <t>Petroleum Refineries</t>
  </si>
  <si>
    <t>324121 - Asphalt Paving Mixture and Block Manufacturing</t>
  </si>
  <si>
    <t>Asphalt Paving Mixture and Block Manufacturing</t>
  </si>
  <si>
    <t>324122 - Asphalt Shingle and Coating Materials Manufacturing</t>
  </si>
  <si>
    <t>Asphalt Shingle and Coating Materials Manufacturing</t>
  </si>
  <si>
    <t>324191 - Petroleum Lubricating Oil and Grease Manufacturing</t>
  </si>
  <si>
    <t>Petroleum Lubricating Oil and Grease Manufacturing</t>
  </si>
  <si>
    <t>324199 - All Other Petroleum and Coal Products Manufacturing</t>
  </si>
  <si>
    <t>All Other Petroleum and Coal Products Manufacturing</t>
  </si>
  <si>
    <t>325110 - Petrochemical Manufacturing</t>
  </si>
  <si>
    <t>Petrochemical Manufacturing</t>
  </si>
  <si>
    <t>325120 - Industrial Gas Manufacturing</t>
  </si>
  <si>
    <t>Industrial Gas Manufacturing</t>
  </si>
  <si>
    <t>325130 - Synthetic Dye and Pigment Manufacturing</t>
  </si>
  <si>
    <t>Synthetic Dye and Pigment Manufacturing</t>
  </si>
  <si>
    <t>325180 - Other Basic Inorganic Chemical Manufacturing</t>
  </si>
  <si>
    <t>Other Basic Inorganic Chemical Manufacturing</t>
  </si>
  <si>
    <t>325193 - Ethyl Alcohol Manufacturing</t>
  </si>
  <si>
    <t>Ethyl Alcohol Manufacturing</t>
  </si>
  <si>
    <t>325194 - Cyclic Crude, Intermediate, and Gum and Wood Chemical Manufacturing</t>
  </si>
  <si>
    <t>Cyclic Crude, Intermediate, and Gum and Wood Chemical Manufacturing</t>
  </si>
  <si>
    <t>325199 - All Other Basic Organic Chemical Manufacturing</t>
  </si>
  <si>
    <t>All Other Basic Organic Chemical Manufacturing</t>
  </si>
  <si>
    <t>325211 - Plastics Material and Resin Manufacturing</t>
  </si>
  <si>
    <t>Plastics Material and Resin Manufacturing</t>
  </si>
  <si>
    <t>325212 - Synthetic Rubber Manufacturing</t>
  </si>
  <si>
    <t>Synthetic Rubber Manufacturing</t>
  </si>
  <si>
    <t>325220 - Artificial and Synthetic Fibers and Filaments Manufacturing</t>
  </si>
  <si>
    <t>Artificial and Synthetic Fibers and Filaments Manufacturing</t>
  </si>
  <si>
    <t>325311 - Nitrogenous Fertilizer Manufacturing</t>
  </si>
  <si>
    <t>Nitrogenous Fertilizer Manufacturing</t>
  </si>
  <si>
    <t>325312 - Phosphatic Fertilizer Manufacturing</t>
  </si>
  <si>
    <t>Phosphatic Fertilizer Manufacturing</t>
  </si>
  <si>
    <t>325314 - Fertilizer (Mixing Only) Manufacturing</t>
  </si>
  <si>
    <t>Fertilizer (Mixing Only) Manufacturing</t>
  </si>
  <si>
    <t>325315 - Compost Manufacturing</t>
  </si>
  <si>
    <t>Compost Manufacturing</t>
  </si>
  <si>
    <t>325320 - Pesticide and Other Agricultural Chemical Manufacturing</t>
  </si>
  <si>
    <t>Pesticide and Other Agricultural Chemical Manufacturing</t>
  </si>
  <si>
    <t>325411 - Medicinal and Botanical Manufacturing</t>
  </si>
  <si>
    <t>Medicinal and Botanical Manufacturing</t>
  </si>
  <si>
    <t>325412 - Pharmaceutical Preparation Manufacturing</t>
  </si>
  <si>
    <t>Pharmaceutical Preparation Manufacturing</t>
  </si>
  <si>
    <t>325413 - In-Vitro Diagnostic Substance Manufacturing</t>
  </si>
  <si>
    <t>In-Vitro Diagnostic Substance Manufacturing</t>
  </si>
  <si>
    <t>325414 - Biological Product (except Diagnostic) Manufacturing</t>
  </si>
  <si>
    <t>Biological Product (except Diagnostic) Manufacturing</t>
  </si>
  <si>
    <t>325510 - Paint and Coating Manufacturing</t>
  </si>
  <si>
    <t>Paint and Coating Manufacturing</t>
  </si>
  <si>
    <t>325520 - Adhesive Manufacturing</t>
  </si>
  <si>
    <t>Adhesive Manufacturing</t>
  </si>
  <si>
    <t>325611 - Soap and Other Detergent Manufacturing</t>
  </si>
  <si>
    <t>Soap and Other Detergent Manufacturing</t>
  </si>
  <si>
    <t>325612 - Polish and Other Sanitation Good Manufacturing</t>
  </si>
  <si>
    <t>Polish and Other Sanitation Good Manufacturing</t>
  </si>
  <si>
    <t>325613 - Surface Active Agent Manufacturing</t>
  </si>
  <si>
    <t>Surface Active Agent Manufacturing</t>
  </si>
  <si>
    <t>325620 - Toilet Preparation Manufacturing</t>
  </si>
  <si>
    <t>Toilet Preparation Manufacturing</t>
  </si>
  <si>
    <t>325910 - Printing Ink Manufacturing</t>
  </si>
  <si>
    <t>Printing Ink Manufacturing</t>
  </si>
  <si>
    <t>325920 - Explosives Manufacturing</t>
  </si>
  <si>
    <t>Explosives Manufacturing</t>
  </si>
  <si>
    <t>325991 - Custom Compounding of Purchased Resins</t>
  </si>
  <si>
    <t>Custom Compounding of Purchased Resins</t>
  </si>
  <si>
    <t>325992 - Photographic Film, Paper, Plate, Chemical, and Copy Toner Manufacturing</t>
  </si>
  <si>
    <t>Photographic Film, Paper, Plate, Chemical, and Copy Toner Manufacturing</t>
  </si>
  <si>
    <t>325998 - All Other Miscellaneous Chemical Product and Preparation Manufacturing</t>
  </si>
  <si>
    <t>All Other Miscellaneous Chemical Product and Preparation Manufacturing</t>
  </si>
  <si>
    <t>326111 - Plastics Bag and Pouch Manufacturing</t>
  </si>
  <si>
    <t>Plastics Bag and Pouch Manufacturing</t>
  </si>
  <si>
    <t>326112 - Plastics Packaging Film and Sheet (including Laminated) Manufacturing</t>
  </si>
  <si>
    <t>Plastics Packaging Film and Sheet (including Laminated) Manufacturing</t>
  </si>
  <si>
    <t>326113 - Unlaminated Plastics Film and Sheet (except Packaging) Manufacturing</t>
  </si>
  <si>
    <t>Unlaminated Plastics Film and Sheet (except Packaging) Manufacturing</t>
  </si>
  <si>
    <t>326121 - Unlaminated Plastics Profile Shape Manufacturing</t>
  </si>
  <si>
    <t>Unlaminated Plastics Profile Shape Manufacturing</t>
  </si>
  <si>
    <t>326122 - Plastics Pipe and Pipe Fitting Manufacturing</t>
  </si>
  <si>
    <t>Plastics Pipe and Pipe Fitting Manufacturing</t>
  </si>
  <si>
    <t>326130 - Laminated Plastics Plate, Sheet (except Packaging), and Shape Manufacturing</t>
  </si>
  <si>
    <t>Laminated Plastics Plate, Sheet (except Packaging), and Shape Manufacturing</t>
  </si>
  <si>
    <t>326140 - Polystyrene Foam Product Manufacturing</t>
  </si>
  <si>
    <t>Polystyrene Foam Product Manufacturing</t>
  </si>
  <si>
    <t>326150 - Urethane and Other Foam Product (except Polystyrene) Manufacturing</t>
  </si>
  <si>
    <t>Urethane and Other Foam Product (except Polystyrene) Manufacturing</t>
  </si>
  <si>
    <t>326160 - Plastics Bottle Manufacturing</t>
  </si>
  <si>
    <t>Plastics Bottle Manufacturing</t>
  </si>
  <si>
    <t>326191 - Plastics Plumbing Fixture Manufacturing</t>
  </si>
  <si>
    <t>Plastics Plumbing Fixture Manufacturing</t>
  </si>
  <si>
    <t>326199 - All Other Plastics Product Manufacturing</t>
  </si>
  <si>
    <t>All Other Plastics Product Manufacturing</t>
  </si>
  <si>
    <t>326211 - Tire Manufacturing (except Retreading)</t>
  </si>
  <si>
    <t>Tire Manufacturing (except Retreading)</t>
  </si>
  <si>
    <t>326212 - Tire Retreading</t>
  </si>
  <si>
    <t>Tire Retreading</t>
  </si>
  <si>
    <t>326220 - Rubber and Plastics Hoses and Belting Manufacturing</t>
  </si>
  <si>
    <t>Rubber and Plastics Hoses and Belting Manufacturing</t>
  </si>
  <si>
    <t>326291 - Rubber Product Manufacturing for Mechanical Use</t>
  </si>
  <si>
    <t>Rubber Product Manufacturing for Mechanical Use</t>
  </si>
  <si>
    <t>326299 - All Other Rubber Product Manufacturing</t>
  </si>
  <si>
    <t>All Other Rubber Product Manufacturing</t>
  </si>
  <si>
    <t>327110 - Pottery, Ceramics, and Plumbing Fixture Manufacturing</t>
  </si>
  <si>
    <t>Pottery, Ceramics, and Plumbing Fixture Manufacturing</t>
  </si>
  <si>
    <t>327120 - Clay Building Material and Refractories Manufacturing</t>
  </si>
  <si>
    <t>Clay Building Material and Refractories Manufacturing</t>
  </si>
  <si>
    <t>327211 - Flat Glass Manufacturing</t>
  </si>
  <si>
    <t>Flat Glass Manufacturing</t>
  </si>
  <si>
    <t>327212 - Other Pressed and Blown Glass and Glassware Manufacturing</t>
  </si>
  <si>
    <t>Other Pressed and Blown Glass and Glassware Manufacturing</t>
  </si>
  <si>
    <t>327213 - Glass Container Manufacturing</t>
  </si>
  <si>
    <t>Glass Container Manufacturing</t>
  </si>
  <si>
    <t>327215 - Glass Product Manufacturing Made of Purchased Glass</t>
  </si>
  <si>
    <t>Glass Product Manufacturing Made of Purchased Glass</t>
  </si>
  <si>
    <t>327310 - Cement Manufacturing</t>
  </si>
  <si>
    <t>Cement Manufacturing</t>
  </si>
  <si>
    <t>327320 - Ready-Mix Concrete Manufacturing</t>
  </si>
  <si>
    <t>Ready-Mix Concrete Manufacturing</t>
  </si>
  <si>
    <t>327331 - Concrete Block and Brick Manufacturing</t>
  </si>
  <si>
    <t>Concrete Block and Brick Manufacturing</t>
  </si>
  <si>
    <t>327332 - Concrete Pipe Manufacturing</t>
  </si>
  <si>
    <t>Concrete Pipe Manufacturing</t>
  </si>
  <si>
    <t>327390 - Other Concrete Product Manufacturing</t>
  </si>
  <si>
    <t>Other Concrete Product Manufacturing</t>
  </si>
  <si>
    <t>327410 - Lime Manufacturing</t>
  </si>
  <si>
    <t>Lime Manufacturing</t>
  </si>
  <si>
    <t>327420 - Gypsum Product Manufacturing</t>
  </si>
  <si>
    <t>Gypsum Product Manufacturing</t>
  </si>
  <si>
    <t>327910 - Abrasive Product Manufacturing</t>
  </si>
  <si>
    <t>Abrasive Product Manufacturing</t>
  </si>
  <si>
    <t>327991 - Cut Stone and Stone Product Manufacturing</t>
  </si>
  <si>
    <t>Cut Stone and Stone Product Manufacturing</t>
  </si>
  <si>
    <t>327992 - Ground or Treated Mineral and Earth Manufacturing</t>
  </si>
  <si>
    <t>Ground or Treated Mineral and Earth Manufacturing</t>
  </si>
  <si>
    <t>327993 - Mineral Wool Manufacturing</t>
  </si>
  <si>
    <t>Mineral Wool Manufacturing</t>
  </si>
  <si>
    <t>327999 - All Other Miscellaneous Nonmetallic Mineral Product Manufacturing</t>
  </si>
  <si>
    <t>All Other Miscellaneous Nonmetallic Mineral Product Manufacturing</t>
  </si>
  <si>
    <t>331110 - Iron and Steel Mills and Ferroalloy Manufacturing</t>
  </si>
  <si>
    <t>Iron and Steel Mills and Ferroalloy Manufacturing</t>
  </si>
  <si>
    <t>331210 - Iron and Steel Pipe and Tube Manufacturing from Purchased Steel</t>
  </si>
  <si>
    <t>Iron and Steel Pipe and Tube Manufacturing from Purchased Steel</t>
  </si>
  <si>
    <t>331221 - Rolled Steel Shape Manufacturing</t>
  </si>
  <si>
    <t>Rolled Steel Shape Manufacturing</t>
  </si>
  <si>
    <t>331222 - Steel Wire Drawing</t>
  </si>
  <si>
    <t>Steel Wire Drawing</t>
  </si>
  <si>
    <t>331313 - Alumina Refining and Primary Aluminum Production</t>
  </si>
  <si>
    <t>Alumina Refining and Primary Aluminum Production</t>
  </si>
  <si>
    <t>331314 - Secondary Smelting and Alloying of Aluminum</t>
  </si>
  <si>
    <t>Secondary Smelting and Alloying of Aluminum</t>
  </si>
  <si>
    <t>331315 - Aluminum Sheet, Plate, and Foil Manufacturing</t>
  </si>
  <si>
    <t>Aluminum Sheet, Plate, and Foil Manufacturing</t>
  </si>
  <si>
    <t>331318 - Other Aluminum Rolling, Drawing, and Extruding</t>
  </si>
  <si>
    <t>Other Aluminum Rolling, Drawing, and Extruding</t>
  </si>
  <si>
    <t>331410 - Non Ferrous Metal (except Aluminum) Smelting and Refining</t>
  </si>
  <si>
    <t>Non Ferrous Metal (except Aluminum) Smelting and Refining</t>
  </si>
  <si>
    <t>331420 - Copper Rolling, Drawing, Extruding, and Alloying</t>
  </si>
  <si>
    <t>Copper Rolling, Drawing, Extruding, and Alloying</t>
  </si>
  <si>
    <t>331491 - Non Ferrous Metal (except Copper and Aluminum) Rolling, Drawing, and Extruding</t>
  </si>
  <si>
    <t>Non Ferrous Metal (except Copper and Aluminum) Rolling, Drawing, and Extruding</t>
  </si>
  <si>
    <t>331492 - Secondary Smelting, Refining, and Alloying of Nonferrous Metal (except Copper and Aluminum)</t>
  </si>
  <si>
    <t>Secondary Smelting, Refining, and Alloying of Nonferrous Metal (except Copper and Aluminum)</t>
  </si>
  <si>
    <t>331511 - Iron Foundries</t>
  </si>
  <si>
    <t>Iron Foundries</t>
  </si>
  <si>
    <t>331512 - Steel Investment Foundries</t>
  </si>
  <si>
    <t>Steel Investment Foundries</t>
  </si>
  <si>
    <t>331513 - Steel Foundries (except Investment)</t>
  </si>
  <si>
    <t>Steel Foundries (except Investment)</t>
  </si>
  <si>
    <t>331523 - Nonferrous Metal Die-Casting Foundries</t>
  </si>
  <si>
    <t>Nonferrous Metal Die-Casting Foundries</t>
  </si>
  <si>
    <t>331524 - Aluminum Foundries (except Die-Casting)</t>
  </si>
  <si>
    <t>Aluminum Foundries (except Die-Casting)</t>
  </si>
  <si>
    <t>331529 - Other Nonferrous Metal Foundries (except Die-Casting)</t>
  </si>
  <si>
    <t>Other Nonferrous Metal Foundries (except Die-Casting)</t>
  </si>
  <si>
    <t>332111 - Iron and Steel Forging</t>
  </si>
  <si>
    <t>Iron and Steel Forging</t>
  </si>
  <si>
    <t>332112 - Non Ferrous Forging</t>
  </si>
  <si>
    <t>Non Ferrous Forging</t>
  </si>
  <si>
    <t>332114 - Custom Roll Forming</t>
  </si>
  <si>
    <t>Custom Roll Forming</t>
  </si>
  <si>
    <t>332117 - Powder Metallurgy Part Manufacturing</t>
  </si>
  <si>
    <t>Powder Metallurgy Part Manufacturing</t>
  </si>
  <si>
    <t>332119 - Metal Crown, Closure, and Other Metal Stamping (except Automotive)</t>
  </si>
  <si>
    <t>Metal Crown, Closure, and Other Metal Stamping (except Automotive)</t>
  </si>
  <si>
    <t>332215 - Metal Kitchen Cookware, Utensil, Cutlery, and Flatware (except Precious) Manufacturing</t>
  </si>
  <si>
    <t>Metal Kitchen Cookware, Utensil, Cutlery, and Flatware (except Precious) Manufacturing</t>
  </si>
  <si>
    <t>332216 - Saw Blade and Handtool Manufacturing</t>
  </si>
  <si>
    <t>Saw Blade and Handtool Manufacturing</t>
  </si>
  <si>
    <t>332311 - Prefabricated Metal Building and Component Manufacturing</t>
  </si>
  <si>
    <t>Prefabricated Metal Building and Component Manufacturing</t>
  </si>
  <si>
    <t>332312 - Fabricated Structural Metal Manufacturing</t>
  </si>
  <si>
    <t>Fabricated Structural Metal Manufacturing</t>
  </si>
  <si>
    <t>332313 - Plate Work Manufacturing</t>
  </si>
  <si>
    <t>Plate Work Manufacturing</t>
  </si>
  <si>
    <t>332321 - Metal Window and Door Manufacturing</t>
  </si>
  <si>
    <t>Metal Window and Door Manufacturing</t>
  </si>
  <si>
    <t>332322 - Sheet Metal Work Manufacturing</t>
  </si>
  <si>
    <t>Sheet Metal Work Manufacturing</t>
  </si>
  <si>
    <t>332323 - Ornamental and Architectural Metal Work Manufacturing</t>
  </si>
  <si>
    <t>Ornamental and Architectural Metal Work Manufacturing</t>
  </si>
  <si>
    <t>332410 - Power Boiler and Heat Exchanger Manufacturing</t>
  </si>
  <si>
    <t>Power Boiler and Heat Exchanger Manufacturing</t>
  </si>
  <si>
    <t>332420 - Metal Tank (Heavy Gauge) Manufacturing</t>
  </si>
  <si>
    <t>Metal Tank (Heavy Gauge) Manufacturing</t>
  </si>
  <si>
    <t>332431 - Metal Can Manufacturing</t>
  </si>
  <si>
    <t>Metal Can Manufacturing</t>
  </si>
  <si>
    <t>332439 - Other Metal Container Manufacturing</t>
  </si>
  <si>
    <t>Other Metal Container Manufacturing</t>
  </si>
  <si>
    <t>332510 - Hardware Manufacturing</t>
  </si>
  <si>
    <t>Hardware Manufacturing</t>
  </si>
  <si>
    <t>332613 - Spring Manufacturing</t>
  </si>
  <si>
    <t>Spring Manufacturing</t>
  </si>
  <si>
    <t>332618 - Other Fabricated Wire Product Manufacturing</t>
  </si>
  <si>
    <t>Other Fabricated Wire Product Manufacturing</t>
  </si>
  <si>
    <t>332710 - Machine Shops</t>
  </si>
  <si>
    <t>Machine Shops</t>
  </si>
  <si>
    <t>332721 - Precision Turned Product Manufacturing</t>
  </si>
  <si>
    <t>Precision Turned Product Manufacturing</t>
  </si>
  <si>
    <t>332722 - Bolt, Nut, Screw, Rivet, and Washer Manufacturing</t>
  </si>
  <si>
    <t>Bolt, Nut, Screw, Rivet, and Washer Manufacturing</t>
  </si>
  <si>
    <t>332811 - Metal Heat Treating</t>
  </si>
  <si>
    <t>Metal Heat Treating</t>
  </si>
  <si>
    <t>332812 - Metal Coating, Engraving (except Jewelry and Silverware), and Allied Services to Manufacturers</t>
  </si>
  <si>
    <t>Metal Coating, Engraving (except Jewelry and Silverware), and Allied Services to Manufacturers</t>
  </si>
  <si>
    <t>332813 - Electroplating, Plating, Polishing, Anodizing, and Coloring</t>
  </si>
  <si>
    <t>Electroplating, Plating, Polishing, Anodizing, and Coloring</t>
  </si>
  <si>
    <t>332911 - Industrial Valve Manufacturing</t>
  </si>
  <si>
    <t>Industrial Valve Manufacturing</t>
  </si>
  <si>
    <t>332912 - Fluid Power Valve and Hose Fitting Manufacturing</t>
  </si>
  <si>
    <t>Fluid Power Valve and Hose Fitting Manufacturing</t>
  </si>
  <si>
    <t>332913 - Plumbing Fixture Fitting and Trim Manufacturing</t>
  </si>
  <si>
    <t>Plumbing Fixture Fitting and Trim Manufacturing</t>
  </si>
  <si>
    <t>332919 - Other Metal Valve and Pipe Fitting Manufacturing</t>
  </si>
  <si>
    <t>Other Metal Valve and Pipe Fitting Manufacturing</t>
  </si>
  <si>
    <t>332991 - Ball and Roller Bearing Manufacturing</t>
  </si>
  <si>
    <t>Ball and Roller Bearing Manufacturing</t>
  </si>
  <si>
    <t>332992 - Small Arms Ammunition Manufacturing</t>
  </si>
  <si>
    <t>Small Arms Ammunition Manufacturing</t>
  </si>
  <si>
    <t>332993 - Ammunition (except Small Arms) Manufacturing</t>
  </si>
  <si>
    <t>Ammunition (except Small Arms) Manufacturing</t>
  </si>
  <si>
    <t>332994 - Small Arms, Ordnance, and Ordnance Accessories Manufacturing</t>
  </si>
  <si>
    <t>Small Arms, Ordnance, and Ordnance Accessories Manufacturing</t>
  </si>
  <si>
    <t>332996 - Fabricated Pipe and Pipe Fitting Manufacturing</t>
  </si>
  <si>
    <t>Fabricated Pipe and Pipe Fitting Manufacturing</t>
  </si>
  <si>
    <t>332999 - All Other Miscellaneous Fabricated Metal Product Manufacturing</t>
  </si>
  <si>
    <t>All Other Miscellaneous Fabricated Metal Product Manufacturing</t>
  </si>
  <si>
    <t>333111 - Farm Machinery and Equipment Manufacturing</t>
  </si>
  <si>
    <t>Farm Machinery and Equipment Manufacturing</t>
  </si>
  <si>
    <t>333112 - Lawn and Garden Tractor and Home Lawn and Garden Equipment Manufacturing</t>
  </si>
  <si>
    <t>Lawn and Garden Tractor and Home Lawn and Garden Equipment Manufacturing</t>
  </si>
  <si>
    <t>333120 - Construction Machinery Manufacturing</t>
  </si>
  <si>
    <t>Construction Machinery Manufacturing</t>
  </si>
  <si>
    <t>333131 - Mining Machinery and Equipment Manufacturing</t>
  </si>
  <si>
    <t>Mining Machinery and Equipment Manufacturing</t>
  </si>
  <si>
    <t>333132 - Oil and Gas Field Machinery and Equipment Manufacturing</t>
  </si>
  <si>
    <t>Oil and Gas Field Machinery and Equipment Manufacturing</t>
  </si>
  <si>
    <t>333241 - Food Product Machinery Manufacturing</t>
  </si>
  <si>
    <t>Food Product Machinery Manufacturing</t>
  </si>
  <si>
    <t>333242 - Semiconductor Machinery Manufacturing</t>
  </si>
  <si>
    <t>Semiconductor Machinery Manufacturing</t>
  </si>
  <si>
    <t>333243 - Sawmill, Woodworking, and Paper Machinery Manufacturing</t>
  </si>
  <si>
    <t>Sawmill, Woodworking, and Paper Machinery Manufacturing</t>
  </si>
  <si>
    <t>333248 - All Other Industrial Machinery Manufacturing</t>
  </si>
  <si>
    <t>All Other Industrial Machinery Manufacturing</t>
  </si>
  <si>
    <t>333310 - Commercial and Service Industry Machinery Manufacturing</t>
  </si>
  <si>
    <t>Commercial and Service Industry Machinery Manufacturing</t>
  </si>
  <si>
    <t>333413 - Industrial and Commercial Fan and Blower and Air Purification Equipment Manufacturing</t>
  </si>
  <si>
    <t>Industrial and Commercial Fan and Blower and Air Purification Equipment Manufacturing</t>
  </si>
  <si>
    <t>333414 - Heating Equipment (except Warm Air Furnaces) Manufacturing</t>
  </si>
  <si>
    <t>Heating Equipment (except Warm Air Furnaces) Manufacturing</t>
  </si>
  <si>
    <t>333415 - Air-Conditioning and Warm Air Heating Equipment and Commercial and Industrial Refrigeration Equipment Manufacturing</t>
  </si>
  <si>
    <t>Air-Conditioning and Warm Air Heating Equipment and Commercial and Industrial Refrigeration Equipment Manufacturing</t>
  </si>
  <si>
    <t>333511 - Industrial Mold Manufacturing</t>
  </si>
  <si>
    <t>Industrial Mold Manufacturing</t>
  </si>
  <si>
    <t>333514 - Special Die and Tool, Die Set, Jig, and Fixture Manufacturing</t>
  </si>
  <si>
    <t>Special Die and Tool, Die Set, Jig, and Fixture Manufacturing</t>
  </si>
  <si>
    <t>333515 - Cutting Tool and Machine Tool Accessory Manufacturing</t>
  </si>
  <si>
    <t>Cutting Tool and Machine Tool Accessory Manufacturing</t>
  </si>
  <si>
    <t>333517 - Machine Tool Manufacturing</t>
  </si>
  <si>
    <t>Machine Tool Manufacturing</t>
  </si>
  <si>
    <t>333519 - Rolling Mill and Other Metalworking Machinery Manufacturing</t>
  </si>
  <si>
    <t>Rolling Mill and Other Metalworking Machinery Manufacturing</t>
  </si>
  <si>
    <t>333611 - Turbine and Turbine Generator Set Units Manufacturing</t>
  </si>
  <si>
    <t>Turbine and Turbine Generator Set Units Manufacturing</t>
  </si>
  <si>
    <t>333612 - Speed Changer, Industrial High-Speed Drive, and Gear Manufacturing</t>
  </si>
  <si>
    <t>Speed Changer, Industrial High-Speed Drive, and Gear Manufacturing</t>
  </si>
  <si>
    <t>333613 - Mechanical Power Transmission Equipment Manufacturing</t>
  </si>
  <si>
    <t>Mechanical Power Transmission Equipment Manufacturing</t>
  </si>
  <si>
    <t>333618 - Other Engine Equipment Manufacturing</t>
  </si>
  <si>
    <t>Other Engine Equipment Manufacturing</t>
  </si>
  <si>
    <t>333912 - Air and Gas Compressor Manufacturing</t>
  </si>
  <si>
    <t>Air and Gas Compressor Manufacturing</t>
  </si>
  <si>
    <t>333914 - Measuring, Dispensing, and Other Pumping Equipment Manufacturing</t>
  </si>
  <si>
    <t>Measuring, Dispensing, and Other Pumping Equipment Manufacturing</t>
  </si>
  <si>
    <t>333921 - Elevator and Moving Stairway Manufacturing</t>
  </si>
  <si>
    <t>Elevator and Moving Stairway Manufacturing</t>
  </si>
  <si>
    <t>333922 - Conveyor and Conveying Equipment Manufacturing</t>
  </si>
  <si>
    <t>Conveyor and Conveying Equipment Manufacturing</t>
  </si>
  <si>
    <t>333923 - Overhead Traveling Crane, Hoist, and Monorail System Manufacturing</t>
  </si>
  <si>
    <t>Overhead Traveling Crane, Hoist, and Monorail System Manufacturing</t>
  </si>
  <si>
    <t>333924 - Industrial Truck, Tractor, Trailer, and Stacker Machinery Manufacturing</t>
  </si>
  <si>
    <t>Industrial Truck, Tractor, Trailer, and Stacker Machinery Manufacturing</t>
  </si>
  <si>
    <t>333991 - Power-Driven Handtool Manufacturing</t>
  </si>
  <si>
    <t>Power-Driven Handtool Manufacturing</t>
  </si>
  <si>
    <t>333992 - Welding and Soldering Equipment Manufacturing</t>
  </si>
  <si>
    <t>Welding and Soldering Equipment Manufacturing</t>
  </si>
  <si>
    <t>333993 - Packaging Machinery Manufacturing</t>
  </si>
  <si>
    <t>Packaging Machinery Manufacturing</t>
  </si>
  <si>
    <t>333994 - Industrial Process Furnace and Oven Manufacturing</t>
  </si>
  <si>
    <t>Industrial Process Furnace and Oven Manufacturing</t>
  </si>
  <si>
    <t>333995 - Fluid Power Cylinder and Actuator Manufacturing</t>
  </si>
  <si>
    <t>Fluid Power Cylinder and Actuator Manufacturing</t>
  </si>
  <si>
    <t>333996 - Fluid Power Pump and Motor Manufacturing</t>
  </si>
  <si>
    <t>Fluid Power Pump and Motor Manufacturing</t>
  </si>
  <si>
    <t>333998 - All Other Miscellaneous General Purpose Machinery Manufacturing</t>
  </si>
  <si>
    <t>All Other Miscellaneous General Purpose Machinery Manufacturing</t>
  </si>
  <si>
    <t>334111 - Electronic Computer Manufacturing</t>
  </si>
  <si>
    <t>Electronic Computer Manufacturing</t>
  </si>
  <si>
    <t>334112 - Computer Storage Device Manufacturing</t>
  </si>
  <si>
    <t>Computer Storage Device Manufacturing</t>
  </si>
  <si>
    <t>334118 - Computer Terminal and Other Computer Peripheral Equipment Manufacturing</t>
  </si>
  <si>
    <t>Computer Terminal and Other Computer Peripheral Equipment Manufacturing</t>
  </si>
  <si>
    <t>334210 - Telephone Apparatus Manufacturing</t>
  </si>
  <si>
    <t>Telephone Apparatus Manufacturing</t>
  </si>
  <si>
    <t>334220 - Radio and Television Broadcasting and Wireless Communications Equipment Manufacturing</t>
  </si>
  <si>
    <t>Radio and Television Broadcasting and Wireless Communications Equipment Manufacturing</t>
  </si>
  <si>
    <t>334290 - Other Communications Equipment Manufacturing</t>
  </si>
  <si>
    <t>Other Communications Equipment Manufacturing</t>
  </si>
  <si>
    <t>334310 - Audio and Video Equipment Manufacturing</t>
  </si>
  <si>
    <t>Audio and Video Equipment Manufacturing</t>
  </si>
  <si>
    <t>334412 - Bare Printed Circuit Board Manufacturing</t>
  </si>
  <si>
    <t>Bare Printed Circuit Board Manufacturing</t>
  </si>
  <si>
    <t>334413 - Semiconductor and Related Device Manufacturing</t>
  </si>
  <si>
    <t>Semiconductor and Related Device Manufacturing</t>
  </si>
  <si>
    <t>334416 - Capacitor, Resistor, Coil, Transformer, and Other Inductor Manufacturing</t>
  </si>
  <si>
    <t>Capacitor, Resistor, Coil, Transformer, and Other Inductor Manufacturing</t>
  </si>
  <si>
    <t>334417 - Electronic Connector Manufacturing</t>
  </si>
  <si>
    <t>Electronic Connector Manufacturing</t>
  </si>
  <si>
    <t>334418 - Printed Circuit Assembly (Electronic Assembly) Manufacturing</t>
  </si>
  <si>
    <t>Printed Circuit Assembly (Electronic Assembly) Manufacturing</t>
  </si>
  <si>
    <t>334419 - Other Electronic Component Manufacturing</t>
  </si>
  <si>
    <t>Other Electronic Component Manufacturing</t>
  </si>
  <si>
    <t>334510 - Electromedical and Electrotherapeutic Apparatus Manufacturing</t>
  </si>
  <si>
    <t>Electromedical and Electrotherapeutic Apparatus Manufacturing</t>
  </si>
  <si>
    <t>334511 - Search, Detection, Navigation, Guidance, Aeronautical, and Nautical System and Instrument Manufacturing</t>
  </si>
  <si>
    <t>Search, Detection, Navigation, Guidance, Aeronautical, and Nautical System and Instrument Manufacturing</t>
  </si>
  <si>
    <t>334512 - Automatic Environmental Control Manufacturing for Residential, Commercial, and Appliance Use</t>
  </si>
  <si>
    <t>Automatic Environmental Control Manufacturing for Residential, Commercial, and Appliance Use</t>
  </si>
  <si>
    <t>334513 - Instruments and Related Products Manufacturing for Measuring, Displaying, and Controlling Industrial Process Variables</t>
  </si>
  <si>
    <t>Instruments and Related Products Manufacturing for Measuring, Displaying, and Controlling Industrial Process Variables</t>
  </si>
  <si>
    <t>334514 - Totalizing Fluid Meter and Counting Device Manufacturing</t>
  </si>
  <si>
    <t>Totalizing Fluid Meter and Counting Device Manufacturing</t>
  </si>
  <si>
    <t>334515 - Instrument Manufacturing for Measuring and Testing Electricity and Electrical Signals</t>
  </si>
  <si>
    <t>Instrument Manufacturing for Measuring and Testing Electricity and Electrical Signals</t>
  </si>
  <si>
    <t>334516 - Analytical Laboratory Instrument Manufacturing</t>
  </si>
  <si>
    <t>Analytical Laboratory Instrument Manufacturing</t>
  </si>
  <si>
    <t>334517 - Irradiation Apparatus Manufacturing</t>
  </si>
  <si>
    <t>Irradiation Apparatus Manufacturing</t>
  </si>
  <si>
    <t>334519 - Other Measuring and Controlling Device Manufacturing</t>
  </si>
  <si>
    <t>Other Measuring and Controlling Device Manufacturing</t>
  </si>
  <si>
    <t>334610 - Manufacturing and Reproducing Magnetic and Optical Media</t>
  </si>
  <si>
    <t>Manufacturing and Reproducing Magnetic and Optical Media</t>
  </si>
  <si>
    <t>335131 - Residential Electric Lighting Fixture Manufacturing</t>
  </si>
  <si>
    <t>Residential Electric Lighting Fixture Manufacturing</t>
  </si>
  <si>
    <t>335132 - Commercial, Industrial, and Institutional Electric Lighting Fixture Manufacturing</t>
  </si>
  <si>
    <t>Commercial, Industrial, and Institutional Electric Lighting Fixture Manufacturing</t>
  </si>
  <si>
    <t>335139 - Electric Lamp Bulb and Other Lighting Equipment Manufacturing</t>
  </si>
  <si>
    <t>Electric Lamp Bulb and Other Lighting Equipment Manufacturing</t>
  </si>
  <si>
    <t>335210 - Small Electrical Appliance Manufacturing</t>
  </si>
  <si>
    <t>Small Electrical Appliance Manufacturing</t>
  </si>
  <si>
    <t>335220 - Major Household Appliance Manufacturing</t>
  </si>
  <si>
    <t>Major Household Appliance Manufacturing</t>
  </si>
  <si>
    <t>335311 - Power, Distribution, and Specialty Transformer Manufacturing</t>
  </si>
  <si>
    <t>Power, Distribution, and Specialty Transformer Manufacturing</t>
  </si>
  <si>
    <t>335312 - Motor and Generator Manufacturing</t>
  </si>
  <si>
    <t>Motor and Generator Manufacturing</t>
  </si>
  <si>
    <t>335313 - Switchgear and Switchboard Apparatus Manufacturing</t>
  </si>
  <si>
    <t>Switchgear and Switchboard Apparatus Manufacturing</t>
  </si>
  <si>
    <t>335314 - Relay and Industrial Control Manufacturing</t>
  </si>
  <si>
    <t>Relay and Industrial Control Manufacturing</t>
  </si>
  <si>
    <t>335910 - Battery Manufacturing</t>
  </si>
  <si>
    <t>Battery Manufacturing</t>
  </si>
  <si>
    <t>335921 - Fiber Optic Cable Manufacturing</t>
  </si>
  <si>
    <t>Fiber Optic Cable Manufacturing</t>
  </si>
  <si>
    <t>335929 - Other Communication and Energy Wire Manufacturing</t>
  </si>
  <si>
    <t>Other Communication and Energy Wire Manufacturing</t>
  </si>
  <si>
    <t>335931 - Current-Carrying Wiring Device Manufacturing</t>
  </si>
  <si>
    <t>Current-Carrying Wiring Device Manufacturing</t>
  </si>
  <si>
    <t>335932 - Noncurrent-Carrying Wiring Device Manufacturing</t>
  </si>
  <si>
    <t>Noncurrent-Carrying Wiring Device Manufacturing</t>
  </si>
  <si>
    <t>335991 - Carbon and Graphite Product Manufacturing</t>
  </si>
  <si>
    <t>Carbon and Graphite Product Manufacturing</t>
  </si>
  <si>
    <t>335999 - All Other Miscellaneous Electrical Equipment and Component Manufacturing</t>
  </si>
  <si>
    <t>All Other Miscellaneous Electrical Equipment and Component Manufacturing</t>
  </si>
  <si>
    <t>336110 - Automobile and Light Duty Motor Vehicle Manufacturing</t>
  </si>
  <si>
    <t>Automobile and Light Duty Motor Vehicle Manufacturing</t>
  </si>
  <si>
    <t>336120 - Heavy Duty Truck Manufacturing</t>
  </si>
  <si>
    <t>Heavy Duty Truck Manufacturing</t>
  </si>
  <si>
    <t>336211 - Motor Vehicle Body Manufacturing</t>
  </si>
  <si>
    <t>Motor Vehicle Body Manufacturing</t>
  </si>
  <si>
    <t>336212 - Truck Trailer Manufacturing</t>
  </si>
  <si>
    <t>Truck Trailer Manufacturing</t>
  </si>
  <si>
    <t>336213 - Motor Home Manufacturing</t>
  </si>
  <si>
    <t>Motor Home Manufacturing</t>
  </si>
  <si>
    <t>336214 - Travel Trailer and Camper Manufacturing</t>
  </si>
  <si>
    <t>Travel Trailer and Camper Manufacturing</t>
  </si>
  <si>
    <t>336310 - Motor Vehicle Gasoline Engine and Engine Parts Manufacturing</t>
  </si>
  <si>
    <t>Motor Vehicle Gasoline Engine and Engine Parts Manufacturing</t>
  </si>
  <si>
    <t>336320 - Motor Vehicle Electrical and Electronic Equipment Manufacturing</t>
  </si>
  <si>
    <t>Motor Vehicle Electrical and Electronic Equipment Manufacturing</t>
  </si>
  <si>
    <t>336330 - Motor Vehicle Steering and Suspension Components (except Spring) Manufacturing</t>
  </si>
  <si>
    <t>Motor Vehicle Steering and Suspension Components (except Spring) Manufacturing</t>
  </si>
  <si>
    <t>336340 - Motor Vehicle Brake System Manufacturing</t>
  </si>
  <si>
    <t>Motor Vehicle Brake System Manufacturing</t>
  </si>
  <si>
    <t>336350 - Motor Vehicle Transmission and Power Train Parts Manufacturing</t>
  </si>
  <si>
    <t>Motor Vehicle Transmission and Power Train Parts Manufacturing</t>
  </si>
  <si>
    <t>336360 - Motor Vehicle Seating and Interior Trim Manufacturing</t>
  </si>
  <si>
    <t>Motor Vehicle Seating and Interior Trim Manufacturing</t>
  </si>
  <si>
    <t>336370 - Motor Vehicle Metal Stamping</t>
  </si>
  <si>
    <t>Motor Vehicle Metal Stamping</t>
  </si>
  <si>
    <t>336390 - Other Motor Vehicle Parts Manufacturing</t>
  </si>
  <si>
    <t>Other Motor Vehicle Parts Manufacturing</t>
  </si>
  <si>
    <t>336411 - Aircraft Manufacturing</t>
  </si>
  <si>
    <t>Aircraft Manufacturing</t>
  </si>
  <si>
    <t>336412 - Aircraft Engine and Engine Parts Manufacturing</t>
  </si>
  <si>
    <t>Aircraft Engine and Engine Parts Manufacturing</t>
  </si>
  <si>
    <t>336413 - Other Aircraft Parts and Auxiliary Equipment Manufacturing</t>
  </si>
  <si>
    <t>Other Aircraft Parts and Auxiliary Equipment Manufacturing</t>
  </si>
  <si>
    <t>336414 - Guided Missile and Space Vehicle Manufacturing</t>
  </si>
  <si>
    <t>Guided Missile and Space Vehicle Manufacturing</t>
  </si>
  <si>
    <t>336415 - Guided Missile and Space Vehicle Propulsion Unit and Propulsion Unit Parts Manufacturing</t>
  </si>
  <si>
    <t>Guided Missile and Space Vehicle Propulsion Unit and Propulsion Unit Parts Manufacturing</t>
  </si>
  <si>
    <t>336419 - Other Guided Missile and Space Vehicle Parts and Auxiliary Equipment Manufacturing</t>
  </si>
  <si>
    <t>Other Guided Missile and Space Vehicle Parts and Auxiliary Equipment Manufacturing</t>
  </si>
  <si>
    <t>336510 - Railroad Rolling Stock Manufacturing</t>
  </si>
  <si>
    <t>Railroad Rolling Stock Manufacturing</t>
  </si>
  <si>
    <t>336611 - Ship Building and Repairing</t>
  </si>
  <si>
    <t>Ship Building and Repairing</t>
  </si>
  <si>
    <t>336612 - Boat Building</t>
  </si>
  <si>
    <t>Boat Building</t>
  </si>
  <si>
    <t>336991 - Motorcycle, Bicycle, and Parts Manufacturing</t>
  </si>
  <si>
    <t>Motorcycle, Bicycle, and Parts Manufacturing</t>
  </si>
  <si>
    <t>336992 - Military Armored Vehicle, Tank, and Tank Component Manufacturing</t>
  </si>
  <si>
    <t>Military Armored Vehicle, Tank, and Tank Component Manufacturing</t>
  </si>
  <si>
    <t>336999 - All Other Transportation Equipment Manufacturing</t>
  </si>
  <si>
    <t>All Other Transportation Equipment Manufacturing</t>
  </si>
  <si>
    <t>337110 - Wood Kitchen Cabinet and Countertop Manufacturing</t>
  </si>
  <si>
    <t>Wood Kitchen Cabinet and Countertop Manufacturing</t>
  </si>
  <si>
    <t>337121 - Upholstered Household Furniture Manufacturing</t>
  </si>
  <si>
    <t>Upholstered Household Furniture Manufacturing</t>
  </si>
  <si>
    <t>337122 - Non Upholstered Wood Household Furniture Manufacturing</t>
  </si>
  <si>
    <t>Non Upholstered Wood Household Furniture Manufacturing</t>
  </si>
  <si>
    <t>337126 - Household Furniture (except Wood and Upholstered) Manufacturing</t>
  </si>
  <si>
    <t>Household Furniture (except Wood and Upholstered) Manufacturing</t>
  </si>
  <si>
    <t>337127 - Institutional Furniture Manufacturing</t>
  </si>
  <si>
    <t>Institutional Furniture Manufacturing</t>
  </si>
  <si>
    <t>337211 - Wood Office Furniture Manufacturing</t>
  </si>
  <si>
    <t>Wood Office Furniture Manufacturing</t>
  </si>
  <si>
    <t>337212 - Custom Architectural Woodwork and Millwork Manufacturing</t>
  </si>
  <si>
    <t>Custom Architectural Woodwork and Millwork Manufacturing</t>
  </si>
  <si>
    <t>337214 - Office Furniture (except Wood) Manufacturing</t>
  </si>
  <si>
    <t>Office Furniture (except Wood) Manufacturing</t>
  </si>
  <si>
    <t>337215 - Showcase, Partition, Shelving, and Locker Manufacturing</t>
  </si>
  <si>
    <t>Showcase, Partition, Shelving, and Locker Manufacturing</t>
  </si>
  <si>
    <t>337910 - Mattress Manufacturing</t>
  </si>
  <si>
    <t>Mattress Manufacturing</t>
  </si>
  <si>
    <t>337920 - Blind and Shade Manufacturing</t>
  </si>
  <si>
    <t>Blind and Shade Manufacturing</t>
  </si>
  <si>
    <t>339112 - Surgical and Medical Instrument Manufacturing</t>
  </si>
  <si>
    <t>Surgical and Medical Instrument Manufacturing</t>
  </si>
  <si>
    <t>339113 - Surgical Appliance and Supplies Manufacturing</t>
  </si>
  <si>
    <t>Surgical Appliance and Supplies Manufacturing</t>
  </si>
  <si>
    <t>339114 - Dental Equipment and Supplies Manufacturing</t>
  </si>
  <si>
    <t>Dental Equipment and Supplies Manufacturing</t>
  </si>
  <si>
    <t>339115 - Ophthalmic Goods Manufacturing</t>
  </si>
  <si>
    <t>Ophthalmic Goods Manufacturing</t>
  </si>
  <si>
    <t>339116 - Dental Laboratories</t>
  </si>
  <si>
    <t>Dental Laboratories</t>
  </si>
  <si>
    <t>339910 - Jewelry and Silverware Manufacturing</t>
  </si>
  <si>
    <t>Jewelry and Silverware Manufacturing</t>
  </si>
  <si>
    <t>339920 - Sporting and Athletic Goods Manufacturing</t>
  </si>
  <si>
    <t>Sporting and Athletic Goods Manufacturing</t>
  </si>
  <si>
    <t>339930 - Doll, Toy, and Game Manufacturing</t>
  </si>
  <si>
    <t>Doll, Toy, and Game Manufacturing</t>
  </si>
  <si>
    <t>339940 - Office Supplies (except Paper) Manufacturing</t>
  </si>
  <si>
    <t>Office Supplies (except Paper) Manufacturing</t>
  </si>
  <si>
    <t>339950 - Sign Manufacturing</t>
  </si>
  <si>
    <t>Sign Manufacturing</t>
  </si>
  <si>
    <t>339991 - Gasket, Packing, and Sealing Device Manufacturing</t>
  </si>
  <si>
    <t>Gasket, Packing, and Sealing Device Manufacturing</t>
  </si>
  <si>
    <t>339992 - Musical Instrument Manufacturing</t>
  </si>
  <si>
    <t>Musical Instrument Manufacturing</t>
  </si>
  <si>
    <t>339993 - Fastener, Button, Needle, and Pin Manufacturing</t>
  </si>
  <si>
    <t>Fastener, Button, Needle, and Pin Manufacturing</t>
  </si>
  <si>
    <t>339994 - Broom, Brush, and Mop Manufacturing</t>
  </si>
  <si>
    <t>Broom, Brush, and Mop Manufacturing</t>
  </si>
  <si>
    <t>339995 - Burial Casket Manufacturing</t>
  </si>
  <si>
    <t>Burial Casket Manufacturing</t>
  </si>
  <si>
    <t>339999 - All Other Miscellaneous Manufacturing</t>
  </si>
  <si>
    <t>All Other Miscellaneous Manufacturing</t>
  </si>
  <si>
    <t>423110 - Automobile and Other Motor Vehicle Merchant Wholesalers</t>
  </si>
  <si>
    <t>Automobile and Other Motor Vehicle Merchant Wholesalers</t>
  </si>
  <si>
    <t>423120 - Motor Vehicle Supplies and New Parts Merchant Wholesalers</t>
  </si>
  <si>
    <t>Motor Vehicle Supplies and New Parts Merchant Wholesalers</t>
  </si>
  <si>
    <t>423130 - Tire and Tube Merchant Wholesalers</t>
  </si>
  <si>
    <t>Tire and Tube Merchant Wholesalers</t>
  </si>
  <si>
    <t>423140 - Motor Vehicle Parts (Used) Merchant Wholesalers</t>
  </si>
  <si>
    <t>Motor Vehicle Parts (Used) Merchant Wholesalers</t>
  </si>
  <si>
    <t>423210 - Furniture Merchant Wholesalers</t>
  </si>
  <si>
    <t>Furniture Merchant Wholesalers</t>
  </si>
  <si>
    <t>423220 - Home Furnishing Merchant Wholesalers</t>
  </si>
  <si>
    <t>Home Furnishing Merchant Wholesalers</t>
  </si>
  <si>
    <t>423310 - Lumber, Plywood, Millwork, and Wood Panel Merchant Wholesalers</t>
  </si>
  <si>
    <t>Lumber, Plywood, Millwork, and Wood Panel Merchant Wholesalers</t>
  </si>
  <si>
    <t>423320 - Brick, Stone, and Related Construction Material Merchant Wholesalers</t>
  </si>
  <si>
    <t>Brick, Stone, and Related Construction Material Merchant Wholesalers</t>
  </si>
  <si>
    <t>423330 - Roofing, Siding, and Insulation Material Merchant Wholesalers</t>
  </si>
  <si>
    <t>Roofing, Siding, and Insulation Material Merchant Wholesalers</t>
  </si>
  <si>
    <t>423390 - Other Construction Material Merchant Wholesalers</t>
  </si>
  <si>
    <t>Other Construction Material Merchant Wholesalers</t>
  </si>
  <si>
    <t>423410 - Photographic Equipment and Supplies Merchant Wholesalers</t>
  </si>
  <si>
    <t>Photographic Equipment and Supplies Merchant Wholesalers</t>
  </si>
  <si>
    <t>423420 - Office Equipment Merchant Wholesalers</t>
  </si>
  <si>
    <t>Office Equipment Merchant Wholesalers</t>
  </si>
  <si>
    <t>423430 - Computer and Computer Peripheral Equipment and Software Merchant Wholesalers</t>
  </si>
  <si>
    <t>Computer and Computer Peripheral Equipment and Software Merchant Wholesalers</t>
  </si>
  <si>
    <t>423440 - Other Commercial Equipment Merchant Wholesalers</t>
  </si>
  <si>
    <t>Other Commercial Equipment Merchant Wholesalers</t>
  </si>
  <si>
    <t>423450 - Medical, Dental, and Hospital Equipment and Supplies Merchant Wholesalers</t>
  </si>
  <si>
    <t>Medical, Dental, and Hospital Equipment and Supplies Merchant Wholesalers</t>
  </si>
  <si>
    <t>423460 - Ophthalmic Goods Merchant Wholesalers</t>
  </si>
  <si>
    <t>Ophthalmic Goods Merchant Wholesalers</t>
  </si>
  <si>
    <t>423490 - Other Professional Equipment and Supplies Merchant Wholesalers</t>
  </si>
  <si>
    <t>Other Professional Equipment and Supplies Merchant Wholesalers</t>
  </si>
  <si>
    <t>423510 - Metal Service Centers and Other Metal Merchant Wholesalers</t>
  </si>
  <si>
    <t>Metal Service Centers and Other Metal Merchant Wholesalers</t>
  </si>
  <si>
    <t>423520 - Coal and Other Mineral and Ore Merchant Wholesalers</t>
  </si>
  <si>
    <t>Coal and Other Mineral and Ore Merchant Wholesalers</t>
  </si>
  <si>
    <t>423610 - Electrical Apparatus and Equipment, Wiring Supplies, and Related Equipment Merchant Wholesalers</t>
  </si>
  <si>
    <t>Electrical Apparatus and Equipment, Wiring Supplies, and Related Equipment Merchant Wholesalers</t>
  </si>
  <si>
    <t>423620 - Household Appliances, Electric Housewares, and Consumer Electronics Merchant Wholesalers</t>
  </si>
  <si>
    <t>Household Appliances, Electric Housewares, and Consumer Electronics Merchant Wholesalers</t>
  </si>
  <si>
    <t>423690 - Other Electronic Parts and Equipment Merchant Wholesalers</t>
  </si>
  <si>
    <t>Other Electronic Parts and Equipment Merchant Wholesalers</t>
  </si>
  <si>
    <t>423710 - Hardware Merchant Wholesalers</t>
  </si>
  <si>
    <t>Hardware Merchant Wholesalers</t>
  </si>
  <si>
    <t>423720 - Plumbing and Heating Equipment and Supplies (Hydronics) Merchant Wholesalers</t>
  </si>
  <si>
    <t>Plumbing and Heating Equipment and Supplies (Hydronics) Merchant Wholesalers</t>
  </si>
  <si>
    <t>423730 - Warm Air Heating and Air-Conditioning Equipment and Supplies Merchant Wholesalers</t>
  </si>
  <si>
    <t>Warm Air Heating and Air-Conditioning Equipment and Supplies Merchant Wholesalers</t>
  </si>
  <si>
    <t>423740 - Refrigeration Equipment and Supplies Merchant Wholesalers</t>
  </si>
  <si>
    <t>Refrigeration Equipment and Supplies Merchant Wholesalers</t>
  </si>
  <si>
    <t>423810 - Construction and Mining (except Oil Well) Machinery and Equipment Merchant Wholesalers</t>
  </si>
  <si>
    <t>Construction and Mining (except Oil Well) Machinery and Equipment Merchant Wholesalers</t>
  </si>
  <si>
    <t>423820 - Farm and Garden Machinery and Equipment Merchant Wholesalers</t>
  </si>
  <si>
    <t>Farm and Garden Machinery and Equipment Merchant Wholesalers</t>
  </si>
  <si>
    <t>423830 - Industrial Machinery and Equipment Merchant Wholesalers</t>
  </si>
  <si>
    <t>Industrial Machinery and Equipment Merchant Wholesalers</t>
  </si>
  <si>
    <t>423840 - Industrial Supplies Merchant Wholesalers</t>
  </si>
  <si>
    <t>Industrial Supplies Merchant Wholesalers</t>
  </si>
  <si>
    <t>423850 - Service Establishment Equipment and Supplies Merchant Wholesalers</t>
  </si>
  <si>
    <t>Service Establishment Equipment and Supplies Merchant Wholesalers</t>
  </si>
  <si>
    <t>423860 - Transportation Equipment and Supplies (except Motor Vehicle) Merchant Wholesalers</t>
  </si>
  <si>
    <t>Transportation Equipment and Supplies (except Motor Vehicle) Merchant Wholesalers</t>
  </si>
  <si>
    <t>423910 - Sporting and Recreational Goods and Supplies Merchant Wholesalers</t>
  </si>
  <si>
    <t>Sporting and Recreational Goods and Supplies Merchant Wholesalers</t>
  </si>
  <si>
    <t>423920 - Toy and Hobby Goods and Supplies Merchant Wholesalers</t>
  </si>
  <si>
    <t>Toy and Hobby Goods and Supplies Merchant Wholesalers</t>
  </si>
  <si>
    <t>423930 - Recyclable Material Merchant Wholesalers</t>
  </si>
  <si>
    <t>Recyclable Material Merchant Wholesalers</t>
  </si>
  <si>
    <t>423940 - Jewelry, Watch, Precious Stone, and Precious Metal Merchant Wholesalers</t>
  </si>
  <si>
    <t>Jewelry, Watch, Precious Stone, and Precious Metal Merchant Wholesalers</t>
  </si>
  <si>
    <t>423990 - Other Miscellaneous Durable Goods Merchant Wholesalers</t>
  </si>
  <si>
    <t>Other Miscellaneous Durable Goods Merchant Wholesalers</t>
  </si>
  <si>
    <t>424110 - Printing and Writing Paper Merchant Wholesalers</t>
  </si>
  <si>
    <t>Printing and Writing Paper Merchant Wholesalers</t>
  </si>
  <si>
    <t>424120 - Stationery and Office Supplies Merchant Wholesalers</t>
  </si>
  <si>
    <t>Stationery and Office Supplies Merchant Wholesalers</t>
  </si>
  <si>
    <t>424130 - Industrial and Personal Service Paper Merchant Wholesalers</t>
  </si>
  <si>
    <t>Industrial and Personal Service Paper Merchant Wholesalers</t>
  </si>
  <si>
    <t>424210 - Drugs and Druggists' Sundries Merchant Wholesalers</t>
  </si>
  <si>
    <t>Drugs and Druggists' Sundries Merchant Wholesalers</t>
  </si>
  <si>
    <t>424310 - Piece Goods, Notions, and Other Dry Goods Merchant Wholesalers</t>
  </si>
  <si>
    <t>Piece Goods, Notions, and Other Dry Goods Merchant Wholesalers</t>
  </si>
  <si>
    <t>424340 - Footwear Merchant Wholesalers</t>
  </si>
  <si>
    <t>Footwear Merchant Wholesalers</t>
  </si>
  <si>
    <t>424350 - Clothing and Clothing Accessories Merchant Wholesalers</t>
  </si>
  <si>
    <t>Clothing and Clothing Accessories Merchant Wholesalers</t>
  </si>
  <si>
    <t>424410 - General Line Grocery Merchant Wholesalers</t>
  </si>
  <si>
    <t>General Line Grocery Merchant Wholesalers</t>
  </si>
  <si>
    <t>424420 - Packaged Frozen Food Merchant Wholesalers</t>
  </si>
  <si>
    <t>Packaged Frozen Food Merchant Wholesalers</t>
  </si>
  <si>
    <t>424430 - Dairy Product (except Dried or Canned) Merchant Wholesalers</t>
  </si>
  <si>
    <t>Dairy Product (except Dried or Canned) Merchant Wholesalers</t>
  </si>
  <si>
    <t>424440 - Poultry and Poultry Product Merchant Wholesalers</t>
  </si>
  <si>
    <t>Poultry and Poultry Product Merchant Wholesalers</t>
  </si>
  <si>
    <t>424450 - Confectionery Merchant Wholesalers</t>
  </si>
  <si>
    <t>Confectionery Merchant Wholesalers</t>
  </si>
  <si>
    <t>424460 - Fish and Seafood Merchant Wholesalers</t>
  </si>
  <si>
    <t>Fish and Seafood Merchant Wholesalers</t>
  </si>
  <si>
    <t>424470 - Meat and Meat Product Merchant Wholesalers</t>
  </si>
  <si>
    <t>Meat and Meat Product Merchant Wholesalers</t>
  </si>
  <si>
    <t>424480 - Fresh Fruit and Vegetable Merchant Wholesalers</t>
  </si>
  <si>
    <t>Fresh Fruit and Vegetable Merchant Wholesalers</t>
  </si>
  <si>
    <t>424490 - Other Grocery and Related Products Merchant Wholesalers</t>
  </si>
  <si>
    <t>Other Grocery and Related Products Merchant Wholesalers</t>
  </si>
  <si>
    <t>424510 - Grain and Field Bean Merchant Wholesalers</t>
  </si>
  <si>
    <t>Grain and Field Bean Merchant Wholesalers</t>
  </si>
  <si>
    <t>424520 - Livestock Merchant Wholesalers</t>
  </si>
  <si>
    <t>Livestock Merchant Wholesalers</t>
  </si>
  <si>
    <t>424590 - Other Farm Product Raw Material Merchant Wholesalers</t>
  </si>
  <si>
    <t>Other Farm Product Raw Material Merchant Wholesalers</t>
  </si>
  <si>
    <t>424610 - Plastics Materials and Basic Forms and Shapes Merchant Wholesalers</t>
  </si>
  <si>
    <t>Plastics Materials and Basic Forms and Shapes Merchant Wholesalers</t>
  </si>
  <si>
    <t>424690 - Other Chemical and Allied Products Merchant Wholesalers</t>
  </si>
  <si>
    <t>Other Chemical and Allied Products Merchant Wholesalers</t>
  </si>
  <si>
    <t>424710 - Petroleum Bulk Stations and Terminals</t>
  </si>
  <si>
    <t>Petroleum Bulk Stations and Terminals</t>
  </si>
  <si>
    <t>424720 - Petroleum and Petroleum Products Merchant Wholesalers (except Bulk Stations and Terminals)</t>
  </si>
  <si>
    <t>Petroleum and Petroleum Products Merchant Wholesalers (except Bulk Stations and Terminals)</t>
  </si>
  <si>
    <t>424810 - Beer and Ale Merchant Wholesalers</t>
  </si>
  <si>
    <t>Beer and Ale Merchant Wholesalers</t>
  </si>
  <si>
    <t>424820 - Wine and Distilled Alcoholic Beverage Merchant Wholesalers</t>
  </si>
  <si>
    <t>Wine and Distilled Alcoholic Beverage Merchant Wholesalers</t>
  </si>
  <si>
    <t>424910 - Farm Supplies Merchant Wholesalers</t>
  </si>
  <si>
    <t>Farm Supplies Merchant Wholesalers</t>
  </si>
  <si>
    <t>424920 - Book, Periodical, and Newspaper Merchant Wholesalers</t>
  </si>
  <si>
    <t>Book, Periodical, and Newspaper Merchant Wholesalers</t>
  </si>
  <si>
    <t>424930 - Flower, Nursery Stock, and Florists' Supplies Merchant Wholesalers</t>
  </si>
  <si>
    <t>Flower, Nursery Stock, and Florists' Supplies Merchant Wholesalers</t>
  </si>
  <si>
    <t>424940 - Tobacco Product and Electronic Cigarette Merchant Wholesalers</t>
  </si>
  <si>
    <t>Tobacco Product and Electronic Cigarette Merchant Wholesalers</t>
  </si>
  <si>
    <t>424950 - Paint, Varnish, and Supplies Merchant Wholesalers</t>
  </si>
  <si>
    <t>Paint, Varnish, and Supplies Merchant Wholesalers</t>
  </si>
  <si>
    <t>424990 - Other Miscellaneous Nondurable Goods Merchant Wholesalers</t>
  </si>
  <si>
    <t>Other Miscellaneous Nondurable Goods Merchant Wholesalers</t>
  </si>
  <si>
    <t>425120 - Wholesale Trade Agents and Brokers</t>
  </si>
  <si>
    <t>Wholesale Trade Agents and Brokers</t>
  </si>
  <si>
    <t>441110 - New Car Dealers</t>
  </si>
  <si>
    <t>New Car Dealers</t>
  </si>
  <si>
    <t>441120 - Used Car Dealers</t>
  </si>
  <si>
    <t>Used Car Dealers</t>
  </si>
  <si>
    <t>441210 - Recreational Vehicle Dealers</t>
  </si>
  <si>
    <t>Recreational Vehicle Dealers</t>
  </si>
  <si>
    <t>441222 - Boat Dealers</t>
  </si>
  <si>
    <t>Boat Dealers</t>
  </si>
  <si>
    <t>441227 - Motorcycle, ATV, and All Other Motor Vehicle Dealers</t>
  </si>
  <si>
    <t>Motorcycle, ATV, and All Other Motor Vehicle Dealers</t>
  </si>
  <si>
    <t>441330 - Automotive Parts and Accessories Retailers</t>
  </si>
  <si>
    <t>Automotive Parts and Accessories Retailers</t>
  </si>
  <si>
    <t>441340 - Tire Dealers</t>
  </si>
  <si>
    <t>Tire Dealers</t>
  </si>
  <si>
    <t>444110 - Home Centers</t>
  </si>
  <si>
    <t>Home Centers</t>
  </si>
  <si>
    <t>444120 - Paint and Wallpaper Retailers</t>
  </si>
  <si>
    <t>Paint and Wallpaper Retailers</t>
  </si>
  <si>
    <t>444140 - Hardware Retailers</t>
  </si>
  <si>
    <t>Hardware Retailers</t>
  </si>
  <si>
    <t>444180 - Other Building Material Dealers</t>
  </si>
  <si>
    <t>Other Building Material Dealers</t>
  </si>
  <si>
    <t>444230 - Outdoor Power Equipment Retailers</t>
  </si>
  <si>
    <t>Outdoor Power Equipment Retailers</t>
  </si>
  <si>
    <t>444240 - Nursery, Garden Center, and Farm Supply Retailers</t>
  </si>
  <si>
    <t>Nursery, Garden Center, and Farm Supply Retailers</t>
  </si>
  <si>
    <t>445110 - Supermarkets and Other Grocery Retailers (except Convenience Retailers)</t>
  </si>
  <si>
    <t>Supermarkets and Other Grocery Retailers (except Convenience Retailers)</t>
  </si>
  <si>
    <t>445131 - Convenience Retailers</t>
  </si>
  <si>
    <t>Convenience Retailers</t>
  </si>
  <si>
    <t>445132 - Vending Machine Operators</t>
  </si>
  <si>
    <t>Vending Machine Operators</t>
  </si>
  <si>
    <t>445230 - Fruit and Vegetable Retailers</t>
  </si>
  <si>
    <t>Fruit and Vegetable Retailers</t>
  </si>
  <si>
    <t>445240 - Meat Retailers</t>
  </si>
  <si>
    <t>Meat Retailers</t>
  </si>
  <si>
    <t>445250 - Fish and Seafood Retailers</t>
  </si>
  <si>
    <t>Fish and Seafood Retailers</t>
  </si>
  <si>
    <t>445291 - Baked Goods Retailers</t>
  </si>
  <si>
    <t>Baked Goods Retailers</t>
  </si>
  <si>
    <t>445292 - Confectionery and Nut Retailers</t>
  </si>
  <si>
    <t>Confectionery and Nut Retailers</t>
  </si>
  <si>
    <t>445298 - All Other Specialty Food Retailers</t>
  </si>
  <si>
    <t>All Other Specialty Food Retailers</t>
  </si>
  <si>
    <t>445320 - Beer, Wine, and Liquor Retailers</t>
  </si>
  <si>
    <t>Beer, Wine, and Liquor Retailers</t>
  </si>
  <si>
    <t>449110 - Furniture Retailers</t>
  </si>
  <si>
    <t>Furniture Retailers</t>
  </si>
  <si>
    <t>449121 - Floor Covering Retailers</t>
  </si>
  <si>
    <t>Floor Covering Retailers</t>
  </si>
  <si>
    <t>449122 - Window Treatment Retailers</t>
  </si>
  <si>
    <t>Window Treatment Retailers</t>
  </si>
  <si>
    <t>449129 - All Other Home Furnishings Retailers</t>
  </si>
  <si>
    <t>All Other Home Furnishings Retailers</t>
  </si>
  <si>
    <t>449210 - Electronics and Appliance Retailers</t>
  </si>
  <si>
    <t>Electronics and Appliance Retailers</t>
  </si>
  <si>
    <t>455110 - Department Stores</t>
  </si>
  <si>
    <t>Department Stores</t>
  </si>
  <si>
    <t>455211 - Warehouse Clubs and Supercenters</t>
  </si>
  <si>
    <t>Warehouse Clubs and Supercenters</t>
  </si>
  <si>
    <t>455219 - All Other General Merchandise Retailers</t>
  </si>
  <si>
    <t>All Other General Merchandise Retailers</t>
  </si>
  <si>
    <t>456110 - Pharmacies and Drug Retailers</t>
  </si>
  <si>
    <t>Pharmacies and Drug Retailers</t>
  </si>
  <si>
    <t>456120 - Cosmetics, Beauty Supplies, and Perfume Retailers</t>
  </si>
  <si>
    <t>Cosmetics, Beauty Supplies, and Perfume Retailers</t>
  </si>
  <si>
    <t>456130 - Optical Goods Retailers</t>
  </si>
  <si>
    <t>Optical Goods Retailers</t>
  </si>
  <si>
    <t>456191 - Food (Health) Supplement Retailers</t>
  </si>
  <si>
    <t>Food (Health) Supplement Retailers</t>
  </si>
  <si>
    <t>456199 - All Other Health and Personal Care Retailers</t>
  </si>
  <si>
    <t>All Other Health and Personal Care Retailers</t>
  </si>
  <si>
    <t>457110 - Gasoline Stations with Convenience Stores</t>
  </si>
  <si>
    <t>Gasoline Stations with Convenience Stores</t>
  </si>
  <si>
    <t>457120 - Other Gasoline Stations</t>
  </si>
  <si>
    <t>Other Gasoline Stations</t>
  </si>
  <si>
    <t>457210 - Fuel Dealers</t>
  </si>
  <si>
    <t>Fuel Dealers</t>
  </si>
  <si>
    <t>458110 - Clothing and Clothing Accessories Retailers</t>
  </si>
  <si>
    <t>Clothing and Clothing Accessories Retailers</t>
  </si>
  <si>
    <t>458210 - Shoe Retailers</t>
  </si>
  <si>
    <t>Shoe Retailers</t>
  </si>
  <si>
    <t>458310 - Jewelry Retailers</t>
  </si>
  <si>
    <t>Jewelry Retailers</t>
  </si>
  <si>
    <t>458320 - Luggage and Leather Goods Retailers</t>
  </si>
  <si>
    <t>Luggage and Leather Goods Retailers</t>
  </si>
  <si>
    <t>459110 - Sporting Goods Retailers</t>
  </si>
  <si>
    <t>Sporting Goods Retailers</t>
  </si>
  <si>
    <t>459120 - Hobby, Toy, and Game Retailers</t>
  </si>
  <si>
    <t>Hobby, Toy, and Game Retailers</t>
  </si>
  <si>
    <t>459130 - Sewing, Needlework, and Piece Goods Retailers</t>
  </si>
  <si>
    <t>Sewing, Needlework, and Piece Goods Retailers</t>
  </si>
  <si>
    <t>459140 - Musical Instrument and Supplies Retailers</t>
  </si>
  <si>
    <t>Musical Instrument and Supplies Retailers</t>
  </si>
  <si>
    <t>459210 - Book Retailers and News Dealers</t>
  </si>
  <si>
    <t>Book Retailers and News Dealers</t>
  </si>
  <si>
    <t>459310 - Florists</t>
  </si>
  <si>
    <t>Florists</t>
  </si>
  <si>
    <t>459410 - Office Supplies and Stationery Retailers</t>
  </si>
  <si>
    <t>Office Supplies and Stationery Retailers</t>
  </si>
  <si>
    <t>459420 - Gift, Novelty, and Souvenir Retailers</t>
  </si>
  <si>
    <t>Gift, Novelty, and Souvenir Retailers</t>
  </si>
  <si>
    <t>459510 - Used Merchandise Retailers</t>
  </si>
  <si>
    <t>Used Merchandise Retailers</t>
  </si>
  <si>
    <t>459910 - Pet and Pet Supplies Retailers</t>
  </si>
  <si>
    <t>Pet and Pet Supplies Retailers</t>
  </si>
  <si>
    <t>459920 - Art Dealers</t>
  </si>
  <si>
    <t>Art Dealers</t>
  </si>
  <si>
    <t>459930 - Manufactured (Mobile) Home Dealers</t>
  </si>
  <si>
    <t>Manufactured (Mobile) Home Dealers</t>
  </si>
  <si>
    <t>459991 - Tobacco, Electronic Cigarette, and Other Smoking Supplies Retailers</t>
  </si>
  <si>
    <t>Tobacco, Electronic Cigarette, and Other Smoking Supplies Retailers</t>
  </si>
  <si>
    <t>459999 - All Other Miscellaneous Retailers</t>
  </si>
  <si>
    <t>All Other Miscellaneous Retailers</t>
  </si>
  <si>
    <t>481111 - Scheduled Passenger Air Transportation</t>
  </si>
  <si>
    <t>Scheduled Passenger Air Transportation</t>
  </si>
  <si>
    <t>481112 - Scheduled Freight Air Transportation</t>
  </si>
  <si>
    <t>Scheduled Freight Air Transportation</t>
  </si>
  <si>
    <t>481211 - Nonscheduled Chartered Passenger Air Transportation</t>
  </si>
  <si>
    <t>Nonscheduled Chartered Passenger Air Transportation</t>
  </si>
  <si>
    <t>481212 - Nonscheduled Chartered Freight Air Transportation</t>
  </si>
  <si>
    <t>Nonscheduled Chartered Freight Air Transportation</t>
  </si>
  <si>
    <t>481219 - Other Non Scheduled Air Transportation</t>
  </si>
  <si>
    <t>Other Non Scheduled Air Transportation</t>
  </si>
  <si>
    <t>482111 - Line-Haul Railroads</t>
  </si>
  <si>
    <t>Line-Haul Railroads</t>
  </si>
  <si>
    <t>482112 - Short Line Railroads</t>
  </si>
  <si>
    <t>Short Line Railroads</t>
  </si>
  <si>
    <t>483111 - Deep Sea Freight Transportation</t>
  </si>
  <si>
    <t>Deep Sea Freight Transportation</t>
  </si>
  <si>
    <t>483112 - Deep Sea Passenger Transportation</t>
  </si>
  <si>
    <t>Deep Sea Passenger Transportation</t>
  </si>
  <si>
    <t>483113 - Coastal and Great Lakes Freight Transportation</t>
  </si>
  <si>
    <t>Coastal and Great Lakes Freight Transportation</t>
  </si>
  <si>
    <t>483114 - Coastal and Great Lakes Passenger Transportation</t>
  </si>
  <si>
    <t>Coastal and Great Lakes Passenger Transportation</t>
  </si>
  <si>
    <t>483211 - Inland Water Freight Transportation</t>
  </si>
  <si>
    <t>Inland Water Freight Transportation</t>
  </si>
  <si>
    <t>483212 - Inland Water Passenger Transportation</t>
  </si>
  <si>
    <t>Inland Water Passenger Transportation</t>
  </si>
  <si>
    <t>484110 - General Freight Trucking, Local</t>
  </si>
  <si>
    <t>General Freight Trucking, Local</t>
  </si>
  <si>
    <t>484121 - General Freight Trucking, Long-Distance, Truckload</t>
  </si>
  <si>
    <t>General Freight Trucking, Long-Distance, Truckload</t>
  </si>
  <si>
    <t>484122 - General Freight Trucking, Long-Distance, Less Than Truckload</t>
  </si>
  <si>
    <t>General Freight Trucking, Long-Distance, Less Than Truckload</t>
  </si>
  <si>
    <t>484210 - Used Household and Office Goods Moving</t>
  </si>
  <si>
    <t>Used Household and Office Goods Moving</t>
  </si>
  <si>
    <t>484220 - Specialized Freight (except Used Goods) Trucking, Local</t>
  </si>
  <si>
    <t>Specialized Freight (except Used Goods) Trucking, Local</t>
  </si>
  <si>
    <t>484230 - Specialized Freight (except Used Goods) Trucking, Long-Distance</t>
  </si>
  <si>
    <t>Specialized Freight (except Used Goods) Trucking, Long-Distance</t>
  </si>
  <si>
    <t>485111 - Mixed Mode Transit Systems</t>
  </si>
  <si>
    <t>Mixed Mode Transit Systems</t>
  </si>
  <si>
    <t>485112 - Commuter Rail Systems</t>
  </si>
  <si>
    <t>Commuter Rail Systems</t>
  </si>
  <si>
    <t>485113 - Bus and Other Motor Vehicle Transit Systems</t>
  </si>
  <si>
    <t>Bus and Other Motor Vehicle Transit Systems</t>
  </si>
  <si>
    <t>485119 - Other Urban Transit Systems</t>
  </si>
  <si>
    <t>Other Urban Transit Systems</t>
  </si>
  <si>
    <t>485210 - Interurban and Rural Bus Transportation</t>
  </si>
  <si>
    <t>Interurban and Rural Bus Transportation</t>
  </si>
  <si>
    <t>485310 - Taxi and Ridesharing Services</t>
  </si>
  <si>
    <t>Taxi and Ridesharing Services</t>
  </si>
  <si>
    <t>485320 - Limousine Service</t>
  </si>
  <si>
    <t>Limousine Service</t>
  </si>
  <si>
    <t>485410 - School and Employee Bus Transportation</t>
  </si>
  <si>
    <t>School and Employee Bus Transportation</t>
  </si>
  <si>
    <t>485510 - Charter Bus Industry</t>
  </si>
  <si>
    <t>Charter Bus Industry</t>
  </si>
  <si>
    <t>485991 - Special Needs Transportation</t>
  </si>
  <si>
    <t>Special Needs Transportation</t>
  </si>
  <si>
    <t>485999 - All Other Transit and Ground Passenger Transportation</t>
  </si>
  <si>
    <t>All Other Transit and Ground Passenger Transportation</t>
  </si>
  <si>
    <t>486110 - Pipeline Transportation of Crude Oil</t>
  </si>
  <si>
    <t>Pipeline Transportation of Crude Oil</t>
  </si>
  <si>
    <t>486210 - Pipeline Transportation of Natural Gas</t>
  </si>
  <si>
    <t>Pipeline Transportation of Natural Gas</t>
  </si>
  <si>
    <t>486910 - Pipeline Transportation of Refined Petroleum Products</t>
  </si>
  <si>
    <t>Pipeline Transportation of Refined Petroleum Products</t>
  </si>
  <si>
    <t>486990 - All Other Pipeline Transportation</t>
  </si>
  <si>
    <t>All Other Pipeline Transportation</t>
  </si>
  <si>
    <t>487110 - Scenic and Sightseeing Transportation, Land</t>
  </si>
  <si>
    <t>Scenic and Sightseeing Transportation, Land</t>
  </si>
  <si>
    <t>487210 - Scenic and Sightseeing Transportation, Water</t>
  </si>
  <si>
    <t>Scenic and Sightseeing Transportation, Water</t>
  </si>
  <si>
    <t>487990 - Scenic and Sightseeing Transportation, Other</t>
  </si>
  <si>
    <t>Scenic and Sightseeing Transportation, Other</t>
  </si>
  <si>
    <t>488111 - Air Traffic Control</t>
  </si>
  <si>
    <t>Air Traffic Control</t>
  </si>
  <si>
    <t>488119 - Other Airport Operations</t>
  </si>
  <si>
    <t>Other Airport Operations</t>
  </si>
  <si>
    <t>488190 - Other Support Activities for Air Transportation</t>
  </si>
  <si>
    <t>Other Support Activities for Air Transportation</t>
  </si>
  <si>
    <t>488210 - Support Activities for Rail Transportation</t>
  </si>
  <si>
    <t>Support Activities for Rail Transportation</t>
  </si>
  <si>
    <t>488310 - Port and Harbor Operations</t>
  </si>
  <si>
    <t>Port and Harbor Operations</t>
  </si>
  <si>
    <t>488320 - Marine Cargo Handling</t>
  </si>
  <si>
    <t>Marine Cargo Handling</t>
  </si>
  <si>
    <t>488330 - Navigational Services to Shipping</t>
  </si>
  <si>
    <t>Navigational Services to Shipping</t>
  </si>
  <si>
    <t>488390 - Other Support Activities for Water Transportation</t>
  </si>
  <si>
    <t>Other Support Activities for Water Transportation</t>
  </si>
  <si>
    <t>488410 - Motor Vehicle Towing</t>
  </si>
  <si>
    <t>Motor Vehicle Towing</t>
  </si>
  <si>
    <t>488490 - Other Support Activities for Road Transportation</t>
  </si>
  <si>
    <t>Other Support Activities for Road Transportation</t>
  </si>
  <si>
    <t>488510 - Freight Transportation Arrangement</t>
  </si>
  <si>
    <t>Freight Transportation Arrangement</t>
  </si>
  <si>
    <t>488991 - Packing and Crating</t>
  </si>
  <si>
    <t>Packing and Crating</t>
  </si>
  <si>
    <t>488999 - All Other Support Activities for Transportation</t>
  </si>
  <si>
    <t>All Other Support Activities for Transportation</t>
  </si>
  <si>
    <t>491110 - Postal Service</t>
  </si>
  <si>
    <t>Postal Service</t>
  </si>
  <si>
    <t>492110 - Couriers and Express Delivery Services</t>
  </si>
  <si>
    <t>Couriers and Express Delivery Services</t>
  </si>
  <si>
    <t>492210 - Local Messengers and Local Delivery</t>
  </si>
  <si>
    <t>Local Messengers and Local Delivery</t>
  </si>
  <si>
    <t>493110 - General Warehousing and Storage</t>
  </si>
  <si>
    <t>General Warehousing and Storage</t>
  </si>
  <si>
    <t>493120 - Refrigerated Warehousing and Storage</t>
  </si>
  <si>
    <t>Refrigerated Warehousing and Storage</t>
  </si>
  <si>
    <t>493130 - Farm Product Warehousing and Storage</t>
  </si>
  <si>
    <t>Farm Product Warehousing and Storage</t>
  </si>
  <si>
    <t>493190 - Other Warehousing and Storage</t>
  </si>
  <si>
    <t>Other Warehousing and Storage</t>
  </si>
  <si>
    <t>512110 - Motion Picture and Video Production</t>
  </si>
  <si>
    <t>Motion Picture and Video Production</t>
  </si>
  <si>
    <t>512120 - Motion Picture and Video Distribution</t>
  </si>
  <si>
    <t>Motion Picture and Video Distribution</t>
  </si>
  <si>
    <t>512131 - Motion Picture Theaters (except Drive-Ins)</t>
  </si>
  <si>
    <t>Motion Picture Theaters (except Drive-Ins)</t>
  </si>
  <si>
    <t>512132 - Drive-In Motion Picture Theaters</t>
  </si>
  <si>
    <t>Drive-In Motion Picture Theaters</t>
  </si>
  <si>
    <t>512191 - Teleproduction and Other Postproduction Services</t>
  </si>
  <si>
    <t>Teleproduction and Other Postproduction Services</t>
  </si>
  <si>
    <t>512199 - Other Motion Picture and Video Industries</t>
  </si>
  <si>
    <t>Other Motion Picture and Video Industries</t>
  </si>
  <si>
    <t>512230 - Music Publishers</t>
  </si>
  <si>
    <t>Music Publishers</t>
  </si>
  <si>
    <t>512240 - Sound Recording Studios</t>
  </si>
  <si>
    <t>Sound Recording Studios</t>
  </si>
  <si>
    <t>512250 - Record Production and Distribution</t>
  </si>
  <si>
    <t>Record Production and Distribution</t>
  </si>
  <si>
    <t>512290 - Other Sound Recording Industries</t>
  </si>
  <si>
    <t>Other Sound Recording Industries</t>
  </si>
  <si>
    <t>513110 - Newspaper Publishers</t>
  </si>
  <si>
    <t>Newspaper Publishers</t>
  </si>
  <si>
    <t>513120 - Periodical Publishers</t>
  </si>
  <si>
    <t>Periodical Publishers</t>
  </si>
  <si>
    <t>513130 - Book Publishers</t>
  </si>
  <si>
    <t>Book Publishers</t>
  </si>
  <si>
    <t>513140 - Directory and Mailing List Publishers</t>
  </si>
  <si>
    <t>Directory and Mailing List Publishers</t>
  </si>
  <si>
    <t>513191 - Greeting Card Publishers</t>
  </si>
  <si>
    <t>Greeting Card Publishers</t>
  </si>
  <si>
    <t>513199 - All Other Publishers</t>
  </si>
  <si>
    <t>All Other Publishers</t>
  </si>
  <si>
    <t>513210 - Software Publishers</t>
  </si>
  <si>
    <t>Software Publishers</t>
  </si>
  <si>
    <t>516110 - Radio Broadcasting Stations</t>
  </si>
  <si>
    <t>Radio Broadcasting Stations</t>
  </si>
  <si>
    <t>516120 - Television Broadcasting Stations</t>
  </si>
  <si>
    <t>Television Broadcasting Stations</t>
  </si>
  <si>
    <t>516210 - Media Streaming Distribution Services, Social Networks, and Other Media Networks and Content Providers</t>
  </si>
  <si>
    <t>Media Streaming Distribution Services, Social Networks, and Other Media Networks and Content Providers</t>
  </si>
  <si>
    <t>517111 - Wired Telecommunications Carriers</t>
  </si>
  <si>
    <t>Wired Telecommunications Carriers</t>
  </si>
  <si>
    <t>517112 - Wireless Telecommunications Carriers (except Satellite)</t>
  </si>
  <si>
    <t>Wireless Telecommunications Carriers (except Satellite)</t>
  </si>
  <si>
    <t>517121 - Telecommunications Resellers</t>
  </si>
  <si>
    <t>Telecommunications Resellers</t>
  </si>
  <si>
    <t>517122 - Agents for Wireless Telecommunications Services</t>
  </si>
  <si>
    <t>Agents for Wireless Telecommunications Services</t>
  </si>
  <si>
    <t>517410 - Satellite Telecommunications</t>
  </si>
  <si>
    <t>Satellite Telecommunications</t>
  </si>
  <si>
    <t>517810 - All Other Telecommunications</t>
  </si>
  <si>
    <t>All Other Telecommunications</t>
  </si>
  <si>
    <t>518210 - Computing Infrastructure Providers, Data Processing, Web Hosting, and Related Services</t>
  </si>
  <si>
    <t>Computing Infrastructure Providers, Data Processing, Web Hosting, and Related Services</t>
  </si>
  <si>
    <t>519210 - Libraries and Archives</t>
  </si>
  <si>
    <t>Libraries and Archives</t>
  </si>
  <si>
    <t>519290 - Web Search Portals and All Other Information Services</t>
  </si>
  <si>
    <t>Web Search Portals and All Other Information Services</t>
  </si>
  <si>
    <t>521110 - Monetary Authorities-Central Bank</t>
  </si>
  <si>
    <t>Monetary Authorities-Central Bank</t>
  </si>
  <si>
    <t>522110 - Commercial Banking</t>
  </si>
  <si>
    <t>Commercial Banking</t>
  </si>
  <si>
    <t>522130 - Credit Unions</t>
  </si>
  <si>
    <t>Credit Unions</t>
  </si>
  <si>
    <t>522180 - Savings Institutions and Other Depository Credit Intermediation</t>
  </si>
  <si>
    <t>Savings Institutions and Other Depository Credit Intermediation</t>
  </si>
  <si>
    <t>522210 - Credit Card Issuing</t>
  </si>
  <si>
    <t>Credit Card Issuing</t>
  </si>
  <si>
    <t>522220 - Sales Financing</t>
  </si>
  <si>
    <t>Sales Financing</t>
  </si>
  <si>
    <t>522291 - Consumer Lending</t>
  </si>
  <si>
    <t>Consumer Lending</t>
  </si>
  <si>
    <t>522292 - Real Estate Credit</t>
  </si>
  <si>
    <t>Real Estate Credit</t>
  </si>
  <si>
    <t>522299 - International, Secondary Market, and All Other Nondepository Credit Intermediation</t>
  </si>
  <si>
    <t>International, Secondary Market, and All Other Nondepository Credit Intermediation</t>
  </si>
  <si>
    <t>522310 - Mortgage and Nonmortgage Loan Brokers</t>
  </si>
  <si>
    <t>Mortgage and Nonmortgage Loan Brokers</t>
  </si>
  <si>
    <t>522320 - Financial Transactions Processing, Reserve, and Clearinghouse Activities</t>
  </si>
  <si>
    <t>Financial Transactions Processing, Reserve, and Clearinghouse Activities</t>
  </si>
  <si>
    <t>522390 - Other Activities Related to Credit Intermediation</t>
  </si>
  <si>
    <t>Other Activities Related to Credit Intermediation</t>
  </si>
  <si>
    <t>523150 - Investment Banking and Securities Intermediation</t>
  </si>
  <si>
    <t>Investment Banking and Securities Intermediation</t>
  </si>
  <si>
    <t>523160 - Commodity Contracts Intermediation</t>
  </si>
  <si>
    <t>Commodity Contracts Intermediation</t>
  </si>
  <si>
    <t>523210 - Securities and Commodity Exchanges</t>
  </si>
  <si>
    <t>Securities and Commodity Exchanges</t>
  </si>
  <si>
    <t>523910 - Miscellaneous Intermediation</t>
  </si>
  <si>
    <t>Miscellaneous Intermediation</t>
  </si>
  <si>
    <t>523940 - Portfolio Management and Investment Advice</t>
  </si>
  <si>
    <t>Portfolio Management and Investment Advice</t>
  </si>
  <si>
    <t>523991 - Trust, Fiduciary, and Custody Activities</t>
  </si>
  <si>
    <t>Trust, Fiduciary, and Custody Activities</t>
  </si>
  <si>
    <t>523999 - Miscellaneous Financial Investment Activities</t>
  </si>
  <si>
    <t>Miscellaneous Financial Investment Activities</t>
  </si>
  <si>
    <t>524113 - Direct Life Insurance Carriers</t>
  </si>
  <si>
    <t>Direct Life Insurance Carriers</t>
  </si>
  <si>
    <t>524114 - Direct Health and Medical Insurance Carriers</t>
  </si>
  <si>
    <t>Direct Health and Medical Insurance Carriers</t>
  </si>
  <si>
    <t>524126 - Direct Property and Casualty Insurance Carriers</t>
  </si>
  <si>
    <t>Direct Property and Casualty Insurance Carriers</t>
  </si>
  <si>
    <t>524127 - Direct Title Insurance Carriers</t>
  </si>
  <si>
    <t>Direct Title Insurance Carriers</t>
  </si>
  <si>
    <t>524128 - Other Direct Insurance (except Life, Health, and Medical) Carriers</t>
  </si>
  <si>
    <t>Other Direct Insurance (except Life, Health, and Medical) Carriers</t>
  </si>
  <si>
    <t>524130 - Reinsurance Carriers</t>
  </si>
  <si>
    <t>Reinsurance Carriers</t>
  </si>
  <si>
    <t>524210 - Insurance Agencies and Brokerages</t>
  </si>
  <si>
    <t>Insurance Agencies and Brokerages</t>
  </si>
  <si>
    <t>524291 - Claims Adjusting</t>
  </si>
  <si>
    <t>Claims Adjusting</t>
  </si>
  <si>
    <t>524292 - Pharmacy Benefit Management and Other Third Party Administration of Insurance and Pension Funds</t>
  </si>
  <si>
    <t>Pharmacy Benefit Management and Other Third Party Administration of Insurance and Pension Funds</t>
  </si>
  <si>
    <t>524298 - All Other Insurance Related Activities</t>
  </si>
  <si>
    <t>All Other Insurance Related Activities</t>
  </si>
  <si>
    <t>525110 - Pension Funds</t>
  </si>
  <si>
    <t>Pension Funds</t>
  </si>
  <si>
    <t>525120 - Health and Welfare Funds</t>
  </si>
  <si>
    <t>Health and Welfare Funds</t>
  </si>
  <si>
    <t>525190 - Other Insurance Funds</t>
  </si>
  <si>
    <t>Other Insurance Funds</t>
  </si>
  <si>
    <t>525910 - Open-End Investment Funds</t>
  </si>
  <si>
    <t>Open-End Investment Funds</t>
  </si>
  <si>
    <t>525920 - Trusts, Estates, and Agency Accounts</t>
  </si>
  <si>
    <t>Trusts, Estates, and Agency Accounts</t>
  </si>
  <si>
    <t>525990 - Other Financial Vehicles</t>
  </si>
  <si>
    <t>Other Financial Vehicles</t>
  </si>
  <si>
    <t>531110 - Lessors of Residential Buildings and Dwellings</t>
  </si>
  <si>
    <t>Lessors of Residential Buildings and Dwellings</t>
  </si>
  <si>
    <t>531120 - Lessors of Nonresidential Buildings (except Miniwarehouses)</t>
  </si>
  <si>
    <t>Lessors of Nonresidential Buildings (except Miniwarehouses)</t>
  </si>
  <si>
    <t>531130 - Lessors of Mini Warehouses and Self-Storage Units</t>
  </si>
  <si>
    <t>Lessors of Mini Warehouses and Self-Storage Units</t>
  </si>
  <si>
    <t>531190 - Lessors of Other Real Estate Property</t>
  </si>
  <si>
    <t>Lessors of Other Real Estate Property</t>
  </si>
  <si>
    <t>531210 - Offices of Real Estate Agents and Brokers</t>
  </si>
  <si>
    <t>Offices of Real Estate Agents and Brokers</t>
  </si>
  <si>
    <t>531311 - Residential Property Managers</t>
  </si>
  <si>
    <t>Residential Property Managers</t>
  </si>
  <si>
    <t>531312 - Nonresidential Property Managers</t>
  </si>
  <si>
    <t>Nonresidential Property Managers</t>
  </si>
  <si>
    <t>531320 - Offices of Real Estate Appraisers</t>
  </si>
  <si>
    <t>Offices of Real Estate Appraisers</t>
  </si>
  <si>
    <t>531390 - Other Activities Related to Real Estate</t>
  </si>
  <si>
    <t>Other Activities Related to Real Estate</t>
  </si>
  <si>
    <t>532111 - Passenger Car Rental</t>
  </si>
  <si>
    <t>Passenger Car Rental</t>
  </si>
  <si>
    <t>532112 - Passenger Car Leasing</t>
  </si>
  <si>
    <t>Passenger Car Leasing</t>
  </si>
  <si>
    <t>532120 - Truck, Utility Trailer, and RV (Recreational Vehicle) Rental and Leasing</t>
  </si>
  <si>
    <t>Truck, Utility Trailer, and RV (Recreational Vehicle) Rental and Leasing</t>
  </si>
  <si>
    <t>532210 - Consumer Electronics and Appliances Rental</t>
  </si>
  <si>
    <t>Consumer Electronics and Appliances Rental</t>
  </si>
  <si>
    <t>532281 - Formal Wear and Costume Rental</t>
  </si>
  <si>
    <t>Formal Wear and Costume Rental</t>
  </si>
  <si>
    <t>532282 - Video Tape and Disc Rental</t>
  </si>
  <si>
    <t>Video Tape and Disc Rental</t>
  </si>
  <si>
    <t>532283 - Home Health Equipment Rental</t>
  </si>
  <si>
    <t>Home Health Equipment Rental</t>
  </si>
  <si>
    <t>532284 - Recreational Goods Rental</t>
  </si>
  <si>
    <t>Recreational Goods Rental</t>
  </si>
  <si>
    <t>532289 - All Other Consumer Goods Rental</t>
  </si>
  <si>
    <t>All Other Consumer Goods Rental</t>
  </si>
  <si>
    <t>532310 - General Rental Centers</t>
  </si>
  <si>
    <t>General Rental Centers</t>
  </si>
  <si>
    <t>532411 - Commercial Air, Rail, and Water Transportation Equipment Rental and Leasing</t>
  </si>
  <si>
    <t>Commercial Air, Rail, and Water Transportation Equipment Rental and Leasing</t>
  </si>
  <si>
    <t>532412 - Construction, Mining, and Forestry Machinery and Equipment Rental and Leasing</t>
  </si>
  <si>
    <t>Construction, Mining, and Forestry Machinery and Equipment Rental and Leasing</t>
  </si>
  <si>
    <t>532420 - Office Machinery and Equipment Rental and Leasing</t>
  </si>
  <si>
    <t>Office Machinery and Equipment Rental and Leasing</t>
  </si>
  <si>
    <t>532490 - Other Commercial and Industrial Machinery and Equipment Rental and Leasing</t>
  </si>
  <si>
    <t>Other Commercial and Industrial Machinery and Equipment Rental and Leasing</t>
  </si>
  <si>
    <t>533110 - Lessors of Nonfinancial Intangible Assets (except Copyrighted Works)</t>
  </si>
  <si>
    <t>Lessors of Nonfinancial Intangible Assets (except Copyrighted Works)</t>
  </si>
  <si>
    <t>541110 - Offices of Lawyers</t>
  </si>
  <si>
    <t>Offices of Lawyers</t>
  </si>
  <si>
    <t>541120 - Offices of Notaries</t>
  </si>
  <si>
    <t>Offices of Notaries</t>
  </si>
  <si>
    <t>541191 - Title Abstract and Settlement Offices</t>
  </si>
  <si>
    <t>Title Abstract and Settlement Offices</t>
  </si>
  <si>
    <t>541199 - All Other Legal Services</t>
  </si>
  <si>
    <t>All Other Legal Services</t>
  </si>
  <si>
    <t>541211 - Offices of Certified Public Accountants</t>
  </si>
  <si>
    <t>Offices of Certified Public Accountants</t>
  </si>
  <si>
    <t>541213 - Tax Preparation Services</t>
  </si>
  <si>
    <t>Tax Preparation Services</t>
  </si>
  <si>
    <t>541214 - Payroll Services</t>
  </si>
  <si>
    <t>Payroll Services</t>
  </si>
  <si>
    <t>541219 - Other Accounting Services</t>
  </si>
  <si>
    <t>Other Accounting Services</t>
  </si>
  <si>
    <t>541310 - Architectural Services</t>
  </si>
  <si>
    <t>Architectural Services</t>
  </si>
  <si>
    <t>541320 - Landscape Architectural Services</t>
  </si>
  <si>
    <t>Landscape Architectural Services</t>
  </si>
  <si>
    <t>541330 - Engineering Services</t>
  </si>
  <si>
    <t>Engineering Services</t>
  </si>
  <si>
    <t>541340 - Drafting Services</t>
  </si>
  <si>
    <t>Drafting Services</t>
  </si>
  <si>
    <t>541350 - Building Inspection Services</t>
  </si>
  <si>
    <t>Building Inspection Services</t>
  </si>
  <si>
    <t>541360 - Geophysical Surveying and Mapping Services</t>
  </si>
  <si>
    <t>Geophysical Surveying and Mapping Services</t>
  </si>
  <si>
    <t>541370 - Surveying and Mapping (except Geophysical) Services</t>
  </si>
  <si>
    <t>Surveying and Mapping (except Geophysical) Services</t>
  </si>
  <si>
    <t>541380 - Testing Laboratories and Services</t>
  </si>
  <si>
    <t>Testing Laboratories and Services</t>
  </si>
  <si>
    <t>541410 - Interior Design Services</t>
  </si>
  <si>
    <t>Interior Design Services</t>
  </si>
  <si>
    <t>541420 - Industrial Design Services</t>
  </si>
  <si>
    <t>Industrial Design Services</t>
  </si>
  <si>
    <t>541430 - Graphic Design Services</t>
  </si>
  <si>
    <t>Graphic Design Services</t>
  </si>
  <si>
    <t>541490 - Other Specialized Design Services</t>
  </si>
  <si>
    <t>Other Specialized Design Services</t>
  </si>
  <si>
    <t>541511 - Custom Computer Programming Services</t>
  </si>
  <si>
    <t>Custom Computer Programming Services</t>
  </si>
  <si>
    <t>541512 - Computer Systems Design Services</t>
  </si>
  <si>
    <t>Computer Systems Design Services</t>
  </si>
  <si>
    <t>541513 - Computer Facilities Management Services</t>
  </si>
  <si>
    <t>Computer Facilities Management Services</t>
  </si>
  <si>
    <t>541519 - Other Computer Related Services</t>
  </si>
  <si>
    <t>Other Computer Related Services</t>
  </si>
  <si>
    <t>541611 - Administrative Management and General Management Consulting Services</t>
  </si>
  <si>
    <t>Administrative Management and General Management Consulting Services</t>
  </si>
  <si>
    <t>541612 - Human Resources Consulting Services</t>
  </si>
  <si>
    <t>Human Resources Consulting Services</t>
  </si>
  <si>
    <t>541613 - Marketing Consulting Services</t>
  </si>
  <si>
    <t>Marketing Consulting Services</t>
  </si>
  <si>
    <t>541614 - Process, Physical Distribution, and Logistics Consulting Services</t>
  </si>
  <si>
    <t>Process, Physical Distribution, and Logistics Consulting Services</t>
  </si>
  <si>
    <t>541618 - Other Management Consulting Services</t>
  </si>
  <si>
    <t>Other Management Consulting Services</t>
  </si>
  <si>
    <t>541620 - Environmental Consulting Services</t>
  </si>
  <si>
    <t>Environmental Consulting Services</t>
  </si>
  <si>
    <t>541690 - Other Scientific and Technical Consulting Services</t>
  </si>
  <si>
    <t>Other Scientific and Technical Consulting Services</t>
  </si>
  <si>
    <t>541713 - Research and Development in Nanotechnology</t>
  </si>
  <si>
    <t>Research and Development in Nanotechnology</t>
  </si>
  <si>
    <t>541714 - Research and Development in Biotechnology (except Nanobiotechnology)</t>
  </si>
  <si>
    <t>Research and Development in Biotechnology (except Nanobiotechnology)</t>
  </si>
  <si>
    <t>541715 - Research and Development in the Physical, Engineering, and Life Sciences (except Nanotechnology and Biotechnology)</t>
  </si>
  <si>
    <t>Research and Development in the Physical, Engineering, and Life Sciences (except Nanotechnology and Biotechnology)</t>
  </si>
  <si>
    <t>541720 - Research and Development in the Social Sciences and Humanities</t>
  </si>
  <si>
    <t>Research and Development in the Social Sciences and Humanities</t>
  </si>
  <si>
    <t>541810 - Advertising Agencies</t>
  </si>
  <si>
    <t>Advertising Agencies</t>
  </si>
  <si>
    <t>541820 - Public Relations Agencies</t>
  </si>
  <si>
    <t>Public Relations Agencies</t>
  </si>
  <si>
    <t>541830 - Media Buying Agencies</t>
  </si>
  <si>
    <t>Media Buying Agencies</t>
  </si>
  <si>
    <t>541840 - Media Representatives</t>
  </si>
  <si>
    <t>Media Representatives</t>
  </si>
  <si>
    <t>541850 - Indoor and Outdoor Display Advertising</t>
  </si>
  <si>
    <t>Indoor and Outdoor Display Advertising</t>
  </si>
  <si>
    <t>541860 - Direct Mail Advertising</t>
  </si>
  <si>
    <t>Direct Mail Advertising</t>
  </si>
  <si>
    <t>541870 - Advertising Material Distribution Services</t>
  </si>
  <si>
    <t>Advertising Material Distribution Services</t>
  </si>
  <si>
    <t>541890 - Other Services Related to Advertising</t>
  </si>
  <si>
    <t>Other Services Related to Advertising</t>
  </si>
  <si>
    <t>541910 - Marketing Research and Public Opinion Polling</t>
  </si>
  <si>
    <t>Marketing Research and Public Opinion Polling</t>
  </si>
  <si>
    <t>541921 - Photography Studios, Portrait</t>
  </si>
  <si>
    <t>Photography Studios, Portrait</t>
  </si>
  <si>
    <t>541922 - Commercial Photography</t>
  </si>
  <si>
    <t>Commercial Photography</t>
  </si>
  <si>
    <t>541930 - Translation and Interpretation Services</t>
  </si>
  <si>
    <t>Translation and Interpretation Services</t>
  </si>
  <si>
    <t>541940 - Veterinary Services</t>
  </si>
  <si>
    <t>Veterinary Services</t>
  </si>
  <si>
    <t>541990 - All Other Professional, Scientific, and Technical Services</t>
  </si>
  <si>
    <t>All Other Professional, Scientific, and Technical Services</t>
  </si>
  <si>
    <t>551111 - Offices of Bank Holding Companies</t>
  </si>
  <si>
    <t>Offices of Bank Holding Companies</t>
  </si>
  <si>
    <t>551112 - Offices of Other Holding Companies</t>
  </si>
  <si>
    <t>Offices of Other Holding Companies</t>
  </si>
  <si>
    <t>551114 - Corporate, Subsidiary, and Regional Managing Offices</t>
  </si>
  <si>
    <t>Corporate, Subsidiary, and Regional Managing Offices</t>
  </si>
  <si>
    <t>561110 - Office Administrative Services</t>
  </si>
  <si>
    <t>Office Administrative Services</t>
  </si>
  <si>
    <t>561210 - Facilities Support Services</t>
  </si>
  <si>
    <t>Facilities Support Services</t>
  </si>
  <si>
    <t>561311 - Employment Placement Agencies</t>
  </si>
  <si>
    <t>Employment Placement Agencies</t>
  </si>
  <si>
    <t>561312 - Executive Search Services</t>
  </si>
  <si>
    <t>Executive Search Services</t>
  </si>
  <si>
    <t>561320 - Temporary Help Services</t>
  </si>
  <si>
    <t>Temporary Help Services</t>
  </si>
  <si>
    <t>561330 - Professional Employer Organizations</t>
  </si>
  <si>
    <t>Professional Employer Organizations</t>
  </si>
  <si>
    <t>561410 - Document Preparation Services</t>
  </si>
  <si>
    <t>Document Preparation Services</t>
  </si>
  <si>
    <t>561421 - Telephone Answering Services</t>
  </si>
  <si>
    <t>Telephone Answering Services</t>
  </si>
  <si>
    <t>561422 - Telemarketing Bureaus and Other Contact Centers</t>
  </si>
  <si>
    <t>Telemarketing Bureaus and Other Contact Centers</t>
  </si>
  <si>
    <t>561431 - Private Mail Centers</t>
  </si>
  <si>
    <t>Private Mail Centers</t>
  </si>
  <si>
    <t>561439 - Other Business Service Centers (including Copy Shops)</t>
  </si>
  <si>
    <t>Other Business Service Centers (including Copy Shops)</t>
  </si>
  <si>
    <t>561440 - Collection Agencies</t>
  </si>
  <si>
    <t>Collection Agencies</t>
  </si>
  <si>
    <t>561450 - Credit Bureaus</t>
  </si>
  <si>
    <t>Credit Bureaus</t>
  </si>
  <si>
    <t>561491 - Repossession Services</t>
  </si>
  <si>
    <t>Repossession Services</t>
  </si>
  <si>
    <t>561492 - Court Reporting and Stenotype Services</t>
  </si>
  <si>
    <t>Court Reporting and Stenotype Services</t>
  </si>
  <si>
    <t>561499 - All Other Business Support Services</t>
  </si>
  <si>
    <t>All Other Business Support Services</t>
  </si>
  <si>
    <t>561510 - Travel Agencies</t>
  </si>
  <si>
    <t>Travel Agencies</t>
  </si>
  <si>
    <t>561520 - Tour Operators</t>
  </si>
  <si>
    <t>Tour Operators</t>
  </si>
  <si>
    <t>561591 - Convention and Visitors Bureaus</t>
  </si>
  <si>
    <t>Convention and Visitors Bureaus</t>
  </si>
  <si>
    <t>561599 - All Other Travel Arrangement and Reservation Services</t>
  </si>
  <si>
    <t>All Other Travel Arrangement and Reservation Services</t>
  </si>
  <si>
    <t>561611 - Investigation and Personal Background Check Services</t>
  </si>
  <si>
    <t>Investigation and Personal Background Check Services</t>
  </si>
  <si>
    <t>561612 - Security Guards and Patrol Services</t>
  </si>
  <si>
    <t>Security Guards and Patrol Services</t>
  </si>
  <si>
    <t>561613 - Armored Car Services</t>
  </si>
  <si>
    <t>Armored Car Services</t>
  </si>
  <si>
    <t>561621 - Security Systems Services (except Locksmiths)</t>
  </si>
  <si>
    <t>Security Systems Services (except Locksmiths)</t>
  </si>
  <si>
    <t>561622 - Locksmiths</t>
  </si>
  <si>
    <t>Locksmiths</t>
  </si>
  <si>
    <t>561710 - Exterminating and Pest Control Services</t>
  </si>
  <si>
    <t>Exterminating and Pest Control Services</t>
  </si>
  <si>
    <t>561720 - Janitorial Services</t>
  </si>
  <si>
    <t>Janitorial Services</t>
  </si>
  <si>
    <t>561730 - Landscaping Services</t>
  </si>
  <si>
    <t>Landscaping Services</t>
  </si>
  <si>
    <t>561740 - Carpet and Upholstery Cleaning Services</t>
  </si>
  <si>
    <t>Carpet and Upholstery Cleaning Services</t>
  </si>
  <si>
    <t>561790 - Other Services to Buildings and Dwellings</t>
  </si>
  <si>
    <t>Other Services to Buildings and Dwellings</t>
  </si>
  <si>
    <t>561910 - Packaging and Labeling Services</t>
  </si>
  <si>
    <t>Packaging and Labeling Services</t>
  </si>
  <si>
    <t>561920 - Convention and Trade Show Organizers</t>
  </si>
  <si>
    <t>Convention and Trade Show Organizers</t>
  </si>
  <si>
    <t>561990 - All Other Support Services</t>
  </si>
  <si>
    <t>All Other Support Services</t>
  </si>
  <si>
    <t>562111 - Solid Waste Collection</t>
  </si>
  <si>
    <t>Solid Waste Collection</t>
  </si>
  <si>
    <t>562112 - Hazardous Waste Collection</t>
  </si>
  <si>
    <t>Hazardous Waste Collection</t>
  </si>
  <si>
    <t>562119 - Other Waste Collection</t>
  </si>
  <si>
    <t>Other Waste Collection</t>
  </si>
  <si>
    <t>562211 - Hazardous Waste Treatment and Disposal</t>
  </si>
  <si>
    <t>Hazardous Waste Treatment and Disposal</t>
  </si>
  <si>
    <t>562212 - Solid Waste Landfill</t>
  </si>
  <si>
    <t>Solid Waste Landfill</t>
  </si>
  <si>
    <t>562213 - Solid Waste Combustors and Incinerators</t>
  </si>
  <si>
    <t>Solid Waste Combustors and Incinerators</t>
  </si>
  <si>
    <t>562219 - Other Non Hazardous Waste Treatment and Disposal</t>
  </si>
  <si>
    <t>Other Non Hazardous Waste Treatment and Disposal</t>
  </si>
  <si>
    <t>562910 - Remediation Services</t>
  </si>
  <si>
    <t>Remediation Services</t>
  </si>
  <si>
    <t>562920 - Materials Recovery Facilities</t>
  </si>
  <si>
    <t>Materials Recovery Facilities</t>
  </si>
  <si>
    <t>562991 - Septic Tank and Related Services</t>
  </si>
  <si>
    <t>Septic Tank and Related Services</t>
  </si>
  <si>
    <t>562998 - All Other Miscellaneous Waste Management Services</t>
  </si>
  <si>
    <t>All Other Miscellaneous Waste Management Services</t>
  </si>
  <si>
    <t>611110 - Elementary and Secondary Schools</t>
  </si>
  <si>
    <t>Elementary and Secondary Schools</t>
  </si>
  <si>
    <t>611210 - Junior Colleges</t>
  </si>
  <si>
    <t>Junior Colleges</t>
  </si>
  <si>
    <t>611310 - Colleges, Universities, and Professional Schools</t>
  </si>
  <si>
    <t>Colleges, Universities, and Professional Schools</t>
  </si>
  <si>
    <t>611410 - Business and Secretarial Schools</t>
  </si>
  <si>
    <t>Business and Secretarial Schools</t>
  </si>
  <si>
    <t>611420 - Computer Training</t>
  </si>
  <si>
    <t>Computer Training</t>
  </si>
  <si>
    <t>611430 - Professional and Management Development Training</t>
  </si>
  <si>
    <t>Professional and Management Development Training</t>
  </si>
  <si>
    <t>611511 - Cosmetology and Barber Schools</t>
  </si>
  <si>
    <t>Cosmetology and Barber Schools</t>
  </si>
  <si>
    <t>611512 - Flight Training</t>
  </si>
  <si>
    <t>Flight Training</t>
  </si>
  <si>
    <t>611513 - Apprenticeship Training</t>
  </si>
  <si>
    <t>Apprenticeship Training</t>
  </si>
  <si>
    <t>611519 - Other Technical and Trade Schools</t>
  </si>
  <si>
    <t>Other Technical and Trade Schools</t>
  </si>
  <si>
    <t>611610 - Fine Arts Schools</t>
  </si>
  <si>
    <t>Fine Arts Schools</t>
  </si>
  <si>
    <t>611620 - Sports and Recreation Instruction</t>
  </si>
  <si>
    <t>Sports and Recreation Instruction</t>
  </si>
  <si>
    <t>611630 - Language Schools</t>
  </si>
  <si>
    <t>Language Schools</t>
  </si>
  <si>
    <t>611691 - Exam Preparation and Tutoring</t>
  </si>
  <si>
    <t>Exam Preparation and Tutoring</t>
  </si>
  <si>
    <t>611692 - Automobile Driving Schools</t>
  </si>
  <si>
    <t>Automobile Driving Schools</t>
  </si>
  <si>
    <t>611699 - All Other Miscellaneous Schools and Instruction</t>
  </si>
  <si>
    <t>All Other Miscellaneous Schools and Instruction</t>
  </si>
  <si>
    <t>611710 - Educational Support Services</t>
  </si>
  <si>
    <t>Educational Support Services</t>
  </si>
  <si>
    <t>621111 - Offices of Physicians (except Mental Health Specialists)</t>
  </si>
  <si>
    <t>Offices of Physicians (except Mental Health Specialists)</t>
  </si>
  <si>
    <t>621112 - Offices of Physicians, Mental Health Specialists</t>
  </si>
  <si>
    <t>Offices of Physicians, Mental Health Specialists</t>
  </si>
  <si>
    <t>621210 - Offices of Dentists</t>
  </si>
  <si>
    <t>Offices of Dentists</t>
  </si>
  <si>
    <t>621310 - Offices of Chiropractors</t>
  </si>
  <si>
    <t>Offices of Chiropractors</t>
  </si>
  <si>
    <t>621320 - Offices of Optometrists</t>
  </si>
  <si>
    <t>Offices of Optometrists</t>
  </si>
  <si>
    <t>621330 - Offices of Mental Health Practitioners (except Physicians)</t>
  </si>
  <si>
    <t>Offices of Mental Health Practitioners (except Physicians)</t>
  </si>
  <si>
    <t>621340 - Offices of Physical, Occupational and Speech Therapists, and Audiologists</t>
  </si>
  <si>
    <t>Offices of Physical, Occupational and Speech Therapists, and Audiologists</t>
  </si>
  <si>
    <t>621391 - Offices of Podiatrists</t>
  </si>
  <si>
    <t>Offices of Podiatrists</t>
  </si>
  <si>
    <t>621399 - Offices of All Other Miscellaneous Health Practitioners</t>
  </si>
  <si>
    <t>Offices of All Other Miscellaneous Health Practitioners</t>
  </si>
  <si>
    <t>621410 - Family Planning Centers</t>
  </si>
  <si>
    <t>Family Planning Centers</t>
  </si>
  <si>
    <t>621420 - Outpatient Mental Health and Substance Abuse Centers</t>
  </si>
  <si>
    <t>Outpatient Mental Health and Substance Abuse Centers</t>
  </si>
  <si>
    <t>621491 - HMO Medical Centers</t>
  </si>
  <si>
    <t>HMO Medical Centers</t>
  </si>
  <si>
    <t>621492 - Kidney Dialysis Centers</t>
  </si>
  <si>
    <t>Kidney Dialysis Centers</t>
  </si>
  <si>
    <t>621493 - Freestanding Ambulatory Surgical and Emergency Centers</t>
  </si>
  <si>
    <t>Freestanding Ambulatory Surgical and Emergency Centers</t>
  </si>
  <si>
    <t>621498 - All Other Outpatient Care Centers</t>
  </si>
  <si>
    <t>All Other Outpatient Care Centers</t>
  </si>
  <si>
    <t>621511 - Medical Laboratories</t>
  </si>
  <si>
    <t>Medical Laboratories</t>
  </si>
  <si>
    <t>621512 - Diagnostic Imaging Centers</t>
  </si>
  <si>
    <t>Diagnostic Imaging Centers</t>
  </si>
  <si>
    <t>621610 - Home Health Care Services</t>
  </si>
  <si>
    <t>Home Health Care Services</t>
  </si>
  <si>
    <t>621910 - Ambulance Services</t>
  </si>
  <si>
    <t>Ambulance Services</t>
  </si>
  <si>
    <t>621991 - Blood and Organ Banks</t>
  </si>
  <si>
    <t>Blood and Organ Banks</t>
  </si>
  <si>
    <t>621999 - All Other Miscellaneous Ambulatory Health Care Services</t>
  </si>
  <si>
    <t>All Other Miscellaneous Ambulatory Health Care Services</t>
  </si>
  <si>
    <t>622110 - General Medical and Surgical Hospitals</t>
  </si>
  <si>
    <t>General Medical and Surgical Hospitals</t>
  </si>
  <si>
    <t>622210 - Psychiatric and Substance Abuse Hospitals</t>
  </si>
  <si>
    <t>Psychiatric and Substance Abuse Hospitals</t>
  </si>
  <si>
    <t>622310 - Specialty (except Psychiatric and Substance Abuse) Hospitals</t>
  </si>
  <si>
    <t>Specialty (except Psychiatric and Substance Abuse) Hospitals</t>
  </si>
  <si>
    <t>623110 - Nursing Care Facilities (Skilled Nursing Facilities)</t>
  </si>
  <si>
    <t>Nursing Care Facilities (Skilled Nursing Facilities)</t>
  </si>
  <si>
    <t>623210 - Residential Intellectual and Developmental Disability Facilities</t>
  </si>
  <si>
    <t>Residential Intellectual and Developmental Disability Facilities</t>
  </si>
  <si>
    <t>623220 - Residential Mental Health and Substance Abuse Facilities</t>
  </si>
  <si>
    <t>Residential Mental Health and Substance Abuse Facilities</t>
  </si>
  <si>
    <t>623311 - Continuing Care Retirement Communities</t>
  </si>
  <si>
    <t>Continuing Care Retirement Communities</t>
  </si>
  <si>
    <t>623312 - Assisted Living Facilities for the Elderly</t>
  </si>
  <si>
    <t>Assisted Living Facilities for the Elderly</t>
  </si>
  <si>
    <t>623990 - Other Residential Care Facilities</t>
  </si>
  <si>
    <t>Other Residential Care Facilities</t>
  </si>
  <si>
    <t>624110 - Child and Youth Services</t>
  </si>
  <si>
    <t>Child and Youth Services</t>
  </si>
  <si>
    <t>624120 - Services for the Elderly and Persons with Disabilities</t>
  </si>
  <si>
    <t>Services for the Elderly and Persons with Disabilities</t>
  </si>
  <si>
    <t>624190 - Other Individual and Family Services</t>
  </si>
  <si>
    <t>Other Individual and Family Services</t>
  </si>
  <si>
    <t>624210 - Community Food Services</t>
  </si>
  <si>
    <t>Community Food Services</t>
  </si>
  <si>
    <t>624221 - Temporary Shelters</t>
  </si>
  <si>
    <t>Temporary Shelters</t>
  </si>
  <si>
    <t>624229 - Other Community Housing Services</t>
  </si>
  <si>
    <t>Other Community Housing Services</t>
  </si>
  <si>
    <t>624230 - Emergency and Other Relief Services</t>
  </si>
  <si>
    <t>Emergency and Other Relief Services</t>
  </si>
  <si>
    <t>624310 - Vocational Rehabilitation Services</t>
  </si>
  <si>
    <t>Vocational Rehabilitation Services</t>
  </si>
  <si>
    <t>624410 - Child Care Services</t>
  </si>
  <si>
    <t>Child Care Services</t>
  </si>
  <si>
    <t>711110 - Theater Companies and Dinner Theaters</t>
  </si>
  <si>
    <t>Theater Companies and Dinner Theaters</t>
  </si>
  <si>
    <t>711120 - Dance Companies</t>
  </si>
  <si>
    <t>Dance Companies</t>
  </si>
  <si>
    <t>711130 - Musical Groups and Artists</t>
  </si>
  <si>
    <t>Musical Groups and Artists</t>
  </si>
  <si>
    <t>711190 - Other Performing Arts Companies</t>
  </si>
  <si>
    <t>Other Performing Arts Companies</t>
  </si>
  <si>
    <t>711211 - Sports Teams and Clubs</t>
  </si>
  <si>
    <t>Sports Teams and Clubs</t>
  </si>
  <si>
    <t>711212 - Racetracks</t>
  </si>
  <si>
    <t>Racetracks</t>
  </si>
  <si>
    <t>711219 - Other Spectator Sports</t>
  </si>
  <si>
    <t>Other Spectator Sports</t>
  </si>
  <si>
    <t>711310 - Promoters of Performing Arts, Sports, and Similar Events with Facilities</t>
  </si>
  <si>
    <t>Promoters of Performing Arts, Sports, and Similar Events with Facilities</t>
  </si>
  <si>
    <t>711320 - Promoters of Performing Arts, Sports, and Similar Events without Facilities</t>
  </si>
  <si>
    <t>Promoters of Performing Arts, Sports, and Similar Events without Facilities</t>
  </si>
  <si>
    <t>711410 - Agents and Managers for Artists, Athletes, Entertainers, and Other Public Figures</t>
  </si>
  <si>
    <t>Agents and Managers for Artists, Athletes, Entertainers, and Other Public Figures</t>
  </si>
  <si>
    <t>711510 - Independent Artists, Writers, and Performers</t>
  </si>
  <si>
    <t>Independent Artists, Writers, and Performers</t>
  </si>
  <si>
    <t>712110 - Museums</t>
  </si>
  <si>
    <t>Museums</t>
  </si>
  <si>
    <t>712120 - Historical Sites</t>
  </si>
  <si>
    <t>Historical Sites</t>
  </si>
  <si>
    <t>712130 - Zoos and Botanical Gardens</t>
  </si>
  <si>
    <t>Zoos and Botanical Gardens</t>
  </si>
  <si>
    <t>712190 - Nature Parks and Other Similar Institutions</t>
  </si>
  <si>
    <t>Nature Parks and Other Similar Institutions</t>
  </si>
  <si>
    <t>713110 - Amusement and Theme Parks</t>
  </si>
  <si>
    <t>Amusement and Theme Parks</t>
  </si>
  <si>
    <t>713120 - Amusement Arcades</t>
  </si>
  <si>
    <t>Amusement Arcades</t>
  </si>
  <si>
    <t>713210 - Casinos (except Casino Hotels)</t>
  </si>
  <si>
    <t>Casinos (except Casino Hotels)</t>
  </si>
  <si>
    <t>713290 - Other Gambling Industries</t>
  </si>
  <si>
    <t>Other Gambling Industries</t>
  </si>
  <si>
    <t>713910 - Golf Courses and Country Clubs</t>
  </si>
  <si>
    <t>Golf Courses and Country Clubs</t>
  </si>
  <si>
    <t>713920 - Skiing Facilities</t>
  </si>
  <si>
    <t>Skiing Facilities</t>
  </si>
  <si>
    <t>713930 - Marinas</t>
  </si>
  <si>
    <t>Marinas</t>
  </si>
  <si>
    <t>713940 - Fitness and Recreational Sports Centers</t>
  </si>
  <si>
    <t>Fitness and Recreational Sports Centers</t>
  </si>
  <si>
    <t>713950 - Bowling Centers</t>
  </si>
  <si>
    <t>Bowling Centers</t>
  </si>
  <si>
    <t>713990 - All Other Amusement and Recreation Industries</t>
  </si>
  <si>
    <t>All Other Amusement and Recreation Industries</t>
  </si>
  <si>
    <t>721110 - Hotels (except Casino Hotels) and Motels</t>
  </si>
  <si>
    <t>Hotels (except Casino Hotels) and Motels</t>
  </si>
  <si>
    <t>721120 - Casino Hotels</t>
  </si>
  <si>
    <t>Casino Hotels</t>
  </si>
  <si>
    <t>721191 - Bed-and-Breakfast Inns</t>
  </si>
  <si>
    <t>Bed-and-Breakfast Inns</t>
  </si>
  <si>
    <t>721199 - All Other Traveler Accommodation</t>
  </si>
  <si>
    <t>All Other Traveler Accommodation</t>
  </si>
  <si>
    <t>721211 - RV (Recreational Vehicle) Parks and Campgrounds</t>
  </si>
  <si>
    <t>RV (Recreational Vehicle) Parks and Campgrounds</t>
  </si>
  <si>
    <t>721214 - Recreational and Vacation Camps (except Campgrounds)</t>
  </si>
  <si>
    <t>Recreational and Vacation Camps (except Campgrounds)</t>
  </si>
  <si>
    <t>721310 - Rooming and Boarding Houses, Dormitories, and Workers' Camps</t>
  </si>
  <si>
    <t>Rooming and Boarding Houses, Dormitories, and Workers' Camps</t>
  </si>
  <si>
    <t>722310 - Food Service Contractors</t>
  </si>
  <si>
    <t>Food Service Contractors</t>
  </si>
  <si>
    <t>722320 - Caterers</t>
  </si>
  <si>
    <t>Caterers</t>
  </si>
  <si>
    <t>722330 - Mobile Food Services</t>
  </si>
  <si>
    <t>Mobile Food Services</t>
  </si>
  <si>
    <t>722410 - Drinking Places (Alcoholic Beverages)</t>
  </si>
  <si>
    <t>Drinking Places (Alcoholic Beverages)</t>
  </si>
  <si>
    <t>722511 - Full-Service Restaurants</t>
  </si>
  <si>
    <t>Full-Service Restaurants</t>
  </si>
  <si>
    <t>722513 - Limited-Service Restaurants</t>
  </si>
  <si>
    <t>Limited-Service Restaurants</t>
  </si>
  <si>
    <t>722514 - Cafeterias, Grill Buffets, and Buffets</t>
  </si>
  <si>
    <t>Cafeterias, Grill Buffets, and Buffets</t>
  </si>
  <si>
    <t>722515 - Snack and Nonalcoholic Beverage Bars</t>
  </si>
  <si>
    <t>Snack and Nonalcoholic Beverage Bars</t>
  </si>
  <si>
    <t>811111 - General Automotive Repair</t>
  </si>
  <si>
    <t>General Automotive Repair</t>
  </si>
  <si>
    <t>811114 - Specialized Automotive Repair</t>
  </si>
  <si>
    <t>Specialized Automotive Repair</t>
  </si>
  <si>
    <t>811121 - Automotive Body, Paint, and Interior Repair and Maintenance</t>
  </si>
  <si>
    <t>Automotive Body, Paint, and Interior Repair and Maintenance</t>
  </si>
  <si>
    <t>811122 - Automotive Glass Replacement Shops</t>
  </si>
  <si>
    <t>Automotive Glass Replacement Shops</t>
  </si>
  <si>
    <t>811191 - Automotive Oil Change and Lubrication Shops</t>
  </si>
  <si>
    <t>Automotive Oil Change and Lubrication Shops</t>
  </si>
  <si>
    <t>811192 - Car Washes</t>
  </si>
  <si>
    <t>Car Washes</t>
  </si>
  <si>
    <t>811198 - All Other Automotive Repair and Maintenance</t>
  </si>
  <si>
    <t>All Other Automotive Repair and Maintenance</t>
  </si>
  <si>
    <t>811210 - Electronic and Precision Equipment Repair and Maintenance</t>
  </si>
  <si>
    <t>Electronic and Precision Equipment Repair and Maintenance</t>
  </si>
  <si>
    <t>811310 - Commercial and Industrial Machinery and Equipment (except Automotive and Electronic) Repair and Maintenance</t>
  </si>
  <si>
    <t>Commercial and Industrial Machinery and Equipment (except Automotive and Electronic) Repair and Maintenance</t>
  </si>
  <si>
    <t>811411 - Home and Garden Equipment Repair and Maintenance</t>
  </si>
  <si>
    <t>Home and Garden Equipment Repair and Maintenance</t>
  </si>
  <si>
    <t>811412 - Appliance Repair and Maintenance</t>
  </si>
  <si>
    <t>Appliance Repair and Maintenance</t>
  </si>
  <si>
    <t>811420 - Reupholstery and Furniture Repair</t>
  </si>
  <si>
    <t>Reupholstery and Furniture Repair</t>
  </si>
  <si>
    <t>811430 - Footwear and Leather Goods Repair</t>
  </si>
  <si>
    <t>Footwear and Leather Goods Repair</t>
  </si>
  <si>
    <t>811490 - Other Personal and Household Goods Repair and Maintenance</t>
  </si>
  <si>
    <t>Other Personal and Household Goods Repair and Maintenance</t>
  </si>
  <si>
    <t>812111 - Barber Shops</t>
  </si>
  <si>
    <t>Barber Shops</t>
  </si>
  <si>
    <t>812112 - Beauty Salons</t>
  </si>
  <si>
    <t>Beauty Salons</t>
  </si>
  <si>
    <t>812113 - Nail Salons</t>
  </si>
  <si>
    <t>Nail Salons</t>
  </si>
  <si>
    <t>812191 - Diet and Weight Reducing Centers</t>
  </si>
  <si>
    <t>Diet and Weight Reducing Centers</t>
  </si>
  <si>
    <t>812199 - Other Personal Care Services</t>
  </si>
  <si>
    <t>Other Personal Care Services</t>
  </si>
  <si>
    <t>812210 - Funeral Homes and Funeral Services</t>
  </si>
  <si>
    <t>Funeral Homes and Funeral Services</t>
  </si>
  <si>
    <t>812220 - Cemeteries and Crematories</t>
  </si>
  <si>
    <t>Cemeteries and Crematories</t>
  </si>
  <si>
    <t>812310 - Coin-Operated Laundries and Drycleaners</t>
  </si>
  <si>
    <t>Coin-Operated Laundries and Drycleaners</t>
  </si>
  <si>
    <t>812320 - Drycleaning and Laundry Services (except Coin-Operated)</t>
  </si>
  <si>
    <t>Drycleaning and Laundry Services (except Coin-Operated)</t>
  </si>
  <si>
    <t>812331 - Linen Supply</t>
  </si>
  <si>
    <t>Linen Supply</t>
  </si>
  <si>
    <t>812332 - Industrial Launderers</t>
  </si>
  <si>
    <t>Industrial Launderers</t>
  </si>
  <si>
    <t>812910 - Pet Care (except Veterinary) Services</t>
  </si>
  <si>
    <t>Pet Care (except Veterinary) Services</t>
  </si>
  <si>
    <t>812921 - Photofinishing Laboratories (except One-Hour)</t>
  </si>
  <si>
    <t>Photofinishing Laboratories (except One-Hour)</t>
  </si>
  <si>
    <t>812922 - One-Hour Photo Finishing</t>
  </si>
  <si>
    <t>One-Hour Photo Finishing</t>
  </si>
  <si>
    <t>812930 - Parking Lots and Garages</t>
  </si>
  <si>
    <t>Parking Lots and Garages</t>
  </si>
  <si>
    <t>812990 - All Other Personal Services</t>
  </si>
  <si>
    <t>All Other Personal Services</t>
  </si>
  <si>
    <t>813110 - Religious Organizations</t>
  </si>
  <si>
    <t>Religious Organizations</t>
  </si>
  <si>
    <t>813211 - Grantmaking Foundations</t>
  </si>
  <si>
    <t>Grantmaking Foundations</t>
  </si>
  <si>
    <t>813212 - Voluntary Health Organizations</t>
  </si>
  <si>
    <t>Voluntary Health Organizations</t>
  </si>
  <si>
    <t>813219 - Other Grantmaking and Giving Services</t>
  </si>
  <si>
    <t>Other Grantmaking and Giving Services</t>
  </si>
  <si>
    <t>813311 - Human Rights Organizations</t>
  </si>
  <si>
    <t>Human Rights Organizations</t>
  </si>
  <si>
    <t>813312 - Environment, Conservation and Wildlife Organizations</t>
  </si>
  <si>
    <t>Environment, Conservation and Wildlife Organizations</t>
  </si>
  <si>
    <t>813319 - Other Social Advocacy Organizations</t>
  </si>
  <si>
    <t>Other Social Advocacy Organizations</t>
  </si>
  <si>
    <t>813410 - Civic and Social Organizations</t>
  </si>
  <si>
    <t>Civic and Social Organizations</t>
  </si>
  <si>
    <t>813910 - Business Associations</t>
  </si>
  <si>
    <t>Business Associations</t>
  </si>
  <si>
    <t>813920 - Professional Organizations</t>
  </si>
  <si>
    <t>Professional Organizations</t>
  </si>
  <si>
    <t>813930 - Labor Unions and Similar Labor Organizations</t>
  </si>
  <si>
    <t>Labor Unions and Similar Labor Organizations</t>
  </si>
  <si>
    <t>813940 - Political Organizations</t>
  </si>
  <si>
    <t>Political Organizations</t>
  </si>
  <si>
    <t>813990 - Other Similar Organizations (except Business, Professional, Labor, and Political Organizations)</t>
  </si>
  <si>
    <t>Other Similar Organizations (except Business, Professional, Labor, and Political Organizations)</t>
  </si>
  <si>
    <t>814110 - Private Households</t>
  </si>
  <si>
    <t>Private Households</t>
  </si>
  <si>
    <t>921110 - Executive Offices</t>
  </si>
  <si>
    <t>Executive Offices</t>
  </si>
  <si>
    <t>921120 - Legislative Bodies</t>
  </si>
  <si>
    <t>Legislative Bodies</t>
  </si>
  <si>
    <t>921130 - Public Finance Activities</t>
  </si>
  <si>
    <t>Public Finance Activities</t>
  </si>
  <si>
    <t>921140 - Executive and Legislative Offices, Combined</t>
  </si>
  <si>
    <t>Executive and Legislative Offices, Combined</t>
  </si>
  <si>
    <t>921150 - American Indian and Alaska Native Tribal Governments</t>
  </si>
  <si>
    <t>American Indian and Alaska Native Tribal Governments</t>
  </si>
  <si>
    <t>921190 - Other General Government Support</t>
  </si>
  <si>
    <t>Other General Government Support</t>
  </si>
  <si>
    <t>922110 - Courts</t>
  </si>
  <si>
    <t>Courts</t>
  </si>
  <si>
    <t>922120 - Police Protection</t>
  </si>
  <si>
    <t>Police Protection</t>
  </si>
  <si>
    <t>922130 - Legal Counsel and Prosecution</t>
  </si>
  <si>
    <t>Legal Counsel and Prosecution</t>
  </si>
  <si>
    <t>922140 - Correctional Institutions</t>
  </si>
  <si>
    <t>Correctional Institutions</t>
  </si>
  <si>
    <t>922150 - Parole Offices and Probation Offices</t>
  </si>
  <si>
    <t>Parole Offices and Probation Offices</t>
  </si>
  <si>
    <t>922160 - Fire Protection</t>
  </si>
  <si>
    <t>Fire Protection</t>
  </si>
  <si>
    <t>922190 - Other Justice, Public Order, and Safety Activities</t>
  </si>
  <si>
    <t>Other Justice, Public Order, and Safety Activities</t>
  </si>
  <si>
    <t>923110 - Administration of Education Programs</t>
  </si>
  <si>
    <t>Administration of Education Programs</t>
  </si>
  <si>
    <t>923120 - Administration of Public Health Programs</t>
  </si>
  <si>
    <t>Administration of Public Health Programs</t>
  </si>
  <si>
    <t>923130 - Administration of Human Resource Programs (except Education, Public Health, and Veterans' Affairs Programs)</t>
  </si>
  <si>
    <t>Administration of Human Resource Programs (except Education, Public Health, and Veterans' Affairs Programs)</t>
  </si>
  <si>
    <t>923140 - Administration of Veterans' Affairs</t>
  </si>
  <si>
    <t>Administration of Veterans' Affairs</t>
  </si>
  <si>
    <t>924110 - Administration of Air and Water Resource and Solid Waste Management Programs</t>
  </si>
  <si>
    <t>Administration of Air and Water Resource and Solid Waste Management Programs</t>
  </si>
  <si>
    <t>924120 - Administration of Conservation Programs</t>
  </si>
  <si>
    <t>Administration of Conservation Programs</t>
  </si>
  <si>
    <t>925110 - Administration of Housing Programs</t>
  </si>
  <si>
    <t>Administration of Housing Programs</t>
  </si>
  <si>
    <t>925120 - Administration of Urban Planning and Community and Rural Development</t>
  </si>
  <si>
    <t>Administration of Urban Planning and Community and Rural Development</t>
  </si>
  <si>
    <t>926110 - Administration of General Economic Programs</t>
  </si>
  <si>
    <t>Administration of General Economic Programs</t>
  </si>
  <si>
    <t>926120 - Regulation and Administration of Transportation Programs</t>
  </si>
  <si>
    <t>Regulation and Administration of Transportation Programs</t>
  </si>
  <si>
    <t>926130 - Regulation and Administration of Communications, Electric, Gas, and Other Utilities</t>
  </si>
  <si>
    <t>Regulation and Administration of Communications, Electric, Gas, and Other Utilities</t>
  </si>
  <si>
    <t>926140 - Regulation of Agricultural Marketing and Commodities</t>
  </si>
  <si>
    <t>Regulation of Agricultural Marketing and Commodities</t>
  </si>
  <si>
    <t>926150 - Regulation, Licensing, and Inspection of Miscellaneous Commercial Sectors</t>
  </si>
  <si>
    <t>Regulation, Licensing, and Inspection of Miscellaneous Commercial Sectors</t>
  </si>
  <si>
    <t>927110 - Space Research and Technology</t>
  </si>
  <si>
    <t>Space Research and Technology</t>
  </si>
  <si>
    <t>928110 - National Security</t>
  </si>
  <si>
    <t>National Security</t>
  </si>
  <si>
    <t>928120 - International Affairs</t>
  </si>
  <si>
    <t>International Affairs</t>
  </si>
  <si>
    <t>Suggested Pre-Questions for Valuation Call</t>
  </si>
  <si>
    <t>Why is this important to you?</t>
  </si>
  <si>
    <t>Is there anything particular you want to acheive from our call today?</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</si>
</sst>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quot;$&quot;#,##0"/>
    <numFmt numFmtId="166" formatCode="#,##0.0"/>
    <numFmt numFmtId="167" formatCode="0.0%"/>
    <numFmt numFmtId="168" formatCode="_(&quot;$&quot;* #,##0_);_(&quot;$&quot;* \(#,##0\);_(&quot;$&quot;* &quot;-&quot;??_);_(@_)"/>
  </numFmts>
  <fonts count="80">
    <font>
      <sz val="10.0"/>
      <color rgb="FF000000"/>
      <name val="Roboto"/>
      <scheme val="minor"/>
    </font>
    <font>
      <sz val="11.0"/>
      <color rgb="FFFFFFFF"/>
      <name val="Roboto"/>
      <scheme val="minor"/>
    </font>
    <font>
      <color rgb="FFFFFFFF"/>
      <name val="Roboto"/>
      <scheme val="minor"/>
    </font>
    <font>
      <sz val="15.0"/>
      <color rgb="FFFFFFFF"/>
      <name val="Lexend"/>
    </font>
    <font>
      <b/>
      <sz val="20.0"/>
      <color rgb="FFFFFFFF"/>
      <name val="Proxima Nova"/>
    </font>
    <font>
      <b/>
      <sz val="30.0"/>
      <color rgb="FFFFFFFF"/>
      <name val="Proxima Nova"/>
    </font>
    <font>
      <color theme="1"/>
      <name val="Proxima Nova"/>
    </font>
    <font>
      <b/>
      <sz val="14.0"/>
      <color rgb="FFFFFFFF"/>
      <name val="Lexend"/>
    </font>
    <font/>
    <font>
      <b/>
      <sz val="11.0"/>
      <color theme="1"/>
      <name val="Roboto"/>
      <scheme val="minor"/>
    </font>
    <font>
      <b/>
      <sz val="11.0"/>
      <color rgb="FF0000FF"/>
      <name val="Roboto"/>
      <scheme val="minor"/>
    </font>
    <font>
      <b/>
      <sz val="11.0"/>
      <color rgb="FF000000"/>
      <name val="Roboto"/>
      <scheme val="minor"/>
    </font>
    <font>
      <sz val="11.0"/>
      <color theme="1"/>
      <name val="Roboto"/>
      <scheme val="minor"/>
    </font>
    <font>
      <b/>
      <sz val="16.0"/>
      <color rgb="FFFFFFFF"/>
      <name val="Lexend"/>
    </font>
    <font>
      <b/>
      <sz val="11.0"/>
      <color rgb="FFFFFFFF"/>
      <name val="Lexend"/>
    </font>
    <font>
      <b/>
      <sz val="11.0"/>
      <color rgb="FF0000FF"/>
      <name val="Roboto"/>
    </font>
    <font>
      <sz val="11.0"/>
      <color rgb="FF000000"/>
      <name val="Roboto"/>
      <scheme val="minor"/>
    </font>
    <font>
      <b/>
      <color theme="1"/>
      <name val="Proxima Nova"/>
    </font>
    <font>
      <sz val="12.0"/>
      <color theme="1"/>
      <name val="Proxima Nova"/>
    </font>
    <font>
      <b/>
      <sz val="11.0"/>
      <color rgb="FFFFFFFF"/>
      <name val="Roboto"/>
      <scheme val="minor"/>
    </font>
    <font>
      <b/>
      <sz val="17.0"/>
      <color rgb="FFFFFFFF"/>
      <name val="Proxima Nova"/>
    </font>
    <font>
      <sz val="11.0"/>
      <color rgb="FF434343"/>
      <name val="Roboto"/>
      <scheme val="minor"/>
    </font>
    <font>
      <b/>
      <sz val="12.0"/>
      <color theme="1"/>
      <name val="Roboto"/>
      <scheme val="minor"/>
    </font>
    <font>
      <color theme="1"/>
      <name val="Roboto"/>
      <scheme val="minor"/>
    </font>
    <font>
      <b/>
      <sz val="11.0"/>
      <color theme="1"/>
      <name val="Proxima Nova"/>
    </font>
    <font>
      <color theme="5"/>
      <name val="Proxima Nova"/>
    </font>
    <font>
      <color rgb="FF337CCF"/>
      <name val="Proxima Nova"/>
    </font>
    <font>
      <color theme="5"/>
      <name val="Roboto"/>
      <scheme val="minor"/>
    </font>
    <font>
      <b/>
      <sz val="13.0"/>
      <color theme="1"/>
      <name val="Roboto"/>
      <scheme val="minor"/>
    </font>
    <font>
      <b/>
      <sz val="9.0"/>
      <color rgb="FFFFFFFF"/>
      <name val="Lexend"/>
    </font>
    <font>
      <b/>
      <sz val="19.0"/>
      <color rgb="FFFFFFFF"/>
      <name val="Proxima Nova"/>
    </font>
    <font>
      <sz val="12.0"/>
      <color theme="4"/>
      <name val="Proxima Nova"/>
    </font>
    <font>
      <b/>
      <sz val="18.0"/>
      <color theme="4"/>
      <name val="Roboto"/>
      <scheme val="minor"/>
    </font>
    <font>
      <sz val="12.0"/>
      <color rgb="FFFFFFFF"/>
      <name val="Proxima Nova"/>
    </font>
    <font>
      <b/>
      <sz val="18.0"/>
      <color rgb="FFFFFFFF"/>
      <name val="Proxima Nova"/>
    </font>
    <font>
      <sz val="18.0"/>
      <color theme="1"/>
      <name val="Roboto"/>
      <scheme val="minor"/>
    </font>
    <font>
      <sz val="18.0"/>
      <color theme="1"/>
      <name val="Proxima Nova"/>
    </font>
    <font>
      <sz val="12.0"/>
      <color rgb="FFFFFFFF"/>
      <name val="Lexend"/>
    </font>
    <font>
      <b/>
      <sz val="12.0"/>
      <color rgb="FFFFFFFF"/>
      <name val="Lexend"/>
    </font>
    <font>
      <b/>
      <sz val="13.0"/>
      <color theme="1"/>
      <name val="Lexend"/>
    </font>
    <font>
      <sz val="12.0"/>
      <color theme="1"/>
      <name val="Lexend"/>
    </font>
    <font>
      <b/>
      <sz val="12.0"/>
      <color theme="7"/>
      <name val="Lexend"/>
    </font>
    <font>
      <sz val="17.0"/>
      <color rgb="FFFFFFFF"/>
      <name val="Lexend"/>
    </font>
    <font>
      <b/>
      <sz val="17.0"/>
      <color rgb="FFFFFFFF"/>
      <name val="Lexend"/>
    </font>
    <font>
      <sz val="17.0"/>
      <color theme="1"/>
      <name val="Roboto"/>
      <scheme val="minor"/>
    </font>
    <font>
      <b/>
      <sz val="17.0"/>
      <color rgb="FFFFFFFF"/>
      <name val="Roboto"/>
      <scheme val="minor"/>
    </font>
    <font>
      <b/>
      <sz val="17.0"/>
      <color rgb="FFFFB400"/>
      <name val="Lexend"/>
    </font>
    <font>
      <b/>
      <sz val="15.0"/>
      <color rgb="FFFFFFFF"/>
      <name val="Roboto"/>
      <scheme val="minor"/>
    </font>
    <font>
      <sz val="18.0"/>
      <color theme="1"/>
      <name val="Lexend"/>
    </font>
    <font>
      <sz val="12.0"/>
      <color theme="1"/>
      <name val="Roboto"/>
      <scheme val="minor"/>
    </font>
    <font>
      <b/>
      <sz val="12.0"/>
      <color rgb="FFFFFFFF"/>
      <name val="Roboto"/>
      <scheme val="minor"/>
    </font>
    <font>
      <b/>
      <sz val="15.0"/>
      <color rgb="FFFFFFFF"/>
      <name val="Lexend"/>
    </font>
    <font>
      <sz val="15.0"/>
      <color theme="1"/>
      <name val="Roboto"/>
      <scheme val="minor"/>
    </font>
    <font>
      <b/>
      <sz val="12.0"/>
      <color theme="1"/>
      <name val="Proxima Nova"/>
    </font>
    <font>
      <b/>
      <sz val="14.0"/>
      <color theme="1"/>
      <name val="Roboto"/>
      <scheme val="minor"/>
    </font>
    <font>
      <sz val="18.0"/>
      <color theme="4"/>
      <name val="Roboto"/>
      <scheme val="minor"/>
    </font>
    <font>
      <color theme="4"/>
      <name val="Roboto"/>
      <scheme val="minor"/>
    </font>
    <font>
      <sz val="9.0"/>
      <color theme="1"/>
      <name val="Proxima Nova"/>
    </font>
    <font>
      <b/>
      <sz val="8.0"/>
      <color rgb="FFFFFFFF"/>
      <name val="Lexend"/>
    </font>
    <font>
      <sz val="12.0"/>
      <color rgb="FFFFFFFF"/>
      <name val="Arial"/>
    </font>
    <font>
      <color theme="1"/>
      <name val="Arial"/>
    </font>
    <font>
      <b/>
      <color theme="1"/>
      <name val="Arial"/>
    </font>
    <font>
      <b/>
      <sz val="12.0"/>
      <color rgb="FF0000FF"/>
      <name val="Roboto"/>
      <scheme val="minor"/>
    </font>
    <font>
      <b/>
      <sz val="12.0"/>
      <color rgb="FF000000"/>
      <name val="Roboto"/>
      <scheme val="minor"/>
    </font>
    <font>
      <b/>
      <sz val="12.0"/>
      <color rgb="FFFFFFFF"/>
      <name val="Proxima Nova"/>
    </font>
    <font>
      <b/>
      <sz val="14.0"/>
      <color rgb="FFFFFFFF"/>
      <name val="Proxima Nova"/>
    </font>
    <font>
      <u/>
      <sz val="12.0"/>
      <color rgb="FF0000FF"/>
      <name val="Proxima Nova"/>
    </font>
    <font>
      <u/>
      <sz val="12.0"/>
      <color rgb="FF0000FF"/>
      <name val="Proxima Nova"/>
    </font>
    <font>
      <u/>
      <sz val="12.0"/>
      <color rgb="FF0000FF"/>
      <name val="Proxima Nova"/>
    </font>
    <font>
      <u/>
      <sz val="12.0"/>
      <color rgb="FF0000FF"/>
      <name val="Proxima Nova"/>
    </font>
    <font>
      <b/>
      <sz val="13.0"/>
      <color rgb="FFFFFFFF"/>
      <name val="Lexend"/>
    </font>
    <font>
      <sz val="10.0"/>
      <color theme="1"/>
      <name val="Proxima Nova"/>
    </font>
    <font>
      <sz val="10.0"/>
      <color theme="1"/>
      <name val="Roboto"/>
      <scheme val="minor"/>
    </font>
    <font>
      <b/>
      <u/>
      <sz val="12.0"/>
      <color rgb="FFFFB400"/>
      <name val="Lexend"/>
    </font>
    <font>
      <color rgb="FFFFFFFF"/>
      <name val="Proxima Nova"/>
    </font>
    <font>
      <b/>
      <u/>
      <sz val="12.0"/>
      <color rgb="FF0000FF"/>
      <name val="Lexend"/>
    </font>
    <font>
      <b/>
      <color rgb="FFFFFFFF"/>
      <name val="Roboto"/>
    </font>
    <font>
      <sz val="12.0"/>
      <color rgb="FF000000"/>
      <name val="Roboto"/>
      <scheme val="minor"/>
    </font>
    <font>
      <b/>
      <sz val="40.0"/>
      <color rgb="FFFFFFFF"/>
      <name val="Lexend"/>
    </font>
    <font>
      <sz val="11.0"/>
      <color rgb="FF333333"/>
      <name val="Roboto"/>
    </font>
  </fonts>
  <fills count="24">
    <fill>
      <patternFill patternType="none"/>
    </fill>
    <fill>
      <patternFill patternType="lightGray"/>
    </fill>
    <fill>
      <patternFill patternType="solid">
        <fgColor theme="4"/>
        <bgColor theme="4"/>
      </patternFill>
    </fill>
    <fill>
      <patternFill patternType="solid">
        <fgColor theme="5"/>
        <bgColor theme="5"/>
      </patternFill>
    </fill>
    <fill>
      <patternFill patternType="solid">
        <fgColor rgb="FF071B3C"/>
        <bgColor rgb="FF071B3C"/>
      </patternFill>
    </fill>
    <fill>
      <patternFill patternType="solid">
        <fgColor rgb="FF0B5394"/>
        <bgColor rgb="FF0B5394"/>
      </patternFill>
    </fill>
    <fill>
      <patternFill patternType="solid">
        <fgColor rgb="FFEFEFEF"/>
        <bgColor rgb="FFEFEFEF"/>
      </patternFill>
    </fill>
    <fill>
      <patternFill patternType="solid">
        <fgColor rgb="FF061A3D"/>
        <bgColor rgb="FF061A3D"/>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
      <patternFill patternType="solid">
        <fgColor rgb="FFCCCCCC"/>
        <bgColor rgb="FFCCCCCC"/>
      </patternFill>
    </fill>
    <fill>
      <patternFill patternType="solid">
        <fgColor rgb="FF999999"/>
        <bgColor rgb="FF999999"/>
      </patternFill>
    </fill>
    <fill>
      <patternFill patternType="solid">
        <fgColor rgb="FF9FC5E8"/>
        <bgColor rgb="FF9FC5E8"/>
      </patternFill>
    </fill>
    <fill>
      <patternFill patternType="solid">
        <fgColor rgb="FFB6D7A8"/>
        <bgColor rgb="FFB6D7A8"/>
      </patternFill>
    </fill>
    <fill>
      <patternFill patternType="solid">
        <fgColor rgb="FF337CCF"/>
        <bgColor rgb="FF337CCF"/>
      </patternFill>
    </fill>
    <fill>
      <patternFill patternType="solid">
        <fgColor rgb="FF93C47D"/>
        <bgColor rgb="FF93C47D"/>
      </patternFill>
    </fill>
    <fill>
      <patternFill patternType="solid">
        <fgColor theme="6"/>
        <bgColor theme="6"/>
      </patternFill>
    </fill>
    <fill>
      <patternFill patternType="solid">
        <fgColor theme="7"/>
        <bgColor theme="7"/>
      </patternFill>
    </fill>
    <fill>
      <patternFill patternType="solid">
        <fgColor rgb="FF434343"/>
        <bgColor rgb="FF434343"/>
      </patternFill>
    </fill>
    <fill>
      <patternFill patternType="solid">
        <fgColor rgb="FFDEDEDE"/>
        <bgColor rgb="FFDEDEDE"/>
      </patternFill>
    </fill>
    <fill>
      <patternFill patternType="solid">
        <fgColor rgb="FF6FA8DC"/>
        <bgColor rgb="FF6FA8DC"/>
      </patternFill>
    </fill>
    <fill>
      <patternFill patternType="solid">
        <fgColor rgb="FF6AA84F"/>
        <bgColor rgb="FF6AA84F"/>
      </patternFill>
    </fill>
    <fill>
      <patternFill patternType="solid">
        <fgColor rgb="FFEA9999"/>
        <bgColor rgb="FFEA9999"/>
      </patternFill>
    </fill>
  </fills>
  <borders count="4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337CCF"/>
      </left>
      <right style="thin">
        <color rgb="FF337CCF"/>
      </right>
      <top style="thin">
        <color rgb="FF337CCF"/>
      </top>
      <bottom style="thin">
        <color rgb="FF337CCF"/>
      </bottom>
    </border>
    <border>
      <left style="thin">
        <color rgb="FF6FA8DC"/>
      </left>
      <right style="thin">
        <color rgb="FF6FA8DC"/>
      </right>
      <top style="thin">
        <color rgb="FF6FA8DC"/>
      </top>
      <bottom style="thin">
        <color rgb="FF6FA8DC"/>
      </bottom>
    </border>
    <border>
      <left style="thin">
        <color rgb="FF000000"/>
      </left>
      <top style="thin">
        <color rgb="FF999999"/>
      </top>
      <bottom style="thin">
        <color rgb="FF000000"/>
      </bottom>
    </border>
    <border>
      <top style="thin">
        <color rgb="FF999999"/>
      </top>
      <bottom style="thin">
        <color rgb="FF000000"/>
      </bottom>
    </border>
    <border>
      <right style="thin">
        <color rgb="FF000000"/>
      </right>
      <top style="thin">
        <color rgb="FF999999"/>
      </top>
      <bottom style="thin">
        <color rgb="FF000000"/>
      </bottom>
    </border>
    <border>
      <left style="thin">
        <color rgb="FF071B3C"/>
      </left>
      <right style="thin">
        <color rgb="FF071B3C"/>
      </right>
      <top style="thin">
        <color rgb="FF071B3C"/>
      </top>
      <bottom style="thin">
        <color rgb="FF071B3C"/>
      </bottom>
    </border>
    <border>
      <left style="thin">
        <color rgb="FF071B3C"/>
      </left>
      <top style="thin">
        <color rgb="FF071B3C"/>
      </top>
      <bottom style="thin">
        <color rgb="FF071B3C"/>
      </bottom>
    </border>
    <border>
      <right style="thin">
        <color rgb="FF071B3C"/>
      </right>
      <top style="thin">
        <color rgb="FF071B3C"/>
      </top>
      <bottom style="thin">
        <color rgb="FF071B3C"/>
      </bottom>
    </border>
    <border>
      <left style="thin">
        <color rgb="FF337CCF"/>
      </left>
      <right style="thin">
        <color rgb="FF337CCF"/>
      </right>
      <bottom style="thin">
        <color rgb="FF337CCF"/>
      </bottom>
    </border>
    <border>
      <left style="thin">
        <color rgb="FF071B3C"/>
      </left>
      <top style="thin">
        <color rgb="FF071B3C"/>
      </top>
    </border>
    <border>
      <top style="thin">
        <color rgb="FF071B3C"/>
      </top>
    </border>
    <border>
      <right style="thin">
        <color rgb="FF071B3C"/>
      </right>
      <top style="thin">
        <color rgb="FF071B3C"/>
      </top>
    </border>
    <border>
      <left style="thin">
        <color rgb="FF071B3C"/>
      </left>
      <bottom style="thin">
        <color rgb="FF071B3C"/>
      </bottom>
    </border>
    <border>
      <bottom style="thin">
        <color rgb="FF071B3C"/>
      </bottom>
    </border>
    <border>
      <right style="thin">
        <color rgb="FF071B3C"/>
      </right>
      <bottom style="thin">
        <color rgb="FF071B3C"/>
      </bottom>
    </border>
    <border>
      <left style="thin">
        <color rgb="FF071B3C"/>
      </left>
    </border>
    <border>
      <right style="thin">
        <color rgb="FF071B3C"/>
      </right>
    </border>
    <border>
      <left style="thin">
        <color rgb="FF337CCF"/>
      </left>
      <top style="thin">
        <color rgb="FF337CCF"/>
      </top>
      <bottom style="thin">
        <color rgb="FF071B3C"/>
      </bottom>
    </border>
    <border>
      <right style="thin">
        <color rgb="FF337CCF"/>
      </right>
      <top style="thin">
        <color rgb="FF337CCF"/>
      </top>
      <bottom style="thin">
        <color rgb="FF071B3C"/>
      </bottom>
    </border>
    <border>
      <top style="thin">
        <color rgb="FF071B3C"/>
      </top>
      <bottom style="thin">
        <color rgb="FF071B3C"/>
      </bottom>
    </border>
    <border>
      <left style="thin">
        <color rgb="FF337CCF"/>
      </left>
      <right style="thin">
        <color rgb="FF337CCF"/>
      </right>
      <top style="thin">
        <color rgb="FF337CCF"/>
      </top>
      <bottom style="thin">
        <color rgb="FF071B3C"/>
      </bottom>
    </border>
    <border>
      <left style="thin">
        <color rgb="FF337CCF"/>
      </left>
      <right style="thin">
        <color rgb="FF337CCF"/>
      </right>
      <top style="thin">
        <color rgb="FF337CC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61A3D"/>
      </right>
    </border>
    <border>
      <bottom style="medium">
        <color rgb="FF061A3D"/>
      </bottom>
    </border>
    <border>
      <right style="medium">
        <color rgb="FF061A3D"/>
      </right>
      <bottom style="medium">
        <color rgb="FF061A3D"/>
      </bottom>
    </border>
    <border>
      <bottom style="thin">
        <color rgb="FFDDDDDD"/>
      </bottom>
    </border>
    <border>
      <right style="thin">
        <color rgb="FF000000"/>
      </right>
      <bottom style="thin">
        <color rgb="FFDDDDDD"/>
      </bottom>
    </border>
    <border>
      <right style="thin">
        <color rgb="FFDDDDDD"/>
      </right>
    </border>
    <border>
      <right style="thin">
        <color rgb="FFDDDDDD"/>
      </right>
      <bottom style="thin">
        <color rgb="FFDDDDDD"/>
      </bottom>
    </border>
    <border>
      <right style="thin">
        <color rgb="FFDDDDDD"/>
      </right>
      <top style="thin">
        <color rgb="FFDDDDDD"/>
      </top>
      <bottom style="thin">
        <color rgb="FFDDDDDD"/>
      </bottom>
    </border>
  </borders>
  <cellStyleXfs count="1">
    <xf borderId="0" fillId="0" fontId="0" numFmtId="0" applyAlignment="1" applyFont="1"/>
  </cellStyleXfs>
  <cellXfs count="45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horizontal="center"/>
    </xf>
    <xf borderId="0" fillId="0" fontId="3" numFmtId="0" xfId="0" applyAlignment="1" applyFont="1">
      <alignment horizontal="center" readingOrder="0"/>
    </xf>
    <xf borderId="0" fillId="2" fontId="4" numFmtId="0" xfId="0" applyAlignment="1" applyFill="1" applyFont="1">
      <alignment readingOrder="0" vertical="center"/>
    </xf>
    <xf borderId="0" fillId="2" fontId="5" numFmtId="0" xfId="0" applyAlignment="1" applyFont="1">
      <alignment horizontal="center" readingOrder="0" vertical="center"/>
    </xf>
    <xf borderId="0" fillId="3" fontId="6" numFmtId="0" xfId="0" applyAlignment="1" applyFill="1" applyFont="1">
      <alignment readingOrder="0"/>
    </xf>
    <xf borderId="1" fillId="4" fontId="7" numFmtId="0" xfId="0" applyAlignment="1" applyBorder="1" applyFill="1" applyFont="1">
      <alignment horizontal="center" readingOrder="0"/>
    </xf>
    <xf borderId="2" fillId="0" fontId="8" numFmtId="0" xfId="0" applyBorder="1" applyFont="1"/>
    <xf borderId="3" fillId="0" fontId="8" numFmtId="0" xfId="0" applyBorder="1" applyFont="1"/>
    <xf borderId="4" fillId="0" fontId="9" numFmtId="0" xfId="0" applyAlignment="1" applyBorder="1" applyFont="1">
      <alignment readingOrder="0"/>
    </xf>
    <xf borderId="0" fillId="0" fontId="10" numFmtId="0" xfId="0" applyAlignment="1" applyFont="1">
      <alignment horizontal="center" readingOrder="0"/>
    </xf>
    <xf borderId="5" fillId="0" fontId="8" numFmtId="0" xfId="0" applyBorder="1" applyFont="1"/>
    <xf borderId="4" fillId="5" fontId="11" numFmtId="0" xfId="0" applyAlignment="1" applyBorder="1" applyFill="1" applyFont="1">
      <alignment horizontal="center" readingOrder="0" vertical="center"/>
    </xf>
    <xf borderId="0" fillId="0" fontId="12" numFmtId="0" xfId="0" applyFont="1"/>
    <xf borderId="0" fillId="5" fontId="11" numFmtId="0" xfId="0" applyAlignment="1" applyFont="1">
      <alignment horizontal="center" readingOrder="0" vertical="center"/>
    </xf>
    <xf borderId="5" fillId="0" fontId="9" numFmtId="10" xfId="0" applyAlignment="1" applyBorder="1" applyFont="1" applyNumberFormat="1">
      <alignment horizontal="center" vertical="center"/>
    </xf>
    <xf borderId="0" fillId="6" fontId="10" numFmtId="0" xfId="0" applyAlignment="1" applyFill="1" applyFont="1">
      <alignment horizontal="center" readingOrder="0"/>
    </xf>
    <xf borderId="5" fillId="0" fontId="9" numFmtId="0" xfId="0" applyAlignment="1" applyBorder="1" applyFont="1">
      <alignment horizontal="center" readingOrder="0" vertical="center"/>
    </xf>
    <xf borderId="6" fillId="0" fontId="9" numFmtId="0" xfId="0" applyAlignment="1" applyBorder="1" applyFont="1">
      <alignment readingOrder="0"/>
    </xf>
    <xf borderId="7" fillId="0" fontId="12" numFmtId="0" xfId="0" applyAlignment="1" applyBorder="1" applyFont="1">
      <alignment horizontal="center" readingOrder="0"/>
    </xf>
    <xf borderId="7" fillId="0" fontId="8" numFmtId="0" xfId="0" applyBorder="1" applyFont="1"/>
    <xf borderId="8" fillId="0" fontId="8" numFmtId="0" xfId="0" applyBorder="1" applyFont="1"/>
    <xf borderId="6" fillId="5" fontId="11" numFmtId="0" xfId="0" applyAlignment="1" applyBorder="1" applyFont="1">
      <alignment horizontal="center" readingOrder="0" vertical="center"/>
    </xf>
    <xf borderId="7" fillId="0" fontId="12" numFmtId="0" xfId="0" applyBorder="1" applyFont="1"/>
    <xf borderId="7" fillId="5" fontId="11" numFmtId="0" xfId="0" applyAlignment="1" applyBorder="1" applyFont="1">
      <alignment horizontal="center" readingOrder="0" vertical="center"/>
    </xf>
    <xf borderId="8" fillId="0" fontId="9" numFmtId="0" xfId="0" applyAlignment="1" applyBorder="1" applyFont="1">
      <alignment horizontal="center" readingOrder="0" vertical="center"/>
    </xf>
    <xf borderId="1" fillId="4" fontId="13" numFmtId="0" xfId="0" applyAlignment="1" applyBorder="1" applyFont="1">
      <alignment horizontal="left" readingOrder="0" vertical="center"/>
    </xf>
    <xf borderId="0" fillId="3" fontId="6" numFmtId="0" xfId="0" applyAlignment="1" applyFont="1">
      <alignment horizontal="center" readingOrder="0"/>
    </xf>
    <xf borderId="4" fillId="4" fontId="14" numFmtId="0" xfId="0" applyAlignment="1" applyBorder="1" applyFont="1">
      <alignment horizontal="center" readingOrder="0" vertical="center"/>
    </xf>
    <xf borderId="0" fillId="4" fontId="14" numFmtId="0" xfId="0" applyAlignment="1" applyFont="1">
      <alignment readingOrder="0" vertical="center"/>
    </xf>
    <xf borderId="0" fillId="4" fontId="14" numFmtId="0" xfId="0" applyAlignment="1" applyFont="1">
      <alignment horizontal="center" readingOrder="0" vertical="center"/>
    </xf>
    <xf borderId="5" fillId="7" fontId="14" numFmtId="0" xfId="0" applyAlignment="1" applyBorder="1" applyFill="1" applyFont="1">
      <alignment horizontal="center" readingOrder="0" shrinkToFit="0" vertical="center" wrapText="1"/>
    </xf>
    <xf borderId="4" fillId="0" fontId="12" numFmtId="0" xfId="0" applyAlignment="1" applyBorder="1" applyFont="1">
      <alignment horizontal="center" readingOrder="0"/>
    </xf>
    <xf borderId="0" fillId="0" fontId="12" numFmtId="0" xfId="0" applyAlignment="1" applyFont="1">
      <alignment readingOrder="0"/>
    </xf>
    <xf borderId="9" fillId="8" fontId="15" numFmtId="4" xfId="0" applyAlignment="1" applyBorder="1" applyFill="1" applyFont="1" applyNumberFormat="1">
      <alignment horizontal="right" readingOrder="0" vertical="bottom"/>
    </xf>
    <xf borderId="0" fillId="0" fontId="12" numFmtId="0" xfId="0" applyAlignment="1" applyFont="1">
      <alignment horizontal="center" readingOrder="0"/>
    </xf>
    <xf borderId="5" fillId="7" fontId="1" numFmtId="0" xfId="0" applyAlignment="1" applyBorder="1" applyFont="1">
      <alignment horizontal="center" vertical="bottom"/>
    </xf>
    <xf borderId="4" fillId="9" fontId="12" numFmtId="0" xfId="0" applyAlignment="1" applyBorder="1" applyFill="1" applyFont="1">
      <alignment horizontal="center" readingOrder="0"/>
    </xf>
    <xf borderId="0" fillId="9" fontId="12" numFmtId="0" xfId="0" applyAlignment="1" applyFont="1">
      <alignment readingOrder="0"/>
    </xf>
    <xf borderId="0" fillId="9" fontId="12" numFmtId="0" xfId="0" applyAlignment="1" applyFont="1">
      <alignment horizontal="center" readingOrder="0"/>
    </xf>
    <xf borderId="4" fillId="10" fontId="12" numFmtId="0" xfId="0" applyAlignment="1" applyBorder="1" applyFill="1" applyFont="1">
      <alignment horizontal="center" readingOrder="0"/>
    </xf>
    <xf borderId="0" fillId="10" fontId="12" numFmtId="0" xfId="0" applyAlignment="1" applyFont="1">
      <alignment readingOrder="0"/>
    </xf>
    <xf borderId="0" fillId="10" fontId="12" numFmtId="0" xfId="0" applyAlignment="1" applyFont="1">
      <alignment horizontal="center" readingOrder="0"/>
    </xf>
    <xf borderId="0" fillId="9" fontId="16" numFmtId="0" xfId="0" applyAlignment="1" applyFont="1">
      <alignment horizontal="center"/>
    </xf>
    <xf borderId="0" fillId="3" fontId="17" numFmtId="0" xfId="0" applyAlignment="1" applyFont="1">
      <alignment horizontal="center" readingOrder="0"/>
    </xf>
    <xf borderId="5" fillId="7" fontId="1" numFmtId="0" xfId="0" applyAlignment="1" applyBorder="1" applyFont="1">
      <alignment horizontal="center" vertical="bottom"/>
    </xf>
    <xf borderId="0" fillId="3" fontId="18" numFmtId="0" xfId="0" applyAlignment="1" applyFont="1">
      <alignment horizontal="center" readingOrder="0"/>
    </xf>
    <xf borderId="0" fillId="9" fontId="12" numFmtId="10" xfId="0" applyAlignment="1" applyFont="1" applyNumberFormat="1">
      <alignment horizontal="center" readingOrder="0"/>
    </xf>
    <xf borderId="10" fillId="8" fontId="12" numFmtId="164" xfId="0" applyAlignment="1" applyBorder="1" applyFont="1" applyNumberFormat="1">
      <alignment horizontal="center" readingOrder="0"/>
    </xf>
    <xf borderId="0" fillId="9" fontId="12" numFmtId="1" xfId="0" applyAlignment="1" applyFont="1" applyNumberFormat="1">
      <alignment horizontal="center" readingOrder="0"/>
    </xf>
    <xf borderId="0" fillId="3" fontId="6" numFmtId="0" xfId="0" applyFont="1"/>
    <xf borderId="11" fillId="11" fontId="12" numFmtId="0" xfId="0" applyBorder="1" applyFill="1" applyFont="1"/>
    <xf borderId="12" fillId="11" fontId="12" numFmtId="0" xfId="0" applyBorder="1" applyFont="1"/>
    <xf borderId="7" fillId="11" fontId="9" numFmtId="0" xfId="0" applyAlignment="1" applyBorder="1" applyFont="1">
      <alignment horizontal="center" readingOrder="0"/>
    </xf>
    <xf borderId="12" fillId="11" fontId="9" numFmtId="1" xfId="0" applyAlignment="1" applyBorder="1" applyFont="1" applyNumberFormat="1">
      <alignment horizontal="center" readingOrder="0"/>
    </xf>
    <xf borderId="13" fillId="11" fontId="19" numFmtId="0" xfId="0" applyAlignment="1" applyBorder="1" applyFont="1">
      <alignment horizontal="center" readingOrder="0"/>
    </xf>
    <xf borderId="0" fillId="3" fontId="20" numFmtId="0" xfId="0" applyAlignment="1" applyFont="1">
      <alignment horizontal="center" readingOrder="0"/>
    </xf>
    <xf borderId="14" fillId="4" fontId="14" numFmtId="0" xfId="0" applyAlignment="1" applyBorder="1" applyFont="1">
      <alignment horizontal="center" readingOrder="0" vertical="center"/>
    </xf>
    <xf borderId="15" fillId="4" fontId="14" numFmtId="0" xfId="0" applyAlignment="1" applyBorder="1" applyFont="1">
      <alignment horizontal="center" readingOrder="0" vertical="center"/>
    </xf>
    <xf borderId="16" fillId="0" fontId="8" numFmtId="0" xfId="0" applyBorder="1" applyFont="1"/>
    <xf borderId="0" fillId="3" fontId="6" numFmtId="0" xfId="0" applyAlignment="1" applyFont="1">
      <alignment horizontal="right"/>
    </xf>
    <xf borderId="0" fillId="9" fontId="21" numFmtId="9" xfId="0" applyAlignment="1" applyFont="1" applyNumberFormat="1">
      <alignment horizontal="center" readingOrder="0"/>
    </xf>
    <xf borderId="17" fillId="8" fontId="10" numFmtId="164" xfId="0" applyAlignment="1" applyBorder="1" applyFont="1" applyNumberFormat="1">
      <alignment readingOrder="0"/>
    </xf>
    <xf borderId="17" fillId="8" fontId="15" numFmtId="164" xfId="0" applyAlignment="1" applyBorder="1" applyFont="1" applyNumberFormat="1">
      <alignment horizontal="right" readingOrder="0" vertical="bottom"/>
    </xf>
    <xf borderId="5" fillId="4" fontId="12" numFmtId="0" xfId="0" applyAlignment="1" applyBorder="1" applyFont="1">
      <alignment horizontal="center" vertical="bottom"/>
    </xf>
    <xf borderId="0" fillId="10" fontId="21" numFmtId="10" xfId="0" applyAlignment="1" applyFont="1" applyNumberFormat="1">
      <alignment horizontal="center" readingOrder="0"/>
    </xf>
    <xf borderId="0" fillId="10" fontId="12" numFmtId="164" xfId="0" applyFont="1" applyNumberFormat="1"/>
    <xf borderId="9" fillId="8" fontId="15" numFmtId="164" xfId="0" applyAlignment="1" applyBorder="1" applyFont="1" applyNumberFormat="1">
      <alignment horizontal="right" readingOrder="0" vertical="bottom"/>
    </xf>
    <xf borderId="0" fillId="10" fontId="12" numFmtId="10" xfId="0" applyFont="1" applyNumberFormat="1"/>
    <xf borderId="0" fillId="9" fontId="12" numFmtId="164" xfId="0" applyFont="1" applyNumberFormat="1"/>
    <xf borderId="0" fillId="9" fontId="12" numFmtId="10" xfId="0" applyFont="1" applyNumberFormat="1"/>
    <xf borderId="0" fillId="10" fontId="21" numFmtId="9" xfId="0" applyAlignment="1" applyFont="1" applyNumberFormat="1">
      <alignment horizontal="center" readingOrder="0"/>
    </xf>
    <xf borderId="0" fillId="12" fontId="12" numFmtId="10" xfId="0" applyFill="1" applyFont="1" applyNumberFormat="1"/>
    <xf borderId="6" fillId="9" fontId="12" numFmtId="0" xfId="0" applyAlignment="1" applyBorder="1" applyFont="1">
      <alignment horizontal="center" readingOrder="0"/>
    </xf>
    <xf borderId="7" fillId="9" fontId="12" numFmtId="0" xfId="0" applyAlignment="1" applyBorder="1" applyFont="1">
      <alignment readingOrder="0"/>
    </xf>
    <xf borderId="7" fillId="9" fontId="8" numFmtId="0" xfId="0" applyBorder="1" applyFont="1"/>
    <xf borderId="7" fillId="9" fontId="21" numFmtId="9" xfId="0" applyAlignment="1" applyBorder="1" applyFont="1" applyNumberFormat="1">
      <alignment horizontal="center" readingOrder="0"/>
    </xf>
    <xf borderId="7" fillId="9" fontId="12" numFmtId="164" xfId="0" applyBorder="1" applyFont="1" applyNumberFormat="1"/>
    <xf borderId="7" fillId="12" fontId="12" numFmtId="10" xfId="0" applyBorder="1" applyFont="1" applyNumberFormat="1"/>
    <xf borderId="8" fillId="4" fontId="12" numFmtId="0" xfId="0" applyAlignment="1" applyBorder="1" applyFont="1">
      <alignment horizontal="center" vertical="bottom"/>
    </xf>
    <xf borderId="1" fillId="9" fontId="22" numFmtId="0" xfId="0" applyAlignment="1" applyBorder="1" applyFont="1">
      <alignment horizontal="left" readingOrder="0"/>
    </xf>
    <xf borderId="2" fillId="9" fontId="22" numFmtId="165" xfId="0" applyAlignment="1" applyBorder="1" applyFont="1" applyNumberFormat="1">
      <alignment horizontal="right"/>
    </xf>
    <xf borderId="3" fillId="9" fontId="8" numFmtId="0" xfId="0" applyBorder="1" applyFont="1"/>
    <xf borderId="0" fillId="3" fontId="23" numFmtId="0" xfId="0" applyFont="1"/>
    <xf borderId="4" fillId="10" fontId="22" numFmtId="0" xfId="0" applyAlignment="1" applyBorder="1" applyFont="1">
      <alignment horizontal="left" readingOrder="0"/>
    </xf>
    <xf borderId="0" fillId="10" fontId="22" numFmtId="10" xfId="0" applyAlignment="1" applyFont="1" applyNumberFormat="1">
      <alignment horizontal="right"/>
    </xf>
    <xf borderId="5" fillId="10" fontId="8" numFmtId="0" xfId="0" applyBorder="1" applyFont="1"/>
    <xf borderId="0" fillId="3" fontId="6" numFmtId="0" xfId="0" applyAlignment="1" applyFont="1">
      <alignment horizontal="center"/>
    </xf>
    <xf borderId="11" fillId="11" fontId="22" numFmtId="0" xfId="0" applyAlignment="1" applyBorder="1" applyFont="1">
      <alignment horizontal="left" readingOrder="0"/>
    </xf>
    <xf borderId="12" fillId="11" fontId="22" numFmtId="3" xfId="0" applyAlignment="1" applyBorder="1" applyFont="1" applyNumberFormat="1">
      <alignment horizontal="right" readingOrder="0"/>
    </xf>
    <xf borderId="13" fillId="9" fontId="8" numFmtId="0" xfId="0" applyBorder="1" applyFont="1"/>
    <xf borderId="18" fillId="2" fontId="13" numFmtId="0" xfId="0" applyAlignment="1" applyBorder="1" applyFont="1">
      <alignment horizontal="left" readingOrder="0" vertical="bottom"/>
    </xf>
    <xf borderId="19" fillId="0" fontId="8" numFmtId="0" xfId="0" applyBorder="1" applyFont="1"/>
    <xf borderId="19" fillId="2" fontId="13" numFmtId="0" xfId="0" applyAlignment="1" applyBorder="1" applyFont="1">
      <alignment horizontal="left" readingOrder="0" vertical="center"/>
    </xf>
    <xf borderId="20" fillId="2" fontId="14" numFmtId="0" xfId="0" applyAlignment="1" applyBorder="1" applyFont="1">
      <alignment horizontal="center" readingOrder="0" vertical="center"/>
    </xf>
    <xf borderId="21" fillId="4" fontId="14" numFmtId="0" xfId="0" applyAlignment="1" applyBorder="1" applyFont="1">
      <alignment horizontal="center" readingOrder="0" vertical="center"/>
    </xf>
    <xf borderId="22" fillId="4" fontId="14" numFmtId="0" xfId="0" applyAlignment="1" applyBorder="1" applyFont="1">
      <alignment horizontal="center" readingOrder="0" vertical="center"/>
    </xf>
    <xf borderId="22" fillId="0" fontId="8" numFmtId="0" xfId="0" applyBorder="1" applyFont="1"/>
    <xf borderId="23" fillId="4" fontId="14" numFmtId="0" xfId="0" applyAlignment="1" applyBorder="1" applyFont="1">
      <alignment horizontal="center" readingOrder="0" vertical="center"/>
    </xf>
    <xf borderId="24" fillId="0" fontId="12" numFmtId="0" xfId="0" applyAlignment="1" applyBorder="1" applyFont="1">
      <alignment horizontal="center" readingOrder="0"/>
    </xf>
    <xf borderId="0" fillId="0" fontId="9" numFmtId="0" xfId="0" applyAlignment="1" applyFont="1">
      <alignment horizontal="center" readingOrder="0"/>
    </xf>
    <xf borderId="25" fillId="4" fontId="12" numFmtId="0" xfId="0" applyAlignment="1" applyBorder="1" applyFont="1">
      <alignment horizontal="center" vertical="bottom"/>
    </xf>
    <xf borderId="24" fillId="10" fontId="12" numFmtId="0" xfId="0" applyAlignment="1" applyBorder="1" applyFont="1">
      <alignment horizontal="center" readingOrder="0"/>
    </xf>
    <xf borderId="0" fillId="10" fontId="24" numFmtId="0" xfId="0" applyAlignment="1" applyFont="1">
      <alignment horizontal="center" readingOrder="0"/>
    </xf>
    <xf borderId="25" fillId="4" fontId="12" numFmtId="0" xfId="0" applyAlignment="1" applyBorder="1" applyFont="1">
      <alignment horizontal="center" vertical="bottom"/>
    </xf>
    <xf borderId="0" fillId="0" fontId="24" numFmtId="0" xfId="0" applyAlignment="1" applyFont="1">
      <alignment horizontal="center" readingOrder="0"/>
    </xf>
    <xf borderId="21" fillId="10" fontId="12" numFmtId="0" xfId="0" applyAlignment="1" applyBorder="1" applyFont="1">
      <alignment horizontal="center" readingOrder="0"/>
    </xf>
    <xf borderId="22" fillId="10" fontId="12" numFmtId="0" xfId="0" applyAlignment="1" applyBorder="1" applyFont="1">
      <alignment readingOrder="0"/>
    </xf>
    <xf borderId="26" fillId="8" fontId="10" numFmtId="166" xfId="0" applyAlignment="1" applyBorder="1" applyFont="1" applyNumberFormat="1">
      <alignment horizontal="center" readingOrder="0" vertical="bottom"/>
    </xf>
    <xf borderId="27" fillId="10" fontId="8" numFmtId="0" xfId="0" applyBorder="1" applyFont="1"/>
    <xf borderId="22" fillId="10" fontId="12" numFmtId="0" xfId="0" applyAlignment="1" applyBorder="1" applyFont="1">
      <alignment horizontal="center" readingOrder="0"/>
    </xf>
    <xf borderId="23" fillId="4" fontId="12" numFmtId="0" xfId="0" applyAlignment="1" applyBorder="1" applyFont="1">
      <alignment horizontal="center" vertical="bottom"/>
    </xf>
    <xf borderId="0" fillId="3" fontId="13" numFmtId="0" xfId="0" applyAlignment="1" applyFont="1">
      <alignment horizontal="left" readingOrder="0" vertical="center"/>
    </xf>
    <xf borderId="28" fillId="0" fontId="8" numFmtId="0" xfId="0" applyBorder="1" applyFont="1"/>
    <xf borderId="28" fillId="4" fontId="14" numFmtId="0" xfId="0" applyAlignment="1" applyBorder="1" applyFont="1">
      <alignment horizontal="center" readingOrder="0" vertical="center"/>
    </xf>
    <xf borderId="16" fillId="4" fontId="14" numFmtId="0" xfId="0" applyAlignment="1" applyBorder="1" applyFont="1">
      <alignment horizontal="center" readingOrder="0" vertical="center"/>
    </xf>
    <xf borderId="4" fillId="13" fontId="12" numFmtId="0" xfId="0" applyAlignment="1" applyBorder="1" applyFill="1" applyFont="1">
      <alignment horizontal="center" readingOrder="0"/>
    </xf>
    <xf borderId="0" fillId="0" fontId="16" numFmtId="0" xfId="0" applyAlignment="1" applyFont="1">
      <alignment horizontal="center" readingOrder="0"/>
    </xf>
    <xf borderId="25" fillId="0" fontId="16" numFmtId="0" xfId="0" applyAlignment="1" applyBorder="1" applyFont="1">
      <alignment horizontal="center" readingOrder="0"/>
    </xf>
    <xf borderId="6" fillId="14" fontId="12" numFmtId="0" xfId="0" applyAlignment="1" applyBorder="1" applyFill="1" applyFont="1">
      <alignment horizontal="center" readingOrder="0"/>
    </xf>
    <xf borderId="29" fillId="8" fontId="10" numFmtId="166" xfId="0" applyAlignment="1" applyBorder="1" applyFont="1" applyNumberFormat="1">
      <alignment horizontal="center" readingOrder="0" vertical="bottom"/>
    </xf>
    <xf borderId="27" fillId="0" fontId="8" numFmtId="0" xfId="0" applyBorder="1" applyFont="1"/>
    <xf borderId="30" fillId="8" fontId="10" numFmtId="166" xfId="0" applyAlignment="1" applyBorder="1" applyFont="1" applyNumberFormat="1">
      <alignment horizontal="center" readingOrder="0" vertical="bottom"/>
    </xf>
    <xf borderId="25" fillId="0" fontId="16" numFmtId="166" xfId="0" applyAlignment="1" applyBorder="1" applyFont="1" applyNumberFormat="1">
      <alignment horizontal="center" readingOrder="0"/>
    </xf>
    <xf borderId="0" fillId="3" fontId="25" numFmtId="0" xfId="0" applyAlignment="1" applyFont="1">
      <alignment readingOrder="0"/>
    </xf>
    <xf borderId="0" fillId="15" fontId="26" numFmtId="0" xfId="0" applyAlignment="1" applyFill="1" applyFont="1">
      <alignment readingOrder="0"/>
    </xf>
    <xf borderId="0" fillId="15" fontId="27" numFmtId="0" xfId="0" applyAlignment="1" applyFont="1">
      <alignment readingOrder="0"/>
    </xf>
    <xf borderId="0" fillId="15" fontId="25" numFmtId="0" xfId="0" applyAlignment="1" applyFont="1">
      <alignment readingOrder="0"/>
    </xf>
    <xf borderId="15" fillId="11" fontId="22" numFmtId="0" xfId="0" applyAlignment="1" applyBorder="1" applyFont="1">
      <alignment horizontal="left" readingOrder="0"/>
    </xf>
    <xf borderId="16" fillId="9" fontId="8" numFmtId="0" xfId="0" applyBorder="1" applyFont="1"/>
    <xf borderId="14" fillId="11" fontId="22" numFmtId="4" xfId="0" applyAlignment="1" applyBorder="1" applyFont="1" applyNumberFormat="1">
      <alignment horizontal="center" readingOrder="0"/>
    </xf>
    <xf borderId="0" fillId="15" fontId="25" numFmtId="166" xfId="0" applyAlignment="1" applyFont="1" applyNumberFormat="1">
      <alignment readingOrder="0"/>
    </xf>
    <xf borderId="15" fillId="11" fontId="28" numFmtId="0" xfId="0" applyAlignment="1" applyBorder="1" applyFont="1">
      <alignment horizontal="left" readingOrder="0"/>
    </xf>
    <xf borderId="14" fillId="16" fontId="28" numFmtId="4" xfId="0" applyAlignment="1" applyBorder="1" applyFill="1" applyFont="1" applyNumberFormat="1">
      <alignment horizontal="center" readingOrder="0"/>
    </xf>
    <xf borderId="0" fillId="3" fontId="29" numFmtId="0" xfId="0" applyAlignment="1" applyFont="1">
      <alignment horizontal="center" readingOrder="0"/>
    </xf>
    <xf borderId="0" fillId="2" fontId="30" numFmtId="0" xfId="0" applyAlignment="1" applyFont="1">
      <alignment readingOrder="0" vertical="center"/>
    </xf>
    <xf borderId="0" fillId="2" fontId="31" numFmtId="0" xfId="0" applyFont="1"/>
    <xf borderId="0" fillId="2" fontId="32" numFmtId="165" xfId="0" applyAlignment="1" applyFont="1" applyNumberFormat="1">
      <alignment horizontal="center" readingOrder="0" vertical="center"/>
    </xf>
    <xf borderId="0" fillId="2" fontId="33" numFmtId="0" xfId="0" applyFont="1"/>
    <xf borderId="0" fillId="2" fontId="34" numFmtId="0" xfId="0" applyAlignment="1" applyFont="1">
      <alignment horizontal="center" readingOrder="0" vertical="center"/>
    </xf>
    <xf borderId="0" fillId="2" fontId="23" numFmtId="0" xfId="0" applyFont="1"/>
    <xf borderId="0" fillId="2" fontId="35" numFmtId="0" xfId="0" applyFont="1"/>
    <xf borderId="0" fillId="2" fontId="36" numFmtId="0" xfId="0" applyFont="1"/>
    <xf borderId="0" fillId="2" fontId="18" numFmtId="0" xfId="0" applyFont="1"/>
    <xf borderId="0" fillId="2" fontId="37" numFmtId="0" xfId="0" applyFont="1"/>
    <xf borderId="0" fillId="2" fontId="38" numFmtId="0" xfId="0" applyAlignment="1" applyFont="1">
      <alignment horizontal="center" readingOrder="0" vertical="center"/>
    </xf>
    <xf borderId="0" fillId="2" fontId="39" numFmtId="9" xfId="0" applyAlignment="1" applyFont="1" applyNumberFormat="1">
      <alignment horizontal="center" readingOrder="0" vertical="center"/>
    </xf>
    <xf borderId="0" fillId="2" fontId="40" numFmtId="0" xfId="0" applyFont="1"/>
    <xf borderId="0" fillId="2" fontId="41" numFmtId="9" xfId="0" applyAlignment="1" applyFont="1" applyNumberFormat="1">
      <alignment horizontal="center" readingOrder="0" vertical="center"/>
    </xf>
    <xf borderId="0" fillId="2" fontId="42" numFmtId="0" xfId="0" applyFont="1"/>
    <xf borderId="0" fillId="17" fontId="43" numFmtId="0" xfId="0" applyAlignment="1" applyFill="1" applyFont="1">
      <alignment horizontal="center" readingOrder="0" vertical="center"/>
    </xf>
    <xf borderId="0" fillId="2" fontId="44" numFmtId="0" xfId="0" applyFont="1"/>
    <xf borderId="0" fillId="2" fontId="45" numFmtId="0" xfId="0" applyAlignment="1" applyFont="1">
      <alignment horizontal="center" readingOrder="0" vertical="center"/>
    </xf>
    <xf borderId="0" fillId="3" fontId="46" numFmtId="0" xfId="0" applyAlignment="1" applyFont="1">
      <alignment horizontal="center" readingOrder="0" vertical="center"/>
    </xf>
    <xf borderId="0" fillId="2" fontId="46" numFmtId="0" xfId="0" applyAlignment="1" applyFont="1">
      <alignment horizontal="center" readingOrder="0" vertical="center"/>
    </xf>
    <xf borderId="0" fillId="3" fontId="9" numFmtId="0" xfId="0" applyAlignment="1" applyFont="1">
      <alignment readingOrder="0"/>
    </xf>
    <xf borderId="0" fillId="3" fontId="38" numFmtId="0" xfId="0" applyAlignment="1" applyFont="1">
      <alignment horizontal="center" readingOrder="0" vertical="center"/>
    </xf>
    <xf borderId="0" fillId="3" fontId="35" numFmtId="0" xfId="0" applyFont="1"/>
    <xf borderId="0" fillId="2" fontId="47" numFmtId="0" xfId="0" applyAlignment="1" applyFont="1">
      <alignment horizontal="center" readingOrder="0" vertical="center"/>
    </xf>
    <xf borderId="0" fillId="3" fontId="48" numFmtId="0" xfId="0" applyFont="1"/>
    <xf borderId="0" fillId="3" fontId="40" numFmtId="0" xfId="0" applyFont="1"/>
    <xf borderId="1" fillId="2" fontId="7" numFmtId="0" xfId="0" applyAlignment="1" applyBorder="1" applyFont="1">
      <alignment horizontal="center" readingOrder="0" vertical="center"/>
    </xf>
    <xf borderId="0" fillId="3" fontId="22" numFmtId="0" xfId="0" applyAlignment="1" applyFont="1">
      <alignment readingOrder="0"/>
    </xf>
    <xf borderId="4" fillId="0" fontId="22" numFmtId="0" xfId="0" applyAlignment="1" applyBorder="1" applyFont="1">
      <alignment readingOrder="0"/>
    </xf>
    <xf borderId="0" fillId="18" fontId="22" numFmtId="165" xfId="0" applyAlignment="1" applyFill="1" applyFont="1" applyNumberFormat="1">
      <alignment readingOrder="0"/>
    </xf>
    <xf borderId="5" fillId="0" fontId="49" numFmtId="167" xfId="0" applyAlignment="1" applyBorder="1" applyFont="1" applyNumberFormat="1">
      <alignment readingOrder="0"/>
    </xf>
    <xf borderId="0" fillId="3" fontId="49" numFmtId="0" xfId="0" applyFont="1"/>
    <xf borderId="0" fillId="2" fontId="49" numFmtId="0" xfId="0" applyFont="1"/>
    <xf borderId="0" fillId="0" fontId="49" numFmtId="165" xfId="0" applyAlignment="1" applyFont="1" applyNumberFormat="1">
      <alignment readingOrder="0"/>
    </xf>
    <xf borderId="0" fillId="2" fontId="50" numFmtId="0" xfId="0" applyAlignment="1" applyFont="1">
      <alignment horizontal="center" readingOrder="0" vertical="center"/>
    </xf>
    <xf borderId="0" fillId="0" fontId="22" numFmtId="0" xfId="0" applyAlignment="1" applyFont="1">
      <alignment readingOrder="0"/>
    </xf>
    <xf borderId="0" fillId="0" fontId="49" numFmtId="165" xfId="0" applyFont="1" applyNumberFormat="1"/>
    <xf borderId="0" fillId="0" fontId="49" numFmtId="167" xfId="0" applyAlignment="1" applyFont="1" applyNumberFormat="1">
      <alignment readingOrder="0"/>
    </xf>
    <xf borderId="5" fillId="18" fontId="22" numFmtId="167" xfId="0" applyAlignment="1" applyBorder="1" applyFont="1" applyNumberFormat="1">
      <alignment readingOrder="0"/>
    </xf>
    <xf borderId="5" fillId="0" fontId="22" numFmtId="167" xfId="0" applyAlignment="1" applyBorder="1" applyFont="1" applyNumberFormat="1">
      <alignment readingOrder="0"/>
    </xf>
    <xf borderId="4" fillId="9" fontId="22" numFmtId="0" xfId="0" applyAlignment="1" applyBorder="1" applyFont="1">
      <alignment readingOrder="0"/>
    </xf>
    <xf borderId="0" fillId="9" fontId="49" numFmtId="165" xfId="0" applyFont="1" applyNumberFormat="1"/>
    <xf borderId="5" fillId="9" fontId="49" numFmtId="10" xfId="0" applyBorder="1" applyFont="1" applyNumberFormat="1"/>
    <xf borderId="5" fillId="18" fontId="22" numFmtId="10" xfId="0" applyBorder="1" applyFont="1" applyNumberFormat="1"/>
    <xf borderId="4" fillId="0" fontId="22" numFmtId="0" xfId="0" applyAlignment="1" applyBorder="1" applyFont="1">
      <alignment readingOrder="0"/>
    </xf>
    <xf borderId="0" fillId="0" fontId="49" numFmtId="165" xfId="0" applyFont="1" applyNumberFormat="1"/>
    <xf borderId="5" fillId="0" fontId="22" numFmtId="10" xfId="0" applyBorder="1" applyFont="1" applyNumberFormat="1"/>
    <xf borderId="4" fillId="11" fontId="22" numFmtId="0" xfId="0" applyAlignment="1" applyBorder="1" applyFont="1">
      <alignment readingOrder="0"/>
    </xf>
    <xf borderId="0" fillId="11" fontId="49" numFmtId="165" xfId="0" applyFont="1" applyNumberFormat="1"/>
    <xf borderId="0" fillId="11" fontId="22" numFmtId="0" xfId="0" applyAlignment="1" applyFont="1">
      <alignment readingOrder="0"/>
    </xf>
    <xf borderId="0" fillId="11" fontId="49" numFmtId="167" xfId="0" applyAlignment="1" applyFont="1" applyNumberFormat="1">
      <alignment readingOrder="0"/>
    </xf>
    <xf borderId="6" fillId="6" fontId="22" numFmtId="0" xfId="0" applyAlignment="1" applyBorder="1" applyFont="1">
      <alignment readingOrder="0"/>
    </xf>
    <xf borderId="7" fillId="6" fontId="49" numFmtId="165" xfId="0" applyBorder="1" applyFont="1" applyNumberFormat="1"/>
    <xf borderId="8" fillId="6" fontId="49" numFmtId="167" xfId="0" applyBorder="1" applyFont="1" applyNumberFormat="1"/>
    <xf borderId="8" fillId="18" fontId="22" numFmtId="167" xfId="0" applyBorder="1" applyFont="1" applyNumberFormat="1"/>
    <xf borderId="6" fillId="0" fontId="22" numFmtId="0" xfId="0" applyAlignment="1" applyBorder="1" applyFont="1">
      <alignment readingOrder="0"/>
    </xf>
    <xf borderId="7" fillId="0" fontId="49" numFmtId="165" xfId="0" applyBorder="1" applyFont="1" applyNumberFormat="1"/>
    <xf borderId="8" fillId="0" fontId="22" numFmtId="167" xfId="0" applyBorder="1" applyFont="1" applyNumberFormat="1"/>
    <xf borderId="6" fillId="11" fontId="22" numFmtId="0" xfId="0" applyAlignment="1" applyBorder="1" applyFont="1">
      <alignment readingOrder="0"/>
    </xf>
    <xf borderId="7" fillId="11" fontId="49" numFmtId="165" xfId="0" applyBorder="1" applyFont="1" applyNumberFormat="1"/>
    <xf borderId="0" fillId="3" fontId="33" numFmtId="0" xfId="0" applyFont="1"/>
    <xf borderId="0" fillId="19" fontId="18" numFmtId="0" xfId="0" applyFill="1" applyFont="1"/>
    <xf borderId="0" fillId="3" fontId="51" numFmtId="0" xfId="0" applyAlignment="1" applyFont="1">
      <alignment horizontal="center" readingOrder="0" vertical="center"/>
    </xf>
    <xf borderId="0" fillId="3" fontId="52" numFmtId="0" xfId="0" applyFont="1"/>
    <xf borderId="0" fillId="2" fontId="52" numFmtId="0" xfId="0" applyFont="1"/>
    <xf borderId="31" fillId="2" fontId="7" numFmtId="0" xfId="0" applyAlignment="1" applyBorder="1" applyFont="1">
      <alignment horizontal="center" readingOrder="0" vertical="center"/>
    </xf>
    <xf borderId="32" fillId="0" fontId="8" numFmtId="0" xfId="0" applyBorder="1" applyFont="1"/>
    <xf borderId="33" fillId="0" fontId="8" numFmtId="0" xfId="0" applyBorder="1" applyFont="1"/>
    <xf borderId="0" fillId="0" fontId="49" numFmtId="0" xfId="0" applyFont="1"/>
    <xf borderId="5" fillId="0" fontId="22" numFmtId="4" xfId="0" applyAlignment="1" applyBorder="1" applyFont="1" applyNumberFormat="1">
      <alignment readingOrder="0"/>
    </xf>
    <xf borderId="5" fillId="18" fontId="22" numFmtId="2" xfId="0" applyAlignment="1" applyBorder="1" applyFont="1" applyNumberFormat="1">
      <alignment readingOrder="0"/>
    </xf>
    <xf borderId="0" fillId="0" fontId="22" numFmtId="0" xfId="0" applyFont="1"/>
    <xf borderId="0" fillId="0" fontId="18" numFmtId="0" xfId="0" applyAlignment="1" applyFont="1">
      <alignment readingOrder="0"/>
    </xf>
    <xf borderId="0" fillId="0" fontId="18" numFmtId="4" xfId="0" applyAlignment="1" applyFont="1" applyNumberFormat="1">
      <alignment readingOrder="0"/>
    </xf>
    <xf borderId="34" fillId="0" fontId="8" numFmtId="0" xfId="0" applyBorder="1" applyFont="1"/>
    <xf borderId="6" fillId="0" fontId="22" numFmtId="0" xfId="0" applyAlignment="1" applyBorder="1" applyFont="1">
      <alignment readingOrder="0"/>
    </xf>
    <xf borderId="7" fillId="0" fontId="49" numFmtId="0" xfId="0" applyBorder="1" applyFont="1"/>
    <xf borderId="8" fillId="0" fontId="22" numFmtId="165" xfId="0" applyBorder="1" applyFont="1" applyNumberFormat="1"/>
    <xf borderId="7" fillId="0" fontId="22" numFmtId="0" xfId="0" applyBorder="1" applyFont="1"/>
    <xf borderId="8" fillId="14" fontId="22" numFmtId="165" xfId="0" applyBorder="1" applyFont="1" applyNumberFormat="1"/>
    <xf borderId="35" fillId="0" fontId="18" numFmtId="0" xfId="0" applyAlignment="1" applyBorder="1" applyFont="1">
      <alignment readingOrder="0"/>
    </xf>
    <xf borderId="35" fillId="0" fontId="53" numFmtId="165" xfId="0" applyBorder="1" applyFont="1" applyNumberFormat="1"/>
    <xf borderId="36" fillId="0" fontId="8" numFmtId="0" xfId="0" applyBorder="1" applyFont="1"/>
    <xf borderId="0" fillId="3" fontId="18" numFmtId="0" xfId="0" applyAlignment="1" applyFont="1">
      <alignment readingOrder="0"/>
    </xf>
    <xf borderId="4" fillId="9" fontId="49" numFmtId="0" xfId="0" applyAlignment="1" applyBorder="1" applyFont="1">
      <alignment readingOrder="0"/>
    </xf>
    <xf borderId="0" fillId="9" fontId="49" numFmtId="10" xfId="0" applyAlignment="1" applyFont="1" applyNumberFormat="1">
      <alignment readingOrder="0"/>
    </xf>
    <xf borderId="5" fillId="9" fontId="8" numFmtId="0" xfId="0" applyBorder="1" applyFont="1"/>
    <xf borderId="0" fillId="0" fontId="22" numFmtId="0" xfId="0" applyFont="1"/>
    <xf borderId="5" fillId="0" fontId="49" numFmtId="167" xfId="0" applyAlignment="1" applyBorder="1" applyFont="1" applyNumberFormat="1">
      <alignment readingOrder="0"/>
    </xf>
    <xf borderId="0" fillId="3" fontId="18" numFmtId="0" xfId="0" applyFont="1"/>
    <xf borderId="6" fillId="9" fontId="22" numFmtId="0" xfId="0" applyAlignment="1" applyBorder="1" applyFont="1">
      <alignment readingOrder="0"/>
    </xf>
    <xf borderId="7" fillId="14" fontId="54" numFmtId="165" xfId="0" applyAlignment="1" applyBorder="1" applyFont="1" applyNumberFormat="1">
      <alignment readingOrder="0"/>
    </xf>
    <xf borderId="8" fillId="10" fontId="8" numFmtId="0" xfId="0" applyBorder="1" applyFont="1"/>
    <xf borderId="7" fillId="0" fontId="23" numFmtId="0" xfId="0" applyBorder="1" applyFont="1"/>
    <xf borderId="7" fillId="14" fontId="22" numFmtId="165" xfId="0" applyBorder="1" applyFont="1" applyNumberFormat="1"/>
    <xf borderId="0" fillId="2" fontId="55" numFmtId="0" xfId="0" applyFont="1"/>
    <xf borderId="0" fillId="2" fontId="56" numFmtId="0" xfId="0" applyFont="1"/>
    <xf borderId="0" fillId="2" fontId="57" numFmtId="0" xfId="0" applyFont="1"/>
    <xf borderId="0" fillId="2" fontId="29" numFmtId="0" xfId="0" applyAlignment="1" applyFont="1">
      <alignment horizontal="center"/>
    </xf>
    <xf borderId="0" fillId="2" fontId="58" numFmtId="0" xfId="0" applyAlignment="1" applyFont="1">
      <alignment horizontal="center"/>
    </xf>
    <xf borderId="0" fillId="2" fontId="18" numFmtId="0" xfId="0" applyAlignment="1" applyFont="1">
      <alignment horizontal="center" readingOrder="0"/>
    </xf>
    <xf borderId="0" fillId="2" fontId="14" numFmtId="0" xfId="0" applyAlignment="1" applyFont="1">
      <alignment horizontal="center" readingOrder="0" vertical="center"/>
    </xf>
    <xf borderId="0" fillId="2" fontId="14" numFmtId="0" xfId="0" applyAlignment="1" applyFont="1">
      <alignment horizontal="left" readingOrder="0" vertical="center"/>
    </xf>
    <xf borderId="0" fillId="2" fontId="7" numFmtId="0" xfId="0" applyAlignment="1" applyFont="1">
      <alignment horizontal="center" readingOrder="0" vertical="center"/>
    </xf>
    <xf borderId="0" fillId="2" fontId="59" numFmtId="0" xfId="0" applyAlignment="1" applyFont="1">
      <alignment horizontal="center" vertical="bottom"/>
    </xf>
    <xf borderId="0" fillId="17" fontId="14" numFmtId="0" xfId="0" applyAlignment="1" applyFont="1">
      <alignment horizontal="left" readingOrder="0" vertical="center"/>
    </xf>
    <xf borderId="0" fillId="17" fontId="7" numFmtId="0" xfId="0" applyAlignment="1" applyFont="1">
      <alignment horizontal="center" readingOrder="0" vertical="center"/>
    </xf>
    <xf borderId="0" fillId="17" fontId="18" numFmtId="0" xfId="0" applyAlignment="1" applyFont="1">
      <alignment horizontal="center" readingOrder="0"/>
    </xf>
    <xf borderId="0" fillId="3" fontId="14" numFmtId="0" xfId="0" applyAlignment="1" applyFont="1">
      <alignment horizontal="center" readingOrder="0" vertical="center"/>
    </xf>
    <xf borderId="1" fillId="2" fontId="14" numFmtId="0" xfId="0" applyAlignment="1" applyBorder="1" applyFont="1">
      <alignment horizontal="center" readingOrder="0" vertical="center"/>
    </xf>
    <xf borderId="0" fillId="3" fontId="60" numFmtId="0" xfId="0" applyFont="1"/>
    <xf borderId="4" fillId="9" fontId="12" numFmtId="0" xfId="0" applyBorder="1" applyFont="1"/>
    <xf borderId="0" fillId="8" fontId="10" numFmtId="165" xfId="0" applyAlignment="1" applyFont="1" applyNumberFormat="1">
      <alignment horizontal="right" readingOrder="0"/>
    </xf>
    <xf borderId="5" fillId="8" fontId="10" numFmtId="165" xfId="0" applyAlignment="1" applyBorder="1" applyFont="1" applyNumberFormat="1">
      <alignment horizontal="right" readingOrder="0"/>
    </xf>
    <xf borderId="4" fillId="9" fontId="12" numFmtId="0" xfId="0" applyAlignment="1" applyBorder="1" applyFont="1">
      <alignment vertical="center"/>
    </xf>
    <xf borderId="5" fillId="8" fontId="10" numFmtId="9" xfId="0" applyAlignment="1" applyBorder="1" applyFont="1" applyNumberFormat="1">
      <alignment horizontal="right" vertical="center"/>
    </xf>
    <xf borderId="4" fillId="10" fontId="12" numFmtId="0" xfId="0" applyBorder="1" applyFont="1"/>
    <xf borderId="6" fillId="10" fontId="12" numFmtId="0" xfId="0" applyBorder="1" applyFont="1"/>
    <xf borderId="8" fillId="8" fontId="10" numFmtId="4" xfId="0" applyAlignment="1" applyBorder="1" applyFont="1" applyNumberFormat="1">
      <alignment horizontal="right" readingOrder="0"/>
    </xf>
    <xf borderId="4" fillId="10" fontId="12" numFmtId="0" xfId="0" applyAlignment="1" applyBorder="1" applyFont="1">
      <alignment vertical="center"/>
    </xf>
    <xf borderId="5" fillId="10" fontId="12" numFmtId="9" xfId="0" applyAlignment="1" applyBorder="1" applyFont="1" applyNumberFormat="1">
      <alignment horizontal="right" readingOrder="0" vertical="center"/>
    </xf>
    <xf borderId="5" fillId="8" fontId="10" numFmtId="165" xfId="0" applyAlignment="1" applyBorder="1" applyFont="1" applyNumberFormat="1">
      <alignment horizontal="right" readingOrder="0" vertical="center"/>
    </xf>
    <xf borderId="5" fillId="10" fontId="12" numFmtId="165" xfId="0" applyAlignment="1" applyBorder="1" applyFont="1" applyNumberFormat="1">
      <alignment horizontal="right" vertical="center"/>
    </xf>
    <xf borderId="0" fillId="3" fontId="60" numFmtId="0" xfId="0" applyAlignment="1" applyFont="1">
      <alignment vertical="bottom"/>
    </xf>
    <xf borderId="6" fillId="20" fontId="9" numFmtId="0" xfId="0" applyBorder="1" applyFill="1" applyFont="1"/>
    <xf borderId="7" fillId="20" fontId="8" numFmtId="0" xfId="0" applyBorder="1" applyFont="1"/>
    <xf borderId="7" fillId="21" fontId="9" numFmtId="165" xfId="0" applyAlignment="1" applyBorder="1" applyFill="1" applyFont="1" applyNumberFormat="1">
      <alignment horizontal="right"/>
    </xf>
    <xf borderId="4" fillId="9" fontId="8" numFmtId="0" xfId="0" applyBorder="1" applyFont="1"/>
    <xf borderId="5" fillId="9" fontId="12" numFmtId="165" xfId="0" applyAlignment="1" applyBorder="1" applyFont="1" applyNumberFormat="1">
      <alignment horizontal="right"/>
    </xf>
    <xf borderId="0" fillId="3" fontId="60" numFmtId="165" xfId="0" applyAlignment="1" applyFont="1" applyNumberFormat="1">
      <alignment horizontal="right"/>
    </xf>
    <xf borderId="6" fillId="20" fontId="9" numFmtId="0" xfId="0" applyAlignment="1" applyBorder="1" applyFont="1">
      <alignment vertical="center"/>
    </xf>
    <xf borderId="8" fillId="22" fontId="9" numFmtId="165" xfId="0" applyAlignment="1" applyBorder="1" applyFill="1" applyFont="1" applyNumberFormat="1">
      <alignment horizontal="right" vertical="center"/>
    </xf>
    <xf borderId="0" fillId="9" fontId="23" numFmtId="0" xfId="0" applyFont="1"/>
    <xf borderId="4" fillId="10" fontId="12" numFmtId="0" xfId="0" applyAlignment="1" applyBorder="1" applyFont="1">
      <alignment readingOrder="0"/>
    </xf>
    <xf borderId="5" fillId="8" fontId="10" numFmtId="10" xfId="0" applyAlignment="1" applyBorder="1" applyFont="1" applyNumberFormat="1">
      <alignment horizontal="right" readingOrder="0"/>
    </xf>
    <xf borderId="0" fillId="3" fontId="60" numFmtId="9" xfId="0" applyAlignment="1" applyFont="1" applyNumberFormat="1">
      <alignment horizontal="right" readingOrder="0"/>
    </xf>
    <xf borderId="0" fillId="10" fontId="23" numFmtId="0" xfId="0" applyFont="1"/>
    <xf borderId="4" fillId="20" fontId="12" numFmtId="0" xfId="0" applyBorder="1" applyFont="1"/>
    <xf borderId="0" fillId="20" fontId="23" numFmtId="0" xfId="0" applyFont="1"/>
    <xf borderId="0" fillId="21" fontId="9" numFmtId="165" xfId="0" applyAlignment="1" applyFont="1" applyNumberFormat="1">
      <alignment horizontal="right"/>
    </xf>
    <xf borderId="5" fillId="10" fontId="9" numFmtId="165" xfId="0" applyAlignment="1" applyBorder="1" applyFont="1" applyNumberFormat="1">
      <alignment horizontal="right"/>
    </xf>
    <xf borderId="0" fillId="3" fontId="61" numFmtId="165" xfId="0" applyAlignment="1" applyFont="1" applyNumberFormat="1">
      <alignment horizontal="right"/>
    </xf>
    <xf borderId="0" fillId="2" fontId="60" numFmtId="0" xfId="0" applyAlignment="1" applyFont="1">
      <alignment horizontal="center" vertical="bottom"/>
    </xf>
    <xf borderId="6" fillId="0" fontId="8" numFmtId="0" xfId="0" applyBorder="1" applyFont="1"/>
    <xf borderId="6" fillId="20" fontId="8" numFmtId="0" xfId="0" applyBorder="1" applyFont="1"/>
    <xf borderId="8" fillId="20" fontId="8" numFmtId="0" xfId="0" applyBorder="1" applyFont="1"/>
    <xf borderId="0" fillId="2" fontId="60" numFmtId="0" xfId="0" applyAlignment="1" applyFont="1">
      <alignment horizontal="center"/>
    </xf>
    <xf borderId="0" fillId="2" fontId="49" numFmtId="0" xfId="0" applyAlignment="1" applyFont="1">
      <alignment horizontal="center" readingOrder="0" vertical="center"/>
    </xf>
    <xf borderId="0" fillId="17" fontId="23" numFmtId="0" xfId="0" applyFont="1"/>
    <xf borderId="0" fillId="17" fontId="14" numFmtId="0" xfId="0" applyAlignment="1" applyFont="1">
      <alignment horizontal="center" readingOrder="0" vertical="center"/>
    </xf>
    <xf borderId="0" fillId="17" fontId="60" numFmtId="0" xfId="0" applyAlignment="1" applyFont="1">
      <alignment horizontal="center"/>
    </xf>
    <xf borderId="0" fillId="3" fontId="60" numFmtId="0" xfId="0" applyAlignment="1" applyFont="1">
      <alignment horizontal="center"/>
    </xf>
    <xf borderId="2" fillId="2" fontId="14" numFmtId="0" xfId="0" applyAlignment="1" applyBorder="1" applyFont="1">
      <alignment horizontal="center" readingOrder="0" vertical="center"/>
    </xf>
    <xf borderId="0" fillId="2" fontId="49" numFmtId="0" xfId="0" applyAlignment="1" applyFont="1">
      <alignment horizontal="center" readingOrder="0"/>
    </xf>
    <xf borderId="4" fillId="0" fontId="49" numFmtId="10" xfId="0" applyAlignment="1" applyBorder="1" applyFont="1" applyNumberFormat="1">
      <alignment horizontal="center" vertical="center"/>
    </xf>
    <xf borderId="0" fillId="0" fontId="49" numFmtId="10" xfId="0" applyAlignment="1" applyFont="1" applyNumberFormat="1">
      <alignment horizontal="center" vertical="center"/>
    </xf>
    <xf borderId="5" fillId="0" fontId="49" numFmtId="4" xfId="0" applyAlignment="1" applyBorder="1" applyFont="1" applyNumberFormat="1">
      <alignment horizontal="center" vertical="center"/>
    </xf>
    <xf borderId="0" fillId="23" fontId="22" numFmtId="2" xfId="0" applyAlignment="1" applyFill="1" applyFont="1" applyNumberFormat="1">
      <alignment horizontal="center" vertical="center"/>
    </xf>
    <xf borderId="6" fillId="8" fontId="62" numFmtId="10" xfId="0" applyAlignment="1" applyBorder="1" applyFont="1" applyNumberFormat="1">
      <alignment horizontal="center" readingOrder="0" vertical="bottom"/>
    </xf>
    <xf borderId="7" fillId="8" fontId="62" numFmtId="10" xfId="0" applyAlignment="1" applyBorder="1" applyFont="1" applyNumberFormat="1">
      <alignment horizontal="center" readingOrder="0" vertical="bottom"/>
    </xf>
    <xf borderId="8" fillId="8" fontId="62" numFmtId="0" xfId="0" applyAlignment="1" applyBorder="1" applyFont="1">
      <alignment horizontal="center" readingOrder="0"/>
    </xf>
    <xf borderId="0" fillId="3" fontId="49" numFmtId="0" xfId="0" applyAlignment="1" applyFont="1">
      <alignment horizontal="center"/>
    </xf>
    <xf borderId="0" fillId="2" fontId="49" numFmtId="0" xfId="0" applyAlignment="1" applyFont="1">
      <alignment horizontal="center"/>
    </xf>
    <xf borderId="6" fillId="9" fontId="63" numFmtId="10" xfId="0" applyAlignment="1" applyBorder="1" applyFont="1" applyNumberFormat="1">
      <alignment horizontal="center" readingOrder="0" vertical="bottom"/>
    </xf>
    <xf borderId="7" fillId="9" fontId="63" numFmtId="10" xfId="0" applyAlignment="1" applyBorder="1" applyFont="1" applyNumberFormat="1">
      <alignment horizontal="center" readingOrder="0" vertical="bottom"/>
    </xf>
    <xf borderId="8" fillId="9" fontId="63" numFmtId="2" xfId="0" applyAlignment="1" applyBorder="1" applyFont="1" applyNumberFormat="1">
      <alignment horizontal="center" readingOrder="0"/>
    </xf>
    <xf borderId="4" fillId="9" fontId="12" numFmtId="0" xfId="0" applyAlignment="1" applyBorder="1" applyFont="1">
      <alignment vertical="bottom"/>
    </xf>
    <xf borderId="0" fillId="9" fontId="12" numFmtId="165" xfId="0" applyAlignment="1" applyFont="1" applyNumberFormat="1">
      <alignment horizontal="right" vertical="bottom"/>
    </xf>
    <xf borderId="0" fillId="9" fontId="12" numFmtId="10" xfId="0" applyAlignment="1" applyFont="1" applyNumberFormat="1">
      <alignment horizontal="right" vertical="bottom"/>
    </xf>
    <xf borderId="4" fillId="10" fontId="12" numFmtId="0" xfId="0" applyAlignment="1" applyBorder="1" applyFont="1">
      <alignment vertical="bottom"/>
    </xf>
    <xf borderId="0" fillId="10" fontId="12" numFmtId="164" xfId="0" applyAlignment="1" applyFont="1" applyNumberFormat="1">
      <alignment horizontal="right" vertical="bottom"/>
    </xf>
    <xf borderId="0" fillId="10" fontId="12" numFmtId="10" xfId="0" applyAlignment="1" applyFont="1" applyNumberFormat="1">
      <alignment horizontal="right" vertical="bottom"/>
    </xf>
    <xf borderId="0" fillId="10" fontId="12" numFmtId="165" xfId="0" applyAlignment="1" applyFont="1" applyNumberFormat="1">
      <alignment horizontal="right" vertical="bottom"/>
    </xf>
    <xf borderId="6" fillId="9" fontId="12" numFmtId="0" xfId="0" applyAlignment="1" applyBorder="1" applyFont="1">
      <alignment vertical="bottom"/>
    </xf>
    <xf borderId="7" fillId="9" fontId="12" numFmtId="164" xfId="0" applyAlignment="1" applyBorder="1" applyFont="1" applyNumberFormat="1">
      <alignment horizontal="right" vertical="bottom"/>
    </xf>
    <xf borderId="7" fillId="9" fontId="12" numFmtId="10" xfId="0" applyAlignment="1" applyBorder="1" applyFont="1" applyNumberFormat="1">
      <alignment horizontal="right" vertical="bottom"/>
    </xf>
    <xf borderId="7" fillId="9" fontId="12" numFmtId="165" xfId="0" applyAlignment="1" applyBorder="1" applyFont="1" applyNumberFormat="1">
      <alignment horizontal="right" vertical="bottom"/>
    </xf>
    <xf borderId="2" fillId="10" fontId="8" numFmtId="0" xfId="0" applyBorder="1" applyFont="1"/>
    <xf borderId="3" fillId="10" fontId="8" numFmtId="0" xfId="0" applyBorder="1" applyFont="1"/>
    <xf borderId="4" fillId="9" fontId="12" numFmtId="0" xfId="0" applyAlignment="1" applyBorder="1" applyFont="1">
      <alignment horizontal="center" vertical="bottom"/>
    </xf>
    <xf borderId="0" fillId="9" fontId="12" numFmtId="165" xfId="0" applyAlignment="1" applyFont="1" applyNumberFormat="1">
      <alignment horizontal="center" vertical="bottom"/>
    </xf>
    <xf borderId="4" fillId="10" fontId="12" numFmtId="0" xfId="0" applyAlignment="1" applyBorder="1" applyFont="1">
      <alignment horizontal="center"/>
    </xf>
    <xf borderId="0" fillId="10" fontId="12" numFmtId="165" xfId="0" applyAlignment="1" applyFont="1" applyNumberFormat="1">
      <alignment horizontal="center"/>
    </xf>
    <xf borderId="0" fillId="10" fontId="12" numFmtId="165" xfId="0" applyAlignment="1" applyFont="1" applyNumberFormat="1">
      <alignment horizontal="center" vertical="bottom"/>
    </xf>
    <xf borderId="4" fillId="9" fontId="12" numFmtId="0" xfId="0" applyAlignment="1" applyBorder="1" applyFont="1">
      <alignment horizontal="center"/>
    </xf>
    <xf borderId="0" fillId="9" fontId="12" numFmtId="165" xfId="0" applyAlignment="1" applyFont="1" applyNumberFormat="1">
      <alignment horizontal="center"/>
    </xf>
    <xf borderId="6" fillId="10" fontId="12" numFmtId="0" xfId="0" applyAlignment="1" applyBorder="1" applyFont="1">
      <alignment horizontal="center"/>
    </xf>
    <xf borderId="7" fillId="10" fontId="12" numFmtId="165" xfId="0" applyAlignment="1" applyBorder="1" applyFont="1" applyNumberFormat="1">
      <alignment horizontal="center"/>
    </xf>
    <xf borderId="7" fillId="10" fontId="12" numFmtId="165" xfId="0" applyAlignment="1" applyBorder="1" applyFont="1" applyNumberFormat="1">
      <alignment horizontal="center" vertical="bottom"/>
    </xf>
    <xf borderId="6" fillId="0" fontId="12" numFmtId="0" xfId="0" applyAlignment="1" applyBorder="1" applyFont="1">
      <alignment horizontal="center"/>
    </xf>
    <xf borderId="7" fillId="0" fontId="12" numFmtId="165" xfId="0" applyAlignment="1" applyBorder="1" applyFont="1" applyNumberFormat="1">
      <alignment horizontal="center"/>
    </xf>
    <xf borderId="7" fillId="9" fontId="12" numFmtId="165" xfId="0" applyAlignment="1" applyBorder="1" applyFont="1" applyNumberFormat="1">
      <alignment horizontal="center" vertical="bottom"/>
    </xf>
    <xf borderId="8" fillId="9" fontId="8" numFmtId="0" xfId="0" applyBorder="1" applyFont="1"/>
    <xf borderId="0" fillId="3" fontId="12" numFmtId="0" xfId="0" applyAlignment="1" applyFont="1">
      <alignment horizontal="center"/>
    </xf>
    <xf borderId="0" fillId="3" fontId="12" numFmtId="165" xfId="0" applyAlignment="1" applyFont="1" applyNumberFormat="1">
      <alignment horizontal="center"/>
    </xf>
    <xf borderId="0" fillId="3" fontId="12" numFmtId="165" xfId="0" applyAlignment="1" applyFont="1" applyNumberFormat="1">
      <alignment horizontal="center" vertical="bottom"/>
    </xf>
    <xf borderId="0" fillId="2" fontId="12" numFmtId="0" xfId="0" applyAlignment="1" applyFont="1">
      <alignment horizontal="center"/>
    </xf>
    <xf borderId="0" fillId="2" fontId="12" numFmtId="165" xfId="0" applyAlignment="1" applyFont="1" applyNumberFormat="1">
      <alignment horizontal="center"/>
    </xf>
    <xf borderId="0" fillId="2" fontId="12" numFmtId="165" xfId="0" applyAlignment="1" applyFont="1" applyNumberFormat="1">
      <alignment horizontal="center" vertical="bottom"/>
    </xf>
    <xf borderId="0" fillId="2" fontId="29" numFmtId="0" xfId="0" applyAlignment="1" applyFont="1">
      <alignment horizontal="center" readingOrder="0"/>
    </xf>
    <xf borderId="1" fillId="4" fontId="7" numFmtId="0" xfId="0" applyAlignment="1" applyBorder="1" applyFont="1">
      <alignment horizontal="center" readingOrder="0" vertical="center"/>
    </xf>
    <xf borderId="5" fillId="4" fontId="14" numFmtId="0" xfId="0" applyAlignment="1" applyBorder="1" applyFont="1">
      <alignment horizontal="center" readingOrder="0" vertical="center"/>
    </xf>
    <xf borderId="4" fillId="0" fontId="49" numFmtId="0" xfId="0" applyAlignment="1" applyBorder="1" applyFont="1">
      <alignment readingOrder="0" shrinkToFit="0" vertical="top" wrapText="1"/>
    </xf>
    <xf borderId="4" fillId="9" fontId="23" numFmtId="0" xfId="0" applyAlignment="1" applyBorder="1" applyFont="1">
      <alignment readingOrder="0" vertical="center"/>
    </xf>
    <xf borderId="0" fillId="9" fontId="23" numFmtId="0" xfId="0" applyAlignment="1" applyFont="1">
      <alignment readingOrder="0" vertical="center"/>
    </xf>
    <xf borderId="5" fillId="0" fontId="23" numFmtId="0" xfId="0" applyAlignment="1" applyBorder="1" applyFont="1">
      <alignment readingOrder="0" shrinkToFit="0" vertical="top" wrapText="1"/>
    </xf>
    <xf borderId="4" fillId="0" fontId="8" numFmtId="0" xfId="0" applyBorder="1" applyFont="1"/>
    <xf borderId="4" fillId="6" fontId="23" numFmtId="0" xfId="0" applyAlignment="1" applyBorder="1" applyFont="1">
      <alignment readingOrder="0" vertical="center"/>
    </xf>
    <xf borderId="0" fillId="6" fontId="23" numFmtId="0" xfId="0" applyAlignment="1" applyFont="1">
      <alignment readingOrder="0" vertical="center"/>
    </xf>
    <xf borderId="5" fillId="6" fontId="23" numFmtId="0" xfId="0" applyAlignment="1" applyBorder="1" applyFont="1">
      <alignment readingOrder="0" shrinkToFit="0" vertical="top" wrapText="1"/>
    </xf>
    <xf borderId="4" fillId="9" fontId="23" numFmtId="0" xfId="0" applyAlignment="1" applyBorder="1" applyFont="1">
      <alignment readingOrder="0" vertical="center"/>
    </xf>
    <xf borderId="5" fillId="9" fontId="23" numFmtId="0" xfId="0" applyAlignment="1" applyBorder="1" applyFont="1">
      <alignment readingOrder="0" shrinkToFit="0" vertical="top" wrapText="1"/>
    </xf>
    <xf borderId="4" fillId="0" fontId="23" numFmtId="0" xfId="0" applyAlignment="1" applyBorder="1" applyFont="1">
      <alignment readingOrder="0" vertical="center"/>
    </xf>
    <xf borderId="0" fillId="0" fontId="23" numFmtId="0" xfId="0" applyAlignment="1" applyFont="1">
      <alignment readingOrder="0" vertical="center"/>
    </xf>
    <xf borderId="4" fillId="7" fontId="64" numFmtId="0" xfId="0" applyAlignment="1" applyBorder="1" applyFont="1">
      <alignment horizontal="center" readingOrder="0" vertical="center"/>
    </xf>
    <xf borderId="0" fillId="7" fontId="65" numFmtId="0" xfId="0" applyAlignment="1" applyFont="1">
      <alignment horizontal="center" readingOrder="0" vertical="center"/>
    </xf>
    <xf borderId="4" fillId="9" fontId="18" numFmtId="0" xfId="0" applyAlignment="1" applyBorder="1" applyFont="1">
      <alignment readingOrder="0"/>
    </xf>
    <xf borderId="0" fillId="9" fontId="66" numFmtId="0" xfId="0" applyAlignment="1" applyFont="1">
      <alignment readingOrder="0"/>
    </xf>
    <xf borderId="4" fillId="10" fontId="18" numFmtId="0" xfId="0" applyAlignment="1" applyBorder="1" applyFont="1">
      <alignment readingOrder="0"/>
    </xf>
    <xf borderId="0" fillId="10" fontId="67" numFmtId="0" xfId="0" applyAlignment="1" applyFont="1">
      <alignment readingOrder="0"/>
    </xf>
    <xf borderId="0" fillId="10" fontId="68" numFmtId="0" xfId="0" applyAlignment="1" applyFont="1">
      <alignment readingOrder="0"/>
    </xf>
    <xf borderId="6" fillId="10" fontId="18" numFmtId="0" xfId="0" applyAlignment="1" applyBorder="1" applyFont="1">
      <alignment readingOrder="0"/>
    </xf>
    <xf borderId="7" fillId="10" fontId="23" numFmtId="0" xfId="0" applyBorder="1" applyFont="1"/>
    <xf borderId="7" fillId="10" fontId="69" numFmtId="0" xfId="0" applyAlignment="1" applyBorder="1" applyFont="1">
      <alignment readingOrder="0"/>
    </xf>
    <xf borderId="0" fillId="3" fontId="29" numFmtId="0" xfId="0" applyAlignment="1" applyFont="1">
      <alignment horizontal="center" readingOrder="0"/>
    </xf>
    <xf borderId="0" fillId="2" fontId="14" numFmtId="0" xfId="0" applyAlignment="1" applyFont="1">
      <alignment horizontal="center" readingOrder="0"/>
    </xf>
    <xf borderId="0" fillId="7" fontId="4" numFmtId="0" xfId="0" applyAlignment="1" applyFont="1">
      <alignment readingOrder="0" vertical="center"/>
    </xf>
    <xf borderId="0" fillId="7" fontId="5" numFmtId="0" xfId="0" applyAlignment="1" applyFont="1">
      <alignment horizontal="left" readingOrder="0" vertical="center"/>
    </xf>
    <xf borderId="0" fillId="7" fontId="5" numFmtId="0" xfId="0" applyAlignment="1" applyFont="1">
      <alignment horizontal="center" readingOrder="0" vertical="center"/>
    </xf>
    <xf borderId="0" fillId="7" fontId="6" numFmtId="0" xfId="0" applyFont="1"/>
    <xf borderId="0" fillId="7" fontId="18" numFmtId="0" xfId="0" applyFont="1"/>
    <xf borderId="0" fillId="7" fontId="23" numFmtId="0" xfId="0" applyFont="1"/>
    <xf borderId="0" fillId="2" fontId="6" numFmtId="0" xfId="0" applyFont="1"/>
    <xf borderId="0" fillId="2" fontId="70" numFmtId="0" xfId="0" applyAlignment="1" applyFont="1">
      <alignment horizontal="center" readingOrder="0" vertical="center"/>
    </xf>
    <xf borderId="0" fillId="17" fontId="6" numFmtId="0" xfId="0" applyFont="1"/>
    <xf borderId="0" fillId="3" fontId="71" numFmtId="0" xfId="0" applyFont="1"/>
    <xf borderId="0" fillId="17" fontId="72" numFmtId="0" xfId="0" applyFont="1"/>
    <xf borderId="0" fillId="4" fontId="73" numFmtId="0" xfId="0" applyAlignment="1" applyFont="1">
      <alignment horizontal="center" readingOrder="0" vertical="center"/>
    </xf>
    <xf borderId="0" fillId="17" fontId="71" numFmtId="0" xfId="0" applyFont="1"/>
    <xf borderId="0" fillId="3" fontId="72" numFmtId="0" xfId="0" applyFont="1"/>
    <xf borderId="0" fillId="17" fontId="74" numFmtId="0" xfId="0" applyFont="1"/>
    <xf borderId="0" fillId="17" fontId="6" numFmtId="0" xfId="0" applyAlignment="1" applyFont="1">
      <alignment readingOrder="0"/>
    </xf>
    <xf borderId="0" fillId="17" fontId="74" numFmtId="0" xfId="0" applyAlignment="1" applyFont="1">
      <alignment readingOrder="0"/>
    </xf>
    <xf borderId="0" fillId="3" fontId="74" numFmtId="0" xfId="0" applyFont="1"/>
    <xf borderId="0" fillId="3" fontId="23" numFmtId="0" xfId="0" applyAlignment="1" applyFont="1">
      <alignment readingOrder="0" shrinkToFit="0" vertical="top" wrapText="1"/>
    </xf>
    <xf borderId="0" fillId="3" fontId="58" numFmtId="0" xfId="0" applyAlignment="1" applyFont="1">
      <alignment horizontal="center" readingOrder="0"/>
    </xf>
    <xf borderId="0" fillId="4" fontId="75" numFmtId="0" xfId="0" applyAlignment="1" applyFont="1">
      <alignment horizontal="center" readingOrder="0" vertical="center"/>
    </xf>
    <xf borderId="0" fillId="19" fontId="23" numFmtId="0" xfId="0" applyFont="1"/>
    <xf borderId="1" fillId="7" fontId="51" numFmtId="0" xfId="0" applyAlignment="1" applyBorder="1" applyFont="1">
      <alignment horizontal="center" readingOrder="0" vertical="center"/>
    </xf>
    <xf borderId="4" fillId="7" fontId="76" numFmtId="0" xfId="0" applyAlignment="1" applyBorder="1" applyFont="1">
      <alignment horizontal="center" vertical="bottom"/>
    </xf>
    <xf borderId="5" fillId="7" fontId="76" numFmtId="0" xfId="0" applyAlignment="1" applyBorder="1" applyFont="1">
      <alignment horizontal="center" readingOrder="0" vertical="bottom"/>
    </xf>
    <xf borderId="4" fillId="7" fontId="76" numFmtId="0" xfId="0" applyAlignment="1" applyBorder="1" applyFont="1">
      <alignment horizontal="center" readingOrder="0" vertical="bottom"/>
    </xf>
    <xf borderId="0" fillId="7" fontId="76" numFmtId="0" xfId="0" applyAlignment="1" applyFont="1">
      <alignment vertical="bottom"/>
    </xf>
    <xf borderId="0" fillId="7" fontId="76" numFmtId="0" xfId="0" applyAlignment="1" applyFont="1">
      <alignment readingOrder="0" vertical="bottom"/>
    </xf>
    <xf borderId="5" fillId="7" fontId="76" numFmtId="0" xfId="0" applyAlignment="1" applyBorder="1" applyFont="1">
      <alignment vertical="bottom"/>
    </xf>
    <xf borderId="4" fillId="7" fontId="76" numFmtId="0" xfId="0" applyAlignment="1" applyBorder="1" applyFont="1">
      <alignment vertical="bottom"/>
    </xf>
    <xf borderId="4" fillId="9" fontId="12" numFmtId="3" xfId="0" applyAlignment="1" applyBorder="1" applyFont="1" applyNumberFormat="1">
      <alignment horizontal="center" readingOrder="0" vertical="bottom"/>
    </xf>
    <xf borderId="5" fillId="9" fontId="12" numFmtId="3" xfId="0" applyAlignment="1" applyBorder="1" applyFont="1" applyNumberFormat="1">
      <alignment horizontal="center" readingOrder="0" vertical="bottom"/>
    </xf>
    <xf borderId="0" fillId="9" fontId="9" numFmtId="4" xfId="0" applyAlignment="1" applyFont="1" applyNumberFormat="1">
      <alignment horizontal="right" vertical="bottom"/>
    </xf>
    <xf borderId="0" fillId="9" fontId="12" numFmtId="164" xfId="0" applyAlignment="1" applyFont="1" applyNumberFormat="1">
      <alignment horizontal="right" vertical="bottom"/>
    </xf>
    <xf borderId="0" fillId="9" fontId="12" numFmtId="9" xfId="0" applyAlignment="1" applyFont="1" applyNumberFormat="1">
      <alignment horizontal="right" vertical="bottom"/>
    </xf>
    <xf borderId="5" fillId="9" fontId="12" numFmtId="0" xfId="0" applyAlignment="1" applyBorder="1" applyFont="1">
      <alignment horizontal="center" vertical="bottom"/>
    </xf>
    <xf borderId="4" fillId="19" fontId="12" numFmtId="0" xfId="0" applyAlignment="1" applyBorder="1" applyFont="1">
      <alignment readingOrder="0"/>
    </xf>
    <xf borderId="0" fillId="19" fontId="12" numFmtId="168" xfId="0" applyFont="1" applyNumberFormat="1"/>
    <xf borderId="0" fillId="19" fontId="12" numFmtId="168" xfId="0" applyAlignment="1" applyFont="1" applyNumberFormat="1">
      <alignment readingOrder="0"/>
    </xf>
    <xf borderId="5" fillId="19" fontId="12" numFmtId="168" xfId="0" applyAlignment="1" applyBorder="1" applyFont="1" applyNumberFormat="1">
      <alignment readingOrder="0"/>
    </xf>
    <xf borderId="4" fillId="10" fontId="12" numFmtId="3" xfId="0" applyAlignment="1" applyBorder="1" applyFont="1" applyNumberFormat="1">
      <alignment horizontal="center" readingOrder="0" vertical="bottom"/>
    </xf>
    <xf borderId="5" fillId="10" fontId="12" numFmtId="3" xfId="0" applyAlignment="1" applyBorder="1" applyFont="1" applyNumberFormat="1">
      <alignment horizontal="center" readingOrder="0" vertical="bottom"/>
    </xf>
    <xf borderId="0" fillId="10" fontId="12" numFmtId="4" xfId="0" applyAlignment="1" applyFont="1" applyNumberFormat="1">
      <alignment horizontal="right" vertical="bottom"/>
    </xf>
    <xf borderId="0" fillId="10" fontId="12" numFmtId="9" xfId="0" applyAlignment="1" applyFont="1" applyNumberFormat="1">
      <alignment horizontal="right" vertical="bottom"/>
    </xf>
    <xf borderId="5" fillId="10" fontId="12" numFmtId="0" xfId="0" applyAlignment="1" applyBorder="1" applyFont="1">
      <alignment horizontal="center" vertical="bottom"/>
    </xf>
    <xf borderId="5" fillId="19" fontId="12" numFmtId="168" xfId="0" applyBorder="1" applyFont="1" applyNumberFormat="1"/>
    <xf borderId="0" fillId="9" fontId="12" numFmtId="4" xfId="0" applyAlignment="1" applyFont="1" applyNumberFormat="1">
      <alignment horizontal="right" vertical="bottom"/>
    </xf>
    <xf borderId="6" fillId="19" fontId="12" numFmtId="0" xfId="0" applyAlignment="1" applyBorder="1" applyFont="1">
      <alignment readingOrder="0"/>
    </xf>
    <xf borderId="7" fillId="19" fontId="12" numFmtId="168" xfId="0" applyBorder="1" applyFont="1" applyNumberFormat="1"/>
    <xf borderId="8" fillId="19" fontId="12" numFmtId="168" xfId="0" applyBorder="1" applyFont="1" applyNumberFormat="1"/>
    <xf borderId="6" fillId="10" fontId="12" numFmtId="3" xfId="0" applyAlignment="1" applyBorder="1" applyFont="1" applyNumberFormat="1">
      <alignment horizontal="center" readingOrder="0" vertical="bottom"/>
    </xf>
    <xf borderId="8" fillId="10" fontId="12" numFmtId="3" xfId="0" applyAlignment="1" applyBorder="1" applyFont="1" applyNumberFormat="1">
      <alignment horizontal="center" readingOrder="0" vertical="bottom"/>
    </xf>
    <xf borderId="4" fillId="4" fontId="77" numFmtId="0" xfId="0" applyAlignment="1" applyBorder="1" applyFont="1">
      <alignment horizontal="left" readingOrder="0" vertical="center"/>
    </xf>
    <xf borderId="5" fillId="4" fontId="63" numFmtId="0" xfId="0" applyAlignment="1" applyBorder="1" applyFont="1">
      <alignment horizontal="center" readingOrder="0" shrinkToFit="0" vertical="center" wrapText="1"/>
    </xf>
    <xf borderId="4" fillId="4" fontId="77" numFmtId="0" xfId="0" applyAlignment="1" applyBorder="1" applyFont="1">
      <alignment horizontal="left" vertical="bottom"/>
    </xf>
    <xf borderId="5" fillId="4" fontId="63" numFmtId="0" xfId="0" applyAlignment="1" applyBorder="1" applyFont="1">
      <alignment horizontal="center" readingOrder="0" vertical="center"/>
    </xf>
    <xf borderId="6" fillId="7" fontId="77" numFmtId="0" xfId="0" applyAlignment="1" applyBorder="1" applyFont="1">
      <alignment horizontal="left" readingOrder="0" vertical="bottom"/>
    </xf>
    <xf borderId="8" fillId="4" fontId="77" numFmtId="0" xfId="0" applyAlignment="1" applyBorder="1" applyFont="1">
      <alignment horizontal="center" readingOrder="0"/>
    </xf>
    <xf borderId="1" fillId="7" fontId="7" numFmtId="0" xfId="0" applyAlignment="1" applyBorder="1" applyFont="1">
      <alignment horizontal="center" readingOrder="0" vertical="bottom"/>
    </xf>
    <xf borderId="4" fillId="7" fontId="77" numFmtId="0" xfId="0" applyAlignment="1" applyBorder="1" applyFont="1">
      <alignment horizontal="center" vertical="bottom"/>
    </xf>
    <xf borderId="5" fillId="8" fontId="63" numFmtId="10" xfId="0" applyAlignment="1" applyBorder="1" applyFont="1" applyNumberFormat="1">
      <alignment horizontal="center" readingOrder="0" vertical="center"/>
    </xf>
    <xf borderId="6" fillId="20" fontId="9" numFmtId="0" xfId="0" applyAlignment="1" applyBorder="1" applyFont="1">
      <alignment vertical="bottom"/>
    </xf>
    <xf borderId="7" fillId="20" fontId="9" numFmtId="4" xfId="0" applyAlignment="1" applyBorder="1" applyFont="1" applyNumberFormat="1">
      <alignment horizontal="right" vertical="bottom"/>
    </xf>
    <xf borderId="7" fillId="20" fontId="9" numFmtId="0" xfId="0" applyAlignment="1" applyBorder="1" applyFont="1">
      <alignment vertical="bottom"/>
    </xf>
    <xf borderId="8" fillId="20" fontId="9" numFmtId="164" xfId="0" applyAlignment="1" applyBorder="1" applyFont="1" applyNumberFormat="1">
      <alignment horizontal="right" vertical="bottom"/>
    </xf>
    <xf borderId="5" fillId="0" fontId="77" numFmtId="165" xfId="0" applyAlignment="1" applyBorder="1" applyFont="1" applyNumberFormat="1">
      <alignment horizontal="center" readingOrder="0"/>
    </xf>
    <xf borderId="6" fillId="7" fontId="77" numFmtId="0" xfId="0" applyAlignment="1" applyBorder="1" applyFont="1">
      <alignment horizontal="center" vertical="bottom"/>
    </xf>
    <xf borderId="8" fillId="0" fontId="77" numFmtId="165" xfId="0" applyAlignment="1" applyBorder="1" applyFont="1" applyNumberFormat="1">
      <alignment horizontal="center" readingOrder="0"/>
    </xf>
    <xf borderId="0" fillId="3" fontId="29" numFmtId="0" xfId="0" applyAlignment="1" applyFont="1">
      <alignment horizontal="center"/>
    </xf>
    <xf borderId="4" fillId="2" fontId="78" numFmtId="0" xfId="0" applyAlignment="1" applyBorder="1" applyFont="1">
      <alignment horizontal="right" readingOrder="0" vertical="center"/>
    </xf>
    <xf borderId="0" fillId="7" fontId="38" numFmtId="0" xfId="0" applyAlignment="1" applyFont="1">
      <alignment horizontal="center" vertical="bottom"/>
    </xf>
    <xf borderId="4" fillId="7" fontId="38" numFmtId="0" xfId="0" applyAlignment="1" applyBorder="1" applyFont="1">
      <alignment horizontal="center" vertical="bottom"/>
    </xf>
    <xf borderId="0" fillId="7" fontId="38" numFmtId="0" xfId="0" applyAlignment="1" applyFont="1">
      <alignment horizontal="right" readingOrder="0" vertical="bottom"/>
    </xf>
    <xf borderId="0" fillId="7" fontId="38" numFmtId="0" xfId="0" applyAlignment="1" applyFont="1">
      <alignment horizontal="center" readingOrder="0" vertical="bottom"/>
    </xf>
    <xf borderId="0" fillId="7" fontId="38" numFmtId="0" xfId="0" applyAlignment="1" applyFont="1">
      <alignment horizontal="center" readingOrder="0" shrinkToFit="0" vertical="bottom" wrapText="0"/>
    </xf>
    <xf borderId="0" fillId="0" fontId="60" numFmtId="0" xfId="0" applyAlignment="1" applyFont="1">
      <alignment vertical="bottom"/>
    </xf>
    <xf borderId="4" fillId="0" fontId="60" numFmtId="0" xfId="0" applyAlignment="1" applyBorder="1" applyFont="1">
      <alignment vertical="top"/>
    </xf>
    <xf borderId="0" fillId="0" fontId="60" numFmtId="0" xfId="0" applyAlignment="1" applyFont="1">
      <alignment horizontal="right" vertical="top"/>
    </xf>
    <xf borderId="5" fillId="0" fontId="60" numFmtId="0" xfId="0" applyAlignment="1" applyBorder="1" applyFont="1">
      <alignment vertical="bottom"/>
    </xf>
    <xf borderId="37" fillId="0" fontId="60" numFmtId="0" xfId="0" applyAlignment="1" applyBorder="1" applyFont="1">
      <alignment vertical="bottom"/>
    </xf>
    <xf borderId="0" fillId="0" fontId="60" numFmtId="0" xfId="0" applyAlignment="1" applyFont="1">
      <alignment horizontal="right" readingOrder="0" vertical="bottom"/>
    </xf>
    <xf borderId="5" fillId="0" fontId="60" numFmtId="0" xfId="0" applyAlignment="1" applyBorder="1" applyFont="1">
      <alignment horizontal="right" readingOrder="0" vertical="bottom"/>
    </xf>
    <xf borderId="37" fillId="0" fontId="60" numFmtId="0" xfId="0" applyAlignment="1" applyBorder="1" applyFont="1">
      <alignment horizontal="right" readingOrder="0" vertical="bottom"/>
    </xf>
    <xf borderId="38" fillId="0" fontId="60" numFmtId="0" xfId="0" applyAlignment="1" applyBorder="1" applyFont="1">
      <alignment horizontal="right" readingOrder="0" vertical="bottom"/>
    </xf>
    <xf borderId="39" fillId="0" fontId="60" numFmtId="0" xfId="0" applyAlignment="1" applyBorder="1" applyFont="1">
      <alignment horizontal="right" vertical="top"/>
    </xf>
    <xf borderId="40" fillId="0" fontId="79" numFmtId="0" xfId="0" applyAlignment="1" applyBorder="1" applyFont="1">
      <alignment horizontal="right" readingOrder="0" vertical="top"/>
    </xf>
    <xf borderId="0" fillId="0" fontId="60" numFmtId="0" xfId="0" applyAlignment="1" applyFont="1">
      <alignment horizontal="right" readingOrder="0" vertical="top"/>
    </xf>
    <xf borderId="0" fillId="0" fontId="60" numFmtId="0" xfId="0" applyAlignment="1" applyFont="1">
      <alignment readingOrder="0" vertical="bottom"/>
    </xf>
    <xf borderId="5" fillId="0" fontId="60" numFmtId="0" xfId="0" applyAlignment="1" applyBorder="1" applyFont="1">
      <alignment readingOrder="0" vertical="bottom"/>
    </xf>
    <xf borderId="41" fillId="9" fontId="79" numFmtId="0" xfId="0" applyAlignment="1" applyBorder="1" applyFont="1">
      <alignment horizontal="right" readingOrder="0" vertical="top"/>
    </xf>
    <xf borderId="6" fillId="0" fontId="60" numFmtId="0" xfId="0" applyAlignment="1" applyBorder="1" applyFont="1">
      <alignment vertical="top"/>
    </xf>
    <xf borderId="7" fillId="0" fontId="60" numFmtId="0" xfId="0" applyAlignment="1" applyBorder="1" applyFont="1">
      <alignment horizontal="right" vertical="top"/>
    </xf>
    <xf borderId="7" fillId="0" fontId="60" numFmtId="0" xfId="0" applyAlignment="1" applyBorder="1" applyFont="1">
      <alignment vertical="bottom"/>
    </xf>
    <xf borderId="8" fillId="0" fontId="60" numFmtId="0" xfId="0" applyAlignment="1" applyBorder="1" applyFont="1">
      <alignment vertical="bottom"/>
    </xf>
    <xf borderId="0" fillId="2" fontId="29" numFmtId="0" xfId="0" applyAlignment="1" applyFont="1">
      <alignment horizontal="center" vertical="top"/>
    </xf>
    <xf borderId="0" fillId="0" fontId="23" numFmtId="0" xfId="0" applyAlignment="1" applyFont="1">
      <alignment readingOrder="0"/>
    </xf>
  </cellXfs>
  <cellStyles count="1">
    <cellStyle xfId="0" name="Normal" builtinId="0"/>
  </cellStyles>
  <dxfs count="12">
    <dxf>
      <font/>
      <fill>
        <patternFill patternType="solid">
          <fgColor rgb="FFEA9999"/>
          <bgColor rgb="FFEA9999"/>
        </patternFill>
      </fill>
      <border/>
    </dxf>
    <dxf>
      <font/>
      <fill>
        <patternFill patternType="solid">
          <fgColor rgb="FFF4CCCC"/>
          <bgColor rgb="FFF4CCCC"/>
        </patternFill>
      </fill>
      <border/>
    </dxf>
    <dxf>
      <font/>
      <fill>
        <patternFill patternType="solid">
          <fgColor rgb="FFFFE599"/>
          <bgColor rgb="FFFFE599"/>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999999"/>
          <bgColor rgb="FF999999"/>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C9DAF8"/>
          <bgColor rgb="FFC9DAF8"/>
        </patternFill>
      </fill>
      <border/>
    </dxf>
    <dxf>
      <font/>
      <fill>
        <patternFill patternType="solid">
          <fgColor rgb="FF6AA84F"/>
          <bgColor rgb="FF6AA84F"/>
        </patternFill>
      </fill>
      <border/>
    </dxf>
    <dxf>
      <font/>
      <fill>
        <patternFill patternType="solid">
          <fgColor rgb="FFB6D7A8"/>
          <bgColor rgb="FFB6D7A8"/>
        </patternFill>
      </fill>
      <border/>
    </dxf>
  </dxfs>
  <tableStyles count="19">
    <tableStyle count="2" pivot="0" name="PART 1 - Data Input &amp; Sellabili-style">
      <tableStyleElement dxfId="7" type="firstRowStripe"/>
      <tableStyleElement dxfId="8" type="secondRowStripe"/>
    </tableStyle>
    <tableStyle count="2" pivot="0" name="PART 1 - Data Input &amp; Sellabili-style 2">
      <tableStyleElement dxfId="8" type="firstRowStripe"/>
      <tableStyleElement dxfId="7" type="secondRowStripe"/>
    </tableStyle>
    <tableStyle count="2" pivot="0" name="PART 2 - Value Acceleration Cal-style">
      <tableStyleElement dxfId="7" type="firstRowStripe"/>
      <tableStyleElement dxfId="8" type="secondRowStripe"/>
    </tableStyle>
    <tableStyle count="2" pivot="0" name="PART 2 - Value Acceleration Cal-style 2">
      <tableStyleElement dxfId="7" type="firstRowStripe"/>
      <tableStyleElement dxfId="8" type="secondRowStripe"/>
    </tableStyle>
    <tableStyle count="2" pivot="0" name="PART 2 - Value Acceleration Cal-style 3">
      <tableStyleElement dxfId="7" type="firstRowStripe"/>
      <tableStyleElement dxfId="8" type="secondRowStripe"/>
    </tableStyle>
    <tableStyle count="2" pivot="0" name="PART 2 - Value Acceleration Cal-style 4">
      <tableStyleElement dxfId="7" type="firstRowStripe"/>
      <tableStyleElement dxfId="8" type="secondRowStripe"/>
    </tableStyle>
    <tableStyle count="2" pivot="0" name="PART 2 - Value Acceleration Cal-style 5">
      <tableStyleElement dxfId="7" type="firstRowStripe"/>
      <tableStyleElement dxfId="8" type="secondRowStripe"/>
    </tableStyle>
    <tableStyle count="2" pivot="0" name="PART 2 - Value Acceleration Cal-style 6">
      <tableStyleElement dxfId="7" type="firstRowStripe"/>
      <tableStyleElement dxfId="8" type="secondRowStripe"/>
    </tableStyle>
    <tableStyle count="2" pivot="0" name="PART 2 - Value Acceleration Cal-style 7">
      <tableStyleElement dxfId="7" type="firstRowStripe"/>
      <tableStyleElement dxfId="8" type="secondRowStripe"/>
    </tableStyle>
    <tableStyle count="2" pivot="0" name="PART 2 - Value Acceleration Cal-style 8">
      <tableStyleElement dxfId="7" type="firstRowStripe"/>
      <tableStyleElement dxfId="8" type="secondRowStripe"/>
    </tableStyle>
    <tableStyle count="2" pivot="0" name="PART 2 - Value Acceleration Cal-style 9">
      <tableStyleElement dxfId="7" type="firstRowStripe"/>
      <tableStyleElement dxfId="8" type="secondRowStripe"/>
    </tableStyle>
    <tableStyle count="2" pivot="0" name="PART 2 - Value Acceleration Cal-style 10">
      <tableStyleElement dxfId="7" type="firstRowStripe"/>
      <tableStyleElement dxfId="8" type="secondRowStripe"/>
    </tableStyle>
    <tableStyle count="2" pivot="0" name="Instructions-style">
      <tableStyleElement dxfId="7" type="firstRowStripe"/>
      <tableStyleElement dxfId="8" type="secondRowStripe"/>
    </tableStyle>
    <tableStyle count="2" pivot="0" name="Data Page-style">
      <tableStyleElement dxfId="7" type="firstRowStripe"/>
      <tableStyleElement dxfId="8" type="secondRowStripe"/>
    </tableStyle>
    <tableStyle count="2" pivot="0" name="Data Page-style 2">
      <tableStyleElement dxfId="7" type="firstRowStripe"/>
      <tableStyleElement dxfId="8" type="secondRowStripe"/>
    </tableStyle>
    <tableStyle count="2" pivot="0" name="Data Page-style 3">
      <tableStyleElement dxfId="7" type="firstRowStripe"/>
      <tableStyleElement dxfId="8" type="secondRowStripe"/>
    </tableStyle>
    <tableStyle count="2" pivot="0" name="Data Page-style 4">
      <tableStyleElement dxfId="7" type="firstRowStripe"/>
      <tableStyleElement dxfId="8" type="secondRowStripe"/>
    </tableStyle>
    <tableStyle count="2" pivot="0" name="Data Page-style 5">
      <tableStyleElement dxfId="7" type="firstRowStripe"/>
      <tableStyleElement dxfId="8" type="secondRowStripe"/>
    </tableStyle>
    <tableStyle count="2" pivot="0" name="NAICS Codes-style">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000">
                <a:solidFill>
                  <a:srgbClr val="000000"/>
                </a:solidFill>
                <a:latin typeface="Arial black"/>
              </a:defRPr>
            </a:pPr>
            <a:r>
              <a:rPr b="0" sz="3000">
                <a:solidFill>
                  <a:srgbClr val="000000"/>
                </a:solidFill>
                <a:latin typeface="Arial black"/>
              </a:rPr>
              <a:t>Sale Price Probability </a:t>
            </a:r>
          </a:p>
        </c:rich>
      </c:tx>
      <c:overlay val="0"/>
    </c:title>
    <c:plotArea>
      <c:layout/>
      <c:barChart>
        <c:barDir val="bar"/>
        <c:ser>
          <c:idx val="0"/>
          <c:order val="0"/>
          <c:tx>
            <c:strRef>
              <c:f>'Data Page'!$H$3:$H$4</c:f>
            </c:strRef>
          </c:tx>
          <c:spPr>
            <a:solidFill>
              <a:schemeClr val="accent1"/>
            </a:solidFill>
            <a:ln cmpd="sng">
              <a:solidFill>
                <a:srgbClr val="000000"/>
              </a:solidFill>
            </a:ln>
          </c:spPr>
          <c:dPt>
            <c:idx val="0"/>
            <c:spPr>
              <a:solidFill>
                <a:srgbClr val="CCCCCC"/>
              </a:solidFill>
              <a:ln cmpd="sng">
                <a:solidFill>
                  <a:srgbClr val="000000"/>
                </a:solidFill>
              </a:ln>
            </c:spPr>
          </c:dPt>
          <c:dPt>
            <c:idx val="1"/>
            <c:spPr>
              <a:solidFill>
                <a:srgbClr val="CCCCCC"/>
              </a:solidFill>
              <a:ln cmpd="sng">
                <a:solidFill>
                  <a:srgbClr val="000000"/>
                </a:solidFill>
              </a:ln>
            </c:spPr>
          </c:dPt>
          <c:dPt>
            <c:idx val="2"/>
            <c:spPr>
              <a:solidFill>
                <a:srgbClr val="B7B7B7"/>
              </a:solidFill>
              <a:ln cmpd="sng">
                <a:solidFill>
                  <a:srgbClr val="000000"/>
                </a:solidFill>
              </a:ln>
            </c:spPr>
          </c:dPt>
          <c:dPt>
            <c:idx val="3"/>
            <c:spPr>
              <a:solidFill>
                <a:srgbClr val="B7B7B7"/>
              </a:solidFill>
              <a:ln cmpd="sng">
                <a:solidFill>
                  <a:srgbClr val="000000"/>
                </a:solidFill>
              </a:ln>
            </c:spPr>
          </c:dPt>
          <c:dPt>
            <c:idx val="4"/>
            <c:spPr>
              <a:solidFill>
                <a:srgbClr val="999999"/>
              </a:solidFill>
              <a:ln cmpd="sng">
                <a:solidFill>
                  <a:srgbClr val="000000"/>
                </a:solidFill>
              </a:ln>
            </c:spPr>
          </c:dPt>
          <c:dPt>
            <c:idx val="5"/>
            <c:spPr>
              <a:solidFill>
                <a:srgbClr val="999999"/>
              </a:solidFill>
              <a:ln cmpd="sng">
                <a:solidFill>
                  <a:srgbClr val="000000"/>
                </a:solidFill>
              </a:ln>
            </c:spPr>
          </c:dPt>
          <c:dPt>
            <c:idx val="6"/>
            <c:spPr>
              <a:solidFill>
                <a:srgbClr val="999999"/>
              </a:solidFill>
              <a:ln cmpd="sng">
                <a:solidFill>
                  <a:srgbClr val="000000"/>
                </a:solidFill>
              </a:ln>
            </c:spPr>
          </c:dPt>
          <c:dPt>
            <c:idx val="7"/>
            <c:spPr>
              <a:solidFill>
                <a:srgbClr val="6D9EEB"/>
              </a:solidFill>
              <a:ln cmpd="sng">
                <a:solidFill>
                  <a:srgbClr val="000000"/>
                </a:solidFill>
              </a:ln>
            </c:spPr>
          </c:dPt>
          <c:dPt>
            <c:idx val="8"/>
            <c:spPr>
              <a:solidFill>
                <a:schemeClr val="accent3"/>
              </a:solidFill>
              <a:ln cmpd="sng">
                <a:solidFill>
                  <a:srgbClr val="000000"/>
                </a:solidFill>
              </a:ln>
            </c:spPr>
          </c:dPt>
          <c:dPt>
            <c:idx val="9"/>
            <c:spPr>
              <a:solidFill>
                <a:srgbClr val="6D9EEB"/>
              </a:solidFill>
              <a:ln cmpd="sng">
                <a:solidFill>
                  <a:srgbClr val="000000"/>
                </a:solidFill>
              </a:ln>
            </c:spPr>
          </c:dPt>
          <c:dPt>
            <c:idx val="10"/>
            <c:spPr>
              <a:solidFill>
                <a:srgbClr val="999999"/>
              </a:solidFill>
              <a:ln cmpd="sng">
                <a:solidFill>
                  <a:srgbClr val="000000"/>
                </a:solidFill>
              </a:ln>
            </c:spPr>
          </c:dPt>
          <c:dPt>
            <c:idx val="11"/>
            <c:spPr>
              <a:solidFill>
                <a:srgbClr val="999999"/>
              </a:solidFill>
              <a:ln cmpd="sng">
                <a:solidFill>
                  <a:srgbClr val="000000"/>
                </a:solidFill>
              </a:ln>
            </c:spPr>
          </c:dPt>
          <c:dPt>
            <c:idx val="12"/>
            <c:spPr>
              <a:solidFill>
                <a:srgbClr val="999999"/>
              </a:solidFill>
              <a:ln cmpd="sng">
                <a:solidFill>
                  <a:srgbClr val="000000"/>
                </a:solidFill>
              </a:ln>
            </c:spPr>
          </c:dPt>
          <c:dPt>
            <c:idx val="13"/>
            <c:spPr>
              <a:solidFill>
                <a:srgbClr val="B7B7B7"/>
              </a:solidFill>
              <a:ln cmpd="sng">
                <a:solidFill>
                  <a:srgbClr val="000000"/>
                </a:solidFill>
              </a:ln>
            </c:spPr>
          </c:dPt>
          <c:dPt>
            <c:idx val="14"/>
            <c:spPr>
              <a:solidFill>
                <a:srgbClr val="B7B7B7"/>
              </a:solidFill>
              <a:ln cmpd="sng">
                <a:solidFill>
                  <a:srgbClr val="000000"/>
                </a:solidFill>
              </a:ln>
            </c:spPr>
          </c:dPt>
          <c:dPt>
            <c:idx val="15"/>
            <c:spPr>
              <a:solidFill>
                <a:srgbClr val="CCCCCC"/>
              </a:solidFill>
              <a:ln cmpd="sng">
                <a:solidFill>
                  <a:srgbClr val="000000"/>
                </a:solidFill>
              </a:ln>
            </c:spPr>
          </c:dPt>
          <c:dPt>
            <c:idx val="16"/>
            <c:spPr>
              <a:solidFill>
                <a:srgbClr val="CCCCCC"/>
              </a:solidFill>
              <a:ln cmpd="sng">
                <a:solidFill>
                  <a:srgbClr val="000000"/>
                </a:solidFill>
              </a:ln>
            </c:spPr>
          </c:dPt>
          <c:cat>
            <c:strRef>
              <c:f>'Data Page'!$G$5:$G$21</c:f>
            </c:strRef>
          </c:cat>
          <c:val>
            <c:numRef>
              <c:f>'Data Page'!$H$5:$H$21</c:f>
              <c:numCache/>
            </c:numRef>
          </c:val>
        </c:ser>
        <c:axId val="1927757687"/>
        <c:axId val="889931468"/>
      </c:barChart>
      <c:catAx>
        <c:axId val="1927757687"/>
        <c:scaling>
          <c:orientation val="maxMin"/>
        </c:scaling>
        <c:delete val="0"/>
        <c:axPos val="l"/>
        <c:title>
          <c:tx>
            <c:rich>
              <a:bodyPr/>
              <a:lstStyle/>
              <a:p>
                <a:pPr lvl="0">
                  <a:defRPr b="1" sz="1800">
                    <a:solidFill>
                      <a:srgbClr val="000000"/>
                    </a:solidFill>
                    <a:latin typeface="+mn-lt"/>
                  </a:defRPr>
                </a:pPr>
                <a:r>
                  <a:rPr b="1" sz="1800">
                    <a:solidFill>
                      <a:srgbClr val="000000"/>
                    </a:solidFill>
                    <a:latin typeface="+mn-lt"/>
                  </a:rPr>
                  <a:t>MVIC Price</a:t>
                </a:r>
              </a:p>
            </c:rich>
          </c:tx>
          <c:overlay val="0"/>
        </c:title>
        <c:numFmt formatCode="General" sourceLinked="1"/>
        <c:majorTickMark val="none"/>
        <c:minorTickMark val="none"/>
        <c:spPr/>
        <c:txPr>
          <a:bodyPr/>
          <a:lstStyle/>
          <a:p>
            <a:pPr lvl="0">
              <a:defRPr b="1" sz="1400">
                <a:solidFill>
                  <a:srgbClr val="000000"/>
                </a:solidFill>
                <a:latin typeface="+mn-lt"/>
              </a:defRPr>
            </a:pPr>
          </a:p>
        </c:txPr>
        <c:crossAx val="889931468"/>
      </c:catAx>
      <c:valAx>
        <c:axId val="8899314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sz="2000">
                    <a:solidFill>
                      <a:srgbClr val="000000"/>
                    </a:solidFill>
                    <a:latin typeface="+mn-lt"/>
                  </a:defRPr>
                </a:pPr>
                <a:r>
                  <a:rPr b="1" sz="2000">
                    <a:solidFill>
                      <a:srgbClr val="000000"/>
                    </a:solidFill>
                    <a:latin typeface="+mn-lt"/>
                  </a:rPr>
                  <a:t>Probability of Sale</a:t>
                </a:r>
              </a:p>
            </c:rich>
          </c:tx>
          <c:overlay val="0"/>
        </c:title>
        <c:numFmt formatCode="0.00%" sourceLinked="0"/>
        <c:majorTickMark val="none"/>
        <c:minorTickMark val="none"/>
        <c:tickLblPos val="nextTo"/>
        <c:spPr>
          <a:ln/>
        </c:spPr>
        <c:txPr>
          <a:bodyPr/>
          <a:lstStyle/>
          <a:p>
            <a:pPr lvl="0">
              <a:defRPr b="1" sz="1400">
                <a:solidFill>
                  <a:srgbClr val="000000"/>
                </a:solidFill>
                <a:latin typeface="+mn-lt"/>
              </a:defRPr>
            </a:pPr>
          </a:p>
        </c:txPr>
        <c:crossAx val="1927757687"/>
        <c:crosses val="max"/>
      </c:valAx>
    </c:plotArea>
    <c:legend>
      <c:legendPos val="r"/>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000">
                <a:solidFill>
                  <a:schemeClr val="dk1"/>
                </a:solidFill>
                <a:latin typeface="Arial black"/>
              </a:defRPr>
            </a:pPr>
            <a:r>
              <a:rPr b="0" sz="3000">
                <a:solidFill>
                  <a:schemeClr val="dk1"/>
                </a:solidFill>
                <a:latin typeface="Arial black"/>
              </a:rPr>
              <a:t>Potential Growth</a:t>
            </a:r>
          </a:p>
        </c:rich>
      </c:tx>
      <c:layout>
        <c:manualLayout>
          <c:xMode val="edge"/>
          <c:yMode val="edge"/>
          <c:x val="0.02901591895803184"/>
          <c:y val="0.04762470308788599"/>
        </c:manualLayout>
      </c:layout>
      <c:overlay val="0"/>
    </c:title>
    <c:plotArea>
      <c:layout/>
      <c:barChart>
        <c:barDir val="col"/>
        <c:grouping val="stacked"/>
        <c:ser>
          <c:idx val="0"/>
          <c:order val="0"/>
          <c:tx>
            <c:strRef>
              <c:f>'Data Page'!$N$4</c:f>
            </c:strRef>
          </c:tx>
          <c:spPr>
            <a:solidFill>
              <a:srgbClr val="B7B7B7"/>
            </a:solidFill>
            <a:ln cmpd="sng">
              <a:solidFill>
                <a:srgbClr val="000000"/>
              </a:solidFill>
            </a:ln>
          </c:spPr>
          <c:cat>
            <c:strRef>
              <c:f>'Data Page'!$K$5:$K$9</c:f>
            </c:strRef>
          </c:cat>
          <c:val>
            <c:numRef>
              <c:f>'Data Page'!$N$5:$N$9</c:f>
              <c:numCache/>
            </c:numRef>
          </c:val>
        </c:ser>
        <c:ser>
          <c:idx val="1"/>
          <c:order val="1"/>
          <c:tx>
            <c:strRef>
              <c:f>'Data Page'!$M$4</c:f>
            </c:strRef>
          </c:tx>
          <c:spPr>
            <a:solidFill>
              <a:schemeClr val="accent3"/>
            </a:solidFill>
            <a:ln cmpd="sng">
              <a:solidFill>
                <a:srgbClr val="000000"/>
              </a:solidFill>
            </a:ln>
          </c:spPr>
          <c:cat>
            <c:strRef>
              <c:f>'Data Page'!$K$5:$K$9</c:f>
            </c:strRef>
          </c:cat>
          <c:val>
            <c:numRef>
              <c:f>'Data Page'!$M$5:$M$9</c:f>
              <c:numCache/>
            </c:numRef>
          </c:val>
        </c:ser>
        <c:overlap val="100"/>
        <c:axId val="1389413974"/>
        <c:axId val="760739945"/>
      </c:barChart>
      <c:lineChart>
        <c:varyColors val="0"/>
        <c:ser>
          <c:idx val="2"/>
          <c:order val="2"/>
          <c:tx>
            <c:strRef>
              <c:f>'Data Page'!$L$4</c:f>
            </c:strRef>
          </c:tx>
          <c:spPr>
            <a:ln cmpd="sng">
              <a:solidFill>
                <a:srgbClr val="FF0000">
                  <a:alpha val="100000"/>
                </a:srgbClr>
              </a:solidFill>
            </a:ln>
          </c:spPr>
          <c:marker>
            <c:symbol val="circle"/>
            <c:size val="5"/>
            <c:spPr>
              <a:solidFill>
                <a:srgbClr val="FF0000">
                  <a:alpha val="100000"/>
                </a:srgbClr>
              </a:solidFill>
              <a:ln cmpd="sng">
                <a:solidFill>
                  <a:srgbClr val="FF0000">
                    <a:alpha val="100000"/>
                  </a:srgbClr>
                </a:solidFill>
              </a:ln>
            </c:spPr>
          </c:marker>
          <c:dPt>
            <c:idx val="1"/>
            <c:marker>
              <c:symbol val="none"/>
            </c:marker>
          </c:dPt>
          <c:dPt>
            <c:idx val="2"/>
            <c:marker>
              <c:symbol val="none"/>
            </c:marker>
          </c:dPt>
          <c:dLbls>
            <c:dLbl>
              <c:idx val="1"/>
              <c:numFmt formatCode="&quot;$&quot;#,##0" sourceLinked="0"/>
              <c:txPr>
                <a:bodyPr/>
                <a:lstStyle/>
                <a:p>
                  <a:pPr lvl="0">
                    <a:defRPr>
                      <a:latin typeface="Arial black"/>
                    </a:defRPr>
                  </a:pPr>
                </a:p>
              </c:txPr>
              <c:showLegendKey val="0"/>
              <c:showVal val="1"/>
              <c:showCatName val="0"/>
              <c:showSerName val="0"/>
              <c:showPercent val="0"/>
              <c:showBubbleSize val="0"/>
            </c:dLbl>
            <c:dLbl>
              <c:idx val="2"/>
              <c:numFmt formatCode="&quot;$&quot;#,##0" sourceLinked="0"/>
              <c:txPr>
                <a:bodyPr/>
                <a:lstStyle/>
                <a:p>
                  <a:pPr lvl="0">
                    <a:defRPr>
                      <a:latin typeface="Arial black"/>
                    </a:defRPr>
                  </a:pPr>
                </a:p>
              </c:txPr>
              <c:showLegendKey val="0"/>
              <c:showVal val="1"/>
              <c:showCatName val="0"/>
              <c:showSerName val="0"/>
              <c:showPercent val="0"/>
              <c:showBubbleSize val="0"/>
            </c:dLbl>
            <c:numFmt formatCode="&quot;$&quot;#,##0" sourceLinked="0"/>
            <c:txPr>
              <a:bodyPr/>
              <a:lstStyle/>
              <a:p>
                <a:pPr lvl="0">
                  <a:defRPr b="1">
                    <a:solidFill>
                      <a:srgbClr val="FFFFFF"/>
                    </a:solidFill>
                    <a:latin typeface="Tahoma"/>
                  </a:defRPr>
                </a:pPr>
              </a:p>
            </c:txPr>
            <c:showLegendKey val="0"/>
            <c:showVal val="1"/>
            <c:showCatName val="0"/>
            <c:showSerName val="0"/>
            <c:showPercent val="0"/>
            <c:showBubbleSize val="0"/>
          </c:dLbls>
          <c:cat>
            <c:strRef>
              <c:f>'Data Page'!$K$5:$K$9</c:f>
            </c:strRef>
          </c:cat>
          <c:val>
            <c:numRef>
              <c:f>'Data Page'!$L$5:$L$9</c:f>
              <c:numCache/>
            </c:numRef>
          </c:val>
          <c:smooth val="0"/>
        </c:ser>
        <c:axId val="1389413974"/>
        <c:axId val="760739945"/>
      </c:lineChart>
      <c:catAx>
        <c:axId val="13894139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400">
                <a:solidFill>
                  <a:srgbClr val="000000"/>
                </a:solidFill>
                <a:latin typeface="+mn-lt"/>
              </a:defRPr>
            </a:pPr>
          </a:p>
        </c:txPr>
        <c:crossAx val="760739945"/>
      </c:catAx>
      <c:valAx>
        <c:axId val="760739945"/>
        <c:scaling>
          <c:orientation val="minMax"/>
        </c:scaling>
        <c:delete val="0"/>
        <c:axPos val="l"/>
        <c:majorGridlines>
          <c:spPr>
            <a:ln>
              <a:solidFill>
                <a:srgbClr val="999999"/>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a:solidFill>
                  <a:srgbClr val="000000"/>
                </a:solidFill>
                <a:latin typeface="Arial black"/>
              </a:defRPr>
            </a:pPr>
          </a:p>
        </c:txPr>
        <c:crossAx val="1389413974"/>
      </c:valAx>
    </c:plotArea>
    <c:legend>
      <c:legendPos val="tr"/>
      <c:overlay val="1"/>
      <c:txPr>
        <a:bodyPr/>
        <a:lstStyle/>
        <a:p>
          <a:pPr lvl="0">
            <a:defRPr b="0" sz="1600">
              <a:solidFill>
                <a:srgbClr val="000000"/>
              </a:solidFill>
              <a:latin typeface="Arial black"/>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B400"/>
                </a:solidFill>
                <a:latin typeface="Arial black"/>
              </a:defRPr>
            </a:pPr>
            <a:r>
              <a:rPr b="0">
                <a:solidFill>
                  <a:srgbClr val="FFB400"/>
                </a:solidFill>
                <a:latin typeface="Arial black"/>
              </a:rPr>
              <a:t>Possible Growth Chart</a:t>
            </a:r>
          </a:p>
        </c:rich>
      </c:tx>
      <c:layout>
        <c:manualLayout>
          <c:xMode val="edge"/>
          <c:yMode val="edge"/>
          <c:x val="0.02901591895803184"/>
          <c:y val="0.04762470308788599"/>
        </c:manualLayout>
      </c:layout>
      <c:overlay val="0"/>
    </c:title>
    <c:plotArea>
      <c:layout/>
      <c:barChart>
        <c:barDir val="col"/>
        <c:grouping val="stacked"/>
        <c:ser>
          <c:idx val="0"/>
          <c:order val="0"/>
          <c:tx>
            <c:strRef>
              <c:f>'Data Page'!$N$4</c:f>
            </c:strRef>
          </c:tx>
          <c:spPr>
            <a:solidFill>
              <a:srgbClr val="B7B7B7"/>
            </a:solidFill>
            <a:ln cmpd="sng">
              <a:solidFill>
                <a:srgbClr val="000000"/>
              </a:solidFill>
            </a:ln>
          </c:spPr>
          <c:cat>
            <c:strRef>
              <c:f>'Data Page'!$K$5:$K$9</c:f>
            </c:strRef>
          </c:cat>
          <c:val>
            <c:numRef>
              <c:f>'Data Page'!$N$5:$N$9</c:f>
              <c:numCache/>
            </c:numRef>
          </c:val>
        </c:ser>
        <c:ser>
          <c:idx val="1"/>
          <c:order val="1"/>
          <c:tx>
            <c:strRef>
              <c:f>'Data Page'!$M$4</c:f>
            </c:strRef>
          </c:tx>
          <c:spPr>
            <a:solidFill>
              <a:schemeClr val="accent3"/>
            </a:solidFill>
            <a:ln cmpd="sng">
              <a:solidFill>
                <a:srgbClr val="000000"/>
              </a:solidFill>
            </a:ln>
          </c:spPr>
          <c:cat>
            <c:strRef>
              <c:f>'Data Page'!$K$5:$K$9</c:f>
            </c:strRef>
          </c:cat>
          <c:val>
            <c:numRef>
              <c:f>'Data Page'!$M$5:$M$9</c:f>
              <c:numCache/>
            </c:numRef>
          </c:val>
        </c:ser>
        <c:overlap val="100"/>
        <c:axId val="1966404466"/>
        <c:axId val="422308695"/>
      </c:barChart>
      <c:lineChart>
        <c:varyColors val="0"/>
        <c:ser>
          <c:idx val="2"/>
          <c:order val="2"/>
          <c:tx>
            <c:strRef>
              <c:f>'Data Page'!$L$4</c:f>
            </c:strRef>
          </c:tx>
          <c:spPr>
            <a:ln cmpd="sng">
              <a:solidFill>
                <a:srgbClr val="FF0000">
                  <a:alpha val="100000"/>
                </a:srgbClr>
              </a:solidFill>
            </a:ln>
          </c:spPr>
          <c:marker>
            <c:symbol val="circle"/>
            <c:size val="5"/>
            <c:spPr>
              <a:solidFill>
                <a:srgbClr val="FF0000">
                  <a:alpha val="100000"/>
                </a:srgbClr>
              </a:solidFill>
              <a:ln cmpd="sng">
                <a:solidFill>
                  <a:srgbClr val="FF0000">
                    <a:alpha val="100000"/>
                  </a:srgbClr>
                </a:solidFill>
              </a:ln>
            </c:spPr>
          </c:marker>
          <c:dLbls>
            <c:numFmt formatCode="_(&quot;$&quot;* #,##0.00_);_(&quot;$&quot;* \(#,##0.00\);_(&quot;$&quot;* &quot;-&quot;??_);_(@_)" sourceLinked="0"/>
            <c:txPr>
              <a:bodyPr/>
              <a:lstStyle/>
              <a:p>
                <a:pPr lvl="0">
                  <a:defRPr>
                    <a:solidFill>
                      <a:srgbClr val="FFFFFF"/>
                    </a:solidFill>
                    <a:latin typeface="Tahoma"/>
                  </a:defRPr>
                </a:pPr>
              </a:p>
            </c:txPr>
            <c:showLegendKey val="0"/>
            <c:showVal val="1"/>
            <c:showCatName val="0"/>
            <c:showSerName val="0"/>
            <c:showPercent val="0"/>
            <c:showBubbleSize val="0"/>
          </c:dLbls>
          <c:cat>
            <c:strRef>
              <c:f>'Data Page'!$K$5:$K$9</c:f>
            </c:strRef>
          </c:cat>
          <c:val>
            <c:numRef>
              <c:f>'Data Page'!$L$5:$L$9</c:f>
              <c:numCache/>
            </c:numRef>
          </c:val>
          <c:smooth val="0"/>
        </c:ser>
        <c:axId val="1966404466"/>
        <c:axId val="422308695"/>
      </c:lineChart>
      <c:catAx>
        <c:axId val="19664044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422308695"/>
      </c:catAx>
      <c:valAx>
        <c:axId val="4223086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966404466"/>
      </c:valAx>
    </c:plotArea>
    <c:legend>
      <c:legendPos val="tr"/>
      <c:overlay val="1"/>
      <c:txPr>
        <a:bodyPr/>
        <a:lstStyle/>
        <a:p>
          <a:pPr lvl="0">
            <a:defRPr b="0">
              <a:solidFill>
                <a:srgbClr val="FFFFFF"/>
              </a:solidFill>
              <a:latin typeface="+mn-lt"/>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chart" Target="../charts/chart1.xml"/><Relationship Id="rId4" Type="http://schemas.openxmlformats.org/officeDocument/2006/relationships/chart" Target="../charts/chart2.xml"/><Relationship Id="rId5"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8.png"/><Relationship Id="rId7"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228600</xdr:colOff>
      <xdr:row>53</xdr:row>
      <xdr:rowOff>114300</xdr:rowOff>
    </xdr:from>
    <xdr:ext cx="4800600" cy="419100"/>
    <xdr:sp>
      <xdr:nvSpPr>
        <xdr:cNvPr id="3" name="Shape 3"/>
        <xdr:cNvSpPr txBox="1"/>
      </xdr:nvSpPr>
      <xdr:spPr>
        <a:xfrm>
          <a:off x="1841300" y="630450"/>
          <a:ext cx="47835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solidFill>
                <a:srgbClr val="FFFFFF"/>
              </a:solidFill>
              <a:latin typeface="Proxima Nova"/>
              <a:ea typeface="Proxima Nova"/>
              <a:cs typeface="Proxima Nova"/>
              <a:sym typeface="Proxima Nova"/>
            </a:rPr>
            <a:t>Version 7.0</a:t>
          </a:r>
          <a:endParaRPr sz="1400">
            <a:solidFill>
              <a:srgbClr val="FFFFFF"/>
            </a:solidFill>
            <a:latin typeface="Proxima Nova"/>
            <a:ea typeface="Proxima Nova"/>
            <a:cs typeface="Proxima Nova"/>
            <a:sym typeface="Proxima Nova"/>
          </a:endParaRPr>
        </a:p>
      </xdr:txBody>
    </xdr:sp>
    <xdr:clientData fLocksWithSheet="0"/>
  </xdr:oneCellAnchor>
  <xdr:oneCellAnchor>
    <xdr:from>
      <xdr:col>0</xdr:col>
      <xdr:colOff>209550</xdr:colOff>
      <xdr:row>0</xdr:row>
      <xdr:rowOff>0</xdr:rowOff>
    </xdr:from>
    <xdr:ext cx="16402050" cy="11763375"/>
    <xdr:grpSp>
      <xdr:nvGrpSpPr>
        <xdr:cNvPr id="2" name="Shape 2" title="Drawing"/>
        <xdr:cNvGrpSpPr/>
      </xdr:nvGrpSpPr>
      <xdr:grpSpPr>
        <a:xfrm>
          <a:off x="631100" y="610425"/>
          <a:ext cx="8491399" cy="6094350"/>
          <a:chOff x="631100" y="610425"/>
          <a:chExt cx="8491399" cy="6094350"/>
        </a:xfrm>
      </xdr:grpSpPr>
      <xdr:pic>
        <xdr:nvPicPr>
          <xdr:cNvPr descr="Cover.png" id="4" name="Shape 4"/>
          <xdr:cNvPicPr preferRelativeResize="0"/>
        </xdr:nvPicPr>
        <xdr:blipFill>
          <a:blip r:embed="rId1">
            <a:alphaModFix/>
          </a:blip>
          <a:stretch>
            <a:fillRect/>
          </a:stretch>
        </xdr:blipFill>
        <xdr:spPr>
          <a:xfrm>
            <a:off x="631100" y="610425"/>
            <a:ext cx="8491399" cy="6094350"/>
          </a:xfrm>
          <a:prstGeom prst="rect">
            <a:avLst/>
          </a:prstGeom>
          <a:noFill/>
          <a:ln>
            <a:noFill/>
          </a:ln>
        </xdr:spPr>
      </xdr:pic>
      <xdr:sp>
        <xdr:nvSpPr>
          <xdr:cNvPr id="5" name="Shape 5"/>
          <xdr:cNvSpPr txBox="1"/>
        </xdr:nvSpPr>
        <xdr:spPr>
          <a:xfrm>
            <a:off x="1000700" y="3516034"/>
            <a:ext cx="5243700" cy="823500"/>
          </a:xfrm>
          <a:prstGeom prst="rect">
            <a:avLst/>
          </a:prstGeom>
          <a:noFill/>
          <a:ln>
            <a:noFill/>
          </a:ln>
        </xdr:spPr>
        <xdr:txBody>
          <a:bodyPr anchorCtr="0" anchor="t" bIns="91425" lIns="91425" spcFirstLastPara="1" rIns="91425" wrap="square" tIns="91425">
            <a:spAutoFit/>
          </a:bodyPr>
          <a:lstStyle/>
          <a:p>
            <a:pPr indent="0" lvl="0" marL="0" rtl="0" algn="l">
              <a:lnSpc>
                <a:spcPct val="115000"/>
              </a:lnSpc>
              <a:spcBef>
                <a:spcPts val="0"/>
              </a:spcBef>
              <a:spcAft>
                <a:spcPts val="0"/>
              </a:spcAft>
              <a:buNone/>
            </a:pPr>
            <a:r>
              <a:rPr b="1" lang="en-US" sz="4150">
                <a:solidFill>
                  <a:srgbClr val="FFFFFF"/>
                </a:solidFill>
                <a:latin typeface="Lexend"/>
                <a:ea typeface="Lexend"/>
                <a:cs typeface="Lexend"/>
                <a:sym typeface="Lexend"/>
              </a:rPr>
              <a:t>Calculator ™</a:t>
            </a:r>
            <a:endParaRPr b="1" sz="3600">
              <a:solidFill>
                <a:srgbClr val="FFFFFF"/>
              </a:solidFill>
              <a:latin typeface="Lexend"/>
              <a:ea typeface="Lexend"/>
              <a:cs typeface="Lexend"/>
              <a:sym typeface="Lexend"/>
            </a:endParaRPr>
          </a:p>
        </xdr:txBody>
      </xdr:sp>
      <xdr:pic>
        <xdr:nvPicPr>
          <xdr:cNvPr descr="Powered by OpnRoad - Grey (1).png" id="6" name="Shape 6"/>
          <xdr:cNvPicPr preferRelativeResize="0"/>
        </xdr:nvPicPr>
        <xdr:blipFill>
          <a:blip r:embed="rId2">
            <a:alphaModFix/>
          </a:blip>
          <a:stretch>
            <a:fillRect/>
          </a:stretch>
        </xdr:blipFill>
        <xdr:spPr>
          <a:xfrm>
            <a:off x="8058250" y="6370800"/>
            <a:ext cx="920723" cy="216825"/>
          </a:xfrm>
          <a:prstGeom prst="rect">
            <a:avLst/>
          </a:prstGeom>
          <a:noFill/>
          <a:ln>
            <a:noFill/>
          </a:ln>
        </xdr:spPr>
      </xdr:pic>
      <xdr:sp>
        <xdr:nvSpPr>
          <xdr:cNvPr id="7" name="Shape 7"/>
          <xdr:cNvSpPr/>
        </xdr:nvSpPr>
        <xdr:spPr>
          <a:xfrm rot="5400000">
            <a:off x="1000700" y="3092300"/>
            <a:ext cx="340200" cy="340200"/>
          </a:xfrm>
          <a:prstGeom prst="rtTriangle">
            <a:avLst/>
          </a:prstGeom>
          <a:solidFill>
            <a:srgbClr val="FFB4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1000700" y="2975663"/>
            <a:ext cx="5243700" cy="823500"/>
          </a:xfrm>
          <a:prstGeom prst="rect">
            <a:avLst/>
          </a:prstGeom>
          <a:noFill/>
          <a:ln>
            <a:noFill/>
          </a:ln>
        </xdr:spPr>
        <xdr:txBody>
          <a:bodyPr anchorCtr="0" anchor="t" bIns="91425" lIns="91425" spcFirstLastPara="1" rIns="91425" wrap="square" tIns="91425">
            <a:spAutoFit/>
          </a:bodyPr>
          <a:lstStyle/>
          <a:p>
            <a:pPr indent="0" lvl="0" marL="0" rtl="0" algn="l">
              <a:lnSpc>
                <a:spcPct val="115000"/>
              </a:lnSpc>
              <a:spcBef>
                <a:spcPts val="0"/>
              </a:spcBef>
              <a:spcAft>
                <a:spcPts val="0"/>
              </a:spcAft>
              <a:buNone/>
            </a:pPr>
            <a:r>
              <a:rPr b="1" lang="en-US" sz="4150">
                <a:solidFill>
                  <a:srgbClr val="FFFFFF"/>
                </a:solidFill>
                <a:latin typeface="Lexend"/>
                <a:ea typeface="Lexend"/>
                <a:cs typeface="Lexend"/>
                <a:sym typeface="Lexend"/>
              </a:rPr>
              <a:t>Value Acceleration</a:t>
            </a:r>
            <a:endParaRPr b="1" sz="3600">
              <a:solidFill>
                <a:srgbClr val="FFFFFF"/>
              </a:solidFill>
              <a:latin typeface="Lexend"/>
              <a:ea typeface="Lexend"/>
              <a:cs typeface="Lexend"/>
              <a:sym typeface="Lexend"/>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609600</xdr:colOff>
      <xdr:row>0</xdr:row>
      <xdr:rowOff>9525</xdr:rowOff>
    </xdr:from>
    <xdr:ext cx="8372475" cy="742950"/>
    <xdr:sp>
      <xdr:nvSpPr>
        <xdr:cNvPr id="9" name="Shape 9"/>
        <xdr:cNvSpPr txBox="1"/>
      </xdr:nvSpPr>
      <xdr:spPr>
        <a:xfrm>
          <a:off x="355600" y="1282075"/>
          <a:ext cx="8355900" cy="723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3500">
              <a:solidFill>
                <a:srgbClr val="FFFFFF"/>
              </a:solidFill>
              <a:latin typeface="Lexend"/>
              <a:ea typeface="Lexend"/>
              <a:cs typeface="Lexend"/>
              <a:sym typeface="Lexend"/>
            </a:rPr>
            <a:t>Data Input &amp; Sellability</a:t>
          </a:r>
          <a:endParaRPr sz="1400"/>
        </a:p>
      </xdr:txBody>
    </xdr:sp>
    <xdr:clientData fLocksWithSheet="0"/>
  </xdr:oneCellAnchor>
  <xdr:oneCellAnchor>
    <xdr:from>
      <xdr:col>1</xdr:col>
      <xdr:colOff>9525</xdr:colOff>
      <xdr:row>0</xdr:row>
      <xdr:rowOff>390525</xdr:rowOff>
    </xdr:from>
    <xdr:ext cx="2924175" cy="476250"/>
    <xdr:grpSp>
      <xdr:nvGrpSpPr>
        <xdr:cNvPr id="2" name="Shape 2" title="Drawing"/>
        <xdr:cNvGrpSpPr/>
      </xdr:nvGrpSpPr>
      <xdr:grpSpPr>
        <a:xfrm>
          <a:off x="5683900" y="1541100"/>
          <a:ext cx="2902200" cy="460300"/>
          <a:chOff x="5683900" y="1541100"/>
          <a:chExt cx="2902200" cy="460300"/>
        </a:xfrm>
      </xdr:grpSpPr>
      <xdr:cxnSp>
        <xdr:nvCxnSpPr>
          <xdr:cNvPr id="10" name="Shape 10"/>
          <xdr:cNvCxnSpPr/>
        </xdr:nvCxnSpPr>
        <xdr:spPr>
          <a:xfrm rot="10800000">
            <a:off x="5683900" y="1541100"/>
            <a:ext cx="2902200" cy="0"/>
          </a:xfrm>
          <a:prstGeom prst="straightConnector1">
            <a:avLst/>
          </a:prstGeom>
          <a:noFill/>
          <a:ln cap="flat" cmpd="sng" w="9525">
            <a:solidFill>
              <a:srgbClr val="FFB400"/>
            </a:solidFill>
            <a:prstDash val="solid"/>
            <a:round/>
            <a:headEnd len="med" w="med" type="none"/>
            <a:tailEnd len="med" w="med" type="none"/>
          </a:ln>
        </xdr:spPr>
      </xdr:cxnSp>
      <xdr:cxnSp>
        <xdr:nvCxnSpPr>
          <xdr:cNvPr id="11" name="Shape 11"/>
          <xdr:cNvCxnSpPr/>
        </xdr:nvCxnSpPr>
        <xdr:spPr>
          <a:xfrm>
            <a:off x="5694039" y="1551100"/>
            <a:ext cx="0" cy="450300"/>
          </a:xfrm>
          <a:prstGeom prst="straightConnector1">
            <a:avLst/>
          </a:prstGeom>
          <a:noFill/>
          <a:ln cap="flat" cmpd="sng" w="9525">
            <a:solidFill>
              <a:srgbClr val="FFB400"/>
            </a:solidFill>
            <a:prstDash val="solid"/>
            <a:round/>
            <a:headEnd len="med" w="med" type="none"/>
            <a:tailEnd len="med" w="med" type="none"/>
          </a:ln>
        </xdr:spPr>
      </xdr:cxnSp>
    </xdr:grpSp>
    <xdr:clientData fLocksWithSheet="0"/>
  </xdr:oneCellAnchor>
  <xdr:oneCellAnchor>
    <xdr:from>
      <xdr:col>7</xdr:col>
      <xdr:colOff>1238250</xdr:colOff>
      <xdr:row>0</xdr:row>
      <xdr:rowOff>390525</xdr:rowOff>
    </xdr:from>
    <xdr:ext cx="2828925" cy="476250"/>
    <xdr:grpSp>
      <xdr:nvGrpSpPr>
        <xdr:cNvPr id="2" name="Shape 2" title="Drawing"/>
        <xdr:cNvGrpSpPr/>
      </xdr:nvGrpSpPr>
      <xdr:grpSpPr>
        <a:xfrm>
          <a:off x="5954325" y="1541100"/>
          <a:ext cx="2811900" cy="460300"/>
          <a:chOff x="5954325" y="1541100"/>
          <a:chExt cx="2811900" cy="460300"/>
        </a:xfrm>
      </xdr:grpSpPr>
      <xdr:cxnSp>
        <xdr:nvCxnSpPr>
          <xdr:cNvPr id="12" name="Shape 12"/>
          <xdr:cNvCxnSpPr/>
        </xdr:nvCxnSpPr>
        <xdr:spPr>
          <a:xfrm rot="10800000">
            <a:off x="5954325" y="1541100"/>
            <a:ext cx="2811900" cy="0"/>
          </a:xfrm>
          <a:prstGeom prst="straightConnector1">
            <a:avLst/>
          </a:prstGeom>
          <a:noFill/>
          <a:ln cap="flat" cmpd="sng" w="9525">
            <a:solidFill>
              <a:srgbClr val="FFB400"/>
            </a:solidFill>
            <a:prstDash val="solid"/>
            <a:round/>
            <a:headEnd len="med" w="med" type="none"/>
            <a:tailEnd len="med" w="med" type="none"/>
          </a:ln>
        </xdr:spPr>
      </xdr:cxnSp>
      <xdr:cxnSp>
        <xdr:nvCxnSpPr>
          <xdr:cNvPr id="13" name="Shape 13"/>
          <xdr:cNvCxnSpPr/>
        </xdr:nvCxnSpPr>
        <xdr:spPr>
          <a:xfrm>
            <a:off x="8756207" y="1551100"/>
            <a:ext cx="0" cy="450300"/>
          </a:xfrm>
          <a:prstGeom prst="straightConnector1">
            <a:avLst/>
          </a:prstGeom>
          <a:noFill/>
          <a:ln cap="flat" cmpd="sng" w="9525">
            <a:solidFill>
              <a:srgbClr val="FFB400"/>
            </a:solidFill>
            <a:prstDash val="solid"/>
            <a:round/>
            <a:headEnd len="med" w="med" type="none"/>
            <a:tailEnd len="med" w="med" type="none"/>
          </a:ln>
        </xdr:spPr>
      </xdr:cxn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xdr:colOff>
      <xdr:row>2</xdr:row>
      <xdr:rowOff>333375</xdr:rowOff>
    </xdr:from>
    <xdr:ext cx="2790825" cy="685800"/>
    <xdr:pic>
      <xdr:nvPicPr>
        <xdr:cNvPr id="138165344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1171575</xdr:colOff>
      <xdr:row>2</xdr:row>
      <xdr:rowOff>333375</xdr:rowOff>
    </xdr:from>
    <xdr:ext cx="3009900" cy="685800"/>
    <xdr:pic>
      <xdr:nvPicPr>
        <xdr:cNvPr id="121147942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904875</xdr:colOff>
      <xdr:row>24</xdr:row>
      <xdr:rowOff>190500</xdr:rowOff>
    </xdr:from>
    <xdr:ext cx="7458075" cy="44862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14</xdr:col>
      <xdr:colOff>866775</xdr:colOff>
      <xdr:row>25</xdr:row>
      <xdr:rowOff>0</xdr:rowOff>
    </xdr:from>
    <xdr:ext cx="7458075" cy="44862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752475</xdr:colOff>
      <xdr:row>0</xdr:row>
      <xdr:rowOff>247650</xdr:rowOff>
    </xdr:from>
    <xdr:ext cx="7686675" cy="742950"/>
    <xdr:sp>
      <xdr:nvSpPr>
        <xdr:cNvPr id="14" name="Shape 14"/>
        <xdr:cNvSpPr txBox="1"/>
      </xdr:nvSpPr>
      <xdr:spPr>
        <a:xfrm>
          <a:off x="397525" y="441475"/>
          <a:ext cx="7668300" cy="723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3500">
              <a:solidFill>
                <a:srgbClr val="FFFFFF"/>
              </a:solidFill>
              <a:latin typeface="Lexend"/>
              <a:ea typeface="Lexend"/>
              <a:cs typeface="Lexend"/>
              <a:sym typeface="Lexend"/>
            </a:rPr>
            <a:t>Value Acceleration Calculator ™</a:t>
          </a:r>
          <a:endParaRPr sz="1400"/>
        </a:p>
      </xdr:txBody>
    </xdr:sp>
    <xdr:clientData fLocksWithSheet="0"/>
  </xdr:oneCellAnchor>
  <xdr:oneCellAnchor>
    <xdr:from>
      <xdr:col>2</xdr:col>
      <xdr:colOff>314325</xdr:colOff>
      <xdr:row>2</xdr:row>
      <xdr:rowOff>190500</xdr:rowOff>
    </xdr:from>
    <xdr:ext cx="2428875" cy="685800"/>
    <xdr:sp>
      <xdr:nvSpPr>
        <xdr:cNvPr id="15" name="Shape 15"/>
        <xdr:cNvSpPr/>
      </xdr:nvSpPr>
      <xdr:spPr>
        <a:xfrm>
          <a:off x="2441825" y="2461750"/>
          <a:ext cx="5173500" cy="1410900"/>
        </a:xfrm>
        <a:prstGeom prst="roundRect">
          <a:avLst>
            <a:gd fmla="val 50000" name="adj"/>
          </a:avLst>
        </a:prstGeom>
        <a:solidFill>
          <a:srgbClr val="6FA8DC"/>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28575</xdr:colOff>
      <xdr:row>0</xdr:row>
      <xdr:rowOff>990600</xdr:rowOff>
    </xdr:from>
    <xdr:ext cx="3009900" cy="428625"/>
    <xdr:sp>
      <xdr:nvSpPr>
        <xdr:cNvPr id="16" name="Shape 16"/>
        <xdr:cNvSpPr txBox="1"/>
      </xdr:nvSpPr>
      <xdr:spPr>
        <a:xfrm>
          <a:off x="0" y="0"/>
          <a:ext cx="3000000" cy="4155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500">
              <a:solidFill>
                <a:srgbClr val="FFB400"/>
              </a:solidFill>
              <a:latin typeface="Lexend"/>
              <a:ea typeface="Lexend"/>
              <a:cs typeface="Lexend"/>
              <a:sym typeface="Lexend"/>
            </a:rPr>
            <a:t>Current Value</a:t>
          </a:r>
          <a:endParaRPr sz="1500">
            <a:solidFill>
              <a:srgbClr val="FFB400"/>
            </a:solidFill>
            <a:latin typeface="Lexend"/>
            <a:ea typeface="Lexend"/>
            <a:cs typeface="Lexend"/>
            <a:sym typeface="Lexend"/>
          </a:endParaRPr>
        </a:p>
      </xdr:txBody>
    </xdr:sp>
    <xdr:clientData fLocksWithSheet="0"/>
  </xdr:oneCellAnchor>
  <xdr:oneCellAnchor>
    <xdr:from>
      <xdr:col>20</xdr:col>
      <xdr:colOff>1171575</xdr:colOff>
      <xdr:row>0</xdr:row>
      <xdr:rowOff>990600</xdr:rowOff>
    </xdr:from>
    <xdr:ext cx="3009900" cy="428625"/>
    <xdr:sp>
      <xdr:nvSpPr>
        <xdr:cNvPr id="17" name="Shape 17"/>
        <xdr:cNvSpPr txBox="1"/>
      </xdr:nvSpPr>
      <xdr:spPr>
        <a:xfrm>
          <a:off x="0" y="0"/>
          <a:ext cx="3000000" cy="4155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500">
              <a:solidFill>
                <a:srgbClr val="FFB400"/>
              </a:solidFill>
              <a:latin typeface="Lexend"/>
              <a:ea typeface="Lexend"/>
              <a:cs typeface="Lexend"/>
              <a:sym typeface="Lexend"/>
            </a:rPr>
            <a:t>Potential</a:t>
          </a:r>
          <a:r>
            <a:rPr lang="en-US" sz="1500">
              <a:solidFill>
                <a:srgbClr val="FFB400"/>
              </a:solidFill>
              <a:latin typeface="Lexend"/>
              <a:ea typeface="Lexend"/>
              <a:cs typeface="Lexend"/>
              <a:sym typeface="Lexend"/>
            </a:rPr>
            <a:t> Value</a:t>
          </a:r>
          <a:endParaRPr sz="1500">
            <a:solidFill>
              <a:srgbClr val="FFB400"/>
            </a:solidFill>
            <a:latin typeface="Lexend"/>
            <a:ea typeface="Lexend"/>
            <a:cs typeface="Lexend"/>
            <a:sym typeface="Lexend"/>
          </a:endParaRPr>
        </a:p>
      </xdr:txBody>
    </xdr:sp>
    <xdr:clientData fLocksWithSheet="0"/>
  </xdr:oneCellAnchor>
  <xdr:oneCellAnchor>
    <xdr:from>
      <xdr:col>20</xdr:col>
      <xdr:colOff>1447800</xdr:colOff>
      <xdr:row>2</xdr:row>
      <xdr:rowOff>180975</xdr:rowOff>
    </xdr:from>
    <xdr:ext cx="2428875" cy="685800"/>
    <xdr:sp>
      <xdr:nvSpPr>
        <xdr:cNvPr id="18" name="Shape 18"/>
        <xdr:cNvSpPr/>
      </xdr:nvSpPr>
      <xdr:spPr>
        <a:xfrm>
          <a:off x="2441825" y="2461750"/>
          <a:ext cx="5173500" cy="1410900"/>
        </a:xfrm>
        <a:prstGeom prst="roundRect">
          <a:avLst>
            <a:gd fmla="val 50000" name="adj"/>
          </a:avLst>
        </a:prstGeom>
        <a:solidFill>
          <a:srgbClr val="6AA84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38100</xdr:colOff>
      <xdr:row>0</xdr:row>
      <xdr:rowOff>600075</xdr:rowOff>
    </xdr:from>
    <xdr:ext cx="5638800" cy="390525"/>
    <xdr:grpSp>
      <xdr:nvGrpSpPr>
        <xdr:cNvPr id="2" name="Shape 2" title="Drawing"/>
        <xdr:cNvGrpSpPr/>
      </xdr:nvGrpSpPr>
      <xdr:grpSpPr>
        <a:xfrm>
          <a:off x="1671075" y="1831300"/>
          <a:ext cx="5624100" cy="370200"/>
          <a:chOff x="1671075" y="1831300"/>
          <a:chExt cx="5624100" cy="370200"/>
        </a:xfrm>
      </xdr:grpSpPr>
      <xdr:cxnSp>
        <xdr:nvCxnSpPr>
          <xdr:cNvPr id="19" name="Shape 19"/>
          <xdr:cNvCxnSpPr/>
        </xdr:nvCxnSpPr>
        <xdr:spPr>
          <a:xfrm rot="10800000">
            <a:off x="1671075" y="1831300"/>
            <a:ext cx="5624100" cy="0"/>
          </a:xfrm>
          <a:prstGeom prst="straightConnector1">
            <a:avLst/>
          </a:prstGeom>
          <a:noFill/>
          <a:ln cap="flat" cmpd="sng" w="9525">
            <a:solidFill>
              <a:srgbClr val="FFB400"/>
            </a:solidFill>
            <a:prstDash val="solid"/>
            <a:round/>
            <a:headEnd len="med" w="med" type="none"/>
            <a:tailEnd len="med" w="med" type="none"/>
          </a:ln>
        </xdr:spPr>
      </xdr:cxnSp>
      <xdr:cxnSp>
        <xdr:nvCxnSpPr>
          <xdr:cNvPr id="20" name="Shape 20"/>
          <xdr:cNvCxnSpPr/>
        </xdr:nvCxnSpPr>
        <xdr:spPr>
          <a:xfrm>
            <a:off x="1681200" y="1831300"/>
            <a:ext cx="0" cy="370200"/>
          </a:xfrm>
          <a:prstGeom prst="straightConnector1">
            <a:avLst/>
          </a:prstGeom>
          <a:noFill/>
          <a:ln cap="flat" cmpd="sng" w="9525">
            <a:solidFill>
              <a:srgbClr val="FFB400"/>
            </a:solidFill>
            <a:prstDash val="solid"/>
            <a:round/>
            <a:headEnd len="med" w="med" type="none"/>
            <a:tailEnd len="med" w="med" type="none"/>
          </a:ln>
        </xdr:spPr>
      </xdr:cxnSp>
    </xdr:grpSp>
    <xdr:clientData fLocksWithSheet="0"/>
  </xdr:oneCellAnchor>
  <xdr:oneCellAnchor>
    <xdr:from>
      <xdr:col>16</xdr:col>
      <xdr:colOff>114300</xdr:colOff>
      <xdr:row>0</xdr:row>
      <xdr:rowOff>600075</xdr:rowOff>
    </xdr:from>
    <xdr:ext cx="5553075" cy="390525"/>
    <xdr:grpSp>
      <xdr:nvGrpSpPr>
        <xdr:cNvPr id="2" name="Shape 2" title="Drawing"/>
        <xdr:cNvGrpSpPr/>
      </xdr:nvGrpSpPr>
      <xdr:grpSpPr>
        <a:xfrm>
          <a:off x="1331075" y="1571125"/>
          <a:ext cx="5533800" cy="370200"/>
          <a:chOff x="1331075" y="1571125"/>
          <a:chExt cx="5533800" cy="370200"/>
        </a:xfrm>
      </xdr:grpSpPr>
      <xdr:cxnSp>
        <xdr:nvCxnSpPr>
          <xdr:cNvPr id="21" name="Shape 21"/>
          <xdr:cNvCxnSpPr/>
        </xdr:nvCxnSpPr>
        <xdr:spPr>
          <a:xfrm rot="10800000">
            <a:off x="1331075" y="1571125"/>
            <a:ext cx="5533800" cy="0"/>
          </a:xfrm>
          <a:prstGeom prst="straightConnector1">
            <a:avLst/>
          </a:prstGeom>
          <a:noFill/>
          <a:ln cap="flat" cmpd="sng" w="9525">
            <a:solidFill>
              <a:srgbClr val="FFB400"/>
            </a:solidFill>
            <a:prstDash val="solid"/>
            <a:round/>
            <a:headEnd len="med" w="med" type="none"/>
            <a:tailEnd len="med" w="med" type="none"/>
          </a:ln>
        </xdr:spPr>
      </xdr:cxnSp>
      <xdr:cxnSp>
        <xdr:nvCxnSpPr>
          <xdr:cNvPr id="22" name="Shape 22"/>
          <xdr:cNvCxnSpPr/>
        </xdr:nvCxnSpPr>
        <xdr:spPr>
          <a:xfrm>
            <a:off x="6854861" y="1571125"/>
            <a:ext cx="0" cy="370200"/>
          </a:xfrm>
          <a:prstGeom prst="straightConnector1">
            <a:avLst/>
          </a:prstGeom>
          <a:noFill/>
          <a:ln cap="flat" cmpd="sng" w="9525">
            <a:solidFill>
              <a:srgbClr val="FFB400"/>
            </a:solidFill>
            <a:prstDash val="solid"/>
            <a:round/>
            <a:headEnd len="med" w="med" type="none"/>
            <a:tailEnd len="med" w="med" type="none"/>
          </a:ln>
        </xdr:spPr>
      </xdr:cxnSp>
    </xdr:grpSp>
    <xdr:clientData fLocksWithSheet="0"/>
  </xdr:oneCellAnchor>
  <xdr:oneCellAnchor>
    <xdr:from>
      <xdr:col>2</xdr:col>
      <xdr:colOff>114300</xdr:colOff>
      <xdr:row>22</xdr:row>
      <xdr:rowOff>180975</xdr:rowOff>
    </xdr:from>
    <xdr:ext cx="9029700" cy="5324475"/>
    <xdr:sp>
      <xdr:nvSpPr>
        <xdr:cNvPr id="23" name="Shape 23"/>
        <xdr:cNvSpPr/>
      </xdr:nvSpPr>
      <xdr:spPr>
        <a:xfrm>
          <a:off x="2081475" y="1330950"/>
          <a:ext cx="6885000" cy="4143000"/>
        </a:xfrm>
        <a:prstGeom prst="roundRect">
          <a:avLst>
            <a:gd fmla="val 5797" name="adj"/>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76200</xdr:colOff>
      <xdr:row>22</xdr:row>
      <xdr:rowOff>180975</xdr:rowOff>
    </xdr:from>
    <xdr:ext cx="9029700" cy="5324475"/>
    <xdr:sp>
      <xdr:nvSpPr>
        <xdr:cNvPr id="24" name="Shape 24"/>
        <xdr:cNvSpPr/>
      </xdr:nvSpPr>
      <xdr:spPr>
        <a:xfrm>
          <a:off x="2081475" y="1330950"/>
          <a:ext cx="6885000" cy="4143000"/>
        </a:xfrm>
        <a:prstGeom prst="roundRect">
          <a:avLst>
            <a:gd fmla="val 5797" name="adj"/>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2124075</xdr:colOff>
      <xdr:row>0</xdr:row>
      <xdr:rowOff>828675</xdr:rowOff>
    </xdr:from>
    <xdr:ext cx="1304925" cy="20955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838200</xdr:colOff>
      <xdr:row>0</xdr:row>
      <xdr:rowOff>114300</xdr:rowOff>
    </xdr:from>
    <xdr:ext cx="6038850" cy="742950"/>
    <xdr:sp>
      <xdr:nvSpPr>
        <xdr:cNvPr id="25" name="Shape 25"/>
        <xdr:cNvSpPr txBox="1"/>
      </xdr:nvSpPr>
      <xdr:spPr>
        <a:xfrm>
          <a:off x="2974400" y="1171375"/>
          <a:ext cx="6020700" cy="723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3500">
              <a:solidFill>
                <a:srgbClr val="FFFFFF"/>
              </a:solidFill>
              <a:latin typeface="Lexend"/>
              <a:ea typeface="Lexend"/>
              <a:cs typeface="Lexend"/>
              <a:sym typeface="Lexend"/>
            </a:rPr>
            <a:t>Wealth Gap Calculator ™</a:t>
          </a:r>
          <a:endParaRPr b="1" sz="3500">
            <a:solidFill>
              <a:srgbClr val="FFFFFF"/>
            </a:solidFill>
            <a:latin typeface="Lexend"/>
            <a:ea typeface="Lexend"/>
            <a:cs typeface="Lexend"/>
            <a:sym typeface="Lexend"/>
          </a:endParaRPr>
        </a:p>
      </xdr:txBody>
    </xdr:sp>
    <xdr:clientData fLocksWithSheet="0"/>
  </xdr:oneCellAnchor>
  <xdr:oneCellAnchor>
    <xdr:from>
      <xdr:col>0</xdr:col>
      <xdr:colOff>247650</xdr:colOff>
      <xdr:row>0</xdr:row>
      <xdr:rowOff>466725</xdr:rowOff>
    </xdr:from>
    <xdr:ext cx="5105400" cy="533400"/>
    <xdr:grpSp>
      <xdr:nvGrpSpPr>
        <xdr:cNvPr id="2" name="Shape 2" title="Drawing"/>
        <xdr:cNvGrpSpPr/>
      </xdr:nvGrpSpPr>
      <xdr:grpSpPr>
        <a:xfrm>
          <a:off x="1351075" y="1220875"/>
          <a:ext cx="5083500" cy="510300"/>
          <a:chOff x="1351075" y="1220875"/>
          <a:chExt cx="5083500" cy="510300"/>
        </a:xfrm>
      </xdr:grpSpPr>
      <xdr:cxnSp>
        <xdr:nvCxnSpPr>
          <xdr:cNvPr id="26" name="Shape 26"/>
          <xdr:cNvCxnSpPr/>
        </xdr:nvCxnSpPr>
        <xdr:spPr>
          <a:xfrm rot="10800000">
            <a:off x="1351075" y="1220875"/>
            <a:ext cx="5083500" cy="0"/>
          </a:xfrm>
          <a:prstGeom prst="straightConnector1">
            <a:avLst/>
          </a:prstGeom>
          <a:noFill/>
          <a:ln cap="flat" cmpd="sng" w="9525">
            <a:solidFill>
              <a:srgbClr val="FFB400"/>
            </a:solidFill>
            <a:prstDash val="solid"/>
            <a:round/>
            <a:headEnd len="med" w="med" type="none"/>
            <a:tailEnd len="med" w="med" type="none"/>
          </a:ln>
        </xdr:spPr>
      </xdr:cxnSp>
      <xdr:cxnSp>
        <xdr:nvCxnSpPr>
          <xdr:cNvPr id="27" name="Shape 27"/>
          <xdr:cNvCxnSpPr/>
        </xdr:nvCxnSpPr>
        <xdr:spPr>
          <a:xfrm>
            <a:off x="1360957" y="1220875"/>
            <a:ext cx="0" cy="510300"/>
          </a:xfrm>
          <a:prstGeom prst="straightConnector1">
            <a:avLst/>
          </a:prstGeom>
          <a:noFill/>
          <a:ln cap="flat" cmpd="sng" w="9525">
            <a:solidFill>
              <a:srgbClr val="FFB400"/>
            </a:solidFill>
            <a:prstDash val="solid"/>
            <a:round/>
            <a:headEnd len="med" w="med" type="none"/>
            <a:tailEnd len="med" w="med" type="none"/>
          </a:ln>
        </xdr:spPr>
      </xdr:cxnSp>
    </xdr:grpSp>
    <xdr:clientData fLocksWithSheet="0"/>
  </xdr:oneCellAnchor>
  <xdr:oneCellAnchor>
    <xdr:from>
      <xdr:col>15</xdr:col>
      <xdr:colOff>47625</xdr:colOff>
      <xdr:row>0</xdr:row>
      <xdr:rowOff>523875</xdr:rowOff>
    </xdr:from>
    <xdr:ext cx="4791075" cy="533400"/>
    <xdr:grpSp>
      <xdr:nvGrpSpPr>
        <xdr:cNvPr id="2" name="Shape 2" title="Drawing"/>
        <xdr:cNvGrpSpPr/>
      </xdr:nvGrpSpPr>
      <xdr:grpSpPr>
        <a:xfrm>
          <a:off x="1801375" y="1220875"/>
          <a:ext cx="4773300" cy="510300"/>
          <a:chOff x="1801375" y="1220875"/>
          <a:chExt cx="4773300" cy="510300"/>
        </a:xfrm>
      </xdr:grpSpPr>
      <xdr:cxnSp>
        <xdr:nvCxnSpPr>
          <xdr:cNvPr id="28" name="Shape 28"/>
          <xdr:cNvCxnSpPr/>
        </xdr:nvCxnSpPr>
        <xdr:spPr>
          <a:xfrm rot="10800000">
            <a:off x="1801375" y="1220875"/>
            <a:ext cx="4773300" cy="0"/>
          </a:xfrm>
          <a:prstGeom prst="straightConnector1">
            <a:avLst/>
          </a:prstGeom>
          <a:noFill/>
          <a:ln cap="flat" cmpd="sng" w="9525">
            <a:solidFill>
              <a:srgbClr val="FFB400"/>
            </a:solidFill>
            <a:prstDash val="solid"/>
            <a:round/>
            <a:headEnd len="med" w="med" type="none"/>
            <a:tailEnd len="med" w="med" type="none"/>
          </a:ln>
        </xdr:spPr>
      </xdr:cxnSp>
      <xdr:cxnSp>
        <xdr:nvCxnSpPr>
          <xdr:cNvPr id="29" name="Shape 29"/>
          <xdr:cNvCxnSpPr/>
        </xdr:nvCxnSpPr>
        <xdr:spPr>
          <a:xfrm>
            <a:off x="6564675" y="1220875"/>
            <a:ext cx="0" cy="510300"/>
          </a:xfrm>
          <a:prstGeom prst="straightConnector1">
            <a:avLst/>
          </a:prstGeom>
          <a:noFill/>
          <a:ln cap="flat" cmpd="sng" w="9525">
            <a:solidFill>
              <a:srgbClr val="FFB400"/>
            </a:solidFill>
            <a:prstDash val="solid"/>
            <a:round/>
            <a:headEnd len="med" w="med" type="none"/>
            <a:tailEnd len="med" w="med" type="none"/>
          </a:ln>
        </xdr:spPr>
      </xdr:cxnSp>
    </xdr:grpSp>
    <xdr:clientData fLocksWithSheet="0"/>
  </xdr:oneCellAnchor>
  <xdr:oneCellAnchor>
    <xdr:from>
      <xdr:col>11</xdr:col>
      <xdr:colOff>1028700</xdr:colOff>
      <xdr:row>0</xdr:row>
      <xdr:rowOff>695325</xdr:rowOff>
    </xdr:from>
    <xdr:ext cx="1209675" cy="1905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4467225</xdr:colOff>
      <xdr:row>0</xdr:row>
      <xdr:rowOff>114300</xdr:rowOff>
    </xdr:from>
    <xdr:ext cx="8382000" cy="742950"/>
    <xdr:sp>
      <xdr:nvSpPr>
        <xdr:cNvPr id="30" name="Shape 30"/>
        <xdr:cNvSpPr txBox="1"/>
      </xdr:nvSpPr>
      <xdr:spPr>
        <a:xfrm>
          <a:off x="1362300" y="1032050"/>
          <a:ext cx="8359200" cy="723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500">
              <a:solidFill>
                <a:srgbClr val="FFFFFF"/>
              </a:solidFill>
              <a:latin typeface="Lexend"/>
              <a:ea typeface="Lexend"/>
              <a:cs typeface="Lexend"/>
              <a:sym typeface="Lexend"/>
            </a:rPr>
            <a:t>Single Points of Failure Explained </a:t>
          </a:r>
          <a:endParaRPr b="1" sz="3500">
            <a:solidFill>
              <a:srgbClr val="FFFFFF"/>
            </a:solidFill>
            <a:latin typeface="Lexend"/>
            <a:ea typeface="Lexend"/>
            <a:cs typeface="Lexend"/>
            <a:sym typeface="Lexend"/>
          </a:endParaRPr>
        </a:p>
      </xdr:txBody>
    </xdr:sp>
    <xdr:clientData fLocksWithSheet="0"/>
  </xdr:oneCellAnchor>
  <xdr:oneCellAnchor>
    <xdr:from>
      <xdr:col>1</xdr:col>
      <xdr:colOff>66675</xdr:colOff>
      <xdr:row>0</xdr:row>
      <xdr:rowOff>361950</xdr:rowOff>
    </xdr:from>
    <xdr:ext cx="1495425" cy="2381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876300</xdr:colOff>
      <xdr:row>1</xdr:row>
      <xdr:rowOff>95250</xdr:rowOff>
    </xdr:from>
    <xdr:ext cx="18907125" cy="12592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28575</xdr:colOff>
      <xdr:row>0</xdr:row>
      <xdr:rowOff>19050</xdr:rowOff>
    </xdr:from>
    <xdr:ext cx="4867275" cy="647700"/>
    <xdr:sp>
      <xdr:nvSpPr>
        <xdr:cNvPr id="31" name="Shape 31"/>
        <xdr:cNvSpPr txBox="1"/>
      </xdr:nvSpPr>
      <xdr:spPr>
        <a:xfrm>
          <a:off x="307475" y="1758475"/>
          <a:ext cx="4848600" cy="631200"/>
        </a:xfrm>
        <a:prstGeom prst="rect">
          <a:avLst/>
        </a:prstGeom>
        <a:noFill/>
        <a:ln>
          <a:noFill/>
        </a:ln>
      </xdr:spPr>
      <xdr:txBody>
        <a:bodyPr anchorCtr="0" anchor="t" bIns="91425" lIns="91425" spcFirstLastPara="1" rIns="91425" wrap="square" tIns="91425">
          <a:spAutoFit/>
        </a:bodyPr>
        <a:lstStyle/>
        <a:p>
          <a:pPr indent="0" lvl="0" marL="0" rtl="0" algn="r">
            <a:spcBef>
              <a:spcPts val="0"/>
            </a:spcBef>
            <a:spcAft>
              <a:spcPts val="0"/>
            </a:spcAft>
            <a:buNone/>
          </a:pPr>
          <a:r>
            <a:rPr b="1" lang="en-US" sz="2900">
              <a:solidFill>
                <a:srgbClr val="FFFFFF"/>
              </a:solidFill>
              <a:latin typeface="Lexend"/>
              <a:ea typeface="Lexend"/>
              <a:cs typeface="Lexend"/>
              <a:sym typeface="Lexend"/>
            </a:rPr>
            <a:t>Instructions</a:t>
          </a:r>
          <a:endParaRPr b="1" sz="2900">
            <a:solidFill>
              <a:srgbClr val="FFFFFF"/>
            </a:solidFill>
            <a:latin typeface="Lexend"/>
            <a:ea typeface="Lexend"/>
            <a:cs typeface="Lexend"/>
            <a:sym typeface="Lexend"/>
          </a:endParaRPr>
        </a:p>
      </xdr:txBody>
    </xdr:sp>
    <xdr:clientData fLocksWithSheet="0"/>
  </xdr:oneCellAnchor>
  <xdr:oneCellAnchor>
    <xdr:from>
      <xdr:col>1</xdr:col>
      <xdr:colOff>57150</xdr:colOff>
      <xdr:row>0</xdr:row>
      <xdr:rowOff>238125</xdr:rowOff>
    </xdr:from>
    <xdr:ext cx="1304925" cy="2095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85725</xdr:colOff>
      <xdr:row>5</xdr:row>
      <xdr:rowOff>47625</xdr:rowOff>
    </xdr:from>
    <xdr:ext cx="3857625" cy="24193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104775</xdr:colOff>
      <xdr:row>5</xdr:row>
      <xdr:rowOff>19050</xdr:rowOff>
    </xdr:from>
    <xdr:ext cx="3943350" cy="24860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180975</xdr:colOff>
      <xdr:row>22</xdr:row>
      <xdr:rowOff>76200</xdr:rowOff>
    </xdr:from>
    <xdr:ext cx="3943350" cy="241935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104775</xdr:colOff>
      <xdr:row>22</xdr:row>
      <xdr:rowOff>76200</xdr:rowOff>
    </xdr:from>
    <xdr:ext cx="4143375" cy="2419350"/>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123825</xdr:colOff>
      <xdr:row>974</xdr:row>
      <xdr:rowOff>133350</xdr:rowOff>
    </xdr:from>
    <xdr:ext cx="4143375" cy="2352675"/>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123825</xdr:colOff>
      <xdr:row>974</xdr:row>
      <xdr:rowOff>142875</xdr:rowOff>
    </xdr:from>
    <xdr:ext cx="4238625" cy="2352675"/>
    <xdr:pic>
      <xdr:nvPicPr>
        <xdr:cNvPr id="0" name="image9.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xdr:colOff>
      <xdr:row>9</xdr:row>
      <xdr:rowOff>123825</xdr:rowOff>
    </xdr:from>
    <xdr:ext cx="5629275" cy="34194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533400</xdr:colOff>
      <xdr:row>0</xdr:row>
      <xdr:rowOff>9525</xdr:rowOff>
    </xdr:from>
    <xdr:ext cx="6934200" cy="742950"/>
    <xdr:sp>
      <xdr:nvSpPr>
        <xdr:cNvPr id="32" name="Shape 32"/>
        <xdr:cNvSpPr txBox="1"/>
      </xdr:nvSpPr>
      <xdr:spPr>
        <a:xfrm>
          <a:off x="2317625" y="1489800"/>
          <a:ext cx="6915900" cy="723300"/>
        </a:xfrm>
        <a:prstGeom prst="rect">
          <a:avLst/>
        </a:prstGeom>
        <a:noFill/>
        <a:ln>
          <a:noFill/>
        </a:ln>
      </xdr:spPr>
      <xdr:txBody>
        <a:bodyPr anchorCtr="0" anchor="ctr" bIns="91425" lIns="91425" spcFirstLastPara="1" rIns="91425" wrap="square" tIns="91425">
          <a:noAutofit/>
        </a:bodyPr>
        <a:lstStyle/>
        <a:p>
          <a:pPr indent="0" lvl="0" marL="0" rtl="0" algn="r">
            <a:spcBef>
              <a:spcPts val="0"/>
            </a:spcBef>
            <a:spcAft>
              <a:spcPts val="0"/>
            </a:spcAft>
            <a:buNone/>
          </a:pPr>
          <a:r>
            <a:rPr b="1" lang="en-US" sz="3500">
              <a:solidFill>
                <a:srgbClr val="FFFFFF"/>
              </a:solidFill>
              <a:latin typeface="Lexend"/>
              <a:ea typeface="Lexend"/>
              <a:cs typeface="Lexend"/>
              <a:sym typeface="Lexend"/>
            </a:rPr>
            <a:t>Data</a:t>
          </a:r>
          <a:endParaRPr b="1" sz="3500">
            <a:solidFill>
              <a:srgbClr val="FFFFFF"/>
            </a:solidFill>
            <a:latin typeface="Lexend"/>
            <a:ea typeface="Lexend"/>
            <a:cs typeface="Lexend"/>
            <a:sym typeface="Lexend"/>
          </a:endParaRPr>
        </a:p>
      </xdr:txBody>
    </xdr:sp>
    <xdr:clientData fLocksWithSheet="0"/>
  </xdr:oneCellAnchor>
  <xdr:oneCellAnchor>
    <xdr:from>
      <xdr:col>1</xdr:col>
      <xdr:colOff>76200</xdr:colOff>
      <xdr:row>0</xdr:row>
      <xdr:rowOff>257175</xdr:rowOff>
    </xdr:from>
    <xdr:ext cx="1495425" cy="2381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0</xdr:row>
      <xdr:rowOff>161925</xdr:rowOff>
    </xdr:from>
    <xdr:ext cx="1495425" cy="23812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G4:J7" displayName="Table_1" name="Table_1" id="1">
  <tableColumns count="4">
    <tableColumn name="Column1" id="1"/>
    <tableColumn name="Column2" id="2"/>
    <tableColumn name="Column3" id="3"/>
    <tableColumn name="Column4" id="4"/>
  </tableColumns>
  <tableStyleInfo name="PART 1 - Data Input &amp; Sellabili-style" showColumnStripes="0" showFirstColumn="1" showLastColumn="1" showRowStripes="1"/>
</table>
</file>

<file path=xl/tables/table2.xml><?xml version="1.0" encoding="utf-8"?>
<table xmlns="http://schemas.openxmlformats.org/spreadsheetml/2006/main" headerRowCount="0" ref="G27:J27" displayName="Table_2" name="Table_2" id="2">
  <tableColumns count="4">
    <tableColumn name="Column1" id="1"/>
    <tableColumn name="Column2" id="2"/>
    <tableColumn name="Column3" id="3"/>
    <tableColumn name="Column4" id="4"/>
  </tableColumns>
  <tableStyleInfo name="PART 1 - Data Input &amp; Sellabili-style 2" showColumnStripes="0" showFirstColumn="1" showLastColumn="1" showRowStripes="1"/>
</table>
</file>

<file path=xl/tables/table3.xml><?xml version="1.0" encoding="utf-8"?>
<table xmlns="http://schemas.openxmlformats.org/spreadsheetml/2006/main" headerRowCount="0" ref="B9:E12" displayName="Table_3" name="Table_3" id="3">
  <tableColumns count="4">
    <tableColumn name="Column1" id="1"/>
    <tableColumn name="Column2" id="2"/>
    <tableColumn name="Column3" id="3"/>
    <tableColumn name="Column4" id="4"/>
  </tableColumns>
  <tableStyleInfo name="PART 2 - Value Acceleration Cal-style" showColumnStripes="0" showFirstColumn="1" showLastColumn="1" showRowStripes="1"/>
</table>
</file>

<file path=xl/tables/table4.xml><?xml version="1.0" encoding="utf-8"?>
<table xmlns="http://schemas.openxmlformats.org/spreadsheetml/2006/main" headerRowCount="0" ref="I9:N12" displayName="Table_4" name="Table_4" id="4">
  <tableColumns count="6">
    <tableColumn name="Column1" id="1"/>
    <tableColumn name="Column2" id="2"/>
    <tableColumn name="Column3" id="3"/>
    <tableColumn name="Column4" id="4"/>
    <tableColumn name="Column5" id="5"/>
    <tableColumn name="Column6" id="6"/>
  </tableColumns>
  <tableStyleInfo name="PART 2 - Value Acceleration Cal-style 2" showColumnStripes="0" showFirstColumn="1" showLastColumn="1" showRowStripes="1"/>
</table>
</file>

<file path=xl/tables/table5.xml><?xml version="1.0" encoding="utf-8"?>
<table xmlns="http://schemas.openxmlformats.org/spreadsheetml/2006/main" headerRowCount="0" ref="O9:S12" displayName="Table_5" name="Table_5" id="5">
  <tableColumns count="5">
    <tableColumn name="Column1" id="1"/>
    <tableColumn name="Column2" id="2"/>
    <tableColumn name="Column3" id="3"/>
    <tableColumn name="Column4" id="4"/>
    <tableColumn name="Column5" id="5"/>
  </tableColumns>
  <tableStyleInfo name="PART 2 - Value Acceleration Cal-style 3" showColumnStripes="0" showFirstColumn="1" showLastColumn="1" showRowStripes="1"/>
</table>
</file>

<file path=xl/tables/table6.xml><?xml version="1.0" encoding="utf-8"?>
<table xmlns="http://schemas.openxmlformats.org/spreadsheetml/2006/main" headerRowCount="0" ref="U9:W12" displayName="Table_6" name="Table_6" id="6">
  <tableColumns count="3">
    <tableColumn name="Column1" id="1"/>
    <tableColumn name="Column2" id="2"/>
    <tableColumn name="Column3" id="3"/>
  </tableColumns>
  <tableStyleInfo name="PART 2 - Value Acceleration Cal-style 4" showColumnStripes="0" showFirstColumn="1" showLastColumn="1" showRowStripes="1"/>
</table>
</file>

<file path=xl/tables/table7.xml><?xml version="1.0" encoding="utf-8"?>
<table xmlns="http://schemas.openxmlformats.org/spreadsheetml/2006/main" headerRowCount="0" ref="B15:E17" displayName="Table_7" name="Table_7" id="7">
  <tableColumns count="4">
    <tableColumn name="Column1" id="1"/>
    <tableColumn name="Column2" id="2"/>
    <tableColumn name="Column3" id="3"/>
    <tableColumn name="Column4" id="4"/>
  </tableColumns>
  <tableStyleInfo name="PART 2 - Value Acceleration Cal-style 5" showColumnStripes="0" showFirstColumn="1" showLastColumn="1" showRowStripes="1"/>
</table>
</file>

<file path=xl/tables/table8.xml><?xml version="1.0" encoding="utf-8"?>
<table xmlns="http://schemas.openxmlformats.org/spreadsheetml/2006/main" headerRowCount="0" ref="I15:N17" displayName="Table_8" name="Table_8" id="8">
  <tableColumns count="6">
    <tableColumn name="Column1" id="1"/>
    <tableColumn name="Column2" id="2"/>
    <tableColumn name="Column3" id="3"/>
    <tableColumn name="Column4" id="4"/>
    <tableColumn name="Column5" id="5"/>
    <tableColumn name="Column6" id="6"/>
  </tableColumns>
  <tableStyleInfo name="PART 2 - Value Acceleration Cal-style 6" showColumnStripes="0" showFirstColumn="1" showLastColumn="1" showRowStripes="1"/>
</table>
</file>

<file path=xl/tables/table9.xml><?xml version="1.0" encoding="utf-8"?>
<table xmlns="http://schemas.openxmlformats.org/spreadsheetml/2006/main" headerRowCount="0" ref="O15:S17" displayName="Table_9" name="Table_9" id="9">
  <tableColumns count="5">
    <tableColumn name="Column1" id="1"/>
    <tableColumn name="Column2" id="2"/>
    <tableColumn name="Column3" id="3"/>
    <tableColumn name="Column4" id="4"/>
    <tableColumn name="Column5" id="5"/>
  </tableColumns>
  <tableStyleInfo name="PART 2 - Value Acceleration Cal-style 7" showColumnStripes="0" showFirstColumn="1" showLastColumn="1" showRowStripes="1"/>
</table>
</file>

<file path=xl/tables/table10.xml><?xml version="1.0" encoding="utf-8"?>
<table xmlns="http://schemas.openxmlformats.org/spreadsheetml/2006/main" headerRowCount="0" ref="U15:V16" displayName="Table_10" name="Table_10" id="10">
  <tableColumns count="2">
    <tableColumn name="Column1" id="1"/>
    <tableColumn name="Column2" id="2"/>
  </tableColumns>
  <tableStyleInfo name="PART 2 - Value Acceleration Cal-style 8" showColumnStripes="0" showFirstColumn="1" showLastColumn="1" showRowStripes="1"/>
</table>
</file>

<file path=xl/tables/table11.xml><?xml version="1.0" encoding="utf-8"?>
<table xmlns="http://schemas.openxmlformats.org/spreadsheetml/2006/main" headerRowCount="0" ref="Y17:AC18" displayName="Table_11" name="Table_11" id="11">
  <tableColumns count="5">
    <tableColumn name="Column1" id="1"/>
    <tableColumn name="Column2" id="2"/>
    <tableColumn name="Column3" id="3"/>
    <tableColumn name="Column4" id="4"/>
    <tableColumn name="Column5" id="5"/>
  </tableColumns>
  <tableStyleInfo name="PART 2 - Value Acceleration Cal-style 9" showColumnStripes="0" showFirstColumn="1" showLastColumn="1" showRowStripes="1"/>
</table>
</file>

<file path=xl/tables/table12.xml><?xml version="1.0" encoding="utf-8"?>
<table xmlns="http://schemas.openxmlformats.org/spreadsheetml/2006/main" headerRowCount="0" ref="U19:W20" displayName="Table_12" name="Table_12" id="12">
  <tableColumns count="3">
    <tableColumn name="Column1" id="1"/>
    <tableColumn name="Column2" id="2"/>
    <tableColumn name="Column3" id="3"/>
  </tableColumns>
  <tableStyleInfo name="PART 2 - Value Acceleration Cal-style 10" showColumnStripes="0" showFirstColumn="1" showLastColumn="1" showRowStripes="1"/>
</table>
</file>

<file path=xl/tables/table13.xml><?xml version="1.0" encoding="utf-8"?>
<table xmlns="http://schemas.openxmlformats.org/spreadsheetml/2006/main" headerRowCount="0" ref="H23:K28" displayName="Table_13" name="Table_13" id="13">
  <tableColumns count="4">
    <tableColumn name="Column1" id="1"/>
    <tableColumn name="Column2" id="2"/>
    <tableColumn name="Column3" id="3"/>
    <tableColumn name="Column4" id="4"/>
  </tableColumns>
  <tableStyleInfo name="Instructions-style" showColumnStripes="0" showFirstColumn="1" showLastColumn="1" showRowStripes="1"/>
</table>
</file>

<file path=xl/tables/table14.xml><?xml version="1.0" encoding="utf-8"?>
<table xmlns="http://schemas.openxmlformats.org/spreadsheetml/2006/main" headerRowCount="0" ref="B5:C14" displayName="Table_14" name="Table_14" id="14">
  <tableColumns count="2">
    <tableColumn name="Column1" id="1"/>
    <tableColumn name="Column2" id="2"/>
  </tableColumns>
  <tableStyleInfo name="Data Page-style" showColumnStripes="0" showFirstColumn="1" showLastColumn="1" showRowStripes="1"/>
</table>
</file>

<file path=xl/tables/table15.xml><?xml version="1.0" encoding="utf-8"?>
<table xmlns="http://schemas.openxmlformats.org/spreadsheetml/2006/main" headerRowCount="0" ref="K5:M9" displayName="Table_15" name="Table_15" id="15">
  <tableColumns count="3">
    <tableColumn name="Column1" id="1"/>
    <tableColumn name="Column2" id="2"/>
    <tableColumn name="Column3" id="3"/>
  </tableColumns>
  <tableStyleInfo name="Data Page-style 2" showColumnStripes="0" showFirstColumn="1" showLastColumn="1" showRowStripes="1"/>
</table>
</file>

<file path=xl/tables/table16.xml><?xml version="1.0" encoding="utf-8"?>
<table xmlns="http://schemas.openxmlformats.org/spreadsheetml/2006/main" headerRowCount="0" ref="N5:N9" displayName="Table_16" name="Table_16" id="16">
  <tableColumns count="1">
    <tableColumn name="Column1" id="1"/>
  </tableColumns>
  <tableStyleInfo name="Data Page-style 3" showColumnStripes="0" showFirstColumn="1" showLastColumn="1" showRowStripes="1"/>
</table>
</file>

<file path=xl/tables/table17.xml><?xml version="1.0" encoding="utf-8"?>
<table xmlns="http://schemas.openxmlformats.org/spreadsheetml/2006/main" headerRowCount="0" ref="B17:C19" displayName="Table_17" name="Table_17" id="17">
  <tableColumns count="2">
    <tableColumn name="Column1" id="1"/>
    <tableColumn name="Column2" id="2"/>
  </tableColumns>
  <tableStyleInfo name="Data Page-style 4" showColumnStripes="0" showFirstColumn="1" showLastColumn="1" showRowStripes="1"/>
</table>
</file>

<file path=xl/tables/table18.xml><?xml version="1.0" encoding="utf-8"?>
<table xmlns="http://schemas.openxmlformats.org/spreadsheetml/2006/main" headerRowCount="0" ref="B22:C25" displayName="Table_18" name="Table_18" id="18">
  <tableColumns count="2">
    <tableColumn name="Column1" id="1"/>
    <tableColumn name="Column2" id="2"/>
  </tableColumns>
  <tableStyleInfo name="Data Page-style 5" showColumnStripes="0" showFirstColumn="1" showLastColumn="1" showRowStripes="1"/>
</table>
</file>

<file path=xl/tables/table19.xml><?xml version="1.0" encoding="utf-8"?>
<table xmlns="http://schemas.openxmlformats.org/spreadsheetml/2006/main" headerRowCount="0" ref="A3:N987" displayName="Table_19" name="Table_19" id="19">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NAICS Cod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61A3D"/>
      </a:accent1>
      <a:accent2>
        <a:srgbClr val="337CCF"/>
      </a:accent2>
      <a:accent3>
        <a:srgbClr val="1450A3"/>
      </a:accent3>
      <a:accent4>
        <a:srgbClr val="FFB400"/>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0" Type="http://schemas.openxmlformats.org/officeDocument/2006/relationships/table" Target="../tables/table11.xml"/><Relationship Id="rId21" Type="http://schemas.openxmlformats.org/officeDocument/2006/relationships/table" Target="../tables/table12.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 Id="rId19" Type="http://schemas.openxmlformats.org/officeDocument/2006/relationships/table" Target="../tables/table10.xml"/><Relationship Id="rId18"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www.bvresources.com/" TargetMode="External"/><Relationship Id="rId2" Type="http://schemas.openxmlformats.org/officeDocument/2006/relationships/hyperlink" Target="https://www.businessrg.com/" TargetMode="External"/><Relationship Id="rId3" Type="http://schemas.openxmlformats.org/officeDocument/2006/relationships/hyperlink" Target="https://gvalue.com/peer-comps/" TargetMode="External"/><Relationship Id="rId4" Type="http://schemas.openxmlformats.org/officeDocument/2006/relationships/hyperlink" Target="https://verticaliq.com/" TargetMode="External"/><Relationship Id="rId5" Type="http://schemas.openxmlformats.org/officeDocument/2006/relationships/hyperlink" Target="https://www.valusource.com/" TargetMode="External"/><Relationship Id="rId6" Type="http://schemas.openxmlformats.org/officeDocument/2006/relationships/hyperlink" Target="https://bizminer.com/"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loom.com/share/7f9f98098a1d4cdea9ce72375e95c020?sid=a5252a73-a8f5-47c8-8ff6-3b52e5f98a8b" TargetMode="External"/><Relationship Id="rId2" Type="http://schemas.openxmlformats.org/officeDocument/2006/relationships/hyperlink" Target="https://www.loom.com/share/ca1ddeeab30645b69098ed65cbfc455d?sid=4093b577-6659-43c4-9c3a-a9ad0ecaa88b" TargetMode="External"/><Relationship Id="rId3" Type="http://schemas.openxmlformats.org/officeDocument/2006/relationships/hyperlink" Target="https://www.loom.com/share/f5074fdac268414aac3603a0b1fd37c0?sid=421333c0-7ec2-4690-b3f1-9a41c864b6c2" TargetMode="External"/><Relationship Id="rId4" Type="http://schemas.openxmlformats.org/officeDocument/2006/relationships/hyperlink" Target="https://www.loom.com/share/fdbe7e21d58b4a9dbdff7e738301c4ba?sid=25aebc03-4b94-415f-b23d-9e42db664c82" TargetMode="External"/><Relationship Id="rId9" Type="http://schemas.openxmlformats.org/officeDocument/2006/relationships/table" Target="../tables/table13.xml"/><Relationship Id="rId5" Type="http://schemas.openxmlformats.org/officeDocument/2006/relationships/hyperlink" Target="https://www.loom.com/share/f837f02405834d0b83d4297929516873?sid=99697bb4-c5b5-455a-ae0e-49d798a6ce96" TargetMode="External"/><Relationship Id="rId6" Type="http://schemas.openxmlformats.org/officeDocument/2006/relationships/hyperlink" Target="https://www.loom.com/share/045ca132c36a4fd4849ca459e2208e8d?sid=efc7a5c2-f9f9-4f90-82a9-e6672741eca7"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11" Type="http://schemas.openxmlformats.org/officeDocument/2006/relationships/table" Target="../tables/table18.xml"/><Relationship Id="rId10" Type="http://schemas.openxmlformats.org/officeDocument/2006/relationships/table" Target="../tables/table17.xml"/><Relationship Id="rId9" Type="http://schemas.openxmlformats.org/officeDocument/2006/relationships/table" Target="../tables/table16.xml"/><Relationship Id="rId7" Type="http://schemas.openxmlformats.org/officeDocument/2006/relationships/table" Target="../tables/table14.xml"/><Relationship Id="rId8"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400"/>
    <outlinePr summaryBelow="0" summaryRight="0"/>
    <pageSetUpPr fitToPage="1"/>
  </sheetPr>
  <sheetViews>
    <sheetView showGridLines="0" workbookViewId="0"/>
  </sheetViews>
  <sheetFormatPr customHeight="1" defaultColWidth="12.63" defaultRowHeight="15.75"/>
  <cols>
    <col customWidth="1" min="18" max="18" width="6.63"/>
  </cols>
  <sheetData>
    <row r="1">
      <c r="A1" s="1" t="s">
        <v>0</v>
      </c>
      <c r="B1" s="2"/>
      <c r="C1" s="2"/>
      <c r="D1" s="2"/>
      <c r="E1" s="2"/>
      <c r="F1" s="2"/>
      <c r="G1" s="2"/>
      <c r="H1" s="2"/>
      <c r="I1" s="2"/>
      <c r="J1" s="2"/>
      <c r="K1" s="2"/>
      <c r="L1" s="2"/>
      <c r="M1" s="2"/>
      <c r="N1" s="2"/>
      <c r="O1" s="2"/>
      <c r="P1" s="2"/>
      <c r="Q1" s="2"/>
      <c r="R1" s="2"/>
    </row>
    <row r="2">
      <c r="A2" s="2"/>
      <c r="B2" s="2"/>
      <c r="C2" s="2"/>
      <c r="D2" s="2"/>
      <c r="E2" s="2"/>
      <c r="F2" s="2"/>
      <c r="G2" s="2"/>
      <c r="H2" s="2"/>
      <c r="I2" s="2"/>
      <c r="J2" s="2"/>
      <c r="K2" s="2"/>
      <c r="L2" s="2"/>
      <c r="M2" s="2"/>
      <c r="N2" s="2"/>
      <c r="O2" s="2"/>
      <c r="P2" s="2"/>
      <c r="Q2" s="2"/>
      <c r="R2" s="2"/>
    </row>
    <row r="3">
      <c r="A3" s="2"/>
      <c r="B3" s="2"/>
      <c r="C3" s="2"/>
      <c r="D3" s="2"/>
      <c r="E3" s="2"/>
      <c r="F3" s="2"/>
      <c r="G3" s="2"/>
      <c r="H3" s="2"/>
      <c r="I3" s="2"/>
      <c r="J3" s="2"/>
      <c r="K3" s="2"/>
      <c r="L3" s="2"/>
      <c r="M3" s="2"/>
      <c r="N3" s="2"/>
      <c r="O3" s="2"/>
      <c r="P3" s="2"/>
      <c r="Q3" s="2"/>
      <c r="R3" s="2"/>
    </row>
    <row r="4">
      <c r="A4" s="2"/>
      <c r="B4" s="2"/>
      <c r="C4" s="2"/>
      <c r="D4" s="2"/>
      <c r="E4" s="2"/>
      <c r="F4" s="2"/>
      <c r="G4" s="2"/>
      <c r="H4" s="2"/>
      <c r="I4" s="2"/>
      <c r="J4" s="2"/>
      <c r="K4" s="2"/>
      <c r="L4" s="2"/>
      <c r="M4" s="2"/>
      <c r="N4" s="2"/>
      <c r="O4" s="2"/>
      <c r="P4" s="2"/>
      <c r="Q4" s="2"/>
      <c r="R4" s="2"/>
    </row>
    <row r="5">
      <c r="A5" s="2"/>
      <c r="B5" s="2"/>
      <c r="C5" s="2"/>
      <c r="D5" s="2"/>
      <c r="E5" s="2"/>
      <c r="F5" s="2"/>
      <c r="G5" s="2"/>
      <c r="H5" s="2"/>
      <c r="I5" s="2"/>
      <c r="J5" s="2"/>
      <c r="K5" s="2"/>
      <c r="L5" s="2"/>
      <c r="M5" s="2"/>
      <c r="N5" s="2"/>
      <c r="O5" s="2"/>
      <c r="P5" s="2"/>
      <c r="Q5" s="2"/>
      <c r="R5" s="2"/>
    </row>
    <row r="6">
      <c r="A6" s="2"/>
      <c r="B6" s="2"/>
      <c r="C6" s="2"/>
      <c r="D6" s="2"/>
      <c r="E6" s="2"/>
      <c r="F6" s="2"/>
      <c r="G6" s="2"/>
      <c r="H6" s="2"/>
      <c r="I6" s="2"/>
      <c r="J6" s="2"/>
      <c r="K6" s="2"/>
      <c r="L6" s="2"/>
      <c r="M6" s="2"/>
      <c r="N6" s="2"/>
      <c r="O6" s="2"/>
      <c r="P6" s="2"/>
      <c r="Q6" s="2"/>
      <c r="R6" s="2"/>
    </row>
    <row r="7">
      <c r="A7" s="2"/>
      <c r="B7" s="2"/>
      <c r="C7" s="2"/>
      <c r="D7" s="2"/>
      <c r="E7" s="2"/>
      <c r="F7" s="2"/>
      <c r="G7" s="2"/>
      <c r="H7" s="2"/>
      <c r="I7" s="2"/>
      <c r="J7" s="2"/>
      <c r="K7" s="2"/>
      <c r="L7" s="2"/>
      <c r="M7" s="2"/>
      <c r="N7" s="2"/>
      <c r="O7" s="2"/>
      <c r="P7" s="2"/>
      <c r="Q7" s="2"/>
      <c r="R7" s="2"/>
    </row>
    <row r="8">
      <c r="A8" s="2"/>
      <c r="B8" s="2"/>
      <c r="C8" s="2"/>
      <c r="D8" s="2"/>
      <c r="E8" s="2"/>
      <c r="F8" s="2"/>
      <c r="G8" s="2"/>
      <c r="H8" s="2"/>
      <c r="I8" s="2"/>
      <c r="J8" s="2"/>
      <c r="K8" s="2"/>
      <c r="L8" s="2"/>
      <c r="M8" s="2"/>
      <c r="N8" s="2"/>
      <c r="O8" s="2"/>
      <c r="P8" s="2"/>
      <c r="Q8" s="2"/>
      <c r="R8" s="2"/>
    </row>
    <row r="9">
      <c r="A9" s="2"/>
      <c r="B9" s="2"/>
      <c r="C9" s="2"/>
      <c r="D9" s="2"/>
      <c r="E9" s="2"/>
      <c r="F9" s="2"/>
      <c r="G9" s="2"/>
      <c r="H9" s="2"/>
      <c r="I9" s="2"/>
      <c r="J9" s="2"/>
      <c r="K9" s="2"/>
      <c r="L9" s="2"/>
      <c r="M9" s="2"/>
      <c r="N9" s="2"/>
      <c r="O9" s="2"/>
      <c r="P9" s="2"/>
      <c r="Q9" s="2"/>
      <c r="R9" s="2"/>
    </row>
    <row r="10">
      <c r="A10" s="2"/>
      <c r="B10" s="2"/>
      <c r="C10" s="2"/>
      <c r="D10" s="2"/>
      <c r="E10" s="2"/>
      <c r="F10" s="2"/>
      <c r="G10" s="2"/>
      <c r="H10" s="2"/>
      <c r="I10" s="2"/>
      <c r="J10" s="2"/>
      <c r="K10" s="2"/>
      <c r="L10" s="2"/>
      <c r="M10" s="2"/>
      <c r="N10" s="2"/>
      <c r="O10" s="2"/>
      <c r="P10" s="2"/>
      <c r="Q10" s="2"/>
      <c r="R10" s="2"/>
    </row>
    <row r="11">
      <c r="A11" s="2"/>
      <c r="B11" s="2"/>
      <c r="C11" s="2"/>
      <c r="D11" s="2"/>
      <c r="E11" s="2"/>
      <c r="F11" s="2"/>
      <c r="G11" s="2"/>
      <c r="H11" s="2"/>
      <c r="I11" s="2"/>
      <c r="J11" s="2"/>
      <c r="K11" s="2"/>
      <c r="L11" s="2"/>
      <c r="M11" s="2"/>
      <c r="N11" s="2"/>
      <c r="O11" s="2"/>
      <c r="P11" s="2"/>
      <c r="Q11" s="2"/>
      <c r="R11" s="2"/>
    </row>
    <row r="12">
      <c r="A12" s="2"/>
      <c r="B12" s="2"/>
      <c r="C12" s="2"/>
      <c r="D12" s="2"/>
      <c r="E12" s="2"/>
      <c r="F12" s="2"/>
      <c r="G12" s="2"/>
      <c r="H12" s="2"/>
      <c r="I12" s="2"/>
      <c r="J12" s="2"/>
      <c r="K12" s="2"/>
      <c r="L12" s="2"/>
      <c r="M12" s="2"/>
      <c r="N12" s="2"/>
      <c r="O12" s="2"/>
      <c r="P12" s="2"/>
      <c r="Q12" s="2"/>
      <c r="R12" s="2"/>
    </row>
    <row r="13">
      <c r="A13" s="2"/>
      <c r="B13" s="2"/>
      <c r="C13" s="2"/>
      <c r="D13" s="2"/>
      <c r="E13" s="2"/>
      <c r="F13" s="2"/>
      <c r="G13" s="2"/>
      <c r="H13" s="2"/>
      <c r="I13" s="2"/>
      <c r="J13" s="2"/>
      <c r="K13" s="2"/>
      <c r="L13" s="2"/>
      <c r="M13" s="2"/>
      <c r="N13" s="2"/>
      <c r="O13" s="2"/>
      <c r="P13" s="2"/>
      <c r="Q13" s="2"/>
      <c r="R13" s="2"/>
    </row>
    <row r="14">
      <c r="A14" s="2"/>
      <c r="B14" s="2"/>
      <c r="C14" s="2"/>
      <c r="D14" s="2"/>
      <c r="E14" s="2"/>
      <c r="F14" s="2"/>
      <c r="G14" s="2"/>
      <c r="H14" s="2"/>
      <c r="I14" s="2"/>
      <c r="J14" s="2"/>
      <c r="K14" s="2"/>
      <c r="L14" s="2"/>
      <c r="M14" s="2"/>
      <c r="N14" s="2"/>
      <c r="O14" s="2"/>
      <c r="P14" s="2"/>
      <c r="Q14" s="2"/>
      <c r="R14" s="2"/>
    </row>
    <row r="15">
      <c r="A15" s="2"/>
      <c r="B15" s="2"/>
      <c r="C15" s="2"/>
      <c r="D15" s="2"/>
      <c r="E15" s="2"/>
      <c r="F15" s="2"/>
      <c r="G15" s="2"/>
      <c r="H15" s="2"/>
      <c r="I15" s="2"/>
      <c r="J15" s="2"/>
      <c r="K15" s="2"/>
      <c r="L15" s="2"/>
      <c r="M15" s="2"/>
      <c r="N15" s="2"/>
      <c r="O15" s="2"/>
      <c r="P15" s="2"/>
      <c r="Q15" s="2"/>
      <c r="R15" s="2"/>
    </row>
    <row r="16">
      <c r="A16" s="2"/>
      <c r="B16" s="2"/>
      <c r="C16" s="2"/>
      <c r="D16" s="2"/>
      <c r="E16" s="2"/>
      <c r="F16" s="2"/>
      <c r="G16" s="2"/>
      <c r="H16" s="2"/>
      <c r="I16" s="2"/>
      <c r="J16" s="2"/>
      <c r="K16" s="2"/>
      <c r="L16" s="2"/>
      <c r="M16" s="2"/>
      <c r="N16" s="2"/>
      <c r="O16" s="2"/>
      <c r="P16" s="2"/>
      <c r="Q16" s="2"/>
      <c r="R16" s="2"/>
    </row>
    <row r="17">
      <c r="A17" s="2"/>
      <c r="B17" s="2"/>
      <c r="C17" s="2"/>
      <c r="D17" s="2"/>
      <c r="E17" s="2"/>
      <c r="F17" s="2"/>
      <c r="G17" s="2"/>
      <c r="H17" s="2"/>
      <c r="I17" s="2"/>
      <c r="J17" s="2"/>
      <c r="K17" s="2"/>
      <c r="L17" s="2"/>
      <c r="M17" s="2"/>
      <c r="N17" s="2"/>
      <c r="O17" s="2"/>
      <c r="P17" s="2"/>
      <c r="Q17" s="2"/>
      <c r="R17" s="2"/>
    </row>
    <row r="18">
      <c r="A18" s="2"/>
      <c r="B18" s="2"/>
      <c r="C18" s="2"/>
      <c r="D18" s="2"/>
      <c r="E18" s="2"/>
      <c r="F18" s="2"/>
      <c r="G18" s="2"/>
      <c r="H18" s="2"/>
      <c r="I18" s="2"/>
      <c r="J18" s="2"/>
      <c r="K18" s="2"/>
      <c r="L18" s="2"/>
      <c r="M18" s="2"/>
      <c r="N18" s="2"/>
      <c r="O18" s="2"/>
      <c r="P18" s="2"/>
      <c r="Q18" s="2"/>
      <c r="R18" s="2"/>
    </row>
    <row r="19">
      <c r="A19" s="2"/>
      <c r="B19" s="2"/>
      <c r="C19" s="2"/>
      <c r="D19" s="2"/>
      <c r="E19" s="2"/>
      <c r="F19" s="2"/>
      <c r="G19" s="2"/>
      <c r="H19" s="2"/>
      <c r="I19" s="2"/>
      <c r="J19" s="2"/>
      <c r="K19" s="2"/>
      <c r="L19" s="2"/>
      <c r="M19" s="2"/>
      <c r="N19" s="2"/>
      <c r="O19" s="2"/>
      <c r="P19" s="2"/>
      <c r="Q19" s="2"/>
      <c r="R19" s="2"/>
    </row>
    <row r="20">
      <c r="A20" s="2"/>
      <c r="B20" s="2"/>
      <c r="C20" s="2"/>
      <c r="D20" s="2"/>
      <c r="E20" s="2"/>
      <c r="F20" s="2"/>
      <c r="G20" s="2"/>
      <c r="H20" s="2"/>
      <c r="I20" s="2"/>
      <c r="J20" s="2"/>
      <c r="K20" s="2"/>
      <c r="L20" s="2"/>
      <c r="M20" s="2"/>
      <c r="N20" s="2"/>
      <c r="O20" s="2"/>
      <c r="P20" s="2"/>
      <c r="Q20" s="2"/>
      <c r="R20" s="2"/>
    </row>
    <row r="21">
      <c r="A21" s="2"/>
      <c r="B21" s="2"/>
      <c r="C21" s="2"/>
      <c r="D21" s="2"/>
      <c r="E21" s="2"/>
      <c r="F21" s="2"/>
      <c r="G21" s="2"/>
      <c r="H21" s="2"/>
      <c r="I21" s="2"/>
      <c r="J21" s="2"/>
      <c r="K21" s="2"/>
      <c r="L21" s="2"/>
      <c r="M21" s="2"/>
      <c r="N21" s="2"/>
      <c r="O21" s="2"/>
      <c r="P21" s="2"/>
      <c r="Q21" s="2"/>
      <c r="R21" s="2"/>
    </row>
    <row r="22">
      <c r="A22" s="2"/>
      <c r="B22" s="2"/>
      <c r="C22" s="2"/>
      <c r="D22" s="2"/>
      <c r="E22" s="2"/>
      <c r="F22" s="2"/>
      <c r="G22" s="2"/>
      <c r="H22" s="2"/>
      <c r="I22" s="2"/>
      <c r="J22" s="2"/>
      <c r="K22" s="2"/>
      <c r="L22" s="2"/>
      <c r="M22" s="2"/>
      <c r="N22" s="2"/>
      <c r="O22" s="2"/>
      <c r="P22" s="2"/>
      <c r="Q22" s="2"/>
      <c r="R22" s="2"/>
    </row>
    <row r="23" ht="22.5" customHeight="1">
      <c r="A23" s="2"/>
      <c r="B23" s="2"/>
      <c r="C23" s="2"/>
      <c r="D23" s="2"/>
      <c r="E23" s="2"/>
      <c r="F23" s="2"/>
      <c r="G23" s="2"/>
      <c r="H23" s="2"/>
      <c r="I23" s="2"/>
      <c r="J23" s="2"/>
      <c r="K23" s="2"/>
      <c r="L23" s="2"/>
      <c r="M23" s="2"/>
      <c r="N23" s="2"/>
      <c r="O23" s="2"/>
      <c r="P23" s="2"/>
      <c r="Q23" s="2"/>
      <c r="R23" s="2"/>
    </row>
    <row r="24">
      <c r="A24" s="2"/>
      <c r="B24" s="2"/>
      <c r="C24" s="2"/>
      <c r="D24" s="2"/>
      <c r="E24" s="2"/>
      <c r="F24" s="2"/>
      <c r="G24" s="2"/>
      <c r="H24" s="2"/>
      <c r="I24" s="2"/>
      <c r="J24" s="2"/>
      <c r="K24" s="2"/>
      <c r="L24" s="2"/>
      <c r="M24" s="2"/>
      <c r="N24" s="2"/>
      <c r="O24" s="2"/>
      <c r="P24" s="2"/>
      <c r="Q24" s="2"/>
      <c r="R24" s="2"/>
    </row>
    <row r="25">
      <c r="A25" s="2"/>
      <c r="B25" s="2"/>
      <c r="C25" s="2"/>
      <c r="D25" s="2"/>
      <c r="E25" s="2"/>
      <c r="F25" s="2"/>
      <c r="G25" s="2"/>
      <c r="H25" s="2"/>
      <c r="I25" s="2"/>
      <c r="J25" s="2"/>
      <c r="K25" s="2"/>
      <c r="L25" s="2"/>
      <c r="M25" s="2"/>
      <c r="N25" s="2"/>
      <c r="O25" s="2"/>
      <c r="P25" s="2"/>
      <c r="Q25" s="2"/>
      <c r="R25" s="2"/>
    </row>
    <row r="26">
      <c r="A26" s="2"/>
      <c r="B26" s="2"/>
      <c r="C26" s="2"/>
      <c r="D26" s="2"/>
      <c r="E26" s="2"/>
      <c r="F26" s="2"/>
      <c r="G26" s="2"/>
      <c r="H26" s="2"/>
      <c r="I26" s="2"/>
      <c r="J26" s="2"/>
      <c r="K26" s="2"/>
      <c r="L26" s="2"/>
      <c r="M26" s="2"/>
      <c r="N26" s="2"/>
      <c r="O26" s="2"/>
      <c r="P26" s="2"/>
      <c r="Q26" s="2"/>
      <c r="R26" s="2"/>
    </row>
    <row r="27">
      <c r="A27" s="2"/>
      <c r="B27" s="2"/>
      <c r="C27" s="2"/>
      <c r="D27" s="2"/>
      <c r="E27" s="2"/>
      <c r="F27" s="2"/>
      <c r="G27" s="2"/>
      <c r="H27" s="2"/>
      <c r="I27" s="2"/>
      <c r="J27" s="2"/>
      <c r="K27" s="2"/>
      <c r="L27" s="2"/>
      <c r="M27" s="2"/>
      <c r="N27" s="2"/>
      <c r="O27" s="2"/>
      <c r="P27" s="2"/>
      <c r="Q27" s="2"/>
      <c r="R27" s="2"/>
    </row>
    <row r="28">
      <c r="A28" s="2"/>
      <c r="B28" s="2"/>
      <c r="C28" s="2"/>
      <c r="D28" s="2"/>
      <c r="E28" s="2"/>
      <c r="F28" s="2"/>
      <c r="G28" s="2"/>
      <c r="H28" s="2"/>
      <c r="I28" s="2"/>
      <c r="J28" s="2"/>
      <c r="K28" s="2"/>
      <c r="L28" s="2"/>
      <c r="M28" s="2"/>
      <c r="N28" s="2"/>
      <c r="O28" s="2"/>
      <c r="P28" s="2"/>
      <c r="Q28" s="2"/>
      <c r="R28" s="3"/>
    </row>
    <row r="29">
      <c r="A29" s="2"/>
      <c r="B29" s="2"/>
      <c r="C29" s="2"/>
      <c r="D29" s="2"/>
      <c r="E29" s="2"/>
      <c r="F29" s="2"/>
      <c r="G29" s="2"/>
      <c r="H29" s="2"/>
      <c r="I29" s="2"/>
      <c r="J29" s="2"/>
      <c r="K29" s="2"/>
      <c r="L29" s="2"/>
      <c r="M29" s="2"/>
      <c r="N29" s="2"/>
      <c r="O29" s="2"/>
      <c r="P29" s="2"/>
      <c r="Q29" s="2"/>
      <c r="R29" s="2"/>
    </row>
    <row r="30">
      <c r="A30" s="2"/>
      <c r="B30" s="2"/>
      <c r="C30" s="2"/>
      <c r="D30" s="2"/>
      <c r="E30" s="2"/>
      <c r="F30" s="2"/>
      <c r="G30" s="2"/>
      <c r="H30" s="2"/>
      <c r="I30" s="2"/>
      <c r="J30" s="2"/>
      <c r="K30" s="2"/>
      <c r="L30" s="2"/>
      <c r="M30" s="2"/>
      <c r="N30" s="2"/>
      <c r="O30" s="2"/>
      <c r="P30" s="2"/>
      <c r="Q30" s="2"/>
      <c r="R30" s="2"/>
    </row>
    <row r="31">
      <c r="A31" s="2"/>
      <c r="B31" s="2"/>
      <c r="C31" s="2"/>
      <c r="D31" s="2"/>
      <c r="E31" s="2"/>
      <c r="F31" s="2"/>
      <c r="G31" s="2"/>
      <c r="H31" s="2"/>
      <c r="I31" s="2"/>
      <c r="J31" s="2"/>
      <c r="K31" s="2"/>
      <c r="L31" s="2"/>
      <c r="M31" s="2"/>
      <c r="N31" s="2"/>
      <c r="O31" s="2"/>
      <c r="P31" s="2"/>
      <c r="Q31" s="2"/>
      <c r="R31" s="2"/>
    </row>
    <row r="32">
      <c r="A32" s="2"/>
      <c r="B32" s="2"/>
      <c r="C32" s="2"/>
      <c r="D32" s="2"/>
      <c r="E32" s="2"/>
      <c r="F32" s="2"/>
      <c r="G32" s="2"/>
      <c r="H32" s="2"/>
      <c r="I32" s="2"/>
      <c r="J32" s="2"/>
      <c r="K32" s="2"/>
      <c r="L32" s="2"/>
      <c r="M32" s="2"/>
      <c r="N32" s="2"/>
      <c r="O32" s="2"/>
      <c r="P32" s="2"/>
      <c r="Q32" s="2"/>
      <c r="R32" s="2"/>
    </row>
    <row r="33">
      <c r="A33" s="2"/>
      <c r="B33" s="2"/>
      <c r="C33" s="2"/>
      <c r="D33" s="2"/>
      <c r="E33" s="2"/>
      <c r="F33" s="2"/>
      <c r="G33" s="2"/>
      <c r="H33" s="2"/>
      <c r="I33" s="2"/>
      <c r="J33" s="2"/>
      <c r="K33" s="2"/>
      <c r="L33" s="2"/>
      <c r="M33" s="2"/>
      <c r="N33" s="2"/>
      <c r="O33" s="2"/>
      <c r="P33" s="2"/>
      <c r="Q33" s="2"/>
      <c r="R33" s="2"/>
    </row>
    <row r="34">
      <c r="A34" s="2"/>
      <c r="B34" s="2"/>
      <c r="C34" s="2"/>
      <c r="D34" s="2"/>
      <c r="E34" s="2"/>
      <c r="F34" s="2"/>
      <c r="G34" s="2"/>
      <c r="H34" s="2"/>
      <c r="I34" s="2"/>
      <c r="J34" s="2"/>
      <c r="K34" s="2"/>
      <c r="L34" s="2"/>
      <c r="M34" s="2"/>
      <c r="N34" s="2"/>
      <c r="O34" s="2"/>
      <c r="P34" s="2"/>
      <c r="Q34" s="2"/>
      <c r="R34" s="2"/>
    </row>
    <row r="35">
      <c r="A35" s="2"/>
      <c r="B35" s="2"/>
      <c r="C35" s="2"/>
      <c r="D35" s="2"/>
      <c r="E35" s="2"/>
      <c r="F35" s="2"/>
      <c r="G35" s="2"/>
      <c r="H35" s="2"/>
      <c r="I35" s="2"/>
      <c r="J35" s="2"/>
      <c r="K35" s="2"/>
      <c r="L35" s="2"/>
      <c r="M35" s="2"/>
      <c r="N35" s="2"/>
      <c r="O35" s="2"/>
      <c r="P35" s="2"/>
      <c r="Q35" s="2"/>
      <c r="R35" s="2"/>
    </row>
    <row r="36">
      <c r="A36" s="2"/>
      <c r="B36" s="2"/>
      <c r="C36" s="2"/>
      <c r="D36" s="2"/>
      <c r="E36" s="2"/>
      <c r="F36" s="2"/>
      <c r="G36" s="2"/>
      <c r="H36" s="2"/>
      <c r="I36" s="2"/>
      <c r="J36" s="2"/>
      <c r="K36" s="2"/>
      <c r="L36" s="2"/>
      <c r="M36" s="2"/>
      <c r="N36" s="2"/>
      <c r="O36" s="2"/>
      <c r="P36" s="2"/>
      <c r="Q36" s="2"/>
      <c r="R36" s="2"/>
    </row>
    <row r="37">
      <c r="A37" s="2"/>
      <c r="B37" s="2"/>
      <c r="C37" s="2"/>
      <c r="D37" s="2"/>
      <c r="E37" s="2"/>
      <c r="F37" s="2"/>
      <c r="G37" s="2"/>
      <c r="H37" s="2"/>
      <c r="I37" s="2"/>
      <c r="J37" s="2"/>
      <c r="K37" s="2"/>
      <c r="L37" s="2"/>
      <c r="M37" s="2"/>
      <c r="N37" s="2"/>
      <c r="O37" s="2"/>
      <c r="P37" s="2"/>
      <c r="Q37" s="2"/>
      <c r="R37" s="2"/>
    </row>
    <row r="38">
      <c r="A38" s="2"/>
      <c r="B38" s="2"/>
      <c r="C38" s="2"/>
      <c r="D38" s="2"/>
      <c r="E38" s="2"/>
      <c r="F38" s="2"/>
      <c r="G38" s="2"/>
      <c r="H38" s="2"/>
      <c r="I38" s="2"/>
      <c r="J38" s="2"/>
      <c r="K38" s="2"/>
      <c r="L38" s="2"/>
      <c r="M38" s="2"/>
      <c r="N38" s="2"/>
      <c r="O38" s="2"/>
      <c r="P38" s="2"/>
      <c r="Q38" s="2"/>
      <c r="R38" s="2"/>
    </row>
    <row r="39">
      <c r="A39" s="2"/>
      <c r="B39" s="2"/>
      <c r="C39" s="2"/>
      <c r="D39" s="2"/>
      <c r="E39" s="2"/>
      <c r="F39" s="2"/>
      <c r="G39" s="2"/>
      <c r="H39" s="2"/>
      <c r="I39" s="2"/>
      <c r="J39" s="2"/>
      <c r="K39" s="2"/>
      <c r="L39" s="2"/>
      <c r="M39" s="2"/>
      <c r="N39" s="2"/>
      <c r="O39" s="2"/>
      <c r="P39" s="2"/>
      <c r="Q39" s="2"/>
      <c r="R39" s="2"/>
    </row>
    <row r="40">
      <c r="A40" s="2"/>
      <c r="B40" s="2"/>
      <c r="C40" s="2"/>
      <c r="D40" s="2"/>
      <c r="E40" s="2"/>
      <c r="F40" s="2"/>
      <c r="G40" s="2"/>
      <c r="H40" s="2"/>
      <c r="I40" s="2"/>
      <c r="J40" s="2"/>
      <c r="K40" s="2"/>
      <c r="L40" s="2"/>
      <c r="M40" s="2"/>
      <c r="N40" s="2"/>
      <c r="O40" s="2"/>
      <c r="P40" s="2"/>
      <c r="Q40" s="2"/>
      <c r="R40" s="2"/>
    </row>
    <row r="41">
      <c r="A41" s="2"/>
      <c r="B41" s="2"/>
      <c r="C41" s="2"/>
      <c r="D41" s="2"/>
      <c r="E41" s="2"/>
      <c r="F41" s="2"/>
      <c r="G41" s="2"/>
      <c r="H41" s="2"/>
      <c r="I41" s="2"/>
      <c r="J41" s="2"/>
      <c r="K41" s="2"/>
      <c r="L41" s="2"/>
      <c r="M41" s="2"/>
      <c r="N41" s="2"/>
      <c r="O41" s="2"/>
      <c r="P41" s="2"/>
      <c r="Q41" s="2"/>
      <c r="R41" s="2"/>
    </row>
    <row r="42">
      <c r="A42" s="2"/>
      <c r="B42" s="2"/>
      <c r="C42" s="2"/>
      <c r="D42" s="2"/>
      <c r="E42" s="2"/>
      <c r="F42" s="2"/>
      <c r="G42" s="2"/>
      <c r="H42" s="2"/>
      <c r="I42" s="2"/>
      <c r="J42" s="2"/>
      <c r="K42" s="2"/>
      <c r="L42" s="2"/>
      <c r="M42" s="2"/>
      <c r="N42" s="2"/>
      <c r="O42" s="2"/>
      <c r="P42" s="2"/>
      <c r="Q42" s="2"/>
      <c r="R42" s="2"/>
    </row>
    <row r="43">
      <c r="A43" s="2"/>
      <c r="B43" s="2"/>
      <c r="C43" s="2"/>
      <c r="D43" s="2"/>
      <c r="E43" s="2"/>
      <c r="F43" s="2"/>
      <c r="G43" s="2"/>
      <c r="H43" s="2"/>
      <c r="I43" s="2"/>
      <c r="J43" s="2"/>
      <c r="K43" s="2"/>
      <c r="L43" s="2"/>
      <c r="M43" s="2"/>
      <c r="N43" s="2"/>
      <c r="O43" s="2"/>
      <c r="P43" s="2"/>
      <c r="Q43" s="2"/>
      <c r="R43" s="2"/>
    </row>
    <row r="44">
      <c r="A44" s="2"/>
      <c r="B44" s="2"/>
      <c r="C44" s="2"/>
      <c r="D44" s="2"/>
      <c r="E44" s="2"/>
      <c r="F44" s="2"/>
      <c r="G44" s="2"/>
      <c r="H44" s="2"/>
      <c r="I44" s="2"/>
      <c r="J44" s="2"/>
      <c r="K44" s="2"/>
      <c r="L44" s="2"/>
      <c r="M44" s="2"/>
      <c r="N44" s="2"/>
      <c r="O44" s="2"/>
      <c r="P44" s="2"/>
      <c r="Q44" s="2"/>
      <c r="R44" s="2"/>
    </row>
    <row r="45">
      <c r="A45" s="2"/>
      <c r="B45" s="2"/>
      <c r="C45" s="2"/>
      <c r="D45" s="2"/>
      <c r="E45" s="2"/>
      <c r="F45" s="2"/>
      <c r="G45" s="2"/>
      <c r="H45" s="2"/>
      <c r="I45" s="2"/>
      <c r="J45" s="2"/>
      <c r="K45" s="2"/>
      <c r="L45" s="2"/>
      <c r="M45" s="2"/>
      <c r="N45" s="2"/>
      <c r="O45" s="2"/>
      <c r="P45" s="2"/>
      <c r="Q45" s="2"/>
      <c r="R45" s="2"/>
    </row>
    <row r="46">
      <c r="A46" s="2"/>
      <c r="B46" s="2"/>
      <c r="C46" s="2"/>
      <c r="D46" s="2"/>
      <c r="E46" s="2"/>
      <c r="F46" s="2"/>
      <c r="G46" s="2"/>
      <c r="H46" s="2"/>
      <c r="I46" s="2"/>
      <c r="J46" s="2"/>
      <c r="K46" s="2"/>
      <c r="L46" s="2"/>
      <c r="M46" s="2"/>
      <c r="N46" s="2"/>
      <c r="O46" s="2"/>
      <c r="P46" s="2"/>
      <c r="Q46" s="2"/>
      <c r="R46" s="2"/>
    </row>
    <row r="47">
      <c r="A47" s="2"/>
      <c r="B47" s="2"/>
      <c r="C47" s="2"/>
      <c r="D47" s="2"/>
      <c r="E47" s="2"/>
      <c r="F47" s="2"/>
      <c r="G47" s="2"/>
      <c r="H47" s="2"/>
      <c r="I47" s="2"/>
      <c r="J47" s="2"/>
      <c r="K47" s="2"/>
      <c r="L47" s="2"/>
      <c r="M47" s="2"/>
      <c r="N47" s="2"/>
      <c r="O47" s="2"/>
      <c r="P47" s="2"/>
      <c r="Q47" s="2"/>
      <c r="R47" s="2"/>
    </row>
    <row r="48">
      <c r="A48" s="4"/>
    </row>
    <row r="49">
      <c r="A49" s="2"/>
      <c r="B49" s="2"/>
      <c r="C49" s="2"/>
      <c r="D49" s="2"/>
      <c r="E49" s="2"/>
      <c r="F49" s="2"/>
      <c r="G49" s="2"/>
      <c r="H49" s="2"/>
      <c r="I49" s="2"/>
      <c r="J49" s="2"/>
      <c r="K49" s="2"/>
      <c r="L49" s="2"/>
      <c r="M49" s="2"/>
      <c r="N49" s="2"/>
      <c r="O49" s="2"/>
      <c r="P49" s="2"/>
      <c r="Q49" s="2"/>
      <c r="R49" s="2"/>
    </row>
    <row r="50">
      <c r="A50" s="2"/>
      <c r="B50" s="2"/>
      <c r="C50" s="2"/>
      <c r="D50" s="2"/>
      <c r="E50" s="2"/>
      <c r="F50" s="2"/>
      <c r="G50" s="2"/>
      <c r="H50" s="2"/>
      <c r="I50" s="2"/>
      <c r="J50" s="2"/>
      <c r="K50" s="2"/>
      <c r="L50" s="2"/>
      <c r="M50" s="2"/>
      <c r="N50" s="2"/>
      <c r="O50" s="2"/>
      <c r="P50" s="2"/>
      <c r="Q50" s="2"/>
      <c r="R50" s="2"/>
    </row>
    <row r="51">
      <c r="A51" s="2"/>
      <c r="B51" s="2"/>
      <c r="C51" s="2"/>
      <c r="D51" s="2"/>
      <c r="E51" s="2"/>
      <c r="F51" s="2"/>
      <c r="G51" s="2"/>
      <c r="H51" s="2"/>
      <c r="I51" s="2"/>
      <c r="J51" s="2"/>
      <c r="K51" s="2"/>
      <c r="L51" s="2"/>
      <c r="M51" s="2"/>
      <c r="N51" s="2"/>
      <c r="O51" s="2"/>
      <c r="P51" s="2"/>
      <c r="Q51" s="2"/>
      <c r="R51" s="2"/>
    </row>
    <row r="52">
      <c r="A52" s="2"/>
      <c r="B52" s="2"/>
      <c r="C52" s="2"/>
      <c r="D52" s="2"/>
      <c r="E52" s="2"/>
      <c r="F52" s="2"/>
      <c r="G52" s="2"/>
      <c r="H52" s="2"/>
      <c r="I52" s="2"/>
      <c r="J52" s="2"/>
      <c r="K52" s="2"/>
      <c r="L52" s="2"/>
      <c r="M52" s="2"/>
      <c r="N52" s="2"/>
      <c r="O52" s="2"/>
      <c r="P52" s="2"/>
      <c r="Q52" s="2"/>
      <c r="R52" s="2"/>
    </row>
    <row r="53">
      <c r="A53" s="2"/>
      <c r="B53" s="2"/>
      <c r="C53" s="2"/>
      <c r="D53" s="2"/>
      <c r="E53" s="2"/>
      <c r="F53" s="2"/>
      <c r="G53" s="2"/>
      <c r="H53" s="2"/>
      <c r="I53" s="2"/>
      <c r="J53" s="2"/>
      <c r="K53" s="2"/>
      <c r="L53" s="2"/>
      <c r="M53" s="2"/>
      <c r="N53" s="2"/>
      <c r="O53" s="2"/>
      <c r="P53" s="2"/>
      <c r="Q53" s="2"/>
      <c r="R53" s="2"/>
    </row>
    <row r="54">
      <c r="A54" s="2"/>
      <c r="B54" s="2"/>
      <c r="C54" s="2"/>
      <c r="D54" s="2"/>
      <c r="E54" s="2"/>
      <c r="F54" s="2"/>
      <c r="G54" s="2"/>
      <c r="H54" s="2"/>
      <c r="I54" s="2"/>
      <c r="J54" s="2"/>
      <c r="K54" s="2"/>
      <c r="L54" s="2"/>
      <c r="M54" s="2"/>
      <c r="N54" s="2"/>
      <c r="O54" s="2"/>
      <c r="P54" s="2"/>
      <c r="Q54" s="2"/>
      <c r="R54" s="2"/>
    </row>
    <row r="55">
      <c r="A55" s="2"/>
      <c r="B55" s="2"/>
      <c r="C55" s="2"/>
      <c r="D55" s="2"/>
      <c r="E55" s="2"/>
      <c r="F55" s="2"/>
      <c r="G55" s="2"/>
      <c r="H55" s="2"/>
      <c r="I55" s="2"/>
      <c r="J55" s="2"/>
      <c r="K55" s="2"/>
      <c r="L55" s="2"/>
      <c r="M55" s="2"/>
      <c r="N55" s="2"/>
      <c r="O55" s="2"/>
      <c r="P55" s="2"/>
      <c r="Q55" s="2"/>
      <c r="R55" s="2"/>
    </row>
    <row r="56">
      <c r="A56" s="2"/>
      <c r="B56" s="2"/>
      <c r="C56" s="2"/>
      <c r="D56" s="2"/>
      <c r="E56" s="2"/>
      <c r="F56" s="2"/>
      <c r="G56" s="2"/>
      <c r="H56" s="2"/>
      <c r="I56" s="2"/>
      <c r="J56" s="2"/>
      <c r="K56" s="2"/>
      <c r="L56" s="2"/>
      <c r="M56" s="2"/>
      <c r="N56" s="2"/>
      <c r="O56" s="2"/>
      <c r="P56" s="2"/>
      <c r="Q56" s="2"/>
      <c r="R56" s="2"/>
    </row>
    <row r="57">
      <c r="A57" s="2"/>
      <c r="B57" s="2"/>
      <c r="C57" s="2"/>
      <c r="D57" s="2"/>
      <c r="E57" s="2"/>
      <c r="F57" s="2"/>
      <c r="G57" s="2"/>
      <c r="H57" s="2"/>
      <c r="I57" s="2"/>
      <c r="J57" s="2"/>
      <c r="K57" s="2"/>
      <c r="L57" s="2"/>
      <c r="M57" s="2"/>
      <c r="N57" s="2"/>
      <c r="O57" s="2"/>
      <c r="P57" s="2"/>
      <c r="Q57" s="2"/>
      <c r="R57" s="2"/>
    </row>
    <row r="58">
      <c r="A58" s="2"/>
      <c r="B58" s="2"/>
      <c r="C58" s="2"/>
      <c r="D58" s="2"/>
      <c r="E58" s="2"/>
      <c r="F58" s="2"/>
      <c r="G58" s="2"/>
      <c r="H58" s="2"/>
      <c r="I58" s="2"/>
      <c r="J58" s="2"/>
      <c r="K58" s="2"/>
      <c r="L58" s="2"/>
      <c r="M58" s="2"/>
      <c r="N58" s="2"/>
      <c r="O58" s="2"/>
      <c r="P58" s="2"/>
      <c r="Q58" s="2"/>
      <c r="R58" s="2"/>
    </row>
  </sheetData>
  <mergeCells count="1">
    <mergeCell ref="A48:R48"/>
  </mergeCells>
  <printOptions gridLines="1" horizontalCentered="1"/>
  <pageMargins bottom="0.75" footer="0.0" header="0.0" left="0.7" right="0.7"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400"/>
    <outlinePr summaryBelow="0" summaryRight="0"/>
    <pageSetUpPr fitToPage="1"/>
  </sheetPr>
  <sheetViews>
    <sheetView showGridLines="0" workbookViewId="0"/>
  </sheetViews>
  <sheetFormatPr customHeight="1" defaultColWidth="12.63" defaultRowHeight="15.75"/>
  <cols>
    <col customWidth="1" min="1" max="1" width="2.5"/>
    <col customWidth="1" min="2" max="2" width="12.63"/>
    <col customWidth="1" min="3" max="3" width="18.25"/>
    <col customWidth="1" min="4" max="4" width="31.25"/>
    <col customWidth="1" min="5" max="5" width="14.75"/>
    <col customWidth="1" min="6" max="6" width="2.13"/>
    <col customWidth="1" min="7" max="7" width="18.5"/>
    <col customWidth="1" min="8" max="8" width="24.88"/>
    <col customWidth="1" min="9" max="9" width="20.63"/>
    <col customWidth="1" min="10" max="10" width="12.25"/>
    <col customWidth="1" min="11" max="11" width="3.38"/>
  </cols>
  <sheetData>
    <row r="1" ht="82.5" customHeight="1">
      <c r="A1" s="5"/>
      <c r="B1" s="6"/>
      <c r="C1" s="6"/>
      <c r="D1" s="6"/>
      <c r="E1" s="6"/>
      <c r="F1" s="6"/>
      <c r="G1" s="6"/>
      <c r="H1" s="6"/>
      <c r="I1" s="6"/>
      <c r="J1" s="6"/>
      <c r="K1" s="6"/>
    </row>
    <row r="2" ht="6.0" customHeight="1">
      <c r="A2" s="7"/>
      <c r="B2" s="7"/>
      <c r="C2" s="7"/>
      <c r="D2" s="7"/>
      <c r="E2" s="7"/>
      <c r="F2" s="7"/>
      <c r="G2" s="7"/>
      <c r="H2" s="7"/>
      <c r="I2" s="7"/>
      <c r="J2" s="7"/>
      <c r="K2" s="7"/>
    </row>
    <row r="3">
      <c r="A3" s="7"/>
      <c r="B3" s="8" t="s">
        <v>1</v>
      </c>
      <c r="C3" s="9"/>
      <c r="D3" s="9"/>
      <c r="E3" s="10"/>
      <c r="F3" s="7"/>
      <c r="G3" s="8" t="s">
        <v>2</v>
      </c>
      <c r="H3" s="9"/>
      <c r="I3" s="9"/>
      <c r="J3" s="10"/>
      <c r="K3" s="7"/>
    </row>
    <row r="4">
      <c r="A4" s="7"/>
      <c r="B4" s="11" t="s">
        <v>3</v>
      </c>
      <c r="C4" s="12"/>
      <c r="E4" s="13"/>
      <c r="F4" s="7"/>
      <c r="G4" s="14" t="s">
        <v>4</v>
      </c>
      <c r="H4" s="15"/>
      <c r="I4" s="16"/>
      <c r="J4" s="17">
        <f>if((I26+I40)/((B25*5)+2)&gt;1,1,(I26+I40)/((B25*5)+2))</f>
        <v>0.7662337662</v>
      </c>
      <c r="K4" s="7"/>
    </row>
    <row r="5">
      <c r="A5" s="7"/>
      <c r="B5" s="11" t="s">
        <v>5</v>
      </c>
      <c r="C5" s="18"/>
      <c r="E5" s="13"/>
      <c r="F5" s="7"/>
      <c r="G5" s="14" t="s">
        <v>6</v>
      </c>
      <c r="H5" s="15"/>
      <c r="I5" s="16"/>
      <c r="J5" s="19" t="str">
        <f>IFERROR(__xludf.DUMMYFUNCTION("IF($J$4&gt;=0.9,""A"",IF(ISBETWEEN($J$4,0.75,0.8999999,TRUE,TRUE),""B"",IF(ISBETWEEN($J$4,0.6,0.74999999,TRUE,TRUE),""C"",IF(ISBETWEEN($J$4,0.5,0.599999999,TRUE,TRUE),""D"",""F""))))"),"B")</f>
        <v>B</v>
      </c>
      <c r="K5" s="7"/>
    </row>
    <row r="6">
      <c r="A6" s="7"/>
      <c r="B6" s="20" t="s">
        <v>7</v>
      </c>
      <c r="C6" s="21" t="str">
        <f>VLOOKUP(C5,'NAICS Codes'!A3:N986,2,FALSE)</f>
        <v>#N/A</v>
      </c>
      <c r="D6" s="22"/>
      <c r="E6" s="23"/>
      <c r="F6" s="7"/>
      <c r="G6" s="24" t="s">
        <v>8</v>
      </c>
      <c r="H6" s="25"/>
      <c r="I6" s="26"/>
      <c r="J6" s="27" t="str">
        <f>IFERROR(__xludf.DUMMYFUNCTION("IF($J$4&gt;=0.9,""Very High"",IF(ISBETWEEN($J$4,0.75,0.89999999,TRUE,TRUE),""High"",IF(ISBETWEEN($J$4,0.6,0.749999999,TRUE,TRUE),""Medium"",IF(ISBETWEEN($J$4,0.5,0.599999999,TRUE,TRUE),""Low"",""Very Low""))))"),"High")</f>
        <v>High</v>
      </c>
      <c r="K6" s="7"/>
    </row>
    <row r="7" ht="7.5" customHeight="1">
      <c r="A7" s="7"/>
      <c r="B7" s="7"/>
      <c r="C7" s="7"/>
      <c r="D7" s="7"/>
      <c r="E7" s="7"/>
      <c r="F7" s="7"/>
      <c r="G7" s="7"/>
      <c r="H7" s="7"/>
      <c r="I7" s="7"/>
      <c r="J7" s="7"/>
      <c r="K7" s="7"/>
    </row>
    <row r="8" ht="30.0" customHeight="1">
      <c r="A8" s="7"/>
      <c r="B8" s="28" t="s">
        <v>9</v>
      </c>
      <c r="C8" s="9"/>
      <c r="D8" s="9"/>
      <c r="E8" s="9"/>
      <c r="F8" s="9"/>
      <c r="G8" s="9"/>
      <c r="H8" s="9"/>
      <c r="I8" s="9"/>
      <c r="J8" s="10"/>
      <c r="K8" s="7"/>
    </row>
    <row r="9">
      <c r="A9" s="29"/>
      <c r="B9" s="30" t="s">
        <v>10</v>
      </c>
      <c r="C9" s="31" t="s">
        <v>11</v>
      </c>
      <c r="H9" s="32" t="s">
        <v>12</v>
      </c>
      <c r="I9" s="32" t="s">
        <v>4</v>
      </c>
      <c r="J9" s="33" t="s">
        <v>13</v>
      </c>
      <c r="K9" s="7"/>
    </row>
    <row r="10" ht="16.5" customHeight="1">
      <c r="A10" s="29"/>
      <c r="B10" s="34">
        <v>1.0</v>
      </c>
      <c r="C10" s="35" t="s">
        <v>14</v>
      </c>
      <c r="D10" s="35"/>
      <c r="E10" s="35"/>
      <c r="F10" s="35"/>
      <c r="G10" s="35"/>
      <c r="H10" s="36"/>
      <c r="I10" s="37"/>
      <c r="J10" s="38"/>
      <c r="K10" s="7"/>
    </row>
    <row r="11" ht="16.5" customHeight="1">
      <c r="A11" s="29"/>
      <c r="B11" s="39">
        <v>2.0</v>
      </c>
      <c r="C11" s="40" t="s">
        <v>15</v>
      </c>
      <c r="H11" s="41" t="s">
        <v>16</v>
      </c>
      <c r="I11" s="41">
        <f t="shared" ref="I11:I13" si="1">if(H11="yes",5,1)</f>
        <v>5</v>
      </c>
      <c r="J11" s="38" t="str">
        <f>HYPERLINK("https://www.loom.com/share/9d8562379b304117ac81fe1cbc1a4f47?sid=0e799c1d-a2a7-4c47-9cc1-796944a33ad6",IMAGE("https://opnroad.io/wp-content/uploads/2023/09/Play-Button-White.png"))</f>
        <v>#REF!</v>
      </c>
      <c r="K11" s="7"/>
    </row>
    <row r="12" ht="16.5" customHeight="1">
      <c r="A12" s="29"/>
      <c r="B12" s="42">
        <v>3.0</v>
      </c>
      <c r="C12" s="43" t="s">
        <v>17</v>
      </c>
      <c r="H12" s="44" t="s">
        <v>16</v>
      </c>
      <c r="I12" s="44">
        <f t="shared" si="1"/>
        <v>5</v>
      </c>
      <c r="J12" s="38" t="str">
        <f>HYPERLINK("https://www.loom.com/share/4b028328993c43b59eed98a73854fdce?sid=ba49cfca-afff-4615-8a96-934dd2daa728",IMAGE("https://opnroad.io/wp-content/uploads/2023/09/Play-Button-White.png"))</f>
        <v>#REF!</v>
      </c>
      <c r="K12" s="7"/>
    </row>
    <row r="13" ht="16.5" customHeight="1">
      <c r="A13" s="29"/>
      <c r="B13" s="39">
        <v>3.0</v>
      </c>
      <c r="C13" s="40" t="s">
        <v>18</v>
      </c>
      <c r="H13" s="41" t="s">
        <v>16</v>
      </c>
      <c r="I13" s="41">
        <f t="shared" si="1"/>
        <v>5</v>
      </c>
      <c r="J13" s="38" t="str">
        <f>HYPERLINK("https://www.loom.com/share/449ee8ffbfb14181a7ad4b3f5344a8e6?sid=6640bee3-f594-4b65-ade6-c95539440598",IMAGE("https://opnroad.io/wp-content/uploads/2023/09/Play-Button-White.png"))</f>
        <v>#REF!</v>
      </c>
      <c r="K13" s="7"/>
    </row>
    <row r="14" ht="16.5" customHeight="1">
      <c r="A14" s="29"/>
      <c r="B14" s="42">
        <v>4.0</v>
      </c>
      <c r="C14" s="43" t="s">
        <v>19</v>
      </c>
      <c r="H14" s="44" t="s">
        <v>20</v>
      </c>
      <c r="I14" s="44">
        <f>If(H14="10%+ YOY Steady Growth",5,If(H14="Modest YOY Steady Growth",4,If(H14="Flat, steady and consistent",3,If(H14="Steadily declining",2,1))))</f>
        <v>4</v>
      </c>
      <c r="J14" s="38" t="str">
        <f>HYPERLINK("https://www.loom.com/share/60adf9ff1d1342b49cd78a6a0b8e03b2?sid=086dcf07-a1c1-45f3-9fa7-506497aa05cc",IMAGE("https://opnroad.io/wp-content/uploads/2023/09/Play-Button-White.png"))</f>
        <v>#REF!</v>
      </c>
      <c r="K14" s="7"/>
    </row>
    <row r="15" ht="16.5" customHeight="1">
      <c r="A15" s="29"/>
      <c r="B15" s="39">
        <v>5.0</v>
      </c>
      <c r="C15" s="40" t="s">
        <v>21</v>
      </c>
      <c r="H15" s="41" t="s">
        <v>22</v>
      </c>
      <c r="I15" s="41">
        <f>If(H15="5+ years",5,If(H15="3+ years",4,If(H15="2 years",3,If(H15="1 year",2,1))))</f>
        <v>3</v>
      </c>
      <c r="J15" s="38" t="str">
        <f>HYPERLINK("https://www.loom.com/share/90c3e112c27a4e0fb72ad586a1bcd67d?sid=a767a545-5bdf-4ced-8264-c15d6726623a",IMAGE("https://opnroad.io/wp-content/uploads/2023/09/Play-Button-White.png"))</f>
        <v>#REF!</v>
      </c>
      <c r="K15" s="7"/>
    </row>
    <row r="16" ht="16.5" customHeight="1">
      <c r="A16" s="29"/>
      <c r="B16" s="42">
        <v>6.0</v>
      </c>
      <c r="C16" s="43" t="s">
        <v>23</v>
      </c>
      <c r="H16" s="44" t="s">
        <v>24</v>
      </c>
      <c r="I16" s="44">
        <f>if(H16="Yes",5,1)</f>
        <v>1</v>
      </c>
      <c r="J16" s="38" t="str">
        <f>HYPERLINK("https://www.loom.com/share/7cb3c0769b1f4b3494a1e9f2536fa244?sid=43c696c8-d694-4c47-b140-6c9feb07f489",IMAGE("https://opnroad.io/wp-content/uploads/2023/09/Play-Button-White.png"))</f>
        <v>#REF!</v>
      </c>
      <c r="K16" s="7"/>
    </row>
    <row r="17" ht="16.5" customHeight="1">
      <c r="A17" s="29"/>
      <c r="B17" s="39">
        <v>7.0</v>
      </c>
      <c r="C17" s="40" t="s">
        <v>25</v>
      </c>
      <c r="H17" s="41" t="s">
        <v>16</v>
      </c>
      <c r="I17" s="45">
        <f>if(H17="No",5,if(H17="Between",3,1))</f>
        <v>1</v>
      </c>
      <c r="J17" s="38" t="str">
        <f>HYPERLINK("https://www.loom.com/share/7d131b46a9ce40e3ae444c7e470e4414?sid=d5aeeb02-126a-44c0-9333-46457ba2a058",IMAGE("https://opnroad.io/wp-content/uploads/2023/09/Play-Button-White.png"))</f>
        <v>#REF!</v>
      </c>
      <c r="K17" s="7"/>
    </row>
    <row r="18" ht="16.5" customHeight="1">
      <c r="A18" s="7"/>
      <c r="B18" s="42">
        <v>8.0</v>
      </c>
      <c r="C18" s="43" t="s">
        <v>26</v>
      </c>
      <c r="H18" s="44" t="s">
        <v>27</v>
      </c>
      <c r="I18" s="44">
        <f>If(H18="Under 1%",5,If(H18="Under 5%",4,If(H18="Between 5%-15%",3,If(H18="Over 15%",2,1))))</f>
        <v>3</v>
      </c>
      <c r="J18" s="38" t="str">
        <f>HYPERLINK("https://www.loom.com/share/9e49194d2a02483d8f919bf84ca15690?sid=09b67b44-59a7-4c58-b084-8f998f10d660",IMAGE("https://opnroad.io/wp-content/uploads/2023/09/Play-Button-White.png"))</f>
        <v>#REF!</v>
      </c>
      <c r="K18" s="7"/>
    </row>
    <row r="19" ht="16.5" customHeight="1">
      <c r="A19" s="46"/>
      <c r="B19" s="39">
        <v>9.0</v>
      </c>
      <c r="C19" s="40" t="s">
        <v>28</v>
      </c>
      <c r="H19" s="41" t="s">
        <v>29</v>
      </c>
      <c r="I19" s="41">
        <f>If(H19="Under 10",5,If(H19="Under 20",4,If(H19="20 - 30",3,If(H19="30 - 50",2,1))))</f>
        <v>3</v>
      </c>
      <c r="J19" s="47" t="str">
        <f>HYPERLINK("https://www.loom.com/share/f6b319a604a744ccb4d75fd75c1503a3?sid=a4cb02a0-9654-41ed-b17d-61d019be75b0",IMAGE("https://opnroad.io/wp-content/uploads/2023/09/Play-Button-White.png"))</f>
        <v>#REF!</v>
      </c>
      <c r="K19" s="7"/>
    </row>
    <row r="20" ht="16.5" customHeight="1">
      <c r="A20" s="46"/>
      <c r="B20" s="42">
        <v>10.0</v>
      </c>
      <c r="C20" s="43" t="s">
        <v>30</v>
      </c>
      <c r="H20" s="44" t="s">
        <v>31</v>
      </c>
      <c r="I20" s="44">
        <f>If(OR(H20="Over 10 years",H20="Building is Owned"),5,If(H20="Over 8 years",4,If(H20="5 - 8 years",3,If(H20="Under 5 years",2,1))))</f>
        <v>5</v>
      </c>
      <c r="J20" s="38" t="str">
        <f>HYPERLINK("https://www.loom.com/share/af95ee5b59484344b6511c5a8251c0c0?sid=32bc7160-5f06-4460-80a3-fe5c7fa91b76",IMAGE("https://opnroad.io/wp-content/uploads/2023/09/Play-Button-White.png"))</f>
        <v>#REF!</v>
      </c>
      <c r="K20" s="48"/>
    </row>
    <row r="21" ht="16.5" customHeight="1">
      <c r="A21" s="46"/>
      <c r="B21" s="39">
        <v>11.0</v>
      </c>
      <c r="C21" s="40" t="s">
        <v>32</v>
      </c>
      <c r="H21" s="41" t="s">
        <v>33</v>
      </c>
      <c r="I21" s="41">
        <f>If(H21="Over 25 years",5,If(H21="Over 15 years",4,If(H21="10 - 15 years",3,If(H21="Under 10 years",2,1))))</f>
        <v>4</v>
      </c>
      <c r="J21" s="38" t="str">
        <f>HYPERLINK("https://www.loom.com/share/e41406f41bdb43338af0b59f926956b1?sid=76a58883-61eb-4da3-b04b-df432a4f1bde",IMAGE("https://opnroad.io/wp-content/uploads/2023/09/Play-Button-White.png"))</f>
        <v>#REF!</v>
      </c>
      <c r="K21" s="48"/>
    </row>
    <row r="22" ht="16.5" customHeight="1">
      <c r="A22" s="46"/>
      <c r="B22" s="42">
        <v>12.0</v>
      </c>
      <c r="C22" s="43" t="s">
        <v>34</v>
      </c>
      <c r="H22" s="44" t="s">
        <v>35</v>
      </c>
      <c r="I22" s="44">
        <f>If(H22="Cloudbased ERP",5,If(H22="Customized CRM",4,If(H22="Basic CRM",3,If(H22="Excel Sheets",2,1))))</f>
        <v>4</v>
      </c>
      <c r="J22" s="38" t="str">
        <f>HYPERLINK("https://www.loom.com/share/64378f1a2ade43f1b393df7eada80c1f?sid=2015c2a0-2cda-4d15-a888-c9da6f165d44",IMAGE("https://opnroad.io/wp-content/uploads/2023/09/Play-Button-White.png"))</f>
        <v>#REF!</v>
      </c>
      <c r="K22" s="48"/>
    </row>
    <row r="23" ht="16.5" customHeight="1">
      <c r="A23" s="46"/>
      <c r="B23" s="39">
        <v>13.0</v>
      </c>
      <c r="C23" s="40" t="s">
        <v>36</v>
      </c>
      <c r="H23" s="41" t="s">
        <v>37</v>
      </c>
      <c r="I23" s="41">
        <f>If(H23="Contracted Recurring Monthly Payments",5,if(H23="Some Reccuring Revenue",4,If(H23="Cash and Carry",3.5,If(H23="Deposit and Payment on Completion",3,If(H23="30 - 90 day terms",2,1)))))</f>
        <v>2</v>
      </c>
      <c r="J23" s="38" t="str">
        <f>HYPERLINK("https://www.loom.com/share/312b05de41e54e7eb53e5224ad6a47b5?sid=db00a6e0-eaa4-4f70-a642-1c4fdbb5cca1",IMAGE("https://opnroad.io/wp-content/uploads/2023/09/Play-Button-White.png"))</f>
        <v>#REF!</v>
      </c>
      <c r="K23" s="48"/>
    </row>
    <row r="24" ht="16.5" customHeight="1">
      <c r="A24" s="46"/>
      <c r="B24" s="42">
        <v>14.0</v>
      </c>
      <c r="C24" s="43" t="s">
        <v>38</v>
      </c>
      <c r="H24" s="44">
        <v>2.0</v>
      </c>
      <c r="I24" s="44">
        <f>If(H24=0,0,If(H24=1,-2,If(H24=2,-3,If(H24=3,-4,-5))))</f>
        <v>-3</v>
      </c>
      <c r="J24" s="38" t="str">
        <f>HYPERLINK("https://www.loom.com/share/f910dc1c3beb47f991ded6f4646ca7af?sid=33bb5ff0-4c02-4a28-bf1b-9b809fa7ae52",IMAGE("https://opnroad.io/wp-content/uploads/2023/09/Play-Button-White.png"))</f>
        <v>#REF!</v>
      </c>
      <c r="K24" s="48"/>
    </row>
    <row r="25" ht="16.5" customHeight="1">
      <c r="A25" s="46"/>
      <c r="B25" s="39">
        <v>15.0</v>
      </c>
      <c r="C25" s="40" t="s">
        <v>39</v>
      </c>
      <c r="D25" s="40"/>
      <c r="E25" s="41" t="s">
        <v>40</v>
      </c>
      <c r="F25" s="40"/>
      <c r="G25" s="49" t="str">
        <f>iferror((I38*3.5)/H25,"")</f>
        <v/>
      </c>
      <c r="H25" s="50"/>
      <c r="I25" s="51">
        <f>iferror(if(E25="on",if(G25&gt;1,1+(1+G25),-4*(1/G25)),5),5)</f>
        <v>5</v>
      </c>
      <c r="J25" s="38" t="str">
        <f>HYPERLINK("https://www.loom.com/share/08589c5b0c4441a09f49304ee85347b9?sid=c8839835-98cc-42a4-925c-91ec471d3a53",IMAGE("https://opnroad.io/wp-content/uploads/2023/09/Play-Button-White.png"))</f>
        <v>#REF!</v>
      </c>
      <c r="K25" s="48"/>
    </row>
    <row r="26">
      <c r="A26" s="52"/>
      <c r="B26" s="53"/>
      <c r="C26" s="54"/>
      <c r="D26" s="54"/>
      <c r="E26" s="54"/>
      <c r="F26" s="54"/>
      <c r="G26" s="54"/>
      <c r="H26" s="55" t="s">
        <v>41</v>
      </c>
      <c r="I26" s="56">
        <f>SUM(I11:I25)</f>
        <v>47</v>
      </c>
      <c r="J26" s="57"/>
      <c r="K26" s="52"/>
    </row>
    <row r="27" ht="12.75" customHeight="1">
      <c r="A27" s="7"/>
      <c r="B27" s="7"/>
      <c r="C27" s="7"/>
      <c r="D27" s="7"/>
      <c r="E27" s="7"/>
      <c r="F27" s="7"/>
      <c r="G27" s="7"/>
      <c r="H27" s="7"/>
      <c r="I27" s="7"/>
      <c r="J27" s="7"/>
      <c r="K27" s="7"/>
    </row>
    <row r="28" ht="30.0" customHeight="1">
      <c r="A28" s="7"/>
      <c r="B28" s="28" t="s">
        <v>42</v>
      </c>
      <c r="C28" s="9"/>
      <c r="D28" s="9"/>
      <c r="E28" s="9"/>
      <c r="F28" s="9"/>
      <c r="G28" s="9"/>
      <c r="H28" s="9"/>
      <c r="I28" s="9"/>
      <c r="J28" s="10"/>
      <c r="K28" s="7"/>
    </row>
    <row r="29">
      <c r="A29" s="58"/>
      <c r="B29" s="59" t="s">
        <v>10</v>
      </c>
      <c r="C29" s="60" t="s">
        <v>11</v>
      </c>
      <c r="D29" s="61"/>
      <c r="E29" s="60" t="s">
        <v>43</v>
      </c>
      <c r="F29" s="61"/>
      <c r="G29" s="59" t="s">
        <v>44</v>
      </c>
      <c r="H29" s="59" t="s">
        <v>45</v>
      </c>
      <c r="I29" s="59" t="s">
        <v>46</v>
      </c>
      <c r="J29" s="59" t="s">
        <v>13</v>
      </c>
      <c r="K29" s="62"/>
    </row>
    <row r="30" ht="17.25" customHeight="1">
      <c r="A30" s="52"/>
      <c r="B30" s="39">
        <v>1.0</v>
      </c>
      <c r="C30" s="40" t="s">
        <v>47</v>
      </c>
      <c r="D30" s="40"/>
      <c r="E30" s="63">
        <v>1.0</v>
      </c>
      <c r="G30" s="64"/>
      <c r="H30" s="65">
        <v>8000000.0</v>
      </c>
      <c r="I30" s="40">
        <f>IF(ISBLANK(H30), E30,H30/H30)</f>
        <v>1</v>
      </c>
      <c r="J30" s="66" t="str">
        <f>HYPERLINK("https://www.loom.com/share/2d540e64f0ca4e45aeea99ff98df452c?sid=92a07b30-3157-4592-bbcd-a15e0c04e377",IMAGE("https://opnroad.io/wp-content/uploads/2023/09/Play-Button-White.png"))</f>
        <v>#REF!</v>
      </c>
      <c r="K30" s="52"/>
    </row>
    <row r="31">
      <c r="A31" s="29"/>
      <c r="B31" s="42">
        <v>2.0</v>
      </c>
      <c r="C31" s="43" t="s">
        <v>48</v>
      </c>
      <c r="D31" s="43"/>
      <c r="E31" s="67">
        <v>0.075</v>
      </c>
      <c r="G31" s="68">
        <f t="shared" ref="G31:G34" si="2">E31*$G$30</f>
        <v>0</v>
      </c>
      <c r="H31" s="69">
        <f>450000+800000</f>
        <v>1250000</v>
      </c>
      <c r="I31" s="70">
        <f>IF(ISBLANK(H30), E31,H31/$H$30)</f>
        <v>0.15625</v>
      </c>
      <c r="J31" s="66" t="str">
        <f>HYPERLINK("https://www.loom.com/share/482816e8e6914313a291923b7f6b61e8?sid=82171146-49cd-4364-bbe9-bdb8ec796c85",IMAGE("https://opnroad.io/wp-content/uploads/2023/09/Play-Button-White.png"))</f>
        <v>#REF!</v>
      </c>
      <c r="K31" s="52"/>
    </row>
    <row r="32">
      <c r="A32" s="29"/>
      <c r="B32" s="39">
        <v>3.0</v>
      </c>
      <c r="C32" s="40" t="s">
        <v>49</v>
      </c>
      <c r="D32" s="40"/>
      <c r="E32" s="63">
        <v>0.01</v>
      </c>
      <c r="G32" s="71">
        <f t="shared" si="2"/>
        <v>0</v>
      </c>
      <c r="H32" s="69">
        <v>50000.0</v>
      </c>
      <c r="I32" s="72">
        <f>IF(ISBLANK(H30), E32,H32/$H$30)</f>
        <v>0.00625</v>
      </c>
      <c r="J32" s="66" t="str">
        <f>HYPERLINK("https://www.loom.com/share/1cac7ad373f441999c6552be968c9fc0?sid=00c2aa63-1bbb-4114-9f68-efcf4c502711",IMAGE("https://opnroad.io/wp-content/uploads/2023/09/Play-Button-White.png"))</f>
        <v>#REF!</v>
      </c>
      <c r="K32" s="52"/>
    </row>
    <row r="33">
      <c r="A33" s="29"/>
      <c r="B33" s="42">
        <v>4.0</v>
      </c>
      <c r="C33" s="43" t="s">
        <v>50</v>
      </c>
      <c r="D33" s="43"/>
      <c r="E33" s="73">
        <v>0.01</v>
      </c>
      <c r="G33" s="68">
        <f t="shared" si="2"/>
        <v>0</v>
      </c>
      <c r="H33" s="69">
        <v>0.0</v>
      </c>
      <c r="I33" s="70">
        <f>IF(ISBLANK(H30), E33,H33/$H$30)</f>
        <v>0</v>
      </c>
      <c r="J33" s="66" t="str">
        <f>HYPERLINK("https://www.loom.com/share/50bf97edcc174c21b4c5ce47f7827888?sid=61236c03-d516-4e12-83b6-94265d3873f4",IMAGE("https://opnroad.io/wp-content/uploads/2023/09/Play-Button-White.png"))</f>
        <v>#REF!</v>
      </c>
      <c r="K33" s="52"/>
    </row>
    <row r="34">
      <c r="A34" s="29"/>
      <c r="B34" s="39">
        <v>5.0</v>
      </c>
      <c r="C34" s="40" t="s">
        <v>51</v>
      </c>
      <c r="D34" s="40"/>
      <c r="E34" s="63">
        <v>0.02</v>
      </c>
      <c r="G34" s="71">
        <f t="shared" si="2"/>
        <v>0</v>
      </c>
      <c r="H34" s="69">
        <v>60000.0</v>
      </c>
      <c r="I34" s="72">
        <f>IF(ISBLANK(H30), E34,H34/$H$30)</f>
        <v>0.0075</v>
      </c>
      <c r="J34" s="66" t="str">
        <f>HYPERLINK("https://www.loom.com/share/6d326a1ad2094c80b2cd56bb789a13b5?sid=49948cd2-db6d-4cd8-ac3e-4d62cafe3166",IMAGE("https://opnroad.io/wp-content/uploads/2023/09/Play-Button-White.png"))</f>
        <v>#REF!</v>
      </c>
      <c r="K34" s="52"/>
    </row>
    <row r="35">
      <c r="A35" s="29"/>
      <c r="B35" s="42">
        <v>6.0</v>
      </c>
      <c r="C35" s="43" t="s">
        <v>52</v>
      </c>
      <c r="E35" s="73"/>
      <c r="F35" s="73"/>
      <c r="G35" s="68"/>
      <c r="H35" s="69">
        <v>-50000.0</v>
      </c>
      <c r="I35" s="74"/>
      <c r="J35" s="66" t="str">
        <f>HYPERLINK("https://www.loom.com/share/0dbd23d0a65f453689b448aed1d728a8?sid=e9f3de10-887c-40c5-a1b8-187d5c73b481",IMAGE("https://opnroad.io/wp-content/uploads/2023/09/Play-Button-White.png"))</f>
        <v>#REF!</v>
      </c>
      <c r="K35" s="52"/>
    </row>
    <row r="36">
      <c r="A36" s="29"/>
      <c r="B36" s="75">
        <v>7.0</v>
      </c>
      <c r="C36" s="76" t="s">
        <v>53</v>
      </c>
      <c r="D36" s="77"/>
      <c r="E36" s="77"/>
      <c r="F36" s="78"/>
      <c r="G36" s="79"/>
      <c r="H36" s="69">
        <v>0.0</v>
      </c>
      <c r="I36" s="80"/>
      <c r="J36" s="81" t="str">
        <f>HYPERLINK("https://www.loom.com/share/f74bdb0d15194d71b77f01690a33fd83?sid=167407e5-653e-4c2c-a82c-a9ec79360b3d",IMAGE("https://opnroad.io/wp-content/uploads/2023/09/Play-Button-White.png"))</f>
        <v>#REF!</v>
      </c>
      <c r="K36" s="52"/>
    </row>
    <row r="37" ht="12.0" customHeight="1">
      <c r="A37" s="7"/>
      <c r="B37" s="7"/>
      <c r="C37" s="7"/>
      <c r="D37" s="7"/>
      <c r="E37" s="7"/>
      <c r="F37" s="7"/>
      <c r="G37" s="7"/>
      <c r="H37" s="7"/>
      <c r="I37" s="7"/>
      <c r="J37" s="7"/>
      <c r="K37" s="7"/>
    </row>
    <row r="38">
      <c r="A38" s="52"/>
      <c r="B38" s="52"/>
      <c r="C38" s="52"/>
      <c r="D38" s="52"/>
      <c r="E38" s="52"/>
      <c r="F38" s="52"/>
      <c r="G38" s="52"/>
      <c r="H38" s="82" t="s">
        <v>54</v>
      </c>
      <c r="I38" s="83">
        <f>IF(ISBLANK(H30),G31+G32+G33+G34+H35+H36,H31+H32+H33+H34+H35+H36)</f>
        <v>1310000</v>
      </c>
      <c r="J38" s="84"/>
      <c r="K38" s="85"/>
    </row>
    <row r="39">
      <c r="A39" s="52"/>
      <c r="B39" s="52"/>
      <c r="C39" s="52"/>
      <c r="D39" s="52"/>
      <c r="E39" s="52"/>
      <c r="F39" s="52"/>
      <c r="G39" s="52"/>
      <c r="H39" s="86" t="s">
        <v>55</v>
      </c>
      <c r="I39" s="87">
        <f>IF(ISBLANK(H30),I38/G30,I38/H30)</f>
        <v>0.16375</v>
      </c>
      <c r="J39" s="88"/>
      <c r="K39" s="85"/>
    </row>
    <row r="40">
      <c r="A40" s="52"/>
      <c r="B40" s="85"/>
      <c r="C40" s="85"/>
      <c r="D40" s="85"/>
      <c r="E40" s="89"/>
      <c r="F40" s="52"/>
      <c r="G40" s="52"/>
      <c r="H40" s="90" t="s">
        <v>56</v>
      </c>
      <c r="I40" s="91">
        <f>If(I38&lt;'Data Page'!B5,'Data Page'!C5,IF(I38&lt;'Data Page'!B6,'Data Page'!C6,IF(I38&lt;'Data Page'!B7,'Data Page'!C7,IF(I38&lt;'Data Page'!B8,'Data Page'!C8,IF(I38&lt;'Data Page'!B9,'Data Page'!C9,IF(I38&lt;'Data Page'!B10,'Data Page'!C10,IF(I38&lt;'Data Page'!B11,'Data Page'!C11,IF(I38&lt;'Data Page'!B12,'Data Page'!C12,IF(I38&lt;'Data Page'!B13,'Data Page'!C13,'Data Page'!C14)))))))))</f>
        <v>12</v>
      </c>
      <c r="J40" s="92"/>
      <c r="K40" s="52"/>
    </row>
    <row r="41" ht="11.25" customHeight="1">
      <c r="A41" s="7"/>
      <c r="B41" s="7"/>
      <c r="C41" s="7"/>
      <c r="D41" s="7"/>
      <c r="E41" s="7"/>
      <c r="F41" s="7"/>
      <c r="G41" s="7"/>
      <c r="H41" s="7"/>
      <c r="I41" s="7"/>
      <c r="J41" s="7"/>
      <c r="K41" s="7"/>
    </row>
    <row r="42" ht="29.25" customHeight="1">
      <c r="A42" s="7"/>
      <c r="B42" s="93" t="s">
        <v>57</v>
      </c>
      <c r="C42" s="94"/>
      <c r="D42" s="94"/>
      <c r="E42" s="95"/>
      <c r="F42" s="95"/>
      <c r="G42" s="95"/>
      <c r="H42" s="95"/>
      <c r="I42" s="95"/>
      <c r="J42" s="96"/>
      <c r="K42" s="7"/>
    </row>
    <row r="43" ht="14.25" customHeight="1">
      <c r="A43" s="7"/>
      <c r="B43" s="97" t="s">
        <v>10</v>
      </c>
      <c r="C43" s="98" t="s">
        <v>11</v>
      </c>
      <c r="D43" s="99"/>
      <c r="E43" s="98"/>
      <c r="F43" s="99"/>
      <c r="G43" s="98"/>
      <c r="H43" s="98" t="s">
        <v>45</v>
      </c>
      <c r="I43" s="98"/>
      <c r="J43" s="100" t="s">
        <v>13</v>
      </c>
      <c r="K43" s="7"/>
    </row>
    <row r="44" ht="17.25" customHeight="1">
      <c r="A44" s="7"/>
      <c r="B44" s="101">
        <v>1.0</v>
      </c>
      <c r="C44" s="35" t="s">
        <v>58</v>
      </c>
      <c r="F44" s="35"/>
      <c r="G44" s="102" t="s">
        <v>59</v>
      </c>
      <c r="I44" s="41"/>
      <c r="J44" s="103" t="str">
        <f>HYPERLINK("https://www.loom.com/share/faf843c110b3461eb9064fd6be5b16a3?sid=19ae2917-8304-4dfa-b99f-8b58f69ff5fa",IMAGE("https://opnroad.io/wp-content/uploads/2023/09/Play-Button-White.png"))</f>
        <v>#REF!</v>
      </c>
      <c r="K44" s="7"/>
    </row>
    <row r="45" ht="17.25" customHeight="1">
      <c r="A45" s="7"/>
      <c r="B45" s="104">
        <v>2.0</v>
      </c>
      <c r="C45" s="43" t="s">
        <v>60</v>
      </c>
      <c r="F45" s="43"/>
      <c r="G45" s="105" t="s">
        <v>61</v>
      </c>
      <c r="I45" s="44"/>
      <c r="J45" s="106"/>
      <c r="K45" s="7"/>
    </row>
    <row r="46" ht="17.25" customHeight="1">
      <c r="A46" s="7"/>
      <c r="B46" s="101">
        <v>3.0</v>
      </c>
      <c r="C46" s="35" t="s">
        <v>62</v>
      </c>
      <c r="E46" s="35"/>
      <c r="F46" s="35"/>
      <c r="G46" s="107" t="s">
        <v>24</v>
      </c>
      <c r="I46" s="41"/>
      <c r="J46" s="106"/>
      <c r="K46" s="7"/>
    </row>
    <row r="47" ht="17.25" customHeight="1">
      <c r="A47" s="7"/>
      <c r="B47" s="108">
        <v>4.0</v>
      </c>
      <c r="C47" s="109" t="s">
        <v>63</v>
      </c>
      <c r="D47" s="99"/>
      <c r="E47" s="99"/>
      <c r="F47" s="109"/>
      <c r="G47" s="110">
        <v>3.0</v>
      </c>
      <c r="H47" s="111"/>
      <c r="I47" s="112"/>
      <c r="J47" s="113"/>
      <c r="K47" s="7"/>
    </row>
    <row r="48" ht="15.75" customHeight="1">
      <c r="A48" s="7"/>
      <c r="B48" s="114"/>
      <c r="C48" s="114"/>
      <c r="D48" s="114"/>
      <c r="E48" s="114"/>
      <c r="F48" s="114"/>
      <c r="G48" s="114"/>
      <c r="H48" s="114"/>
      <c r="I48" s="114"/>
      <c r="J48" s="85"/>
      <c r="K48" s="7"/>
    </row>
    <row r="49">
      <c r="A49" s="52"/>
      <c r="B49" s="60" t="s">
        <v>64</v>
      </c>
      <c r="C49" s="115"/>
      <c r="D49" s="116" t="s">
        <v>65</v>
      </c>
      <c r="E49" s="116" t="s">
        <v>66</v>
      </c>
      <c r="F49" s="116"/>
      <c r="G49" s="116" t="s">
        <v>67</v>
      </c>
      <c r="H49" s="116" t="s">
        <v>68</v>
      </c>
      <c r="I49" s="116" t="s">
        <v>69</v>
      </c>
      <c r="J49" s="117" t="s">
        <v>70</v>
      </c>
      <c r="K49" s="85"/>
    </row>
    <row r="50">
      <c r="A50" s="52"/>
      <c r="B50" s="118" t="s">
        <v>71</v>
      </c>
      <c r="D50" s="119">
        <v>1.5</v>
      </c>
      <c r="E50" s="119">
        <v>2.0</v>
      </c>
      <c r="G50" s="119">
        <v>3.5</v>
      </c>
      <c r="H50" s="119">
        <v>5.0</v>
      </c>
      <c r="I50" s="119">
        <v>8.0</v>
      </c>
      <c r="J50" s="120">
        <f>median(D50:I50)</f>
        <v>3.5</v>
      </c>
      <c r="K50" s="85"/>
    </row>
    <row r="51">
      <c r="A51" s="52"/>
      <c r="B51" s="121" t="s">
        <v>72</v>
      </c>
      <c r="C51" s="22"/>
      <c r="D51" s="122">
        <v>1.7</v>
      </c>
      <c r="E51" s="110">
        <v>2.7</v>
      </c>
      <c r="F51" s="123"/>
      <c r="G51" s="122">
        <v>4.0</v>
      </c>
      <c r="H51" s="124">
        <v>5.7</v>
      </c>
      <c r="I51" s="124">
        <v>8.7</v>
      </c>
      <c r="J51" s="125">
        <f>G51</f>
        <v>4</v>
      </c>
      <c r="K51" s="85"/>
    </row>
    <row r="52">
      <c r="A52" s="7"/>
      <c r="B52" s="126"/>
      <c r="C52" s="126"/>
      <c r="D52" s="127" t="s">
        <v>73</v>
      </c>
      <c r="E52" s="128" t="s">
        <v>74</v>
      </c>
      <c r="F52" s="129"/>
      <c r="G52" s="128" t="s">
        <v>75</v>
      </c>
      <c r="H52" s="130" t="s">
        <v>76</v>
      </c>
      <c r="I52" s="131"/>
      <c r="J52" s="132">
        <f>if(OR(G44="Use Common Multiples",G44="Use Custom Multiple"), if(J4&lt;=0.5,D50,if(J4&lt;=0.6,E50,if(J4&lt;=0.7,G50,if(J4&lt;=0.85,(G50+H50)/2,if(J4&lt;=0.95,H50,(H50+I50)/2))))), IF(G44="Use Industry Multiples",if(J4&lt;=0.5,D51,if(J4&lt;=0.6,E51,if(J4&lt;=0.7,G51,if(J4&lt;=0.85,(G51+H51)/2,if(J4&lt;=0.95,H51,(H51+I51)/2)))))))</f>
        <v>4.25</v>
      </c>
      <c r="K52" s="7"/>
    </row>
    <row r="53" ht="13.5" customHeight="1">
      <c r="A53" s="7"/>
      <c r="B53" s="126"/>
      <c r="C53" s="126"/>
      <c r="D53" s="129">
        <f>IF($G$45="Risk Weighting Off",(IF($G$46="Yes",E53-0.5,E53)),IF(G45="Risk Weighting On",(If(G46="Yes",G53-0.5,G53))))</f>
        <v>4.85</v>
      </c>
      <c r="E53" s="133">
        <f>IF(G44="Use Common Multiples",G50,G51)</f>
        <v>4</v>
      </c>
      <c r="F53" s="129"/>
      <c r="G53" s="129">
        <f>if(G44="Use Common Multiples", if(J4&lt;=0.5,D50,if(J4&lt;=0.6,E50,if(J4&lt;=0.7,G50,if(J4&lt;=0.85,(G50+H50)/2,if(J4&lt;=0.95,H50,(H50+I50)/2))))),  if(J4&lt;=0.5,D51,if(J4&lt;=0.6,E51,if(J4&lt;=0.7,G51,if(J4&lt;=0.85,(G51+H51)/2,if(J4&lt;=0.95,H51,(H51+I51)/2))))))</f>
        <v>4.85</v>
      </c>
      <c r="H53" s="7"/>
      <c r="I53" s="7"/>
      <c r="J53" s="7"/>
      <c r="K53" s="7"/>
    </row>
    <row r="54">
      <c r="A54" s="7"/>
      <c r="B54" s="126"/>
      <c r="C54" s="126"/>
      <c r="D54" s="129"/>
      <c r="E54" s="129"/>
      <c r="F54" s="129"/>
      <c r="G54" s="129"/>
      <c r="H54" s="134" t="s">
        <v>77</v>
      </c>
      <c r="I54" s="131"/>
      <c r="J54" s="135">
        <f>IF(G44="Use Custom Multiple",G47,D53)</f>
        <v>3</v>
      </c>
      <c r="K54" s="7"/>
    </row>
    <row r="55">
      <c r="A55" s="136" t="str">
        <f>Instructions!A988</f>
        <v>© OpnRoad 2023</v>
      </c>
    </row>
  </sheetData>
  <mergeCells count="53">
    <mergeCell ref="B3:E3"/>
    <mergeCell ref="G3:J3"/>
    <mergeCell ref="C4:E4"/>
    <mergeCell ref="C5:E5"/>
    <mergeCell ref="C6:E6"/>
    <mergeCell ref="B8:J8"/>
    <mergeCell ref="C9:G9"/>
    <mergeCell ref="C11:G11"/>
    <mergeCell ref="C12:G12"/>
    <mergeCell ref="C13:G13"/>
    <mergeCell ref="C14:G14"/>
    <mergeCell ref="C15:G15"/>
    <mergeCell ref="C16:G16"/>
    <mergeCell ref="C17:G17"/>
    <mergeCell ref="C18:G18"/>
    <mergeCell ref="C19:G19"/>
    <mergeCell ref="C20:G20"/>
    <mergeCell ref="C21:G21"/>
    <mergeCell ref="C22:G22"/>
    <mergeCell ref="C23:G23"/>
    <mergeCell ref="C24:G24"/>
    <mergeCell ref="B28:J28"/>
    <mergeCell ref="C29:D29"/>
    <mergeCell ref="E29:F29"/>
    <mergeCell ref="E30:F30"/>
    <mergeCell ref="E31:F31"/>
    <mergeCell ref="E32:F32"/>
    <mergeCell ref="E33:F33"/>
    <mergeCell ref="E34:F34"/>
    <mergeCell ref="C35:D35"/>
    <mergeCell ref="C36:E36"/>
    <mergeCell ref="I38:J38"/>
    <mergeCell ref="I39:J39"/>
    <mergeCell ref="I40:J40"/>
    <mergeCell ref="B42:D42"/>
    <mergeCell ref="C43:D43"/>
    <mergeCell ref="E43:F43"/>
    <mergeCell ref="C44:E44"/>
    <mergeCell ref="G44:H44"/>
    <mergeCell ref="C45:E45"/>
    <mergeCell ref="G45:H45"/>
    <mergeCell ref="G46:H46"/>
    <mergeCell ref="G47:H47"/>
    <mergeCell ref="H52:I52"/>
    <mergeCell ref="H54:I54"/>
    <mergeCell ref="A55:K55"/>
    <mergeCell ref="C46:D46"/>
    <mergeCell ref="C47:E47"/>
    <mergeCell ref="B49:C49"/>
    <mergeCell ref="B50:C50"/>
    <mergeCell ref="E50:F50"/>
    <mergeCell ref="B51:C51"/>
    <mergeCell ref="E51:F51"/>
  </mergeCells>
  <conditionalFormatting sqref="J5">
    <cfRule type="expression" dxfId="0" priority="1">
      <formula>ISBETWEEN(J4,0,0.49999999)</formula>
    </cfRule>
  </conditionalFormatting>
  <conditionalFormatting sqref="J5">
    <cfRule type="expression" dxfId="1" priority="2">
      <formula>ISBETWEEN(J4,0.5,0.5999999999)</formula>
    </cfRule>
  </conditionalFormatting>
  <conditionalFormatting sqref="J5">
    <cfRule type="expression" dxfId="2" priority="3">
      <formula>ISBETWEEN(J4,0.6,0.749999999999)</formula>
    </cfRule>
  </conditionalFormatting>
  <conditionalFormatting sqref="J5">
    <cfRule type="expression" dxfId="3" priority="4">
      <formula>ISBETWEEN(J4,0.75,0.89)</formula>
    </cfRule>
  </conditionalFormatting>
  <conditionalFormatting sqref="J5">
    <cfRule type="expression" dxfId="4" priority="5">
      <formula>ISBETWEEN(J4,0.89999999999999,1)</formula>
    </cfRule>
  </conditionalFormatting>
  <conditionalFormatting sqref="H36">
    <cfRule type="expression" dxfId="5" priority="6">
      <formula>H20&lt;&gt;"Building is Owned"</formula>
    </cfRule>
  </conditionalFormatting>
  <dataValidations>
    <dataValidation type="list" allowBlank="1" showErrorMessage="1" sqref="H14">
      <formula1>"Select,10%+ YOY Steady Growth,Modest YOY Steady Growth,Flat, steady and consistent,Steadily declining,Variable. Some years up, some years down"</formula1>
    </dataValidation>
    <dataValidation type="list" allowBlank="1" showErrorMessage="1" sqref="G46">
      <formula1>"Yes,No"</formula1>
    </dataValidation>
    <dataValidation type="list" allowBlank="1" showErrorMessage="1" sqref="H18">
      <formula1>"Select,Under 1%,Under 5%,Between 5%-15%,Over 15%,Over 30%"</formula1>
    </dataValidation>
    <dataValidation type="list" allowBlank="1" showErrorMessage="1" sqref="H20">
      <formula1>"Select,Building is Owned,Over 10 years,Over 8 years,5 - 8 years,Under 5 years,Under 3 years"</formula1>
    </dataValidation>
    <dataValidation type="list" allowBlank="1" showErrorMessage="1" sqref="H24">
      <formula1>"Select,0,1,2,3,4"</formula1>
    </dataValidation>
    <dataValidation type="list" allowBlank="1" showErrorMessage="1" sqref="H17">
      <formula1>"Select,Yes,Between,No"</formula1>
    </dataValidation>
    <dataValidation type="list" allowBlank="1" showErrorMessage="1" sqref="H11:H13 H16">
      <formula1>"Select,Yes,No"</formula1>
    </dataValidation>
    <dataValidation type="list" allowBlank="1" showErrorMessage="1" sqref="G45">
      <formula1>"Risk Weighting On,Risk Weighting Off"</formula1>
    </dataValidation>
    <dataValidation type="list" allowBlank="1" showErrorMessage="1" sqref="H23">
      <formula1>"Select,Contracted Recurring Monthly Payments,Some Reccuring Revenue,Cash and Carry,Deposit and Payment on Completion,30 - 90 day terms,90 - 120 day terms"</formula1>
    </dataValidation>
    <dataValidation type="list" allowBlank="1" showErrorMessage="1" sqref="C5">
      <formula1>'NAICS Codes'!$A$3:$A55</formula1>
    </dataValidation>
    <dataValidation type="list" allowBlank="1" showErrorMessage="1" sqref="H22">
      <formula1>"Select,Cloudbased ERP,Customized CRM,Basic CRM,Excel Sheets,None"</formula1>
    </dataValidation>
    <dataValidation type="list" allowBlank="1" showErrorMessage="1" sqref="E25">
      <formula1>"On,Off"</formula1>
    </dataValidation>
    <dataValidation type="list" allowBlank="1" showErrorMessage="1" sqref="H21">
      <formula1>"Select,Over 25 years,Over 15 years,10 - 15 years,Under 10 years,Under 5 years"</formula1>
    </dataValidation>
    <dataValidation type="list" allowBlank="1" showErrorMessage="1" sqref="G44">
      <formula1>"Select Data,Use Common Multiples,Use Industry Multiples,Use Custom Multiple"</formula1>
    </dataValidation>
    <dataValidation type="list" allowBlank="1" showErrorMessage="1" sqref="H19">
      <formula1>"Select,Under 10,Under 20,20 - 30,30 - 50,Over 50"</formula1>
    </dataValidation>
    <dataValidation type="list" allowBlank="1" showErrorMessage="1" sqref="H15">
      <formula1>"Select,5+ years,3+ years,2 years,1 year,Unsure"</formula1>
    </dataValidation>
  </dataValidations>
  <printOptions gridLines="1" horizontalCentered="1"/>
  <pageMargins bottom="0.75" footer="0.0" header="0.0" left="0.7" right="0.7" top="0.75"/>
  <pageSetup cellComments="atEnd" orientation="landscape" pageOrder="overThenDown"/>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outlinePr summaryBelow="0" summaryRight="0"/>
  </sheetPr>
  <sheetViews>
    <sheetView showGridLines="0" workbookViewId="0"/>
  </sheetViews>
  <sheetFormatPr customHeight="1" defaultColWidth="12.63" defaultRowHeight="15.75" outlineLevelCol="1"/>
  <cols>
    <col customWidth="1" min="1" max="1" width="1.88"/>
    <col customWidth="1" min="2" max="2" width="1.38"/>
    <col customWidth="1" min="3" max="3" width="27.88"/>
    <col customWidth="1" min="4" max="4" width="18.0"/>
    <col customWidth="1" min="5" max="5" width="12.88"/>
    <col customWidth="1" min="6" max="6" width="1.25"/>
    <col customWidth="1" min="7" max="7" width="1.88"/>
    <col customWidth="1" min="8" max="8" width="1.38"/>
    <col customWidth="1" min="9" max="9" width="27.88"/>
    <col customWidth="1" min="10" max="10" width="18.0"/>
    <col customWidth="1" min="11" max="11" width="12.88"/>
    <col customWidth="1" min="12" max="12" width="1.25"/>
    <col customWidth="1" min="13" max="13" width="1.88"/>
    <col customWidth="1" min="14" max="14" width="1.38"/>
    <col customWidth="1" min="15" max="15" width="27.88"/>
    <col customWidth="1" min="16" max="16" width="18.0"/>
    <col customWidth="1" min="17" max="17" width="12.88"/>
    <col customWidth="1" min="18" max="18" width="1.25"/>
    <col customWidth="1" min="19" max="19" width="1.88"/>
    <col customWidth="1" min="20" max="20" width="1.38"/>
    <col customWidth="1" min="21" max="21" width="27.88"/>
    <col customWidth="1" min="22" max="22" width="18.0"/>
    <col customWidth="1" min="23" max="23" width="12.88"/>
    <col collapsed="1" customWidth="1" min="24" max="24" width="1.25"/>
    <col customWidth="1" hidden="1" min="25" max="27" width="18.75" outlineLevel="1"/>
    <col customWidth="1" hidden="1" min="28" max="28" width="1.25" outlineLevel="1"/>
    <col customWidth="1" min="29" max="29" width="5.25"/>
  </cols>
  <sheetData>
    <row r="1" ht="82.5" customHeight="1">
      <c r="A1" s="137"/>
      <c r="B1" s="6"/>
      <c r="C1" s="6"/>
      <c r="D1" s="6"/>
      <c r="E1" s="6"/>
      <c r="F1" s="6"/>
      <c r="G1" s="6"/>
      <c r="H1" s="6"/>
      <c r="I1" s="6"/>
      <c r="J1" s="6"/>
      <c r="K1" s="6"/>
      <c r="L1" s="6"/>
      <c r="M1" s="6"/>
      <c r="N1" s="6"/>
      <c r="O1" s="6"/>
      <c r="P1" s="6"/>
      <c r="Q1" s="6"/>
      <c r="R1" s="6"/>
      <c r="S1" s="6"/>
      <c r="T1" s="6"/>
      <c r="U1" s="6"/>
      <c r="V1" s="6"/>
      <c r="W1" s="6"/>
      <c r="X1" s="5"/>
      <c r="Y1" s="5"/>
      <c r="Z1" s="5"/>
      <c r="AA1" s="5"/>
      <c r="AB1" s="5"/>
      <c r="AC1" s="5"/>
    </row>
    <row r="2" ht="9.75" customHeight="1">
      <c r="A2" s="138"/>
      <c r="B2" s="138"/>
      <c r="C2" s="138"/>
      <c r="D2" s="139">
        <f>Z16</f>
        <v>3930000</v>
      </c>
      <c r="E2" s="138"/>
      <c r="F2" s="138"/>
      <c r="G2" s="138"/>
      <c r="H2" s="138"/>
      <c r="I2" s="138"/>
      <c r="J2" s="138"/>
      <c r="K2" s="138"/>
      <c r="L2" s="138"/>
      <c r="M2" s="138"/>
      <c r="N2" s="138"/>
      <c r="O2" s="138"/>
      <c r="P2" s="138"/>
      <c r="Q2" s="138"/>
      <c r="R2" s="138"/>
      <c r="S2" s="138"/>
      <c r="T2" s="138"/>
      <c r="U2" s="138"/>
      <c r="V2" s="139">
        <f>W16</f>
        <v>12825000</v>
      </c>
      <c r="X2" s="138"/>
      <c r="Y2" s="138"/>
      <c r="Z2" s="138"/>
      <c r="AA2" s="138"/>
      <c r="AB2" s="138"/>
      <c r="AC2" s="138"/>
    </row>
    <row r="3" ht="93.0" customHeight="1">
      <c r="A3" s="140"/>
      <c r="B3" s="141"/>
      <c r="C3" s="141"/>
      <c r="D3" s="142"/>
      <c r="E3" s="143"/>
      <c r="F3" s="143"/>
      <c r="G3" s="143"/>
      <c r="H3" s="143"/>
      <c r="I3" s="5"/>
      <c r="J3" s="6"/>
      <c r="K3" s="6"/>
      <c r="L3" s="6"/>
      <c r="M3" s="6"/>
      <c r="N3" s="6"/>
      <c r="O3" s="6"/>
      <c r="P3" s="6"/>
      <c r="Q3" s="6"/>
      <c r="R3" s="6"/>
      <c r="S3" s="144"/>
      <c r="T3" s="144"/>
      <c r="U3" s="141"/>
      <c r="V3" s="142"/>
      <c r="W3" s="142"/>
      <c r="X3" s="145"/>
      <c r="Y3" s="145"/>
      <c r="Z3" s="145"/>
      <c r="AA3" s="145"/>
      <c r="AB3" s="145"/>
      <c r="AC3" s="145"/>
    </row>
    <row r="4" ht="21.75" customHeight="1">
      <c r="A4" s="146"/>
      <c r="B4" s="147"/>
      <c r="C4" s="147" t="s">
        <v>78</v>
      </c>
      <c r="E4" s="148">
        <v>0.25</v>
      </c>
      <c r="G4" s="149"/>
      <c r="H4" s="149"/>
      <c r="I4" s="147" t="s">
        <v>79</v>
      </c>
      <c r="K4" s="148">
        <v>0.05</v>
      </c>
      <c r="M4" s="147"/>
      <c r="N4" s="147"/>
      <c r="O4" s="147" t="s">
        <v>80</v>
      </c>
      <c r="Q4" s="148">
        <v>1.0</v>
      </c>
      <c r="S4" s="149"/>
      <c r="T4" s="149"/>
      <c r="U4" s="147"/>
      <c r="V4" s="149"/>
      <c r="W4" s="149"/>
      <c r="X4" s="149"/>
      <c r="Y4" s="149"/>
      <c r="Z4" s="149"/>
      <c r="AA4" s="149"/>
      <c r="AB4" s="149"/>
      <c r="AC4" s="149"/>
    </row>
    <row r="5" ht="5.25" customHeight="1">
      <c r="A5" s="146"/>
      <c r="B5" s="147"/>
      <c r="C5" s="147"/>
      <c r="D5" s="147"/>
      <c r="E5" s="150"/>
      <c r="F5" s="149"/>
      <c r="G5" s="149"/>
      <c r="H5" s="149"/>
      <c r="I5" s="147"/>
      <c r="J5" s="147"/>
      <c r="K5" s="150"/>
      <c r="L5" s="147"/>
      <c r="M5" s="147"/>
      <c r="N5" s="147"/>
      <c r="O5" s="147"/>
      <c r="P5" s="147"/>
      <c r="Q5" s="150"/>
      <c r="R5" s="147"/>
      <c r="S5" s="149"/>
      <c r="T5" s="149"/>
      <c r="U5" s="147"/>
      <c r="V5" s="149"/>
      <c r="W5" s="149"/>
      <c r="X5" s="149"/>
      <c r="Y5" s="149"/>
      <c r="Z5" s="149"/>
      <c r="AA5" s="149"/>
      <c r="AB5" s="149"/>
      <c r="AC5" s="149"/>
    </row>
    <row r="6" ht="27.75" customHeight="1">
      <c r="A6" s="151"/>
      <c r="B6" s="152" t="s">
        <v>81</v>
      </c>
      <c r="G6" s="153"/>
      <c r="H6" s="152" t="s">
        <v>82</v>
      </c>
      <c r="M6" s="154"/>
      <c r="N6" s="152" t="s">
        <v>83</v>
      </c>
      <c r="S6" s="149"/>
      <c r="T6" s="152" t="s">
        <v>84</v>
      </c>
      <c r="Y6" s="155" t="s">
        <v>85</v>
      </c>
      <c r="AC6" s="156"/>
    </row>
    <row r="7" ht="6.75" customHeight="1">
      <c r="A7" s="140"/>
      <c r="B7" s="157"/>
      <c r="C7" s="158"/>
      <c r="D7" s="158"/>
      <c r="E7" s="158"/>
      <c r="F7" s="159"/>
      <c r="G7" s="143"/>
      <c r="H7" s="157"/>
      <c r="I7" s="158"/>
      <c r="J7" s="158"/>
      <c r="K7" s="158"/>
      <c r="L7" s="159"/>
      <c r="M7" s="160"/>
      <c r="N7" s="157"/>
      <c r="O7" s="158"/>
      <c r="P7" s="158"/>
      <c r="Q7" s="158"/>
      <c r="R7" s="159"/>
      <c r="S7" s="149"/>
      <c r="T7" s="161"/>
      <c r="U7" s="158"/>
      <c r="V7" s="158"/>
      <c r="W7" s="158"/>
      <c r="X7" s="162"/>
      <c r="Y7" s="162"/>
      <c r="Z7" s="162"/>
      <c r="AA7" s="162"/>
      <c r="AB7" s="162"/>
      <c r="AC7" s="149"/>
    </row>
    <row r="8">
      <c r="A8" s="140"/>
      <c r="B8" s="157"/>
      <c r="C8" s="163" t="s">
        <v>54</v>
      </c>
      <c r="D8" s="9"/>
      <c r="E8" s="10"/>
      <c r="F8" s="159"/>
      <c r="G8" s="143"/>
      <c r="H8" s="157"/>
      <c r="I8" s="163" t="s">
        <v>54</v>
      </c>
      <c r="J8" s="9"/>
      <c r="K8" s="10"/>
      <c r="L8" s="159"/>
      <c r="M8" s="160"/>
      <c r="N8" s="157"/>
      <c r="O8" s="163" t="s">
        <v>54</v>
      </c>
      <c r="P8" s="9"/>
      <c r="Q8" s="10"/>
      <c r="R8" s="159"/>
      <c r="S8" s="149"/>
      <c r="T8" s="161"/>
      <c r="U8" s="163" t="s">
        <v>84</v>
      </c>
      <c r="V8" s="9"/>
      <c r="W8" s="10"/>
      <c r="X8" s="162"/>
      <c r="Y8" s="147" t="s">
        <v>85</v>
      </c>
      <c r="AB8" s="162"/>
      <c r="AC8" s="149"/>
    </row>
    <row r="9">
      <c r="A9" s="140"/>
      <c r="B9" s="164"/>
      <c r="C9" s="165" t="s">
        <v>86</v>
      </c>
      <c r="D9" s="166">
        <f>Z9*(E4+1)</f>
        <v>10000000</v>
      </c>
      <c r="E9" s="167">
        <v>1.0</v>
      </c>
      <c r="F9" s="168"/>
      <c r="G9" s="169"/>
      <c r="H9" s="164"/>
      <c r="I9" s="165" t="s">
        <v>86</v>
      </c>
      <c r="J9" s="170">
        <f>Z9</f>
        <v>8000000</v>
      </c>
      <c r="K9" s="167">
        <v>1.0</v>
      </c>
      <c r="L9" s="168"/>
      <c r="M9" s="171"/>
      <c r="N9" s="164"/>
      <c r="O9" s="165" t="s">
        <v>86</v>
      </c>
      <c r="P9" s="170">
        <f>Z9</f>
        <v>8000000</v>
      </c>
      <c r="Q9" s="167">
        <v>1.0</v>
      </c>
      <c r="R9" s="168"/>
      <c r="S9" s="149"/>
      <c r="T9" s="162"/>
      <c r="U9" s="165" t="s">
        <v>86</v>
      </c>
      <c r="V9" s="166">
        <f>D9</f>
        <v>10000000</v>
      </c>
      <c r="W9" s="167">
        <v>1.0</v>
      </c>
      <c r="X9" s="162"/>
      <c r="Y9" s="172" t="s">
        <v>86</v>
      </c>
      <c r="Z9" s="173">
        <f>IF(ISBLANK('PART 1 - Data Input &amp; Sellabili'!H30),'PART 1 - Data Input &amp; Sellabili'!G30,'PART 1 - Data Input &amp; Sellabili'!H30)</f>
        <v>8000000</v>
      </c>
      <c r="AA9" s="174">
        <v>1.0</v>
      </c>
      <c r="AB9" s="162"/>
      <c r="AC9" s="149"/>
    </row>
    <row r="10">
      <c r="A10" s="140"/>
      <c r="B10" s="164"/>
      <c r="C10" s="165" t="s">
        <v>87</v>
      </c>
      <c r="D10" s="173">
        <f>D9*E10</f>
        <v>8437500</v>
      </c>
      <c r="E10" s="167">
        <f t="shared" ref="E10:E12" si="1">AA10</f>
        <v>0.84375</v>
      </c>
      <c r="F10" s="168"/>
      <c r="G10" s="169"/>
      <c r="H10" s="164"/>
      <c r="I10" s="165" t="s">
        <v>87</v>
      </c>
      <c r="J10" s="173">
        <f>J9*K10</f>
        <v>6350000</v>
      </c>
      <c r="K10" s="175">
        <f>AA10-K4</f>
        <v>0.79375</v>
      </c>
      <c r="L10" s="168"/>
      <c r="M10" s="171"/>
      <c r="N10" s="164"/>
      <c r="O10" s="165" t="s">
        <v>87</v>
      </c>
      <c r="P10" s="173">
        <f>P9*Q10</f>
        <v>6750000</v>
      </c>
      <c r="Q10" s="176">
        <f>AA10</f>
        <v>0.84375</v>
      </c>
      <c r="R10" s="168"/>
      <c r="S10" s="149"/>
      <c r="T10" s="162"/>
      <c r="U10" s="165" t="s">
        <v>87</v>
      </c>
      <c r="V10" s="173">
        <f>V9*W10</f>
        <v>7937500</v>
      </c>
      <c r="W10" s="175">
        <f>K10</f>
        <v>0.79375</v>
      </c>
      <c r="X10" s="162"/>
      <c r="Y10" s="172" t="s">
        <v>87</v>
      </c>
      <c r="Z10" s="173">
        <f>Z9-Z11</f>
        <v>6750000</v>
      </c>
      <c r="AA10" s="174">
        <f>Z10/Z9</f>
        <v>0.84375</v>
      </c>
      <c r="AB10" s="162"/>
      <c r="AC10" s="149"/>
    </row>
    <row r="11">
      <c r="A11" s="140"/>
      <c r="B11" s="164"/>
      <c r="C11" s="177" t="s">
        <v>88</v>
      </c>
      <c r="D11" s="178">
        <f>D9-D10</f>
        <v>1562500</v>
      </c>
      <c r="E11" s="179">
        <f t="shared" si="1"/>
        <v>0.15625</v>
      </c>
      <c r="F11" s="168"/>
      <c r="G11" s="169"/>
      <c r="H11" s="164"/>
      <c r="I11" s="177" t="s">
        <v>88</v>
      </c>
      <c r="J11" s="178">
        <f>J9-J10</f>
        <v>1650000</v>
      </c>
      <c r="K11" s="180">
        <f>J11/J9</f>
        <v>0.20625</v>
      </c>
      <c r="L11" s="168"/>
      <c r="M11" s="171"/>
      <c r="N11" s="164"/>
      <c r="O11" s="181" t="s">
        <v>88</v>
      </c>
      <c r="P11" s="182">
        <f>P9-P10</f>
        <v>1250000</v>
      </c>
      <c r="Q11" s="183">
        <f>P11/P9</f>
        <v>0.15625</v>
      </c>
      <c r="R11" s="168"/>
      <c r="S11" s="149"/>
      <c r="T11" s="162"/>
      <c r="U11" s="184" t="s">
        <v>88</v>
      </c>
      <c r="V11" s="185">
        <f>V9-V10</f>
        <v>2062500</v>
      </c>
      <c r="W11" s="180">
        <f>V11/V9</f>
        <v>0.20625</v>
      </c>
      <c r="X11" s="162"/>
      <c r="Y11" s="186" t="s">
        <v>88</v>
      </c>
      <c r="Z11" s="185">
        <f>IF(ISBLANK('PART 1 - Data Input &amp; Sellabili'!H31),'PART 1 - Data Input &amp; Sellabili'!G31,'PART 1 - Data Input &amp; Sellabili'!H31)</f>
        <v>1250000</v>
      </c>
      <c r="AA11" s="187">
        <f>Z11/Z9</f>
        <v>0.15625</v>
      </c>
      <c r="AB11" s="162"/>
      <c r="AC11" s="149"/>
    </row>
    <row r="12">
      <c r="A12" s="140"/>
      <c r="B12" s="164"/>
      <c r="C12" s="188" t="s">
        <v>89</v>
      </c>
      <c r="D12" s="189">
        <f>D9*E12</f>
        <v>1637500</v>
      </c>
      <c r="E12" s="190">
        <f t="shared" si="1"/>
        <v>0.16375</v>
      </c>
      <c r="F12" s="168"/>
      <c r="G12" s="169"/>
      <c r="H12" s="164"/>
      <c r="I12" s="188" t="s">
        <v>89</v>
      </c>
      <c r="J12" s="189">
        <f>J9*K12</f>
        <v>1710000</v>
      </c>
      <c r="K12" s="191">
        <f>AA12+(K11-AA11)</f>
        <v>0.21375</v>
      </c>
      <c r="L12" s="168"/>
      <c r="M12" s="171"/>
      <c r="N12" s="164"/>
      <c r="O12" s="192" t="s">
        <v>89</v>
      </c>
      <c r="P12" s="193">
        <f>P9*Q12</f>
        <v>1310000</v>
      </c>
      <c r="Q12" s="194">
        <f>AA12</f>
        <v>0.16375</v>
      </c>
      <c r="R12" s="168"/>
      <c r="S12" s="149"/>
      <c r="T12" s="162"/>
      <c r="U12" s="195" t="s">
        <v>89</v>
      </c>
      <c r="V12" s="196">
        <f>W12*V9</f>
        <v>2137500</v>
      </c>
      <c r="W12" s="191">
        <f>AA12+(K11-AA11)</f>
        <v>0.21375</v>
      </c>
      <c r="X12" s="162"/>
      <c r="Y12" s="186" t="s">
        <v>89</v>
      </c>
      <c r="Z12" s="185">
        <f>'PART 1 - Data Input &amp; Sellabili'!I38</f>
        <v>1310000</v>
      </c>
      <c r="AA12" s="187">
        <f>Z12/Z9</f>
        <v>0.16375</v>
      </c>
      <c r="AB12" s="162"/>
      <c r="AC12" s="149"/>
    </row>
    <row r="13" ht="6.0" customHeight="1">
      <c r="A13" s="140"/>
      <c r="B13" s="197"/>
      <c r="C13" s="197"/>
      <c r="D13" s="197"/>
      <c r="E13" s="197"/>
      <c r="F13" s="197"/>
      <c r="G13" s="140"/>
      <c r="H13" s="197"/>
      <c r="I13" s="197"/>
      <c r="J13" s="197"/>
      <c r="K13" s="197"/>
      <c r="L13" s="197"/>
      <c r="M13" s="160"/>
      <c r="N13" s="197"/>
      <c r="O13" s="197"/>
      <c r="P13" s="197"/>
      <c r="Q13" s="197"/>
      <c r="R13" s="197"/>
      <c r="S13" s="149"/>
      <c r="T13" s="161"/>
      <c r="U13" s="161"/>
      <c r="V13" s="161"/>
      <c r="W13" s="161"/>
      <c r="X13" s="162"/>
      <c r="Y13" s="198"/>
      <c r="Z13" s="198"/>
      <c r="AA13" s="198"/>
      <c r="AB13" s="162"/>
      <c r="AC13" s="149"/>
    </row>
    <row r="14" ht="18.75" customHeight="1">
      <c r="A14" s="140"/>
      <c r="B14" s="199"/>
      <c r="C14" s="163" t="s">
        <v>90</v>
      </c>
      <c r="D14" s="9"/>
      <c r="E14" s="10"/>
      <c r="F14" s="200"/>
      <c r="G14" s="201"/>
      <c r="H14" s="199"/>
      <c r="I14" s="163" t="s">
        <v>90</v>
      </c>
      <c r="J14" s="9"/>
      <c r="K14" s="10"/>
      <c r="L14" s="200"/>
      <c r="M14" s="160"/>
      <c r="N14" s="199"/>
      <c r="O14" s="163" t="s">
        <v>90</v>
      </c>
      <c r="P14" s="9"/>
      <c r="Q14" s="10"/>
      <c r="R14" s="200"/>
      <c r="S14" s="149"/>
      <c r="T14" s="161"/>
      <c r="U14" s="202" t="s">
        <v>91</v>
      </c>
      <c r="V14" s="203"/>
      <c r="W14" s="204"/>
      <c r="X14" s="162"/>
      <c r="Y14" s="147" t="s">
        <v>92</v>
      </c>
      <c r="AB14" s="162"/>
      <c r="AC14" s="149"/>
    </row>
    <row r="15">
      <c r="A15" s="140"/>
      <c r="B15" s="164"/>
      <c r="C15" s="165" t="s">
        <v>93</v>
      </c>
      <c r="D15" s="205"/>
      <c r="E15" s="206">
        <f>Z15</f>
        <v>3</v>
      </c>
      <c r="F15" s="168"/>
      <c r="G15" s="169"/>
      <c r="H15" s="164"/>
      <c r="I15" s="165" t="s">
        <v>93</v>
      </c>
      <c r="J15" s="205"/>
      <c r="K15" s="206">
        <f>Z15</f>
        <v>3</v>
      </c>
      <c r="L15" s="168"/>
      <c r="M15" s="171"/>
      <c r="N15" s="164"/>
      <c r="O15" s="165" t="s">
        <v>93</v>
      </c>
      <c r="P15" s="205"/>
      <c r="Q15" s="207">
        <f>Z15+(Z15*Q4)</f>
        <v>6</v>
      </c>
      <c r="R15" s="168"/>
      <c r="S15" s="149"/>
      <c r="T15" s="162"/>
      <c r="U15" s="165" t="s">
        <v>93</v>
      </c>
      <c r="V15" s="208"/>
      <c r="W15" s="207">
        <f>Q15</f>
        <v>6</v>
      </c>
      <c r="X15" s="162"/>
      <c r="Y15" s="209" t="s">
        <v>93</v>
      </c>
      <c r="Z15" s="210">
        <f>'PART 1 - Data Input &amp; Sellabili'!J54</f>
        <v>3</v>
      </c>
      <c r="AA15" s="211"/>
      <c r="AB15" s="162"/>
      <c r="AC15" s="149"/>
    </row>
    <row r="16">
      <c r="A16" s="140"/>
      <c r="B16" s="164"/>
      <c r="C16" s="212" t="s">
        <v>90</v>
      </c>
      <c r="D16" s="213"/>
      <c r="E16" s="214">
        <f>E15*D12</f>
        <v>4912500</v>
      </c>
      <c r="F16" s="168"/>
      <c r="G16" s="169"/>
      <c r="H16" s="164"/>
      <c r="I16" s="212" t="s">
        <v>94</v>
      </c>
      <c r="J16" s="213"/>
      <c r="K16" s="214">
        <f>K15*J12</f>
        <v>5130000</v>
      </c>
      <c r="L16" s="168"/>
      <c r="M16" s="171"/>
      <c r="N16" s="164"/>
      <c r="O16" s="212" t="s">
        <v>94</v>
      </c>
      <c r="P16" s="213"/>
      <c r="Q16" s="214">
        <f>Q15*P12</f>
        <v>7860000</v>
      </c>
      <c r="R16" s="168"/>
      <c r="S16" s="149"/>
      <c r="T16" s="162"/>
      <c r="U16" s="192" t="s">
        <v>95</v>
      </c>
      <c r="V16" s="215"/>
      <c r="W16" s="216">
        <f>W15*V12</f>
        <v>12825000</v>
      </c>
      <c r="X16" s="162"/>
      <c r="Y16" s="217" t="s">
        <v>92</v>
      </c>
      <c r="Z16" s="218">
        <f>Z15*Z12</f>
        <v>3930000</v>
      </c>
      <c r="AA16" s="219"/>
      <c r="AB16" s="162"/>
      <c r="AC16" s="149"/>
    </row>
    <row r="17" ht="6.0" customHeight="1">
      <c r="A17" s="140"/>
      <c r="B17" s="197"/>
      <c r="C17" s="197"/>
      <c r="D17" s="197"/>
      <c r="E17" s="197"/>
      <c r="F17" s="197"/>
      <c r="G17" s="140"/>
      <c r="H17" s="197"/>
      <c r="I17" s="197"/>
      <c r="J17" s="197"/>
      <c r="K17" s="197"/>
      <c r="L17" s="197"/>
      <c r="M17" s="160"/>
      <c r="N17" s="197"/>
      <c r="O17" s="197"/>
      <c r="P17" s="197"/>
      <c r="Q17" s="197"/>
      <c r="R17" s="197"/>
      <c r="S17" s="149"/>
      <c r="T17" s="161"/>
      <c r="U17" s="161"/>
      <c r="V17" s="161"/>
      <c r="W17" s="161"/>
      <c r="X17" s="162"/>
      <c r="Y17" s="162"/>
      <c r="Z17" s="162"/>
      <c r="AA17" s="162"/>
      <c r="AB17" s="162"/>
      <c r="AC17" s="149"/>
    </row>
    <row r="18" ht="18.75" customHeight="1">
      <c r="A18" s="140"/>
      <c r="B18" s="199"/>
      <c r="C18" s="163" t="s">
        <v>96</v>
      </c>
      <c r="D18" s="9"/>
      <c r="E18" s="10"/>
      <c r="F18" s="200"/>
      <c r="G18" s="201"/>
      <c r="H18" s="199"/>
      <c r="I18" s="163" t="s">
        <v>96</v>
      </c>
      <c r="J18" s="9"/>
      <c r="K18" s="10"/>
      <c r="L18" s="200"/>
      <c r="M18" s="160"/>
      <c r="N18" s="199"/>
      <c r="O18" s="163" t="s">
        <v>96</v>
      </c>
      <c r="P18" s="9"/>
      <c r="Q18" s="10"/>
      <c r="R18" s="200"/>
      <c r="S18" s="149"/>
      <c r="T18" s="161"/>
      <c r="U18" s="163" t="s">
        <v>97</v>
      </c>
      <c r="V18" s="9"/>
      <c r="W18" s="10"/>
      <c r="X18" s="162"/>
      <c r="Y18" s="162"/>
      <c r="Z18" s="162"/>
      <c r="AA18" s="162"/>
      <c r="AB18" s="162"/>
      <c r="AC18" s="149"/>
    </row>
    <row r="19" ht="18.0" customHeight="1">
      <c r="A19" s="140"/>
      <c r="B19" s="220"/>
      <c r="C19" s="221" t="s">
        <v>98</v>
      </c>
      <c r="D19" s="222">
        <f>(E16-$Z$16)/$Z$16</f>
        <v>0.25</v>
      </c>
      <c r="E19" s="223"/>
      <c r="F19" s="168"/>
      <c r="G19" s="169"/>
      <c r="H19" s="220"/>
      <c r="I19" s="221" t="s">
        <v>98</v>
      </c>
      <c r="J19" s="222">
        <f>(K16-$Z$16)/$Z$16</f>
        <v>0.3053435115</v>
      </c>
      <c r="K19" s="223"/>
      <c r="L19" s="168"/>
      <c r="M19" s="171"/>
      <c r="N19" s="220"/>
      <c r="O19" s="221" t="s">
        <v>98</v>
      </c>
      <c r="P19" s="222">
        <f>(Q16-$Z$16)/$Z$16</f>
        <v>1</v>
      </c>
      <c r="Q19" s="223"/>
      <c r="R19" s="168"/>
      <c r="S19" s="149"/>
      <c r="T19" s="162"/>
      <c r="U19" s="181" t="s">
        <v>98</v>
      </c>
      <c r="V19" s="224"/>
      <c r="W19" s="225">
        <f>W16/Z16-1</f>
        <v>2.263358779</v>
      </c>
      <c r="X19" s="162"/>
      <c r="Y19" s="226"/>
      <c r="Z19" s="226"/>
      <c r="AA19" s="226"/>
      <c r="AB19" s="162"/>
      <c r="AC19" s="149"/>
    </row>
    <row r="20">
      <c r="A20" s="140"/>
      <c r="B20" s="220"/>
      <c r="C20" s="227" t="s">
        <v>99</v>
      </c>
      <c r="D20" s="228">
        <f>E16-$Z$16</f>
        <v>982500</v>
      </c>
      <c r="E20" s="229"/>
      <c r="F20" s="168"/>
      <c r="G20" s="169"/>
      <c r="H20" s="220"/>
      <c r="I20" s="227" t="s">
        <v>99</v>
      </c>
      <c r="J20" s="228">
        <f>K16-$Z$16</f>
        <v>1200000</v>
      </c>
      <c r="K20" s="229"/>
      <c r="L20" s="168"/>
      <c r="M20" s="171"/>
      <c r="N20" s="220"/>
      <c r="O20" s="227" t="s">
        <v>99</v>
      </c>
      <c r="P20" s="228">
        <f>Q16-$Z$16</f>
        <v>3930000</v>
      </c>
      <c r="Q20" s="229"/>
      <c r="R20" s="168"/>
      <c r="S20" s="149"/>
      <c r="T20" s="162"/>
      <c r="U20" s="212" t="s">
        <v>99</v>
      </c>
      <c r="V20" s="230"/>
      <c r="W20" s="231">
        <f>W16-Z16</f>
        <v>8895000</v>
      </c>
      <c r="X20" s="162"/>
      <c r="Y20" s="226"/>
      <c r="Z20" s="226"/>
      <c r="AA20" s="226"/>
      <c r="AB20" s="162"/>
      <c r="AC20" s="149"/>
    </row>
    <row r="21" ht="13.5" customHeight="1">
      <c r="A21" s="140"/>
      <c r="B21" s="197"/>
      <c r="C21" s="197"/>
      <c r="D21" s="197"/>
      <c r="E21" s="197"/>
      <c r="F21" s="197"/>
      <c r="G21" s="143"/>
      <c r="H21" s="197"/>
      <c r="I21" s="197"/>
      <c r="J21" s="197"/>
      <c r="K21" s="197"/>
      <c r="L21" s="197"/>
      <c r="M21" s="160"/>
      <c r="N21" s="197"/>
      <c r="O21" s="197"/>
      <c r="P21" s="197"/>
      <c r="Q21" s="197"/>
      <c r="R21" s="197"/>
      <c r="S21" s="149"/>
      <c r="T21" s="161"/>
      <c r="U21" s="161"/>
      <c r="V21" s="161"/>
      <c r="W21" s="161"/>
      <c r="X21" s="162"/>
      <c r="Y21" s="162"/>
      <c r="Z21" s="162"/>
      <c r="AA21" s="162"/>
      <c r="AB21" s="162"/>
      <c r="AC21" s="149"/>
    </row>
    <row r="22">
      <c r="A22" s="138"/>
      <c r="B22" s="138"/>
      <c r="C22" s="138"/>
      <c r="D22" s="138"/>
      <c r="E22" s="138"/>
      <c r="F22" s="138"/>
      <c r="G22" s="232"/>
      <c r="H22" s="138"/>
      <c r="I22" s="138"/>
      <c r="J22" s="138"/>
      <c r="K22" s="138"/>
      <c r="L22" s="138"/>
      <c r="M22" s="138"/>
      <c r="N22" s="138"/>
      <c r="O22" s="233"/>
      <c r="P22" s="233"/>
      <c r="Q22" s="233"/>
      <c r="R22" s="138"/>
      <c r="S22" s="149"/>
      <c r="T22" s="138"/>
      <c r="U22" s="233"/>
      <c r="V22" s="233"/>
      <c r="W22" s="233"/>
      <c r="X22" s="138"/>
      <c r="Y22" s="138"/>
      <c r="Z22" s="138"/>
      <c r="AA22" s="138"/>
      <c r="AB22" s="138"/>
      <c r="AC22" s="138"/>
    </row>
    <row r="23">
      <c r="A23" s="140"/>
      <c r="B23" s="140"/>
      <c r="C23" s="140"/>
      <c r="D23" s="140"/>
      <c r="E23" s="140"/>
      <c r="F23" s="140"/>
      <c r="G23" s="140"/>
      <c r="H23" s="140"/>
      <c r="I23" s="140"/>
      <c r="J23" s="140"/>
      <c r="K23" s="140"/>
      <c r="L23" s="140"/>
      <c r="M23" s="140"/>
      <c r="N23" s="140"/>
      <c r="O23" s="142"/>
      <c r="P23" s="142"/>
      <c r="Q23" s="142"/>
      <c r="R23" s="140"/>
      <c r="S23" s="140"/>
      <c r="T23" s="140"/>
      <c r="U23" s="142"/>
      <c r="V23" s="142"/>
      <c r="W23" s="142"/>
      <c r="X23" s="145"/>
      <c r="Y23" s="145"/>
      <c r="Z23" s="145"/>
      <c r="AA23" s="145"/>
      <c r="AB23" s="145"/>
      <c r="AC23" s="145"/>
    </row>
    <row r="24">
      <c r="A24" s="140"/>
      <c r="B24" s="140"/>
      <c r="C24" s="140"/>
      <c r="D24" s="140"/>
      <c r="E24" s="140"/>
      <c r="F24" s="140"/>
      <c r="G24" s="140"/>
      <c r="H24" s="140"/>
      <c r="I24" s="140"/>
      <c r="J24" s="140"/>
      <c r="K24" s="140"/>
      <c r="L24" s="140"/>
      <c r="M24" s="140"/>
      <c r="N24" s="140"/>
      <c r="O24" s="142"/>
      <c r="P24" s="142"/>
      <c r="Q24" s="142"/>
      <c r="R24" s="140"/>
      <c r="S24" s="140"/>
      <c r="T24" s="140"/>
      <c r="U24" s="142"/>
      <c r="V24" s="142"/>
      <c r="W24" s="142"/>
      <c r="X24" s="145"/>
      <c r="Y24" s="145"/>
      <c r="Z24" s="145"/>
      <c r="AA24" s="145"/>
      <c r="AB24" s="145"/>
      <c r="AC24" s="145"/>
    </row>
    <row r="25">
      <c r="A25" s="140"/>
      <c r="B25" s="140"/>
      <c r="C25" s="140"/>
      <c r="D25" s="140"/>
      <c r="E25" s="140"/>
      <c r="F25" s="140"/>
      <c r="G25" s="140"/>
      <c r="H25" s="140"/>
      <c r="I25" s="140"/>
      <c r="J25" s="140"/>
      <c r="K25" s="140"/>
      <c r="L25" s="140"/>
      <c r="M25" s="140"/>
      <c r="N25" s="140"/>
      <c r="O25" s="142"/>
      <c r="P25" s="142"/>
      <c r="Q25" s="142"/>
      <c r="R25" s="140"/>
      <c r="S25" s="140"/>
      <c r="T25" s="140"/>
      <c r="U25" s="142"/>
      <c r="V25" s="142"/>
      <c r="W25" s="142"/>
      <c r="X25" s="145"/>
      <c r="Y25" s="145"/>
      <c r="Z25" s="145"/>
      <c r="AA25" s="145"/>
      <c r="AB25" s="145"/>
      <c r="AC25" s="145"/>
    </row>
    <row r="26">
      <c r="A26" s="140"/>
      <c r="B26" s="140"/>
      <c r="C26" s="140"/>
      <c r="D26" s="140"/>
      <c r="E26" s="140"/>
      <c r="F26" s="140"/>
      <c r="G26" s="140"/>
      <c r="H26" s="140"/>
      <c r="I26" s="140"/>
      <c r="J26" s="140"/>
      <c r="K26" s="140"/>
      <c r="L26" s="140"/>
      <c r="M26" s="140"/>
      <c r="N26" s="140"/>
      <c r="O26" s="142"/>
      <c r="P26" s="142"/>
      <c r="Q26" s="142"/>
      <c r="R26" s="140"/>
      <c r="S26" s="140"/>
      <c r="T26" s="140"/>
      <c r="U26" s="142"/>
      <c r="V26" s="142"/>
      <c r="W26" s="142"/>
      <c r="X26" s="145"/>
      <c r="Y26" s="145"/>
      <c r="Z26" s="145"/>
      <c r="AA26" s="145"/>
      <c r="AB26" s="145"/>
      <c r="AC26" s="145"/>
    </row>
    <row r="27">
      <c r="A27" s="140"/>
      <c r="B27" s="140"/>
      <c r="C27" s="140"/>
      <c r="D27" s="140"/>
      <c r="E27" s="140"/>
      <c r="F27" s="140"/>
      <c r="G27" s="140"/>
      <c r="H27" s="140"/>
      <c r="I27" s="140"/>
      <c r="J27" s="140"/>
      <c r="K27" s="140"/>
      <c r="L27" s="140"/>
      <c r="M27" s="140"/>
      <c r="N27" s="140"/>
      <c r="O27" s="142"/>
      <c r="P27" s="142"/>
      <c r="Q27" s="142"/>
      <c r="R27" s="140"/>
      <c r="S27" s="140"/>
      <c r="T27" s="140"/>
      <c r="U27" s="142"/>
      <c r="V27" s="142"/>
      <c r="W27" s="142"/>
      <c r="X27" s="145"/>
      <c r="Y27" s="145"/>
      <c r="Z27" s="145"/>
      <c r="AA27" s="145"/>
      <c r="AB27" s="145"/>
      <c r="AC27" s="145"/>
    </row>
    <row r="28">
      <c r="A28" s="140"/>
      <c r="B28" s="140"/>
      <c r="C28" s="140"/>
      <c r="D28" s="140"/>
      <c r="E28" s="140"/>
      <c r="F28" s="140"/>
      <c r="G28" s="140"/>
      <c r="H28" s="140"/>
      <c r="I28" s="140"/>
      <c r="J28" s="140"/>
      <c r="K28" s="140"/>
      <c r="L28" s="140"/>
      <c r="M28" s="140"/>
      <c r="N28" s="140"/>
      <c r="O28" s="142"/>
      <c r="P28" s="142"/>
      <c r="Q28" s="142"/>
      <c r="R28" s="140"/>
      <c r="S28" s="140"/>
      <c r="T28" s="140"/>
      <c r="U28" s="142"/>
      <c r="V28" s="142"/>
      <c r="W28" s="142"/>
      <c r="X28" s="145"/>
      <c r="Y28" s="145"/>
      <c r="Z28" s="145"/>
      <c r="AA28" s="145"/>
      <c r="AB28" s="145"/>
      <c r="AC28" s="145"/>
    </row>
    <row r="29">
      <c r="A29" s="140"/>
      <c r="B29" s="140"/>
      <c r="C29" s="140"/>
      <c r="D29" s="140"/>
      <c r="E29" s="140"/>
      <c r="F29" s="140"/>
      <c r="G29" s="140"/>
      <c r="H29" s="140"/>
      <c r="I29" s="140"/>
      <c r="J29" s="140"/>
      <c r="K29" s="140"/>
      <c r="L29" s="140"/>
      <c r="M29" s="140"/>
      <c r="N29" s="140"/>
      <c r="O29" s="142"/>
      <c r="P29" s="142"/>
      <c r="Q29" s="142"/>
      <c r="R29" s="140"/>
      <c r="S29" s="140"/>
      <c r="T29" s="140"/>
      <c r="U29" s="142"/>
      <c r="V29" s="142"/>
      <c r="W29" s="142"/>
      <c r="X29" s="145"/>
      <c r="Y29" s="145"/>
      <c r="Z29" s="145"/>
      <c r="AA29" s="145"/>
      <c r="AB29" s="145"/>
      <c r="AC29" s="145"/>
    </row>
    <row r="30">
      <c r="A30" s="140"/>
      <c r="B30" s="140"/>
      <c r="C30" s="140"/>
      <c r="D30" s="140"/>
      <c r="E30" s="140"/>
      <c r="F30" s="140"/>
      <c r="G30" s="140"/>
      <c r="H30" s="140"/>
      <c r="I30" s="140"/>
      <c r="J30" s="140"/>
      <c r="K30" s="140"/>
      <c r="L30" s="140"/>
      <c r="M30" s="140"/>
      <c r="N30" s="140"/>
      <c r="O30" s="142"/>
      <c r="P30" s="142"/>
      <c r="Q30" s="142"/>
      <c r="R30" s="140"/>
      <c r="S30" s="140"/>
      <c r="T30" s="140"/>
      <c r="U30" s="142"/>
      <c r="V30" s="142"/>
      <c r="W30" s="142"/>
      <c r="X30" s="145"/>
      <c r="Y30" s="145"/>
      <c r="Z30" s="145"/>
      <c r="AA30" s="145"/>
      <c r="AB30" s="145"/>
      <c r="AC30" s="145"/>
    </row>
    <row r="31">
      <c r="A31" s="140"/>
      <c r="B31" s="140"/>
      <c r="C31" s="140"/>
      <c r="D31" s="140"/>
      <c r="E31" s="140"/>
      <c r="F31" s="140"/>
      <c r="G31" s="140"/>
      <c r="H31" s="140"/>
      <c r="I31" s="140"/>
      <c r="J31" s="140"/>
      <c r="K31" s="140"/>
      <c r="L31" s="140"/>
      <c r="M31" s="140"/>
      <c r="N31" s="140"/>
      <c r="O31" s="142"/>
      <c r="P31" s="142"/>
      <c r="Q31" s="142"/>
      <c r="R31" s="140"/>
      <c r="S31" s="140"/>
      <c r="T31" s="140"/>
      <c r="U31" s="142"/>
      <c r="V31" s="142"/>
      <c r="W31" s="142"/>
      <c r="X31" s="145"/>
      <c r="Y31" s="145"/>
      <c r="Z31" s="145"/>
      <c r="AA31" s="145"/>
      <c r="AB31" s="145"/>
      <c r="AC31" s="145"/>
    </row>
    <row r="32">
      <c r="A32" s="140"/>
      <c r="B32" s="140"/>
      <c r="C32" s="140"/>
      <c r="D32" s="140"/>
      <c r="E32" s="140"/>
      <c r="F32" s="140"/>
      <c r="G32" s="140"/>
      <c r="H32" s="140"/>
      <c r="I32" s="140"/>
      <c r="J32" s="140"/>
      <c r="K32" s="140"/>
      <c r="L32" s="140"/>
      <c r="M32" s="140"/>
      <c r="N32" s="140"/>
      <c r="O32" s="142"/>
      <c r="P32" s="142"/>
      <c r="Q32" s="142"/>
      <c r="R32" s="140"/>
      <c r="S32" s="140"/>
      <c r="T32" s="140"/>
      <c r="U32" s="142"/>
      <c r="V32" s="142"/>
      <c r="W32" s="142"/>
      <c r="X32" s="145"/>
      <c r="Y32" s="145"/>
      <c r="Z32" s="145"/>
      <c r="AA32" s="145"/>
      <c r="AB32" s="145"/>
      <c r="AC32" s="145"/>
    </row>
    <row r="33">
      <c r="A33" s="140"/>
      <c r="B33" s="140"/>
      <c r="C33" s="140"/>
      <c r="D33" s="140"/>
      <c r="E33" s="140"/>
      <c r="F33" s="140"/>
      <c r="G33" s="140"/>
      <c r="H33" s="140"/>
      <c r="I33" s="140"/>
      <c r="J33" s="140"/>
      <c r="K33" s="140"/>
      <c r="L33" s="140"/>
      <c r="M33" s="140"/>
      <c r="N33" s="140"/>
      <c r="O33" s="145"/>
      <c r="P33" s="145"/>
      <c r="Q33" s="145"/>
      <c r="R33" s="140"/>
      <c r="S33" s="140"/>
      <c r="T33" s="140"/>
      <c r="U33" s="142"/>
      <c r="V33" s="142"/>
      <c r="W33" s="142"/>
      <c r="X33" s="145"/>
      <c r="Y33" s="145"/>
      <c r="Z33" s="145"/>
      <c r="AA33" s="145"/>
      <c r="AB33" s="145"/>
      <c r="AC33" s="145"/>
    </row>
    <row r="34">
      <c r="A34" s="140"/>
      <c r="B34" s="140"/>
      <c r="C34" s="140"/>
      <c r="D34" s="140"/>
      <c r="E34" s="140"/>
      <c r="F34" s="140"/>
      <c r="G34" s="140"/>
      <c r="H34" s="140"/>
      <c r="I34" s="140"/>
      <c r="J34" s="140"/>
      <c r="K34" s="140"/>
      <c r="L34" s="140"/>
      <c r="M34" s="140"/>
      <c r="N34" s="140"/>
      <c r="O34" s="145"/>
      <c r="P34" s="145"/>
      <c r="Q34" s="145"/>
      <c r="R34" s="140"/>
      <c r="S34" s="140"/>
      <c r="T34" s="140"/>
      <c r="U34" s="142"/>
      <c r="V34" s="142"/>
      <c r="W34" s="142"/>
      <c r="X34" s="145"/>
      <c r="Y34" s="145"/>
      <c r="Z34" s="145"/>
      <c r="AA34" s="145"/>
      <c r="AB34" s="145"/>
      <c r="AC34" s="145"/>
    </row>
    <row r="35">
      <c r="A35" s="140"/>
      <c r="B35" s="140"/>
      <c r="C35" s="140"/>
      <c r="D35" s="140"/>
      <c r="E35" s="140"/>
      <c r="F35" s="140"/>
      <c r="G35" s="140"/>
      <c r="H35" s="140"/>
      <c r="I35" s="140"/>
      <c r="J35" s="140"/>
      <c r="K35" s="140"/>
      <c r="L35" s="140"/>
      <c r="M35" s="140"/>
      <c r="N35" s="140"/>
      <c r="O35" s="145"/>
      <c r="P35" s="145"/>
      <c r="Q35" s="145"/>
      <c r="R35" s="140"/>
      <c r="S35" s="140"/>
      <c r="T35" s="140"/>
      <c r="U35" s="142"/>
      <c r="V35" s="142"/>
      <c r="W35" s="142"/>
      <c r="X35" s="145"/>
      <c r="Y35" s="145"/>
      <c r="Z35" s="145"/>
      <c r="AA35" s="145"/>
      <c r="AB35" s="145"/>
      <c r="AC35" s="145"/>
    </row>
    <row r="36">
      <c r="A36" s="140"/>
      <c r="B36" s="140"/>
      <c r="C36" s="140"/>
      <c r="D36" s="140"/>
      <c r="E36" s="140"/>
      <c r="F36" s="140"/>
      <c r="G36" s="140"/>
      <c r="H36" s="140"/>
      <c r="I36" s="140"/>
      <c r="J36" s="140"/>
      <c r="K36" s="140"/>
      <c r="L36" s="140"/>
      <c r="M36" s="140"/>
      <c r="N36" s="140"/>
      <c r="O36" s="145"/>
      <c r="P36" s="145"/>
      <c r="Q36" s="145"/>
      <c r="R36" s="140"/>
      <c r="S36" s="140"/>
      <c r="T36" s="140"/>
      <c r="U36" s="142"/>
      <c r="V36" s="142"/>
      <c r="W36" s="142"/>
      <c r="X36" s="145"/>
      <c r="Y36" s="145"/>
      <c r="Z36" s="145"/>
      <c r="AA36" s="145"/>
      <c r="AB36" s="145"/>
      <c r="AC36" s="145"/>
    </row>
    <row r="37">
      <c r="A37" s="140"/>
      <c r="B37" s="140"/>
      <c r="C37" s="140"/>
      <c r="D37" s="140"/>
      <c r="E37" s="140"/>
      <c r="F37" s="140"/>
      <c r="G37" s="140"/>
      <c r="H37" s="140"/>
      <c r="I37" s="140"/>
      <c r="J37" s="140"/>
      <c r="K37" s="140"/>
      <c r="L37" s="140"/>
      <c r="M37" s="140"/>
      <c r="N37" s="140"/>
      <c r="O37" s="145"/>
      <c r="P37" s="145"/>
      <c r="Q37" s="145"/>
      <c r="R37" s="140"/>
      <c r="S37" s="140"/>
      <c r="T37" s="140"/>
      <c r="U37" s="142"/>
      <c r="V37" s="142"/>
      <c r="W37" s="142"/>
      <c r="X37" s="145"/>
      <c r="Y37" s="145"/>
      <c r="Z37" s="145"/>
      <c r="AA37" s="145"/>
      <c r="AB37" s="145"/>
      <c r="AC37" s="145"/>
    </row>
    <row r="38">
      <c r="A38" s="140"/>
      <c r="B38" s="140"/>
      <c r="C38" s="140"/>
      <c r="D38" s="140"/>
      <c r="E38" s="140"/>
      <c r="F38" s="140"/>
      <c r="G38" s="140"/>
      <c r="H38" s="140"/>
      <c r="I38" s="140"/>
      <c r="J38" s="140"/>
      <c r="K38" s="140"/>
      <c r="L38" s="140"/>
      <c r="M38" s="140"/>
      <c r="N38" s="140"/>
      <c r="O38" s="234"/>
      <c r="P38" s="234"/>
      <c r="Q38" s="234"/>
      <c r="R38" s="140"/>
      <c r="S38" s="140"/>
      <c r="T38" s="140"/>
      <c r="U38" s="142"/>
      <c r="V38" s="142"/>
      <c r="W38" s="142"/>
      <c r="X38" s="145"/>
      <c r="Y38" s="145"/>
      <c r="Z38" s="145"/>
      <c r="AA38" s="145"/>
      <c r="AB38" s="145"/>
      <c r="AC38" s="145"/>
    </row>
    <row r="39">
      <c r="A39" s="140"/>
      <c r="B39" s="140"/>
      <c r="C39" s="140"/>
      <c r="D39" s="140"/>
      <c r="E39" s="140"/>
      <c r="F39" s="140"/>
      <c r="G39" s="140"/>
      <c r="H39" s="140"/>
      <c r="I39" s="140"/>
      <c r="J39" s="140"/>
      <c r="K39" s="140"/>
      <c r="L39" s="140"/>
      <c r="M39" s="140"/>
      <c r="N39" s="140"/>
      <c r="O39" s="145"/>
      <c r="P39" s="145"/>
      <c r="Q39" s="145"/>
      <c r="R39" s="140"/>
      <c r="S39" s="145"/>
      <c r="T39" s="145"/>
      <c r="U39" s="142"/>
      <c r="V39" s="142"/>
      <c r="W39" s="142"/>
      <c r="X39" s="145"/>
      <c r="Y39" s="145"/>
      <c r="Z39" s="145"/>
      <c r="AA39" s="145"/>
      <c r="AB39" s="145"/>
      <c r="AC39" s="145"/>
    </row>
    <row r="40">
      <c r="A40" s="140"/>
      <c r="B40" s="142"/>
      <c r="C40" s="142"/>
      <c r="D40" s="142"/>
      <c r="E40" s="142"/>
      <c r="F40" s="145"/>
      <c r="G40" s="145"/>
      <c r="H40" s="145"/>
      <c r="I40" s="145"/>
      <c r="J40" s="145"/>
      <c r="K40" s="145"/>
      <c r="L40" s="145"/>
      <c r="M40" s="145"/>
      <c r="N40" s="145"/>
      <c r="O40" s="145"/>
      <c r="P40" s="145"/>
      <c r="Q40" s="145"/>
      <c r="R40" s="145"/>
      <c r="S40" s="145"/>
      <c r="T40" s="145"/>
      <c r="U40" s="142"/>
      <c r="V40" s="142"/>
      <c r="W40" s="142"/>
      <c r="X40" s="145"/>
      <c r="Y40" s="145"/>
      <c r="Z40" s="145"/>
      <c r="AA40" s="145"/>
      <c r="AB40" s="145"/>
      <c r="AC40" s="145"/>
    </row>
    <row r="41">
      <c r="A41" s="140"/>
      <c r="B41" s="142"/>
      <c r="C41" s="142"/>
      <c r="D41" s="142"/>
      <c r="E41" s="142"/>
      <c r="F41" s="145"/>
      <c r="G41" s="145"/>
      <c r="H41" s="145"/>
      <c r="I41" s="145"/>
      <c r="J41" s="145"/>
      <c r="K41" s="145"/>
      <c r="L41" s="145"/>
      <c r="M41" s="145"/>
      <c r="N41" s="145"/>
      <c r="O41" s="145"/>
      <c r="P41" s="145"/>
      <c r="Q41" s="145"/>
      <c r="R41" s="145"/>
      <c r="S41" s="145"/>
      <c r="T41" s="145"/>
      <c r="U41" s="142"/>
      <c r="V41" s="142"/>
      <c r="W41" s="142"/>
      <c r="X41" s="145"/>
      <c r="Y41" s="145"/>
      <c r="Z41" s="145"/>
      <c r="AA41" s="145"/>
      <c r="AB41" s="145"/>
      <c r="AC41" s="145"/>
    </row>
    <row r="42">
      <c r="A42" s="140"/>
      <c r="B42" s="142"/>
      <c r="C42" s="142"/>
      <c r="D42" s="142"/>
      <c r="E42" s="142"/>
      <c r="F42" s="145"/>
      <c r="G42" s="145"/>
      <c r="H42" s="145"/>
      <c r="I42" s="145"/>
      <c r="J42" s="145"/>
      <c r="K42" s="145"/>
      <c r="L42" s="145"/>
      <c r="M42" s="145"/>
      <c r="N42" s="145"/>
      <c r="O42" s="145"/>
      <c r="P42" s="145"/>
      <c r="Q42" s="145"/>
      <c r="R42" s="145"/>
      <c r="S42" s="145"/>
      <c r="T42" s="145"/>
      <c r="U42" s="142"/>
      <c r="V42" s="142"/>
      <c r="W42" s="142"/>
      <c r="X42" s="145"/>
      <c r="Y42" s="145"/>
      <c r="Z42" s="145"/>
      <c r="AA42" s="145"/>
      <c r="AB42" s="145"/>
      <c r="AC42" s="145"/>
    </row>
    <row r="43">
      <c r="A43" s="140"/>
      <c r="B43" s="142"/>
      <c r="C43" s="142"/>
      <c r="D43" s="142"/>
      <c r="E43" s="142"/>
      <c r="F43" s="145"/>
      <c r="G43" s="145"/>
      <c r="H43" s="145"/>
      <c r="I43" s="145"/>
      <c r="J43" s="145"/>
      <c r="K43" s="145"/>
      <c r="L43" s="145"/>
      <c r="M43" s="145"/>
      <c r="N43" s="145"/>
      <c r="O43" s="145"/>
      <c r="P43" s="145"/>
      <c r="Q43" s="145"/>
      <c r="R43" s="145"/>
      <c r="S43" s="145"/>
      <c r="T43" s="145"/>
      <c r="U43" s="142"/>
      <c r="V43" s="142"/>
      <c r="W43" s="142"/>
      <c r="X43" s="145"/>
      <c r="Y43" s="145"/>
      <c r="Z43" s="145"/>
      <c r="AA43" s="145"/>
      <c r="AB43" s="145"/>
      <c r="AC43" s="145"/>
    </row>
    <row r="44">
      <c r="A44" s="140"/>
      <c r="B44" s="142"/>
      <c r="C44" s="142"/>
      <c r="D44" s="142"/>
      <c r="E44" s="142"/>
      <c r="F44" s="145"/>
      <c r="G44" s="145"/>
      <c r="H44" s="145"/>
      <c r="I44" s="145"/>
      <c r="J44" s="145"/>
      <c r="K44" s="145"/>
      <c r="L44" s="145"/>
      <c r="M44" s="145"/>
      <c r="N44" s="145"/>
      <c r="O44" s="145"/>
      <c r="P44" s="145"/>
      <c r="Q44" s="145"/>
      <c r="R44" s="145"/>
      <c r="S44" s="145"/>
      <c r="T44" s="145"/>
      <c r="U44" s="142"/>
      <c r="V44" s="142"/>
      <c r="W44" s="142"/>
      <c r="X44" s="145"/>
      <c r="Y44" s="145"/>
      <c r="Z44" s="145"/>
      <c r="AA44" s="145"/>
      <c r="AB44" s="145"/>
      <c r="AC44" s="145"/>
    </row>
    <row r="45">
      <c r="A45" s="140"/>
      <c r="B45" s="142"/>
      <c r="C45" s="142"/>
      <c r="D45" s="142"/>
      <c r="E45" s="142"/>
      <c r="F45" s="145"/>
      <c r="G45" s="145"/>
      <c r="H45" s="145"/>
      <c r="I45" s="145"/>
      <c r="J45" s="145"/>
      <c r="K45" s="145"/>
      <c r="L45" s="145"/>
      <c r="M45" s="145"/>
      <c r="N45" s="145"/>
      <c r="O45" s="145"/>
      <c r="P45" s="145"/>
      <c r="Q45" s="145"/>
      <c r="R45" s="145"/>
      <c r="S45" s="145"/>
      <c r="T45" s="145"/>
      <c r="U45" s="142"/>
      <c r="V45" s="142"/>
      <c r="W45" s="142"/>
      <c r="X45" s="145"/>
      <c r="Y45" s="145"/>
      <c r="Z45" s="145"/>
      <c r="AA45" s="145"/>
      <c r="AB45" s="145"/>
      <c r="AC45" s="145"/>
    </row>
    <row r="46">
      <c r="A46" s="140"/>
      <c r="B46" s="142"/>
      <c r="C46" s="142"/>
      <c r="D46" s="142"/>
      <c r="E46" s="142"/>
      <c r="F46" s="145"/>
      <c r="G46" s="145"/>
      <c r="H46" s="145"/>
      <c r="I46" s="145"/>
      <c r="J46" s="145"/>
      <c r="K46" s="145"/>
      <c r="L46" s="145"/>
      <c r="M46" s="145"/>
      <c r="N46" s="145"/>
      <c r="O46" s="145"/>
      <c r="P46" s="145"/>
      <c r="Q46" s="145"/>
      <c r="R46" s="145"/>
      <c r="S46" s="145"/>
      <c r="T46" s="145"/>
      <c r="U46" s="142"/>
      <c r="V46" s="142"/>
      <c r="W46" s="142"/>
      <c r="X46" s="145"/>
      <c r="Y46" s="145"/>
      <c r="Z46" s="145"/>
      <c r="AA46" s="145"/>
      <c r="AB46" s="145"/>
      <c r="AC46" s="145"/>
    </row>
    <row r="47">
      <c r="A47" s="140"/>
      <c r="B47" s="142"/>
      <c r="C47" s="142"/>
      <c r="D47" s="142"/>
      <c r="E47" s="142"/>
      <c r="F47" s="145"/>
      <c r="G47" s="145"/>
      <c r="H47" s="145"/>
      <c r="I47" s="145"/>
      <c r="J47" s="145"/>
      <c r="K47" s="145"/>
      <c r="L47" s="145"/>
      <c r="M47" s="145"/>
      <c r="N47" s="145"/>
      <c r="O47" s="145"/>
      <c r="P47" s="145"/>
      <c r="Q47" s="145"/>
      <c r="R47" s="145"/>
      <c r="S47" s="145"/>
      <c r="T47" s="145"/>
      <c r="U47" s="142"/>
      <c r="V47" s="142"/>
      <c r="W47" s="142"/>
      <c r="X47" s="145"/>
      <c r="Y47" s="145"/>
      <c r="Z47" s="145"/>
      <c r="AA47" s="145"/>
      <c r="AB47" s="145"/>
      <c r="AC47" s="145"/>
    </row>
    <row r="48">
      <c r="A48" s="140"/>
      <c r="B48" s="142"/>
      <c r="C48" s="142"/>
      <c r="D48" s="142"/>
      <c r="E48" s="142"/>
      <c r="F48" s="145"/>
      <c r="G48" s="145"/>
      <c r="H48" s="145"/>
      <c r="I48" s="145"/>
      <c r="J48" s="145"/>
      <c r="K48" s="145"/>
      <c r="L48" s="145"/>
      <c r="M48" s="145"/>
      <c r="N48" s="145"/>
      <c r="O48" s="145"/>
      <c r="P48" s="145"/>
      <c r="Q48" s="145"/>
      <c r="R48" s="145"/>
      <c r="S48" s="145"/>
      <c r="T48" s="145"/>
      <c r="U48" s="142"/>
      <c r="V48" s="142"/>
      <c r="W48" s="142"/>
      <c r="X48" s="145"/>
      <c r="Y48" s="145"/>
      <c r="Z48" s="145"/>
      <c r="AA48" s="145"/>
      <c r="AB48" s="145"/>
      <c r="AC48" s="145"/>
    </row>
    <row r="49">
      <c r="A49" s="140"/>
      <c r="B49" s="142"/>
      <c r="C49" s="142"/>
      <c r="D49" s="142"/>
      <c r="E49" s="142"/>
      <c r="F49" s="145"/>
      <c r="G49" s="145"/>
      <c r="H49" s="145"/>
      <c r="I49" s="145"/>
      <c r="J49" s="145"/>
      <c r="K49" s="145"/>
      <c r="L49" s="145"/>
      <c r="M49" s="145"/>
      <c r="N49" s="145"/>
      <c r="O49" s="145"/>
      <c r="P49" s="145"/>
      <c r="Q49" s="145"/>
      <c r="R49" s="145"/>
      <c r="S49" s="145"/>
      <c r="T49" s="145"/>
      <c r="U49" s="142"/>
      <c r="V49" s="142"/>
      <c r="W49" s="142"/>
      <c r="X49" s="145"/>
      <c r="Y49" s="145"/>
      <c r="Z49" s="145"/>
      <c r="AA49" s="145"/>
      <c r="AB49" s="145"/>
      <c r="AC49" s="145"/>
    </row>
    <row r="50">
      <c r="A50" s="140"/>
      <c r="B50" s="142"/>
      <c r="C50" s="142"/>
      <c r="D50" s="142"/>
      <c r="E50" s="142"/>
      <c r="F50" s="145"/>
      <c r="G50" s="145"/>
      <c r="H50" s="145"/>
      <c r="I50" s="145"/>
      <c r="J50" s="145"/>
      <c r="K50" s="145"/>
      <c r="L50" s="145"/>
      <c r="M50" s="145"/>
      <c r="N50" s="145"/>
      <c r="O50" s="145"/>
      <c r="P50" s="145"/>
      <c r="Q50" s="145"/>
      <c r="R50" s="145"/>
      <c r="S50" s="145"/>
      <c r="T50" s="145"/>
      <c r="U50" s="142"/>
      <c r="V50" s="142"/>
      <c r="W50" s="142"/>
      <c r="X50" s="145"/>
      <c r="Y50" s="145"/>
      <c r="Z50" s="145"/>
      <c r="AA50" s="145"/>
      <c r="AB50" s="145"/>
      <c r="AC50" s="145"/>
    </row>
    <row r="51">
      <c r="A51" s="140"/>
      <c r="B51" s="142"/>
      <c r="C51" s="142"/>
      <c r="D51" s="142"/>
      <c r="E51" s="142"/>
      <c r="F51" s="145"/>
      <c r="G51" s="145"/>
      <c r="H51" s="145"/>
      <c r="I51" s="145"/>
      <c r="J51" s="145"/>
      <c r="K51" s="145"/>
      <c r="L51" s="145"/>
      <c r="M51" s="145"/>
      <c r="N51" s="145"/>
      <c r="O51" s="145"/>
      <c r="P51" s="145"/>
      <c r="Q51" s="145"/>
      <c r="R51" s="145"/>
      <c r="S51" s="145"/>
      <c r="T51" s="145"/>
      <c r="U51" s="142"/>
      <c r="V51" s="142"/>
      <c r="W51" s="142"/>
      <c r="X51" s="145"/>
      <c r="Y51" s="145"/>
      <c r="Z51" s="145"/>
      <c r="AA51" s="145"/>
      <c r="AB51" s="145"/>
      <c r="AC51" s="145"/>
    </row>
    <row r="52">
      <c r="A52" s="235" t="str">
        <f>'PART 1 - Data Input &amp; Sellabili'!A55</f>
        <v>© OpnRoad 2023</v>
      </c>
      <c r="Y52" s="236"/>
      <c r="Z52" s="236"/>
      <c r="AA52" s="236"/>
      <c r="AB52" s="236"/>
      <c r="AC52" s="236"/>
    </row>
  </sheetData>
  <mergeCells count="35">
    <mergeCell ref="V2:W2"/>
    <mergeCell ref="C4:D4"/>
    <mergeCell ref="E4:F4"/>
    <mergeCell ref="I4:J4"/>
    <mergeCell ref="K4:L4"/>
    <mergeCell ref="O4:P4"/>
    <mergeCell ref="Q4:R4"/>
    <mergeCell ref="B6:F6"/>
    <mergeCell ref="H6:L6"/>
    <mergeCell ref="N6:R6"/>
    <mergeCell ref="T6:X6"/>
    <mergeCell ref="Y6:AB6"/>
    <mergeCell ref="C8:E8"/>
    <mergeCell ref="I8:K8"/>
    <mergeCell ref="Y8:AA8"/>
    <mergeCell ref="O8:Q8"/>
    <mergeCell ref="U8:W8"/>
    <mergeCell ref="C14:E14"/>
    <mergeCell ref="I14:K14"/>
    <mergeCell ref="O14:Q14"/>
    <mergeCell ref="U14:W14"/>
    <mergeCell ref="Y14:AA14"/>
    <mergeCell ref="O18:Q18"/>
    <mergeCell ref="P19:Q19"/>
    <mergeCell ref="J19:K19"/>
    <mergeCell ref="J20:K20"/>
    <mergeCell ref="A52:X52"/>
    <mergeCell ref="Z15:AA15"/>
    <mergeCell ref="Z16:AA16"/>
    <mergeCell ref="C18:E18"/>
    <mergeCell ref="I18:K18"/>
    <mergeCell ref="U18:W18"/>
    <mergeCell ref="D19:E19"/>
    <mergeCell ref="D20:E20"/>
    <mergeCell ref="P20:Q20"/>
  </mergeCells>
  <dataValidations>
    <dataValidation type="list" allowBlank="1" sqref="Q4">
      <formula1>"0%,5%,10%,20%,25%,30%,40%,50%,60%,70%,80%,90%,100%,-5%,-10%,-20%,-30%"</formula1>
    </dataValidation>
    <dataValidation type="list" allowBlank="1" sqref="E4">
      <formula1>"0%,5%,10%,15%,20%,25%,30%,40%,50%,60%,70%,80%,90%,100%,-5%,-10%,-15%,-20%"</formula1>
    </dataValidation>
    <dataValidation type="list" allowBlank="1" sqref="K4">
      <formula1>"0%,3%,5%,7%,10%,15%,20%,25%,30%,-2%,-5%,-7%,-10"</formula1>
    </dataValidation>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1.75"/>
    <col customWidth="1" min="3" max="3" width="31.0"/>
    <col customWidth="1" min="4" max="4" width="25.88"/>
    <col customWidth="1" min="5" max="5" width="19.5"/>
    <col customWidth="1" min="6" max="6" width="1.75"/>
    <col customWidth="1" min="7" max="7" width="10.75"/>
    <col customWidth="1" min="8" max="8" width="1.63"/>
    <col customWidth="1" min="9" max="10" width="1.88"/>
    <col customWidth="1" min="12" max="12" width="20.13"/>
    <col customWidth="1" min="13" max="13" width="17.75"/>
    <col customWidth="1" min="14" max="16" width="1.75"/>
    <col customWidth="1" min="18" max="18" width="1.63"/>
    <col customWidth="1" min="19" max="19" width="29.25"/>
    <col customWidth="1" min="20" max="20" width="17.5"/>
    <col customWidth="1" min="21" max="21" width="1.5"/>
  </cols>
  <sheetData>
    <row r="1" ht="94.5" customHeight="1">
      <c r="A1" s="237"/>
      <c r="B1" s="237"/>
      <c r="C1" s="238"/>
      <c r="H1" s="237"/>
      <c r="I1" s="237"/>
      <c r="J1" s="237"/>
      <c r="K1" s="237"/>
      <c r="L1" s="237"/>
      <c r="M1" s="237"/>
      <c r="N1" s="237"/>
      <c r="O1" s="237"/>
      <c r="P1" s="237"/>
      <c r="Q1" s="237"/>
      <c r="R1" s="237"/>
      <c r="S1" s="237"/>
      <c r="T1" s="237"/>
      <c r="U1" s="237"/>
      <c r="V1" s="237"/>
    </row>
    <row r="2" ht="6.75" customHeight="1">
      <c r="A2" s="237"/>
      <c r="B2" s="239"/>
      <c r="C2" s="240"/>
      <c r="D2" s="240"/>
      <c r="E2" s="240"/>
      <c r="F2" s="240"/>
      <c r="G2" s="240"/>
      <c r="H2" s="237"/>
      <c r="I2" s="237"/>
      <c r="J2" s="239"/>
      <c r="K2" s="240"/>
      <c r="L2" s="240"/>
      <c r="M2" s="240"/>
      <c r="N2" s="239"/>
      <c r="O2" s="241"/>
      <c r="P2" s="240"/>
      <c r="Q2" s="240"/>
      <c r="R2" s="240"/>
      <c r="S2" s="240"/>
      <c r="T2" s="240"/>
      <c r="U2" s="240"/>
      <c r="V2" s="142"/>
    </row>
    <row r="3" ht="30.0" customHeight="1">
      <c r="A3" s="237"/>
      <c r="B3" s="242"/>
      <c r="C3" s="243" t="s">
        <v>100</v>
      </c>
      <c r="H3" s="244"/>
      <c r="I3" s="237"/>
      <c r="J3" s="242"/>
      <c r="K3" s="243" t="s">
        <v>101</v>
      </c>
      <c r="N3" s="242"/>
      <c r="O3" s="241"/>
      <c r="P3" s="243"/>
      <c r="Q3" s="243" t="s">
        <v>102</v>
      </c>
      <c r="U3" s="243"/>
      <c r="V3" s="142"/>
    </row>
    <row r="4" ht="6.0" customHeight="1">
      <c r="A4" s="237"/>
      <c r="B4" s="245"/>
      <c r="C4" s="245"/>
      <c r="D4" s="245"/>
      <c r="E4" s="245"/>
      <c r="F4" s="245"/>
      <c r="G4" s="245"/>
      <c r="H4" s="48"/>
      <c r="I4" s="237"/>
      <c r="J4" s="245"/>
      <c r="K4" s="245"/>
      <c r="L4" s="245"/>
      <c r="M4" s="245"/>
      <c r="N4" s="245"/>
      <c r="O4" s="238"/>
      <c r="P4" s="48"/>
      <c r="Q4" s="48"/>
      <c r="R4" s="48"/>
      <c r="S4" s="48"/>
      <c r="T4" s="48"/>
      <c r="U4" s="48"/>
      <c r="V4" s="142"/>
    </row>
    <row r="5">
      <c r="A5" s="237"/>
      <c r="B5" s="245"/>
      <c r="C5" s="246" t="s">
        <v>103</v>
      </c>
      <c r="D5" s="9"/>
      <c r="E5" s="9"/>
      <c r="F5" s="9"/>
      <c r="G5" s="10"/>
      <c r="H5" s="48"/>
      <c r="I5" s="237"/>
      <c r="J5" s="245"/>
      <c r="K5" s="246" t="s">
        <v>104</v>
      </c>
      <c r="L5" s="9"/>
      <c r="M5" s="10"/>
      <c r="N5" s="245"/>
      <c r="O5" s="238"/>
      <c r="P5" s="48"/>
      <c r="Q5" s="246" t="s">
        <v>105</v>
      </c>
      <c r="R5" s="9"/>
      <c r="S5" s="9"/>
      <c r="T5" s="10"/>
      <c r="U5" s="48"/>
      <c r="V5" s="142"/>
    </row>
    <row r="6">
      <c r="A6" s="237"/>
      <c r="B6" s="247"/>
      <c r="C6" s="248" t="s">
        <v>106</v>
      </c>
      <c r="F6" s="249">
        <v>250000.0</v>
      </c>
      <c r="G6" s="13"/>
      <c r="H6" s="48"/>
      <c r="I6" s="237"/>
      <c r="J6" s="48"/>
      <c r="K6" s="248" t="s">
        <v>107</v>
      </c>
      <c r="M6" s="250">
        <v>400000.0</v>
      </c>
      <c r="N6" s="245"/>
      <c r="O6" s="238"/>
      <c r="P6" s="48"/>
      <c r="Q6" s="251" t="s">
        <v>108</v>
      </c>
      <c r="T6" s="252">
        <v>1.0</v>
      </c>
      <c r="U6" s="48"/>
      <c r="V6" s="142"/>
    </row>
    <row r="7">
      <c r="A7" s="237"/>
      <c r="B7" s="247"/>
      <c r="C7" s="253" t="s">
        <v>109</v>
      </c>
      <c r="F7" s="249">
        <v>0.0</v>
      </c>
      <c r="G7" s="13"/>
      <c r="H7" s="48"/>
      <c r="I7" s="237"/>
      <c r="J7" s="245"/>
      <c r="K7" s="254" t="s">
        <v>110</v>
      </c>
      <c r="L7" s="22"/>
      <c r="M7" s="255">
        <v>5.0</v>
      </c>
      <c r="N7" s="245"/>
      <c r="O7" s="238"/>
      <c r="P7" s="48"/>
      <c r="Q7" s="256" t="s">
        <v>111</v>
      </c>
      <c r="T7" s="257">
        <v>0.03</v>
      </c>
      <c r="U7" s="48"/>
      <c r="V7" s="142"/>
    </row>
    <row r="8">
      <c r="A8" s="237"/>
      <c r="B8" s="247"/>
      <c r="C8" s="248" t="s">
        <v>112</v>
      </c>
      <c r="F8" s="249">
        <v>50000.0</v>
      </c>
      <c r="G8" s="13"/>
      <c r="H8" s="48"/>
      <c r="I8" s="237"/>
      <c r="J8" s="245"/>
      <c r="K8" s="245"/>
      <c r="L8" s="245"/>
      <c r="M8" s="245"/>
      <c r="N8" s="245"/>
      <c r="O8" s="238"/>
      <c r="P8" s="48"/>
      <c r="Q8" s="251" t="s">
        <v>113</v>
      </c>
      <c r="T8" s="258">
        <v>0.0</v>
      </c>
      <c r="U8" s="48"/>
      <c r="V8" s="142"/>
    </row>
    <row r="9">
      <c r="A9" s="237"/>
      <c r="B9" s="247"/>
      <c r="C9" s="253" t="s">
        <v>114</v>
      </c>
      <c r="F9" s="249">
        <v>100000.0</v>
      </c>
      <c r="G9" s="13"/>
      <c r="H9" s="48"/>
      <c r="I9" s="237"/>
      <c r="J9" s="239"/>
      <c r="K9" s="142"/>
      <c r="L9" s="142"/>
      <c r="M9" s="142"/>
      <c r="N9" s="142"/>
      <c r="O9" s="238"/>
      <c r="P9" s="48"/>
      <c r="Q9" s="256" t="s">
        <v>115</v>
      </c>
      <c r="T9" s="259">
        <f>(T8*T6)+M16</f>
        <v>2425000</v>
      </c>
      <c r="U9" s="48"/>
      <c r="V9" s="142"/>
    </row>
    <row r="10">
      <c r="A10" s="237"/>
      <c r="B10" s="260"/>
      <c r="C10" s="261" t="s">
        <v>116</v>
      </c>
      <c r="D10" s="262"/>
      <c r="E10" s="262"/>
      <c r="F10" s="263">
        <f>SUM(F6:F9)</f>
        <v>400000</v>
      </c>
      <c r="G10" s="23"/>
      <c r="H10" s="48"/>
      <c r="I10" s="237"/>
      <c r="J10" s="244"/>
      <c r="K10" s="243" t="s">
        <v>117</v>
      </c>
      <c r="N10" s="242"/>
      <c r="O10" s="238"/>
      <c r="P10" s="48"/>
      <c r="Q10" s="251" t="s">
        <v>118</v>
      </c>
      <c r="T10" s="252">
        <v>0.1</v>
      </c>
      <c r="U10" s="48"/>
      <c r="V10" s="142"/>
    </row>
    <row r="11" ht="7.5" customHeight="1">
      <c r="A11" s="237"/>
      <c r="B11" s="260"/>
      <c r="C11" s="48"/>
      <c r="D11" s="48"/>
      <c r="E11" s="48"/>
      <c r="F11" s="48"/>
      <c r="G11" s="48"/>
      <c r="H11" s="48"/>
      <c r="I11" s="237"/>
      <c r="J11" s="48"/>
      <c r="K11" s="48"/>
      <c r="L11" s="48"/>
      <c r="M11" s="48"/>
      <c r="N11" s="48"/>
      <c r="O11" s="238"/>
      <c r="P11" s="48"/>
      <c r="Q11" s="256" t="s">
        <v>119</v>
      </c>
      <c r="T11" s="259">
        <f>(T13/E24)/F30</f>
        <v>5430025.445</v>
      </c>
      <c r="U11" s="48"/>
      <c r="V11" s="142"/>
    </row>
    <row r="12">
      <c r="A12" s="237"/>
      <c r="B12" s="85"/>
      <c r="C12" s="85"/>
      <c r="D12" s="85"/>
      <c r="E12" s="85"/>
      <c r="F12" s="85"/>
      <c r="G12" s="85"/>
      <c r="H12" s="85"/>
      <c r="I12" s="237"/>
      <c r="J12" s="48"/>
      <c r="K12" s="246" t="s">
        <v>120</v>
      </c>
      <c r="L12" s="9"/>
      <c r="M12" s="10"/>
      <c r="N12" s="245"/>
      <c r="O12" s="238"/>
      <c r="P12" s="48"/>
      <c r="Q12" s="264"/>
      <c r="T12" s="223"/>
      <c r="U12" s="48"/>
      <c r="V12" s="142"/>
    </row>
    <row r="13">
      <c r="A13" s="237"/>
      <c r="B13" s="85"/>
      <c r="C13" s="246" t="s">
        <v>121</v>
      </c>
      <c r="D13" s="9"/>
      <c r="E13" s="9"/>
      <c r="F13" s="9"/>
      <c r="G13" s="10"/>
      <c r="H13" s="85"/>
      <c r="I13" s="237"/>
      <c r="J13" s="48"/>
      <c r="K13" s="248" t="s">
        <v>122</v>
      </c>
      <c r="M13" s="265">
        <f>M6-F9</f>
        <v>300000</v>
      </c>
      <c r="N13" s="266"/>
      <c r="O13" s="238"/>
      <c r="P13" s="48"/>
      <c r="Q13" s="267" t="s">
        <v>123</v>
      </c>
      <c r="R13" s="262"/>
      <c r="S13" s="262"/>
      <c r="T13" s="268">
        <f>T9+(T9*T10)</f>
        <v>2667500</v>
      </c>
      <c r="U13" s="48"/>
      <c r="V13" s="237"/>
    </row>
    <row r="14">
      <c r="A14" s="237"/>
      <c r="B14" s="260"/>
      <c r="C14" s="248" t="s">
        <v>124</v>
      </c>
      <c r="E14" s="269"/>
      <c r="F14" s="249">
        <v>1500000.0</v>
      </c>
      <c r="G14" s="13"/>
      <c r="H14" s="85"/>
      <c r="I14" s="237"/>
      <c r="J14" s="48"/>
      <c r="K14" s="270" t="s">
        <v>125</v>
      </c>
      <c r="M14" s="271">
        <v>0.075</v>
      </c>
      <c r="N14" s="272"/>
      <c r="O14" s="238"/>
      <c r="P14" s="245"/>
      <c r="Q14" s="245"/>
      <c r="R14" s="245"/>
      <c r="S14" s="245"/>
      <c r="T14" s="245"/>
      <c r="U14" s="245"/>
      <c r="V14" s="237"/>
    </row>
    <row r="15">
      <c r="A15" s="237"/>
      <c r="B15" s="260"/>
      <c r="C15" s="253" t="s">
        <v>126</v>
      </c>
      <c r="E15" s="273"/>
      <c r="F15" s="249">
        <v>75000.0</v>
      </c>
      <c r="G15" s="13"/>
      <c r="H15" s="85"/>
      <c r="I15" s="237"/>
      <c r="J15" s="48"/>
      <c r="K15" s="248" t="s">
        <v>127</v>
      </c>
      <c r="M15" s="265">
        <f>M13/M14</f>
        <v>4000000</v>
      </c>
      <c r="N15" s="266"/>
      <c r="O15" s="238"/>
      <c r="P15" s="238"/>
      <c r="Q15" s="238"/>
      <c r="R15" s="238"/>
      <c r="S15" s="238"/>
      <c r="T15" s="238"/>
      <c r="U15" s="238"/>
      <c r="V15" s="238"/>
    </row>
    <row r="16" ht="9.0" customHeight="1">
      <c r="A16" s="237"/>
      <c r="B16" s="260"/>
      <c r="C16" s="274" t="s">
        <v>128</v>
      </c>
      <c r="E16" s="275"/>
      <c r="F16" s="276">
        <f>F14-F15</f>
        <v>1425000</v>
      </c>
      <c r="G16" s="13"/>
      <c r="H16" s="85"/>
      <c r="I16" s="237"/>
      <c r="J16" s="48"/>
      <c r="K16" s="253" t="s">
        <v>129</v>
      </c>
      <c r="M16" s="277">
        <f> M15-(F15+F14)</f>
        <v>2425000</v>
      </c>
      <c r="N16" s="278"/>
      <c r="O16" s="238"/>
      <c r="P16" s="238"/>
      <c r="Q16" s="238"/>
      <c r="R16" s="238"/>
      <c r="S16" s="238"/>
      <c r="T16" s="238"/>
      <c r="U16" s="238"/>
      <c r="V16" s="279"/>
    </row>
    <row r="17" ht="9.75" customHeight="1">
      <c r="A17" s="237"/>
      <c r="B17" s="260"/>
      <c r="C17" s="280"/>
      <c r="D17" s="22"/>
      <c r="E17" s="22"/>
      <c r="F17" s="22"/>
      <c r="G17" s="23"/>
      <c r="H17" s="85"/>
      <c r="I17" s="237"/>
      <c r="J17" s="48"/>
      <c r="K17" s="281"/>
      <c r="L17" s="262"/>
      <c r="M17" s="282"/>
      <c r="N17" s="48"/>
      <c r="O17" s="283"/>
      <c r="P17" s="283"/>
      <c r="Q17" s="283"/>
      <c r="R17" s="283"/>
      <c r="S17" s="283"/>
      <c r="T17" s="283"/>
      <c r="U17" s="283"/>
      <c r="V17" s="283"/>
    </row>
    <row r="18" ht="9.75" customHeight="1">
      <c r="A18" s="237"/>
      <c r="B18" s="260"/>
      <c r="C18" s="260"/>
      <c r="D18" s="260"/>
      <c r="E18" s="260"/>
      <c r="F18" s="260"/>
      <c r="G18" s="260"/>
      <c r="H18" s="48"/>
      <c r="I18" s="237"/>
      <c r="J18" s="48"/>
      <c r="K18" s="48"/>
      <c r="L18" s="48"/>
      <c r="M18" s="48"/>
      <c r="N18" s="48"/>
      <c r="O18" s="283"/>
      <c r="P18" s="283"/>
      <c r="Q18" s="283"/>
      <c r="R18" s="283"/>
      <c r="S18" s="283"/>
      <c r="T18" s="283"/>
      <c r="U18" s="283"/>
      <c r="V18" s="283"/>
    </row>
    <row r="19" ht="24.75" customHeight="1">
      <c r="A19" s="237"/>
      <c r="B19" s="237"/>
      <c r="C19" s="237"/>
      <c r="D19" s="237"/>
      <c r="E19" s="237"/>
      <c r="F19" s="237"/>
      <c r="G19" s="237"/>
      <c r="H19" s="237"/>
      <c r="I19" s="237"/>
      <c r="J19" s="283"/>
      <c r="K19" s="283"/>
      <c r="L19" s="283"/>
      <c r="M19" s="283"/>
      <c r="N19" s="283"/>
      <c r="O19" s="283"/>
      <c r="P19" s="283"/>
      <c r="Q19" s="283"/>
      <c r="R19" s="283"/>
      <c r="S19" s="283"/>
      <c r="T19" s="283"/>
      <c r="U19" s="283"/>
      <c r="V19" s="283"/>
    </row>
    <row r="20" ht="24.75" customHeight="1">
      <c r="A20" s="237"/>
      <c r="B20" s="142"/>
      <c r="C20" s="238"/>
      <c r="D20" s="238"/>
      <c r="E20" s="238"/>
      <c r="F20" s="238"/>
      <c r="G20" s="238"/>
      <c r="H20" s="142"/>
      <c r="I20" s="237"/>
      <c r="J20" s="284" t="s">
        <v>130</v>
      </c>
      <c r="M20" s="240"/>
      <c r="N20" s="240"/>
      <c r="O20" s="240"/>
      <c r="P20" s="240"/>
      <c r="Q20" s="240"/>
      <c r="R20" s="283"/>
      <c r="S20" s="283"/>
      <c r="T20" s="283"/>
      <c r="U20" s="283"/>
      <c r="V20" s="283"/>
    </row>
    <row r="21" ht="27.75" customHeight="1">
      <c r="A21" s="237"/>
      <c r="B21" s="285"/>
      <c r="C21" s="286" t="s">
        <v>131</v>
      </c>
      <c r="H21" s="285"/>
      <c r="I21" s="237"/>
      <c r="J21" s="285"/>
      <c r="K21" s="243" t="s">
        <v>132</v>
      </c>
      <c r="R21" s="287"/>
      <c r="S21" s="283"/>
      <c r="T21" s="283"/>
      <c r="U21" s="283"/>
      <c r="V21" s="283"/>
    </row>
    <row r="22" ht="6.0" customHeight="1">
      <c r="A22" s="237"/>
      <c r="B22" s="85"/>
      <c r="C22" s="245"/>
      <c r="D22" s="245"/>
      <c r="E22" s="245"/>
      <c r="F22" s="245"/>
      <c r="G22" s="85"/>
      <c r="H22" s="85"/>
      <c r="I22" s="237"/>
      <c r="J22" s="85"/>
      <c r="K22" s="245"/>
      <c r="L22" s="245"/>
      <c r="M22" s="245"/>
      <c r="N22" s="245"/>
      <c r="O22" s="288"/>
      <c r="P22" s="288"/>
      <c r="Q22" s="288"/>
      <c r="R22" s="288"/>
      <c r="S22" s="283"/>
      <c r="T22" s="283"/>
      <c r="U22" s="283"/>
      <c r="V22" s="283"/>
    </row>
    <row r="23">
      <c r="A23" s="237"/>
      <c r="B23" s="85"/>
      <c r="C23" s="246" t="s">
        <v>133</v>
      </c>
      <c r="D23" s="289" t="s">
        <v>134</v>
      </c>
      <c r="E23" s="289" t="s">
        <v>93</v>
      </c>
      <c r="F23" s="289" t="s">
        <v>135</v>
      </c>
      <c r="G23" s="10"/>
      <c r="H23" s="85"/>
      <c r="I23" s="237"/>
      <c r="J23" s="85"/>
      <c r="K23" s="246" t="s">
        <v>133</v>
      </c>
      <c r="L23" s="289" t="s">
        <v>134</v>
      </c>
      <c r="M23" s="289" t="s">
        <v>93</v>
      </c>
      <c r="N23" s="289" t="s">
        <v>135</v>
      </c>
      <c r="O23" s="9"/>
      <c r="P23" s="9"/>
      <c r="Q23" s="10"/>
      <c r="R23" s="288"/>
      <c r="S23" s="283"/>
      <c r="T23" s="283"/>
      <c r="U23" s="283"/>
      <c r="V23" s="283"/>
    </row>
    <row r="24" ht="20.25" customHeight="1">
      <c r="A24" s="290"/>
      <c r="B24" s="168"/>
      <c r="C24" s="291">
        <f>T7</f>
        <v>0.03</v>
      </c>
      <c r="D24" s="292">
        <f>'PART 2 - Value Acceleration Cal'!AA11</f>
        <v>0.15625</v>
      </c>
      <c r="E24" s="293">
        <f>'PART 2 - Value Acceleration Cal'!Z15</f>
        <v>3</v>
      </c>
      <c r="F24" s="294">
        <f>-1*(ln(T11/D33)/ln(1/(C24+1)))</f>
        <v>-13.1093851</v>
      </c>
      <c r="G24" s="13"/>
      <c r="H24" s="168"/>
      <c r="I24" s="290"/>
      <c r="J24" s="168"/>
      <c r="K24" s="295">
        <v>0.05</v>
      </c>
      <c r="L24" s="296">
        <v>0.1</v>
      </c>
      <c r="M24" s="297">
        <v>4.0</v>
      </c>
      <c r="N24" s="294">
        <f>-1*(ln(L28/L33)/ln(1/(IF(J20="Data from VAC Tool",K25+1,K24+1))))</f>
        <v>-5.212726203</v>
      </c>
      <c r="Q24" s="13"/>
      <c r="R24" s="298"/>
      <c r="S24" s="283"/>
      <c r="T24" s="299"/>
      <c r="U24" s="299"/>
      <c r="V24" s="283"/>
    </row>
    <row r="25">
      <c r="A25" s="237"/>
      <c r="B25" s="85"/>
      <c r="C25" s="280"/>
      <c r="D25" s="22"/>
      <c r="E25" s="23"/>
      <c r="F25" s="22"/>
      <c r="G25" s="23"/>
      <c r="H25" s="85"/>
      <c r="I25" s="237"/>
      <c r="J25" s="85"/>
      <c r="K25" s="300">
        <f>T7</f>
        <v>0.03</v>
      </c>
      <c r="L25" s="301">
        <f>'PART 2 - Value Acceleration Cal'!W11</f>
        <v>0.20625</v>
      </c>
      <c r="M25" s="302">
        <f>'PART 2 - Value Acceleration Cal'!W15</f>
        <v>6</v>
      </c>
      <c r="N25" s="22"/>
      <c r="O25" s="22"/>
      <c r="P25" s="22"/>
      <c r="Q25" s="23"/>
      <c r="R25" s="288"/>
      <c r="S25" s="283"/>
      <c r="T25" s="283"/>
      <c r="U25" s="283"/>
      <c r="V25" s="283"/>
    </row>
    <row r="26" ht="9.75" customHeight="1">
      <c r="A26" s="237"/>
      <c r="B26" s="85"/>
      <c r="C26" s="85"/>
      <c r="D26" s="85"/>
      <c r="E26" s="85"/>
      <c r="F26" s="85"/>
      <c r="G26" s="85"/>
      <c r="H26" s="85"/>
      <c r="I26" s="237"/>
      <c r="J26" s="85"/>
      <c r="K26" s="85"/>
      <c r="L26" s="85"/>
      <c r="M26" s="85"/>
      <c r="N26" s="85"/>
      <c r="O26" s="85"/>
      <c r="P26" s="85"/>
      <c r="Q26" s="85"/>
      <c r="R26" s="288"/>
      <c r="S26" s="283"/>
      <c r="T26" s="283"/>
      <c r="U26" s="283"/>
      <c r="V26" s="283"/>
    </row>
    <row r="27">
      <c r="A27" s="237"/>
      <c r="B27" s="85"/>
      <c r="C27" s="246" t="s">
        <v>136</v>
      </c>
      <c r="D27" s="289"/>
      <c r="E27" s="289"/>
      <c r="F27" s="289" t="s">
        <v>137</v>
      </c>
      <c r="G27" s="10"/>
      <c r="H27" s="85"/>
      <c r="I27" s="237"/>
      <c r="J27" s="85"/>
      <c r="K27" s="246" t="s">
        <v>138</v>
      </c>
      <c r="L27" s="9"/>
      <c r="M27" s="289"/>
      <c r="N27" s="289" t="s">
        <v>137</v>
      </c>
      <c r="O27" s="9"/>
      <c r="P27" s="9"/>
      <c r="Q27" s="10"/>
      <c r="R27" s="288"/>
      <c r="S27" s="283"/>
      <c r="T27" s="283"/>
      <c r="U27" s="283"/>
      <c r="V27" s="283"/>
    </row>
    <row r="28">
      <c r="A28" s="237"/>
      <c r="B28" s="85"/>
      <c r="C28" s="303" t="s">
        <v>86</v>
      </c>
      <c r="D28" s="304">
        <f>'PART 2 - Value Acceleration Cal'!Z9</f>
        <v>8000000</v>
      </c>
      <c r="E28" s="304"/>
      <c r="F28" s="305">
        <f>'PART 2 - Value Acceleration Cal'!AA9</f>
        <v>1</v>
      </c>
      <c r="G28" s="13"/>
      <c r="H28" s="85"/>
      <c r="I28" s="237"/>
      <c r="J28" s="85"/>
      <c r="K28" s="303" t="s">
        <v>86</v>
      </c>
      <c r="L28" s="304">
        <f>L30/N30</f>
        <v>6203488.372</v>
      </c>
      <c r="M28" s="304"/>
      <c r="N28" s="305">
        <v>1.0</v>
      </c>
      <c r="Q28" s="13"/>
      <c r="R28" s="288"/>
      <c r="S28" s="283"/>
      <c r="T28" s="283"/>
      <c r="U28" s="283"/>
      <c r="V28" s="283"/>
    </row>
    <row r="29" ht="16.5" customHeight="1">
      <c r="A29" s="237"/>
      <c r="B29" s="85"/>
      <c r="C29" s="306" t="s">
        <v>88</v>
      </c>
      <c r="D29" s="307">
        <f>'PART 2 - Value Acceleration Cal'!Z11</f>
        <v>1250000</v>
      </c>
      <c r="E29" s="307"/>
      <c r="F29" s="308">
        <f>D29/D28</f>
        <v>0.15625</v>
      </c>
      <c r="G29" s="13"/>
      <c r="H29" s="85"/>
      <c r="I29" s="237"/>
      <c r="J29" s="85"/>
      <c r="K29" s="306" t="s">
        <v>88</v>
      </c>
      <c r="L29" s="309">
        <f>L28*N29</f>
        <v>620348.8372</v>
      </c>
      <c r="M29" s="309"/>
      <c r="N29" s="308">
        <f>IF(J20="Data from VAC Tool", L25,L24)</f>
        <v>0.1</v>
      </c>
      <c r="Q29" s="13"/>
      <c r="R29" s="85"/>
      <c r="S29" s="283"/>
      <c r="T29" s="283"/>
      <c r="U29" s="283"/>
      <c r="V29" s="283"/>
    </row>
    <row r="30">
      <c r="A30" s="237"/>
      <c r="B30" s="85"/>
      <c r="C30" s="310" t="s">
        <v>54</v>
      </c>
      <c r="D30" s="311">
        <f>'PART 2 - Value Acceleration Cal'!Z12</f>
        <v>1310000</v>
      </c>
      <c r="E30" s="311"/>
      <c r="F30" s="312">
        <f>D30/D28</f>
        <v>0.16375</v>
      </c>
      <c r="G30" s="23"/>
      <c r="H30" s="85"/>
      <c r="I30" s="237"/>
      <c r="J30" s="85"/>
      <c r="K30" s="310" t="s">
        <v>54</v>
      </c>
      <c r="L30" s="313">
        <f>IF(J20="Data from VAC Tool",T13/M25,T13/M24)</f>
        <v>666875</v>
      </c>
      <c r="M30" s="313"/>
      <c r="N30" s="312">
        <f>F30+(N29-F29)</f>
        <v>0.1075</v>
      </c>
      <c r="O30" s="22"/>
      <c r="P30" s="22"/>
      <c r="Q30" s="23"/>
      <c r="R30" s="288"/>
      <c r="S30" s="283"/>
      <c r="T30" s="283"/>
      <c r="U30" s="283"/>
      <c r="V30" s="283"/>
    </row>
    <row r="31" ht="9.0" customHeight="1">
      <c r="A31" s="237"/>
      <c r="B31" s="85"/>
      <c r="C31" s="85"/>
      <c r="D31" s="85"/>
      <c r="E31" s="85"/>
      <c r="F31" s="85"/>
      <c r="G31" s="85"/>
      <c r="H31" s="85"/>
      <c r="I31" s="237"/>
      <c r="J31" s="85"/>
      <c r="K31" s="85"/>
      <c r="L31" s="85"/>
      <c r="M31" s="85"/>
      <c r="N31" s="85"/>
      <c r="O31" s="85"/>
      <c r="P31" s="85"/>
      <c r="Q31" s="85"/>
      <c r="R31" s="288"/>
      <c r="S31" s="283"/>
      <c r="T31" s="283"/>
      <c r="U31" s="283"/>
      <c r="V31" s="283"/>
    </row>
    <row r="32">
      <c r="A32" s="237"/>
      <c r="B32" s="85"/>
      <c r="C32" s="246" t="s">
        <v>139</v>
      </c>
      <c r="D32" s="289" t="s">
        <v>86</v>
      </c>
      <c r="E32" s="289" t="s">
        <v>54</v>
      </c>
      <c r="F32" s="289" t="s">
        <v>95</v>
      </c>
      <c r="G32" s="10"/>
      <c r="H32" s="85"/>
      <c r="I32" s="237"/>
      <c r="J32" s="85"/>
      <c r="K32" s="246" t="s">
        <v>139</v>
      </c>
      <c r="L32" s="289" t="s">
        <v>86</v>
      </c>
      <c r="M32" s="289" t="s">
        <v>54</v>
      </c>
      <c r="N32" s="289" t="s">
        <v>95</v>
      </c>
      <c r="O32" s="314"/>
      <c r="P32" s="314"/>
      <c r="Q32" s="315"/>
      <c r="R32" s="288"/>
      <c r="S32" s="283"/>
      <c r="T32" s="283"/>
      <c r="U32" s="283"/>
      <c r="V32" s="283"/>
    </row>
    <row r="33">
      <c r="A33" s="237"/>
      <c r="B33" s="85"/>
      <c r="C33" s="316">
        <v>0.0</v>
      </c>
      <c r="D33" s="317">
        <f>'PART 2 - Value Acceleration Cal'!Z9</f>
        <v>8000000</v>
      </c>
      <c r="E33" s="317">
        <f>'PART 2 - Value Acceleration Cal'!Z11</f>
        <v>1250000</v>
      </c>
      <c r="F33" s="317">
        <f>E33*E24</f>
        <v>3750000</v>
      </c>
      <c r="G33" s="223"/>
      <c r="H33" s="85"/>
      <c r="I33" s="237"/>
      <c r="J33" s="85"/>
      <c r="K33" s="316">
        <v>0.0</v>
      </c>
      <c r="L33" s="317">
        <f>D28</f>
        <v>8000000</v>
      </c>
      <c r="M33" s="317">
        <f>D29</f>
        <v>1250000</v>
      </c>
      <c r="N33" s="317">
        <f>M33*M24</f>
        <v>5000000</v>
      </c>
      <c r="Q33" s="223"/>
      <c r="R33" s="288"/>
      <c r="S33" s="283"/>
      <c r="T33" s="283"/>
      <c r="U33" s="283"/>
      <c r="V33" s="283"/>
    </row>
    <row r="34">
      <c r="A34" s="237"/>
      <c r="B34" s="85"/>
      <c r="C34" s="318">
        <v>1.0</v>
      </c>
      <c r="D34" s="319">
        <f t="shared" ref="D34:D58" si="1">D33+(D33*$C$24)</f>
        <v>8240000</v>
      </c>
      <c r="E34" s="319">
        <f t="shared" ref="E34:E58" si="2">D34*$F$30</f>
        <v>1349300</v>
      </c>
      <c r="F34" s="320">
        <f t="shared" ref="F34:F58" si="3">E34*$E$24</f>
        <v>4047900</v>
      </c>
      <c r="G34" s="88"/>
      <c r="H34" s="85"/>
      <c r="I34" s="237"/>
      <c r="J34" s="85"/>
      <c r="K34" s="318">
        <v>1.0</v>
      </c>
      <c r="L34" s="319">
        <f t="shared" ref="L34:L58" si="4">L33+(L33*IF($J$20="Data from VAC Tool",$K$25,$K$24))</f>
        <v>8400000</v>
      </c>
      <c r="M34" s="319">
        <f t="shared" ref="M34:M58" si="5">L34*$N$30</f>
        <v>903000</v>
      </c>
      <c r="N34" s="320">
        <f t="shared" ref="N34:N58" si="6">M34*IF($J$20="Data from VAC Tool",$M$25,$M$24)</f>
        <v>3612000</v>
      </c>
      <c r="Q34" s="88"/>
      <c r="R34" s="288"/>
      <c r="S34" s="283"/>
      <c r="T34" s="283"/>
      <c r="U34" s="283"/>
      <c r="V34" s="283"/>
    </row>
    <row r="35">
      <c r="A35" s="237"/>
      <c r="B35" s="85"/>
      <c r="C35" s="321">
        <v>2.0</v>
      </c>
      <c r="D35" s="322">
        <f t="shared" si="1"/>
        <v>8487200</v>
      </c>
      <c r="E35" s="322">
        <f t="shared" si="2"/>
        <v>1389779</v>
      </c>
      <c r="F35" s="317">
        <f t="shared" si="3"/>
        <v>4169337</v>
      </c>
      <c r="G35" s="223"/>
      <c r="H35" s="85"/>
      <c r="I35" s="237"/>
      <c r="J35" s="85"/>
      <c r="K35" s="321">
        <v>2.0</v>
      </c>
      <c r="L35" s="322">
        <f t="shared" si="4"/>
        <v>8820000</v>
      </c>
      <c r="M35" s="322">
        <f t="shared" si="5"/>
        <v>948150</v>
      </c>
      <c r="N35" s="317">
        <f t="shared" si="6"/>
        <v>3792600</v>
      </c>
      <c r="Q35" s="223"/>
      <c r="R35" s="288"/>
      <c r="S35" s="283"/>
      <c r="T35" s="283"/>
      <c r="U35" s="283"/>
      <c r="V35" s="283"/>
    </row>
    <row r="36">
      <c r="A36" s="237"/>
      <c r="B36" s="85"/>
      <c r="C36" s="318">
        <v>3.0</v>
      </c>
      <c r="D36" s="319">
        <f t="shared" si="1"/>
        <v>8741816</v>
      </c>
      <c r="E36" s="319">
        <f t="shared" si="2"/>
        <v>1431472.37</v>
      </c>
      <c r="F36" s="320">
        <f t="shared" si="3"/>
        <v>4294417.11</v>
      </c>
      <c r="G36" s="88"/>
      <c r="H36" s="85"/>
      <c r="I36" s="237"/>
      <c r="J36" s="85"/>
      <c r="K36" s="318">
        <v>3.0</v>
      </c>
      <c r="L36" s="319">
        <f t="shared" si="4"/>
        <v>9261000</v>
      </c>
      <c r="M36" s="319">
        <f t="shared" si="5"/>
        <v>995557.5</v>
      </c>
      <c r="N36" s="320">
        <f t="shared" si="6"/>
        <v>3982230</v>
      </c>
      <c r="Q36" s="88"/>
      <c r="R36" s="288"/>
      <c r="S36" s="283"/>
      <c r="T36" s="283"/>
      <c r="U36" s="283"/>
      <c r="V36" s="283"/>
    </row>
    <row r="37">
      <c r="A37" s="237"/>
      <c r="B37" s="85"/>
      <c r="C37" s="321">
        <v>4.0</v>
      </c>
      <c r="D37" s="322">
        <f t="shared" si="1"/>
        <v>9004070.48</v>
      </c>
      <c r="E37" s="322">
        <f t="shared" si="2"/>
        <v>1474416.541</v>
      </c>
      <c r="F37" s="317">
        <f t="shared" si="3"/>
        <v>4423249.623</v>
      </c>
      <c r="G37" s="223"/>
      <c r="H37" s="85"/>
      <c r="I37" s="237"/>
      <c r="J37" s="85"/>
      <c r="K37" s="321">
        <v>4.0</v>
      </c>
      <c r="L37" s="322">
        <f t="shared" si="4"/>
        <v>9724050</v>
      </c>
      <c r="M37" s="322">
        <f t="shared" si="5"/>
        <v>1045335.375</v>
      </c>
      <c r="N37" s="317">
        <f t="shared" si="6"/>
        <v>4181341.5</v>
      </c>
      <c r="Q37" s="223"/>
      <c r="R37" s="288"/>
      <c r="S37" s="283"/>
      <c r="T37" s="283"/>
      <c r="U37" s="283"/>
      <c r="V37" s="283"/>
    </row>
    <row r="38">
      <c r="A38" s="237"/>
      <c r="B38" s="85"/>
      <c r="C38" s="318">
        <v>5.0</v>
      </c>
      <c r="D38" s="319">
        <f t="shared" si="1"/>
        <v>9274192.594</v>
      </c>
      <c r="E38" s="319">
        <f t="shared" si="2"/>
        <v>1518649.037</v>
      </c>
      <c r="F38" s="320">
        <f t="shared" si="3"/>
        <v>4555947.112</v>
      </c>
      <c r="G38" s="88"/>
      <c r="H38" s="85"/>
      <c r="I38" s="237"/>
      <c r="J38" s="85"/>
      <c r="K38" s="318">
        <v>5.0</v>
      </c>
      <c r="L38" s="319">
        <f t="shared" si="4"/>
        <v>10210252.5</v>
      </c>
      <c r="M38" s="319">
        <f t="shared" si="5"/>
        <v>1097602.144</v>
      </c>
      <c r="N38" s="320">
        <f t="shared" si="6"/>
        <v>4390408.575</v>
      </c>
      <c r="Q38" s="88"/>
      <c r="R38" s="288"/>
      <c r="S38" s="283"/>
      <c r="T38" s="283"/>
      <c r="U38" s="283"/>
      <c r="V38" s="283"/>
    </row>
    <row r="39">
      <c r="A39" s="237"/>
      <c r="B39" s="85"/>
      <c r="C39" s="321">
        <v>6.0</v>
      </c>
      <c r="D39" s="322">
        <f t="shared" si="1"/>
        <v>9552418.372</v>
      </c>
      <c r="E39" s="322">
        <f t="shared" si="2"/>
        <v>1564208.508</v>
      </c>
      <c r="F39" s="317">
        <f t="shared" si="3"/>
        <v>4692625.525</v>
      </c>
      <c r="G39" s="223"/>
      <c r="H39" s="85"/>
      <c r="I39" s="237"/>
      <c r="J39" s="85"/>
      <c r="K39" s="321">
        <v>6.0</v>
      </c>
      <c r="L39" s="322">
        <f t="shared" si="4"/>
        <v>10720765.13</v>
      </c>
      <c r="M39" s="322">
        <f t="shared" si="5"/>
        <v>1152482.251</v>
      </c>
      <c r="N39" s="317">
        <f t="shared" si="6"/>
        <v>4609929.004</v>
      </c>
      <c r="Q39" s="223"/>
      <c r="R39" s="288"/>
      <c r="S39" s="283"/>
      <c r="T39" s="283"/>
      <c r="U39" s="283"/>
      <c r="V39" s="283"/>
    </row>
    <row r="40">
      <c r="A40" s="237"/>
      <c r="B40" s="85"/>
      <c r="C40" s="318">
        <v>7.0</v>
      </c>
      <c r="D40" s="319">
        <f t="shared" si="1"/>
        <v>9838990.923</v>
      </c>
      <c r="E40" s="319">
        <f t="shared" si="2"/>
        <v>1611134.764</v>
      </c>
      <c r="F40" s="320">
        <f t="shared" si="3"/>
        <v>4833404.291</v>
      </c>
      <c r="G40" s="88"/>
      <c r="H40" s="85"/>
      <c r="I40" s="237"/>
      <c r="J40" s="85"/>
      <c r="K40" s="318">
        <v>7.0</v>
      </c>
      <c r="L40" s="319">
        <f t="shared" si="4"/>
        <v>11256803.38</v>
      </c>
      <c r="M40" s="319">
        <f t="shared" si="5"/>
        <v>1210106.363</v>
      </c>
      <c r="N40" s="320">
        <f t="shared" si="6"/>
        <v>4840425.454</v>
      </c>
      <c r="Q40" s="88"/>
      <c r="R40" s="288"/>
      <c r="S40" s="283"/>
      <c r="T40" s="283"/>
      <c r="U40" s="283"/>
      <c r="V40" s="283"/>
    </row>
    <row r="41">
      <c r="A41" s="237"/>
      <c r="B41" s="85"/>
      <c r="C41" s="321">
        <v>8.0</v>
      </c>
      <c r="D41" s="322">
        <f t="shared" si="1"/>
        <v>10134160.65</v>
      </c>
      <c r="E41" s="322">
        <f t="shared" si="2"/>
        <v>1659468.807</v>
      </c>
      <c r="F41" s="317">
        <f t="shared" si="3"/>
        <v>4978406.42</v>
      </c>
      <c r="G41" s="223"/>
      <c r="H41" s="85"/>
      <c r="I41" s="237"/>
      <c r="J41" s="85"/>
      <c r="K41" s="321">
        <v>8.0</v>
      </c>
      <c r="L41" s="322">
        <f t="shared" si="4"/>
        <v>11819643.55</v>
      </c>
      <c r="M41" s="322">
        <f t="shared" si="5"/>
        <v>1270611.682</v>
      </c>
      <c r="N41" s="317">
        <f t="shared" si="6"/>
        <v>5082446.727</v>
      </c>
      <c r="Q41" s="223"/>
      <c r="R41" s="288"/>
      <c r="S41" s="283"/>
      <c r="T41" s="283"/>
      <c r="U41" s="283"/>
      <c r="V41" s="283"/>
    </row>
    <row r="42">
      <c r="A42" s="237"/>
      <c r="B42" s="85"/>
      <c r="C42" s="318">
        <v>9.0</v>
      </c>
      <c r="D42" s="319">
        <f t="shared" si="1"/>
        <v>10438185.47</v>
      </c>
      <c r="E42" s="319">
        <f t="shared" si="2"/>
        <v>1709252.871</v>
      </c>
      <c r="F42" s="320">
        <f t="shared" si="3"/>
        <v>5127758.612</v>
      </c>
      <c r="G42" s="88"/>
      <c r="H42" s="85"/>
      <c r="I42" s="237"/>
      <c r="J42" s="85"/>
      <c r="K42" s="318">
        <v>9.0</v>
      </c>
      <c r="L42" s="319">
        <f t="shared" si="4"/>
        <v>12410625.73</v>
      </c>
      <c r="M42" s="319">
        <f t="shared" si="5"/>
        <v>1334142.266</v>
      </c>
      <c r="N42" s="320">
        <f t="shared" si="6"/>
        <v>5336569.063</v>
      </c>
      <c r="Q42" s="88"/>
      <c r="R42" s="288"/>
      <c r="S42" s="283"/>
      <c r="T42" s="283"/>
      <c r="U42" s="283"/>
      <c r="V42" s="237"/>
    </row>
    <row r="43">
      <c r="A43" s="237"/>
      <c r="B43" s="85"/>
      <c r="C43" s="321">
        <v>10.0</v>
      </c>
      <c r="D43" s="322">
        <f t="shared" si="1"/>
        <v>10751331.03</v>
      </c>
      <c r="E43" s="322">
        <f t="shared" si="2"/>
        <v>1760530.457</v>
      </c>
      <c r="F43" s="317">
        <f t="shared" si="3"/>
        <v>5281591.371</v>
      </c>
      <c r="G43" s="223"/>
      <c r="H43" s="85"/>
      <c r="I43" s="237"/>
      <c r="J43" s="85"/>
      <c r="K43" s="321">
        <v>10.0</v>
      </c>
      <c r="L43" s="322">
        <f t="shared" si="4"/>
        <v>13031157.01</v>
      </c>
      <c r="M43" s="322">
        <f t="shared" si="5"/>
        <v>1400849.379</v>
      </c>
      <c r="N43" s="317">
        <f t="shared" si="6"/>
        <v>5603397.516</v>
      </c>
      <c r="Q43" s="223"/>
      <c r="R43" s="288"/>
      <c r="S43" s="283"/>
      <c r="T43" s="283"/>
      <c r="U43" s="283"/>
      <c r="V43" s="237"/>
    </row>
    <row r="44">
      <c r="A44" s="237"/>
      <c r="B44" s="85"/>
      <c r="C44" s="318">
        <v>11.0</v>
      </c>
      <c r="D44" s="319">
        <f t="shared" si="1"/>
        <v>11073870.97</v>
      </c>
      <c r="E44" s="319">
        <f t="shared" si="2"/>
        <v>1813346.371</v>
      </c>
      <c r="F44" s="320">
        <f t="shared" si="3"/>
        <v>5440039.112</v>
      </c>
      <c r="G44" s="88"/>
      <c r="H44" s="85"/>
      <c r="I44" s="237"/>
      <c r="J44" s="85"/>
      <c r="K44" s="318">
        <v>11.0</v>
      </c>
      <c r="L44" s="319">
        <f t="shared" si="4"/>
        <v>13682714.86</v>
      </c>
      <c r="M44" s="319">
        <f t="shared" si="5"/>
        <v>1470891.848</v>
      </c>
      <c r="N44" s="320">
        <f t="shared" si="6"/>
        <v>5883567.392</v>
      </c>
      <c r="Q44" s="88"/>
      <c r="R44" s="288"/>
      <c r="S44" s="283"/>
      <c r="T44" s="283"/>
      <c r="U44" s="283"/>
      <c r="V44" s="237"/>
    </row>
    <row r="45">
      <c r="A45" s="237"/>
      <c r="B45" s="85"/>
      <c r="C45" s="321">
        <v>12.0</v>
      </c>
      <c r="D45" s="322">
        <f t="shared" si="1"/>
        <v>11406087.09</v>
      </c>
      <c r="E45" s="322">
        <f t="shared" si="2"/>
        <v>1867746.762</v>
      </c>
      <c r="F45" s="317">
        <f t="shared" si="3"/>
        <v>5603240.285</v>
      </c>
      <c r="G45" s="223"/>
      <c r="H45" s="85"/>
      <c r="I45" s="237"/>
      <c r="J45" s="85"/>
      <c r="K45" s="321">
        <v>12.0</v>
      </c>
      <c r="L45" s="322">
        <f t="shared" si="4"/>
        <v>14366850.61</v>
      </c>
      <c r="M45" s="322">
        <f t="shared" si="5"/>
        <v>1544436.44</v>
      </c>
      <c r="N45" s="317">
        <f t="shared" si="6"/>
        <v>6177745.762</v>
      </c>
      <c r="Q45" s="223"/>
      <c r="R45" s="288"/>
      <c r="S45" s="283"/>
      <c r="T45" s="283"/>
      <c r="U45" s="283"/>
      <c r="V45" s="237"/>
    </row>
    <row r="46">
      <c r="A46" s="237"/>
      <c r="B46" s="85"/>
      <c r="C46" s="318">
        <v>13.0</v>
      </c>
      <c r="D46" s="319">
        <f t="shared" si="1"/>
        <v>11748269.71</v>
      </c>
      <c r="E46" s="319">
        <f t="shared" si="2"/>
        <v>1923779.165</v>
      </c>
      <c r="F46" s="320">
        <f t="shared" si="3"/>
        <v>5771337.494</v>
      </c>
      <c r="G46" s="88"/>
      <c r="H46" s="85"/>
      <c r="I46" s="237"/>
      <c r="J46" s="85"/>
      <c r="K46" s="318">
        <v>13.0</v>
      </c>
      <c r="L46" s="319">
        <f t="shared" si="4"/>
        <v>15085193.14</v>
      </c>
      <c r="M46" s="319">
        <f t="shared" si="5"/>
        <v>1621658.262</v>
      </c>
      <c r="N46" s="320">
        <f t="shared" si="6"/>
        <v>6486633.05</v>
      </c>
      <c r="Q46" s="88"/>
      <c r="R46" s="288"/>
      <c r="S46" s="283"/>
      <c r="T46" s="283"/>
      <c r="U46" s="283"/>
      <c r="V46" s="237"/>
    </row>
    <row r="47">
      <c r="A47" s="237"/>
      <c r="B47" s="85"/>
      <c r="C47" s="321">
        <v>14.0</v>
      </c>
      <c r="D47" s="322">
        <f t="shared" si="1"/>
        <v>12100717.8</v>
      </c>
      <c r="E47" s="322">
        <f t="shared" si="2"/>
        <v>1981492.54</v>
      </c>
      <c r="F47" s="317">
        <f t="shared" si="3"/>
        <v>5944477.619</v>
      </c>
      <c r="G47" s="223"/>
      <c r="H47" s="85"/>
      <c r="I47" s="237"/>
      <c r="J47" s="85"/>
      <c r="K47" s="321">
        <v>14.0</v>
      </c>
      <c r="L47" s="322">
        <f t="shared" si="4"/>
        <v>15839452.8</v>
      </c>
      <c r="M47" s="322">
        <f t="shared" si="5"/>
        <v>1702741.176</v>
      </c>
      <c r="N47" s="317">
        <f t="shared" si="6"/>
        <v>6810964.702</v>
      </c>
      <c r="Q47" s="223"/>
      <c r="R47" s="288"/>
      <c r="S47" s="283"/>
      <c r="T47" s="283"/>
      <c r="U47" s="283"/>
      <c r="V47" s="237"/>
    </row>
    <row r="48">
      <c r="A48" s="237"/>
      <c r="B48" s="85"/>
      <c r="C48" s="318">
        <v>15.0</v>
      </c>
      <c r="D48" s="319">
        <f t="shared" si="1"/>
        <v>12463739.33</v>
      </c>
      <c r="E48" s="319">
        <f t="shared" si="2"/>
        <v>2040937.316</v>
      </c>
      <c r="F48" s="320">
        <f t="shared" si="3"/>
        <v>6122811.947</v>
      </c>
      <c r="G48" s="88"/>
      <c r="H48" s="85"/>
      <c r="I48" s="237"/>
      <c r="J48" s="85"/>
      <c r="K48" s="318">
        <v>15.0</v>
      </c>
      <c r="L48" s="319">
        <f t="shared" si="4"/>
        <v>16631425.44</v>
      </c>
      <c r="M48" s="319">
        <f t="shared" si="5"/>
        <v>1787878.234</v>
      </c>
      <c r="N48" s="320">
        <f t="shared" si="6"/>
        <v>7151512.937</v>
      </c>
      <c r="Q48" s="88"/>
      <c r="R48" s="288"/>
      <c r="S48" s="283"/>
      <c r="T48" s="283"/>
      <c r="U48" s="283"/>
      <c r="V48" s="237"/>
    </row>
    <row r="49">
      <c r="A49" s="237"/>
      <c r="B49" s="85"/>
      <c r="C49" s="321">
        <v>16.0</v>
      </c>
      <c r="D49" s="322">
        <f t="shared" si="1"/>
        <v>12837651.51</v>
      </c>
      <c r="E49" s="322">
        <f t="shared" si="2"/>
        <v>2102165.435</v>
      </c>
      <c r="F49" s="317">
        <f t="shared" si="3"/>
        <v>6306496.306</v>
      </c>
      <c r="G49" s="223"/>
      <c r="H49" s="85"/>
      <c r="I49" s="237"/>
      <c r="J49" s="85"/>
      <c r="K49" s="321">
        <v>16.0</v>
      </c>
      <c r="L49" s="322">
        <f t="shared" si="4"/>
        <v>17462996.71</v>
      </c>
      <c r="M49" s="322">
        <f t="shared" si="5"/>
        <v>1877272.146</v>
      </c>
      <c r="N49" s="317">
        <f t="shared" si="6"/>
        <v>7509088.584</v>
      </c>
      <c r="Q49" s="223"/>
      <c r="R49" s="288"/>
      <c r="S49" s="283"/>
      <c r="T49" s="283"/>
      <c r="U49" s="283"/>
      <c r="V49" s="237"/>
    </row>
    <row r="50">
      <c r="A50" s="237"/>
      <c r="B50" s="85"/>
      <c r="C50" s="318">
        <v>17.0</v>
      </c>
      <c r="D50" s="319">
        <f t="shared" si="1"/>
        <v>13222781.06</v>
      </c>
      <c r="E50" s="319">
        <f t="shared" si="2"/>
        <v>2165230.398</v>
      </c>
      <c r="F50" s="320">
        <f t="shared" si="3"/>
        <v>6495691.195</v>
      </c>
      <c r="G50" s="88"/>
      <c r="H50" s="85"/>
      <c r="I50" s="237"/>
      <c r="J50" s="85"/>
      <c r="K50" s="318">
        <v>17.0</v>
      </c>
      <c r="L50" s="319">
        <f t="shared" si="4"/>
        <v>18336146.54</v>
      </c>
      <c r="M50" s="319">
        <f t="shared" si="5"/>
        <v>1971135.753</v>
      </c>
      <c r="N50" s="320">
        <f t="shared" si="6"/>
        <v>7884543.013</v>
      </c>
      <c r="Q50" s="88"/>
      <c r="R50" s="288"/>
      <c r="S50" s="283"/>
      <c r="T50" s="283"/>
      <c r="U50" s="283"/>
      <c r="V50" s="237"/>
    </row>
    <row r="51">
      <c r="A51" s="237"/>
      <c r="B51" s="85"/>
      <c r="C51" s="321">
        <v>18.0</v>
      </c>
      <c r="D51" s="322">
        <f t="shared" si="1"/>
        <v>13619464.49</v>
      </c>
      <c r="E51" s="322">
        <f t="shared" si="2"/>
        <v>2230187.31</v>
      </c>
      <c r="F51" s="317">
        <f t="shared" si="3"/>
        <v>6690561.931</v>
      </c>
      <c r="G51" s="223"/>
      <c r="H51" s="85"/>
      <c r="I51" s="237"/>
      <c r="J51" s="85"/>
      <c r="K51" s="321">
        <v>18.0</v>
      </c>
      <c r="L51" s="322">
        <f t="shared" si="4"/>
        <v>19252953.87</v>
      </c>
      <c r="M51" s="322">
        <f t="shared" si="5"/>
        <v>2069692.541</v>
      </c>
      <c r="N51" s="317">
        <f t="shared" si="6"/>
        <v>8278770.164</v>
      </c>
      <c r="Q51" s="223"/>
      <c r="R51" s="288"/>
      <c r="S51" s="283"/>
      <c r="T51" s="283"/>
      <c r="U51" s="283"/>
      <c r="V51" s="237"/>
    </row>
    <row r="52">
      <c r="A52" s="237"/>
      <c r="B52" s="85"/>
      <c r="C52" s="318">
        <v>19.0</v>
      </c>
      <c r="D52" s="319">
        <f t="shared" si="1"/>
        <v>14028048.42</v>
      </c>
      <c r="E52" s="319">
        <f t="shared" si="2"/>
        <v>2297092.93</v>
      </c>
      <c r="F52" s="320">
        <f t="shared" si="3"/>
        <v>6891278.789</v>
      </c>
      <c r="G52" s="88"/>
      <c r="H52" s="85"/>
      <c r="I52" s="237"/>
      <c r="J52" s="85"/>
      <c r="K52" s="318">
        <v>19.0</v>
      </c>
      <c r="L52" s="319">
        <f t="shared" si="4"/>
        <v>20215601.56</v>
      </c>
      <c r="M52" s="319">
        <f t="shared" si="5"/>
        <v>2173177.168</v>
      </c>
      <c r="N52" s="320">
        <f t="shared" si="6"/>
        <v>8692708.672</v>
      </c>
      <c r="Q52" s="88"/>
      <c r="R52" s="288"/>
      <c r="S52" s="283"/>
      <c r="T52" s="283"/>
      <c r="U52" s="283"/>
      <c r="V52" s="237"/>
    </row>
    <row r="53">
      <c r="A53" s="237"/>
      <c r="B53" s="85"/>
      <c r="C53" s="321">
        <v>20.0</v>
      </c>
      <c r="D53" s="322">
        <f t="shared" si="1"/>
        <v>14448889.88</v>
      </c>
      <c r="E53" s="322">
        <f t="shared" si="2"/>
        <v>2366005.717</v>
      </c>
      <c r="F53" s="317">
        <f t="shared" si="3"/>
        <v>7098017.152</v>
      </c>
      <c r="G53" s="223"/>
      <c r="H53" s="85"/>
      <c r="I53" s="237"/>
      <c r="J53" s="85"/>
      <c r="K53" s="321">
        <v>20.0</v>
      </c>
      <c r="L53" s="322">
        <f t="shared" si="4"/>
        <v>21226381.64</v>
      </c>
      <c r="M53" s="322">
        <f t="shared" si="5"/>
        <v>2281836.026</v>
      </c>
      <c r="N53" s="317">
        <f t="shared" si="6"/>
        <v>9127344.106</v>
      </c>
      <c r="Q53" s="223"/>
      <c r="R53" s="288"/>
      <c r="S53" s="283"/>
      <c r="T53" s="283"/>
      <c r="U53" s="283"/>
      <c r="V53" s="237"/>
    </row>
    <row r="54">
      <c r="A54" s="237"/>
      <c r="B54" s="85"/>
      <c r="C54" s="318">
        <v>21.0</v>
      </c>
      <c r="D54" s="319">
        <f t="shared" si="1"/>
        <v>14882356.57</v>
      </c>
      <c r="E54" s="319">
        <f t="shared" si="2"/>
        <v>2436985.889</v>
      </c>
      <c r="F54" s="320">
        <f t="shared" si="3"/>
        <v>7310957.667</v>
      </c>
      <c r="G54" s="88"/>
      <c r="H54" s="85"/>
      <c r="I54" s="237"/>
      <c r="J54" s="85"/>
      <c r="K54" s="318">
        <v>21.0</v>
      </c>
      <c r="L54" s="319">
        <f t="shared" si="4"/>
        <v>22287700.72</v>
      </c>
      <c r="M54" s="319">
        <f t="shared" si="5"/>
        <v>2395927.828</v>
      </c>
      <c r="N54" s="320">
        <f t="shared" si="6"/>
        <v>9583711.311</v>
      </c>
      <c r="Q54" s="88"/>
      <c r="R54" s="288"/>
      <c r="S54" s="283"/>
      <c r="T54" s="283"/>
      <c r="U54" s="283"/>
      <c r="V54" s="237"/>
    </row>
    <row r="55">
      <c r="A55" s="237"/>
      <c r="B55" s="85"/>
      <c r="C55" s="321">
        <v>22.0</v>
      </c>
      <c r="D55" s="322">
        <f t="shared" si="1"/>
        <v>15328827.27</v>
      </c>
      <c r="E55" s="322">
        <f t="shared" si="2"/>
        <v>2510095.466</v>
      </c>
      <c r="F55" s="317">
        <f t="shared" si="3"/>
        <v>7530286.397</v>
      </c>
      <c r="G55" s="223"/>
      <c r="H55" s="85"/>
      <c r="I55" s="237"/>
      <c r="J55" s="85"/>
      <c r="K55" s="321">
        <v>22.0</v>
      </c>
      <c r="L55" s="322">
        <f t="shared" si="4"/>
        <v>23402085.76</v>
      </c>
      <c r="M55" s="322">
        <f t="shared" si="5"/>
        <v>2515724.219</v>
      </c>
      <c r="N55" s="317">
        <f t="shared" si="6"/>
        <v>10062896.88</v>
      </c>
      <c r="Q55" s="223"/>
      <c r="R55" s="288"/>
      <c r="S55" s="283"/>
      <c r="T55" s="283"/>
      <c r="U55" s="283"/>
      <c r="V55" s="237"/>
    </row>
    <row r="56">
      <c r="A56" s="237"/>
      <c r="B56" s="85"/>
      <c r="C56" s="318">
        <v>23.0</v>
      </c>
      <c r="D56" s="319">
        <f t="shared" si="1"/>
        <v>15788692.09</v>
      </c>
      <c r="E56" s="319">
        <f t="shared" si="2"/>
        <v>2585398.33</v>
      </c>
      <c r="F56" s="320">
        <f t="shared" si="3"/>
        <v>7756194.989</v>
      </c>
      <c r="G56" s="88"/>
      <c r="H56" s="85"/>
      <c r="I56" s="237"/>
      <c r="J56" s="85"/>
      <c r="K56" s="318">
        <v>23.0</v>
      </c>
      <c r="L56" s="319">
        <f t="shared" si="4"/>
        <v>24572190.05</v>
      </c>
      <c r="M56" s="319">
        <f t="shared" si="5"/>
        <v>2641510.43</v>
      </c>
      <c r="N56" s="320">
        <f t="shared" si="6"/>
        <v>10566041.72</v>
      </c>
      <c r="Q56" s="88"/>
      <c r="R56" s="288"/>
      <c r="S56" s="283"/>
      <c r="T56" s="283"/>
      <c r="U56" s="283"/>
      <c r="V56" s="237"/>
    </row>
    <row r="57">
      <c r="A57" s="237"/>
      <c r="B57" s="85"/>
      <c r="C57" s="321">
        <v>24.0</v>
      </c>
      <c r="D57" s="322">
        <f t="shared" si="1"/>
        <v>16262352.85</v>
      </c>
      <c r="E57" s="322">
        <f t="shared" si="2"/>
        <v>2662960.279</v>
      </c>
      <c r="F57" s="317">
        <f t="shared" si="3"/>
        <v>7988880.838</v>
      </c>
      <c r="G57" s="223"/>
      <c r="H57" s="48"/>
      <c r="I57" s="237"/>
      <c r="J57" s="48"/>
      <c r="K57" s="321">
        <v>24.0</v>
      </c>
      <c r="L57" s="322">
        <f t="shared" si="4"/>
        <v>25800799.55</v>
      </c>
      <c r="M57" s="322">
        <f t="shared" si="5"/>
        <v>2773585.952</v>
      </c>
      <c r="N57" s="317">
        <f t="shared" si="6"/>
        <v>11094343.81</v>
      </c>
      <c r="Q57" s="223"/>
      <c r="R57" s="288"/>
      <c r="S57" s="283"/>
      <c r="T57" s="283"/>
      <c r="U57" s="283"/>
      <c r="V57" s="237"/>
    </row>
    <row r="58">
      <c r="A58" s="237"/>
      <c r="B58" s="48"/>
      <c r="C58" s="323">
        <v>25.0</v>
      </c>
      <c r="D58" s="324">
        <f t="shared" si="1"/>
        <v>16750223.44</v>
      </c>
      <c r="E58" s="324">
        <f t="shared" si="2"/>
        <v>2742849.088</v>
      </c>
      <c r="F58" s="325">
        <f t="shared" si="3"/>
        <v>8228547.264</v>
      </c>
      <c r="G58" s="229"/>
      <c r="H58" s="48"/>
      <c r="I58" s="237"/>
      <c r="J58" s="48"/>
      <c r="K58" s="326">
        <v>25.0</v>
      </c>
      <c r="L58" s="327">
        <f t="shared" si="4"/>
        <v>27090839.53</v>
      </c>
      <c r="M58" s="327">
        <f t="shared" si="5"/>
        <v>2912265.249</v>
      </c>
      <c r="N58" s="328">
        <f t="shared" si="6"/>
        <v>11649061</v>
      </c>
      <c r="O58" s="77"/>
      <c r="P58" s="77"/>
      <c r="Q58" s="329"/>
      <c r="R58" s="288"/>
      <c r="S58" s="283"/>
      <c r="T58" s="283"/>
      <c r="U58" s="283"/>
      <c r="V58" s="237"/>
    </row>
    <row r="59" ht="9.75" customHeight="1">
      <c r="A59" s="237"/>
      <c r="B59" s="48"/>
      <c r="C59" s="330"/>
      <c r="D59" s="331"/>
      <c r="E59" s="331"/>
      <c r="F59" s="332"/>
      <c r="G59" s="332"/>
      <c r="H59" s="48"/>
      <c r="I59" s="237"/>
      <c r="J59" s="48"/>
      <c r="K59" s="48"/>
      <c r="L59" s="48"/>
      <c r="M59" s="48"/>
      <c r="N59" s="48"/>
      <c r="O59" s="48"/>
      <c r="P59" s="48"/>
      <c r="Q59" s="48"/>
      <c r="R59" s="48"/>
      <c r="S59" s="283"/>
      <c r="T59" s="283"/>
      <c r="U59" s="283"/>
      <c r="V59" s="237"/>
    </row>
    <row r="60">
      <c r="A60" s="237"/>
      <c r="B60" s="237"/>
      <c r="C60" s="333"/>
      <c r="D60" s="334"/>
      <c r="E60" s="334"/>
      <c r="F60" s="335"/>
      <c r="G60" s="335"/>
      <c r="H60" s="237"/>
      <c r="I60" s="237"/>
      <c r="J60" s="237"/>
      <c r="K60" s="333"/>
      <c r="L60" s="334"/>
      <c r="M60" s="334"/>
      <c r="N60" s="335"/>
      <c r="O60" s="335"/>
      <c r="P60" s="335"/>
      <c r="Q60" s="335"/>
      <c r="R60" s="237"/>
      <c r="S60" s="283"/>
      <c r="T60" s="283"/>
      <c r="U60" s="283"/>
      <c r="V60" s="237"/>
    </row>
    <row r="61">
      <c r="A61" s="336" t="str">
        <f>'PART 2 - Value Acceleration Cal'!A52</f>
        <v>© OpnRoad 2023</v>
      </c>
      <c r="U61" s="283"/>
      <c r="V61" s="237"/>
    </row>
  </sheetData>
  <mergeCells count="116">
    <mergeCell ref="C13:G13"/>
    <mergeCell ref="C14:D14"/>
    <mergeCell ref="F14:G14"/>
    <mergeCell ref="K14:L14"/>
    <mergeCell ref="C15:D15"/>
    <mergeCell ref="F15:G15"/>
    <mergeCell ref="K15:L15"/>
    <mergeCell ref="C16:D17"/>
    <mergeCell ref="E16:E17"/>
    <mergeCell ref="F16:G17"/>
    <mergeCell ref="K16:L17"/>
    <mergeCell ref="M16:M17"/>
    <mergeCell ref="J20:L20"/>
    <mergeCell ref="K21:Q21"/>
    <mergeCell ref="N32:Q32"/>
    <mergeCell ref="N33:Q33"/>
    <mergeCell ref="N23:Q23"/>
    <mergeCell ref="N24:Q25"/>
    <mergeCell ref="K27:L27"/>
    <mergeCell ref="N27:Q27"/>
    <mergeCell ref="N28:Q28"/>
    <mergeCell ref="N29:Q29"/>
    <mergeCell ref="N30:Q30"/>
    <mergeCell ref="F28:G28"/>
    <mergeCell ref="F29:G29"/>
    <mergeCell ref="F30:G30"/>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7:G57"/>
    <mergeCell ref="F58:G58"/>
    <mergeCell ref="F50:G50"/>
    <mergeCell ref="F51:G51"/>
    <mergeCell ref="F52:G52"/>
    <mergeCell ref="F53:G53"/>
    <mergeCell ref="F54:G54"/>
    <mergeCell ref="F55:G55"/>
    <mergeCell ref="F56:G56"/>
    <mergeCell ref="N41:Q41"/>
    <mergeCell ref="N42:Q42"/>
    <mergeCell ref="N43:Q43"/>
    <mergeCell ref="N44:Q44"/>
    <mergeCell ref="N45:Q45"/>
    <mergeCell ref="N46:Q46"/>
    <mergeCell ref="N47:Q47"/>
    <mergeCell ref="N55:Q55"/>
    <mergeCell ref="N56:Q56"/>
    <mergeCell ref="N57:Q57"/>
    <mergeCell ref="N58:Q58"/>
    <mergeCell ref="A61:T61"/>
    <mergeCell ref="N48:Q48"/>
    <mergeCell ref="N49:Q49"/>
    <mergeCell ref="N50:Q50"/>
    <mergeCell ref="N51:Q51"/>
    <mergeCell ref="N52:Q52"/>
    <mergeCell ref="N53:Q53"/>
    <mergeCell ref="N54:Q54"/>
    <mergeCell ref="C1:G1"/>
    <mergeCell ref="C3:G3"/>
    <mergeCell ref="K3:M3"/>
    <mergeCell ref="Q3:T3"/>
    <mergeCell ref="C5:G5"/>
    <mergeCell ref="K5:M5"/>
    <mergeCell ref="Q5:T5"/>
    <mergeCell ref="C6:E6"/>
    <mergeCell ref="F6:G6"/>
    <mergeCell ref="K6:L6"/>
    <mergeCell ref="Q6:S6"/>
    <mergeCell ref="F7:G7"/>
    <mergeCell ref="K7:L7"/>
    <mergeCell ref="Q7:S7"/>
    <mergeCell ref="Q11:S12"/>
    <mergeCell ref="Q13:S13"/>
    <mergeCell ref="Q8:S8"/>
    <mergeCell ref="Q9:S9"/>
    <mergeCell ref="K10:M10"/>
    <mergeCell ref="Q10:S10"/>
    <mergeCell ref="T11:T12"/>
    <mergeCell ref="K12:M12"/>
    <mergeCell ref="K13:L13"/>
    <mergeCell ref="C7:E7"/>
    <mergeCell ref="C8:E8"/>
    <mergeCell ref="F8:G8"/>
    <mergeCell ref="C9:E9"/>
    <mergeCell ref="F9:G9"/>
    <mergeCell ref="C10:E10"/>
    <mergeCell ref="F10:G10"/>
    <mergeCell ref="C21:G21"/>
    <mergeCell ref="F23:G23"/>
    <mergeCell ref="C24:C25"/>
    <mergeCell ref="D24:D25"/>
    <mergeCell ref="E24:E25"/>
    <mergeCell ref="F24:G25"/>
    <mergeCell ref="F27:G27"/>
    <mergeCell ref="N34:Q34"/>
    <mergeCell ref="N35:Q35"/>
    <mergeCell ref="N36:Q36"/>
    <mergeCell ref="N37:Q37"/>
    <mergeCell ref="N38:Q38"/>
    <mergeCell ref="N39:Q39"/>
    <mergeCell ref="N40:Q40"/>
  </mergeCells>
  <conditionalFormatting sqref="K25">
    <cfRule type="expression" dxfId="9" priority="1">
      <formula>J20="Data from VAC Tool"</formula>
    </cfRule>
  </conditionalFormatting>
  <conditionalFormatting sqref="N24:Q25 F24:G25">
    <cfRule type="cellIs" dxfId="10" priority="2" operator="lessThanOrEqual">
      <formula>M7</formula>
    </cfRule>
  </conditionalFormatting>
  <conditionalFormatting sqref="K24">
    <cfRule type="expression" dxfId="11" priority="3">
      <formula>J20="User Entered"</formula>
    </cfRule>
  </conditionalFormatting>
  <dataValidations>
    <dataValidation type="list" allowBlank="1" showErrorMessage="1" sqref="T7">
      <formula1>"Select,1%,3%,5%,8%,10%,15%,20%,25%"</formula1>
    </dataValidation>
    <dataValidation type="list" allowBlank="1" showErrorMessage="1" sqref="J20">
      <formula1>"Select Data,Data from VAC Tool,User Entered"</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2.63" defaultRowHeight="15.75"/>
  <cols>
    <col customWidth="1" min="1" max="1" width="2.88"/>
    <col customWidth="1" min="2" max="2" width="26.75"/>
    <col customWidth="1" min="4" max="4" width="87.5"/>
    <col customWidth="1" min="5" max="5" width="2.25"/>
    <col customWidth="1" min="12" max="12" width="2.25"/>
  </cols>
  <sheetData>
    <row r="1" ht="78.75" customHeight="1">
      <c r="A1" s="237"/>
      <c r="B1" s="237"/>
      <c r="C1" s="237"/>
      <c r="D1" s="237"/>
      <c r="E1" s="237"/>
      <c r="F1" s="237"/>
      <c r="G1" s="237"/>
      <c r="H1" s="237"/>
      <c r="I1" s="237"/>
      <c r="J1" s="237"/>
      <c r="K1" s="237"/>
      <c r="L1" s="237"/>
    </row>
    <row r="2">
      <c r="A2" s="48"/>
      <c r="B2" s="48"/>
      <c r="C2" s="48"/>
      <c r="D2" s="48"/>
      <c r="E2" s="48"/>
      <c r="F2" s="48"/>
      <c r="G2" s="48"/>
      <c r="H2" s="48"/>
      <c r="I2" s="48"/>
      <c r="J2" s="48"/>
      <c r="K2" s="48"/>
      <c r="L2" s="48"/>
    </row>
    <row r="3" ht="33.75" customHeight="1">
      <c r="A3" s="48"/>
      <c r="B3" s="337" t="s">
        <v>140</v>
      </c>
      <c r="C3" s="9"/>
      <c r="D3" s="10"/>
      <c r="E3" s="48"/>
      <c r="F3" s="337" t="s">
        <v>141</v>
      </c>
      <c r="G3" s="9"/>
      <c r="H3" s="9"/>
      <c r="I3" s="9"/>
      <c r="J3" s="9"/>
      <c r="K3" s="10"/>
      <c r="L3" s="48"/>
    </row>
    <row r="4">
      <c r="A4" s="48"/>
      <c r="B4" s="30" t="s">
        <v>142</v>
      </c>
      <c r="C4" s="32" t="s">
        <v>143</v>
      </c>
      <c r="D4" s="338" t="s">
        <v>144</v>
      </c>
      <c r="E4" s="48"/>
      <c r="F4" s="339" t="s">
        <v>145</v>
      </c>
      <c r="K4" s="13"/>
      <c r="L4" s="48"/>
    </row>
    <row r="5">
      <c r="A5" s="48"/>
      <c r="B5" s="340" t="s">
        <v>146</v>
      </c>
      <c r="C5" s="341" t="s">
        <v>147</v>
      </c>
      <c r="D5" s="342" t="s">
        <v>148</v>
      </c>
      <c r="E5" s="48"/>
      <c r="F5" s="343"/>
      <c r="K5" s="13"/>
      <c r="L5" s="48"/>
    </row>
    <row r="6">
      <c r="A6" s="48"/>
      <c r="B6" s="344" t="s">
        <v>149</v>
      </c>
      <c r="C6" s="345" t="s">
        <v>150</v>
      </c>
      <c r="D6" s="346" t="s">
        <v>151</v>
      </c>
      <c r="E6" s="48"/>
      <c r="F6" s="343"/>
      <c r="K6" s="13"/>
      <c r="L6" s="48"/>
    </row>
    <row r="7">
      <c r="A7" s="48"/>
      <c r="B7" s="347" t="s">
        <v>152</v>
      </c>
      <c r="C7" s="341" t="s">
        <v>147</v>
      </c>
      <c r="D7" s="342" t="s">
        <v>153</v>
      </c>
      <c r="E7" s="48"/>
      <c r="F7" s="280"/>
      <c r="G7" s="22"/>
      <c r="H7" s="22"/>
      <c r="I7" s="22"/>
      <c r="J7" s="22"/>
      <c r="K7" s="23"/>
      <c r="L7" s="48"/>
    </row>
    <row r="8">
      <c r="A8" s="48"/>
      <c r="B8" s="344" t="s">
        <v>154</v>
      </c>
      <c r="C8" s="345" t="s">
        <v>147</v>
      </c>
      <c r="D8" s="346" t="s">
        <v>155</v>
      </c>
      <c r="E8" s="48"/>
      <c r="F8" s="48"/>
      <c r="G8" s="48"/>
      <c r="H8" s="48"/>
      <c r="I8" s="48"/>
      <c r="J8" s="48"/>
      <c r="K8" s="48"/>
      <c r="L8" s="48"/>
    </row>
    <row r="9">
      <c r="A9" s="48"/>
      <c r="B9" s="340" t="s">
        <v>156</v>
      </c>
      <c r="C9" s="341" t="s">
        <v>157</v>
      </c>
      <c r="D9" s="348" t="s">
        <v>158</v>
      </c>
      <c r="E9" s="48"/>
      <c r="F9" s="337" t="s">
        <v>159</v>
      </c>
      <c r="G9" s="9"/>
      <c r="H9" s="9"/>
      <c r="I9" s="9"/>
      <c r="J9" s="9"/>
      <c r="K9" s="10"/>
      <c r="L9" s="48"/>
    </row>
    <row r="10">
      <c r="A10" s="48"/>
      <c r="B10" s="344" t="s">
        <v>160</v>
      </c>
      <c r="C10" s="345" t="s">
        <v>157</v>
      </c>
      <c r="D10" s="346" t="s">
        <v>161</v>
      </c>
      <c r="E10" s="48"/>
      <c r="F10" s="339" t="s">
        <v>162</v>
      </c>
      <c r="K10" s="13"/>
      <c r="L10" s="48"/>
    </row>
    <row r="11">
      <c r="A11" s="48"/>
      <c r="B11" s="340" t="s">
        <v>163</v>
      </c>
      <c r="C11" s="341" t="s">
        <v>157</v>
      </c>
      <c r="D11" s="348" t="s">
        <v>164</v>
      </c>
      <c r="E11" s="48"/>
      <c r="F11" s="343"/>
      <c r="K11" s="13"/>
      <c r="L11" s="48"/>
    </row>
    <row r="12">
      <c r="A12" s="48"/>
      <c r="B12" s="344" t="s">
        <v>165</v>
      </c>
      <c r="C12" s="345" t="s">
        <v>147</v>
      </c>
      <c r="D12" s="346" t="s">
        <v>166</v>
      </c>
      <c r="E12" s="48"/>
      <c r="F12" s="280"/>
      <c r="G12" s="22"/>
      <c r="H12" s="22"/>
      <c r="I12" s="22"/>
      <c r="J12" s="22"/>
      <c r="K12" s="23"/>
      <c r="L12" s="48"/>
    </row>
    <row r="13">
      <c r="A13" s="48"/>
      <c r="B13" s="349" t="s">
        <v>167</v>
      </c>
      <c r="C13" s="350" t="s">
        <v>157</v>
      </c>
      <c r="D13" s="348" t="s">
        <v>168</v>
      </c>
      <c r="E13" s="48"/>
      <c r="F13" s="48"/>
      <c r="G13" s="48"/>
      <c r="H13" s="48"/>
      <c r="I13" s="48"/>
      <c r="J13" s="48"/>
      <c r="K13" s="48"/>
      <c r="L13" s="48"/>
    </row>
    <row r="14">
      <c r="A14" s="48"/>
      <c r="B14" s="344" t="s">
        <v>169</v>
      </c>
      <c r="C14" s="345" t="s">
        <v>147</v>
      </c>
      <c r="D14" s="346" t="s">
        <v>170</v>
      </c>
      <c r="E14" s="48"/>
      <c r="F14" s="337" t="s">
        <v>171</v>
      </c>
      <c r="G14" s="9"/>
      <c r="H14" s="9"/>
      <c r="I14" s="9"/>
      <c r="J14" s="9"/>
      <c r="K14" s="10"/>
      <c r="L14" s="48"/>
    </row>
    <row r="15">
      <c r="A15" s="48"/>
      <c r="B15" s="349" t="s">
        <v>172</v>
      </c>
      <c r="C15" s="350" t="s">
        <v>157</v>
      </c>
      <c r="D15" s="348" t="s">
        <v>173</v>
      </c>
      <c r="E15" s="48"/>
      <c r="F15" s="351" t="s">
        <v>174</v>
      </c>
      <c r="I15" s="352" t="s">
        <v>175</v>
      </c>
      <c r="K15" s="13"/>
      <c r="L15" s="48"/>
    </row>
    <row r="16">
      <c r="A16" s="48"/>
      <c r="B16" s="344" t="s">
        <v>176</v>
      </c>
      <c r="C16" s="345" t="s">
        <v>157</v>
      </c>
      <c r="D16" s="346" t="s">
        <v>177</v>
      </c>
      <c r="E16" s="48"/>
      <c r="F16" s="353" t="s">
        <v>178</v>
      </c>
      <c r="I16" s="354" t="s">
        <v>179</v>
      </c>
      <c r="K16" s="13"/>
      <c r="L16" s="48"/>
    </row>
    <row r="17">
      <c r="A17" s="48"/>
      <c r="B17" s="349" t="s">
        <v>180</v>
      </c>
      <c r="C17" s="350" t="s">
        <v>157</v>
      </c>
      <c r="D17" s="348" t="s">
        <v>181</v>
      </c>
      <c r="E17" s="48"/>
      <c r="F17" s="355" t="s">
        <v>182</v>
      </c>
      <c r="I17" s="356" t="s">
        <v>183</v>
      </c>
      <c r="K17" s="13"/>
      <c r="L17" s="48"/>
    </row>
    <row r="18">
      <c r="A18" s="48"/>
      <c r="B18" s="344" t="s">
        <v>184</v>
      </c>
      <c r="C18" s="345" t="s">
        <v>147</v>
      </c>
      <c r="D18" s="346" t="s">
        <v>185</v>
      </c>
      <c r="E18" s="48"/>
      <c r="F18" s="353" t="s">
        <v>186</v>
      </c>
      <c r="I18" s="354" t="s">
        <v>187</v>
      </c>
      <c r="K18" s="13"/>
      <c r="L18" s="48"/>
    </row>
    <row r="19">
      <c r="A19" s="48"/>
      <c r="B19" s="340" t="s">
        <v>188</v>
      </c>
      <c r="C19" s="341" t="s">
        <v>157</v>
      </c>
      <c r="D19" s="348" t="s">
        <v>189</v>
      </c>
      <c r="E19" s="48"/>
      <c r="F19" s="355" t="s">
        <v>190</v>
      </c>
      <c r="I19" s="357" t="s">
        <v>191</v>
      </c>
      <c r="K19" s="13"/>
      <c r="L19" s="48"/>
    </row>
    <row r="20">
      <c r="A20" s="48"/>
      <c r="B20" s="344" t="s">
        <v>192</v>
      </c>
      <c r="C20" s="345" t="s">
        <v>147</v>
      </c>
      <c r="D20" s="346" t="s">
        <v>193</v>
      </c>
      <c r="E20" s="48"/>
      <c r="F20" s="353" t="s">
        <v>194</v>
      </c>
      <c r="I20" s="354" t="s">
        <v>195</v>
      </c>
      <c r="K20" s="13"/>
      <c r="L20" s="48"/>
    </row>
    <row r="21">
      <c r="A21" s="48"/>
      <c r="B21" s="48"/>
      <c r="C21" s="48"/>
      <c r="D21" s="48"/>
      <c r="E21" s="48"/>
      <c r="F21" s="358" t="s">
        <v>196</v>
      </c>
      <c r="G21" s="359"/>
      <c r="H21" s="359"/>
      <c r="I21" s="360" t="s">
        <v>197</v>
      </c>
      <c r="J21" s="22"/>
      <c r="K21" s="23"/>
      <c r="L21" s="48"/>
    </row>
    <row r="22">
      <c r="A22" s="48"/>
      <c r="B22" s="48"/>
      <c r="C22" s="48"/>
      <c r="D22" s="48"/>
      <c r="E22" s="48"/>
      <c r="F22" s="48"/>
      <c r="G22" s="48"/>
      <c r="H22" s="48"/>
      <c r="I22" s="48"/>
      <c r="J22" s="48"/>
      <c r="K22" s="48"/>
      <c r="L22" s="48"/>
    </row>
    <row r="23">
      <c r="A23" s="361" t="str">
        <f>'PART 3 - Wealth Gap Calculator'!A61</f>
        <v>© OpnRoad 2023</v>
      </c>
    </row>
  </sheetData>
  <mergeCells count="15">
    <mergeCell ref="I15:K15"/>
    <mergeCell ref="I16:K16"/>
    <mergeCell ref="I17:K17"/>
    <mergeCell ref="I18:K18"/>
    <mergeCell ref="I19:K19"/>
    <mergeCell ref="I20:K20"/>
    <mergeCell ref="I21:K21"/>
    <mergeCell ref="A23:L23"/>
    <mergeCell ref="B3:D3"/>
    <mergeCell ref="F3:K3"/>
    <mergeCell ref="F4:K7"/>
    <mergeCell ref="F9:K9"/>
    <mergeCell ref="F10:K12"/>
    <mergeCell ref="F14:K14"/>
    <mergeCell ref="F15:H15"/>
  </mergeCells>
  <hyperlinks>
    <hyperlink r:id="rId1" ref="I16"/>
    <hyperlink r:id="rId2" ref="I17"/>
    <hyperlink r:id="rId3" ref="I18"/>
    <hyperlink r:id="rId4" ref="I19"/>
    <hyperlink r:id="rId5" ref="I20"/>
    <hyperlink r:id="rId6" ref="I21"/>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2.63" defaultRowHeight="15.75"/>
  <sheetData>
    <row r="1">
      <c r="A1" s="142"/>
      <c r="B1" s="142"/>
      <c r="C1" s="142"/>
      <c r="D1" s="142"/>
      <c r="E1" s="142"/>
      <c r="F1" s="142"/>
      <c r="G1" s="142"/>
      <c r="H1" s="142"/>
      <c r="I1" s="142"/>
      <c r="J1" s="142"/>
      <c r="K1" s="142"/>
      <c r="L1" s="142"/>
      <c r="M1" s="142"/>
      <c r="N1" s="142"/>
      <c r="O1" s="142"/>
      <c r="P1" s="142"/>
      <c r="Q1" s="142"/>
      <c r="R1" s="142"/>
      <c r="S1" s="142"/>
      <c r="T1" s="142"/>
      <c r="U1" s="142"/>
      <c r="V1" s="142"/>
    </row>
    <row r="2">
      <c r="A2" s="142"/>
      <c r="B2" s="142"/>
      <c r="C2" s="142"/>
      <c r="D2" s="142"/>
      <c r="E2" s="142"/>
      <c r="F2" s="142"/>
      <c r="G2" s="142"/>
      <c r="H2" s="142"/>
      <c r="I2" s="142"/>
      <c r="J2" s="142"/>
      <c r="K2" s="142"/>
      <c r="L2" s="142"/>
      <c r="M2" s="142"/>
      <c r="N2" s="142"/>
      <c r="O2" s="142"/>
      <c r="P2" s="142"/>
      <c r="Q2" s="142"/>
      <c r="R2" s="142"/>
      <c r="S2" s="142"/>
      <c r="T2" s="142"/>
      <c r="U2" s="142"/>
      <c r="V2" s="142"/>
    </row>
    <row r="3">
      <c r="A3" s="142"/>
      <c r="B3" s="142"/>
      <c r="C3" s="142"/>
      <c r="D3" s="142"/>
      <c r="E3" s="142"/>
      <c r="F3" s="142"/>
      <c r="G3" s="142"/>
      <c r="H3" s="142"/>
      <c r="I3" s="142"/>
      <c r="J3" s="142"/>
      <c r="K3" s="142"/>
      <c r="L3" s="142"/>
      <c r="M3" s="142"/>
      <c r="N3" s="142"/>
      <c r="O3" s="142"/>
      <c r="P3" s="142"/>
      <c r="Q3" s="142"/>
      <c r="R3" s="142"/>
      <c r="S3" s="142"/>
      <c r="T3" s="142"/>
      <c r="U3" s="142"/>
      <c r="V3" s="142"/>
    </row>
    <row r="4">
      <c r="A4" s="142"/>
      <c r="B4" s="142"/>
      <c r="C4" s="142"/>
      <c r="D4" s="142"/>
      <c r="E4" s="142"/>
      <c r="F4" s="142"/>
      <c r="G4" s="142"/>
      <c r="H4" s="142"/>
      <c r="I4" s="142"/>
      <c r="J4" s="142"/>
      <c r="K4" s="142"/>
      <c r="L4" s="142"/>
      <c r="M4" s="142"/>
      <c r="N4" s="142"/>
      <c r="O4" s="142"/>
      <c r="P4" s="142"/>
      <c r="Q4" s="142"/>
      <c r="R4" s="142"/>
      <c r="S4" s="142"/>
      <c r="T4" s="142"/>
      <c r="U4" s="142"/>
      <c r="V4" s="142"/>
    </row>
    <row r="5">
      <c r="A5" s="142"/>
      <c r="B5" s="142"/>
      <c r="C5" s="142"/>
      <c r="D5" s="142"/>
      <c r="E5" s="142"/>
      <c r="F5" s="142"/>
      <c r="G5" s="142"/>
      <c r="H5" s="142"/>
      <c r="I5" s="142"/>
      <c r="J5" s="142"/>
      <c r="K5" s="142"/>
      <c r="L5" s="142"/>
      <c r="M5" s="142"/>
      <c r="N5" s="142"/>
      <c r="O5" s="142"/>
      <c r="P5" s="142"/>
      <c r="Q5" s="142"/>
      <c r="R5" s="142"/>
      <c r="S5" s="142"/>
      <c r="T5" s="142"/>
      <c r="U5" s="142"/>
      <c r="V5" s="142"/>
    </row>
    <row r="6">
      <c r="A6" s="142"/>
      <c r="B6" s="142"/>
      <c r="C6" s="142"/>
      <c r="D6" s="142"/>
      <c r="E6" s="142"/>
      <c r="F6" s="142"/>
      <c r="G6" s="142"/>
      <c r="H6" s="142"/>
      <c r="I6" s="142"/>
      <c r="J6" s="142"/>
      <c r="K6" s="142"/>
      <c r="L6" s="142"/>
      <c r="M6" s="142"/>
      <c r="N6" s="142"/>
      <c r="O6" s="142"/>
      <c r="P6" s="142"/>
      <c r="Q6" s="142"/>
      <c r="R6" s="142"/>
      <c r="S6" s="142"/>
      <c r="T6" s="142"/>
      <c r="U6" s="142"/>
      <c r="V6" s="142"/>
    </row>
    <row r="7">
      <c r="A7" s="142"/>
      <c r="B7" s="142"/>
      <c r="C7" s="142"/>
      <c r="D7" s="142"/>
      <c r="E7" s="142"/>
      <c r="F7" s="142"/>
      <c r="G7" s="142"/>
      <c r="H7" s="142"/>
      <c r="I7" s="142"/>
      <c r="J7" s="142"/>
      <c r="K7" s="142"/>
      <c r="L7" s="142"/>
      <c r="M7" s="142"/>
      <c r="N7" s="142"/>
      <c r="O7" s="142"/>
      <c r="P7" s="142"/>
      <c r="Q7" s="142"/>
      <c r="R7" s="142"/>
      <c r="S7" s="142"/>
      <c r="T7" s="142"/>
      <c r="U7" s="142"/>
      <c r="V7" s="142"/>
    </row>
    <row r="8">
      <c r="A8" s="142"/>
      <c r="B8" s="142"/>
      <c r="C8" s="142"/>
      <c r="D8" s="142"/>
      <c r="E8" s="142"/>
      <c r="F8" s="142"/>
      <c r="G8" s="142"/>
      <c r="H8" s="142"/>
      <c r="I8" s="142"/>
      <c r="J8" s="142"/>
      <c r="K8" s="142"/>
      <c r="L8" s="142"/>
      <c r="M8" s="142"/>
      <c r="N8" s="142"/>
      <c r="O8" s="142"/>
      <c r="P8" s="142"/>
      <c r="Q8" s="142"/>
      <c r="R8" s="142"/>
      <c r="S8" s="142"/>
      <c r="T8" s="142"/>
      <c r="U8" s="142"/>
      <c r="V8" s="142"/>
    </row>
    <row r="9">
      <c r="A9" s="142"/>
      <c r="B9" s="142"/>
      <c r="C9" s="142"/>
      <c r="D9" s="142"/>
      <c r="E9" s="142"/>
      <c r="F9" s="142"/>
      <c r="G9" s="142"/>
      <c r="H9" s="142"/>
      <c r="I9" s="142"/>
      <c r="J9" s="142"/>
      <c r="K9" s="142"/>
      <c r="L9" s="142"/>
      <c r="M9" s="142"/>
      <c r="N9" s="142"/>
      <c r="O9" s="142"/>
      <c r="P9" s="142"/>
      <c r="Q9" s="142"/>
      <c r="R9" s="142"/>
      <c r="S9" s="142"/>
      <c r="T9" s="142"/>
      <c r="U9" s="142"/>
      <c r="V9" s="142"/>
    </row>
    <row r="10">
      <c r="A10" s="142"/>
      <c r="B10" s="142"/>
      <c r="C10" s="142"/>
      <c r="D10" s="142"/>
      <c r="E10" s="142"/>
      <c r="F10" s="142"/>
      <c r="G10" s="142"/>
      <c r="H10" s="142"/>
      <c r="I10" s="142"/>
      <c r="J10" s="142"/>
      <c r="K10" s="142"/>
      <c r="L10" s="142"/>
      <c r="M10" s="142"/>
      <c r="N10" s="142"/>
      <c r="O10" s="142"/>
      <c r="P10" s="142"/>
      <c r="Q10" s="142"/>
      <c r="R10" s="142"/>
      <c r="S10" s="142"/>
      <c r="T10" s="142"/>
      <c r="U10" s="142"/>
      <c r="V10" s="142"/>
    </row>
    <row r="11">
      <c r="A11" s="142"/>
      <c r="B11" s="142"/>
      <c r="C11" s="142"/>
      <c r="D11" s="142"/>
      <c r="E11" s="142"/>
      <c r="F11" s="142"/>
      <c r="G11" s="142"/>
      <c r="H11" s="142"/>
      <c r="I11" s="142"/>
      <c r="J11" s="142"/>
      <c r="K11" s="142"/>
      <c r="L11" s="142"/>
      <c r="M11" s="142"/>
      <c r="N11" s="142"/>
      <c r="O11" s="142"/>
      <c r="P11" s="142"/>
      <c r="Q11" s="142"/>
      <c r="R11" s="142"/>
      <c r="S11" s="142"/>
      <c r="T11" s="142"/>
      <c r="U11" s="142"/>
      <c r="V11" s="142"/>
    </row>
    <row r="12">
      <c r="A12" s="142"/>
      <c r="B12" s="142"/>
      <c r="C12" s="142"/>
      <c r="D12" s="142"/>
      <c r="E12" s="142"/>
      <c r="F12" s="142"/>
      <c r="G12" s="142"/>
      <c r="H12" s="142"/>
      <c r="I12" s="142"/>
      <c r="J12" s="142"/>
      <c r="K12" s="142"/>
      <c r="L12" s="142"/>
      <c r="M12" s="142"/>
      <c r="N12" s="142"/>
      <c r="O12" s="142"/>
      <c r="P12" s="142"/>
      <c r="Q12" s="142"/>
      <c r="R12" s="142"/>
      <c r="S12" s="142"/>
      <c r="T12" s="142"/>
      <c r="U12" s="142"/>
      <c r="V12" s="142"/>
    </row>
    <row r="13">
      <c r="A13" s="142"/>
      <c r="B13" s="142"/>
      <c r="C13" s="142"/>
      <c r="D13" s="142"/>
      <c r="E13" s="142"/>
      <c r="F13" s="142"/>
      <c r="G13" s="142"/>
      <c r="H13" s="142"/>
      <c r="I13" s="142"/>
      <c r="J13" s="142"/>
      <c r="K13" s="142"/>
      <c r="L13" s="142"/>
      <c r="M13" s="142"/>
      <c r="N13" s="142"/>
      <c r="O13" s="142"/>
      <c r="P13" s="142"/>
      <c r="Q13" s="142"/>
      <c r="R13" s="142"/>
      <c r="S13" s="142"/>
      <c r="T13" s="142"/>
      <c r="U13" s="142"/>
      <c r="V13" s="142"/>
    </row>
    <row r="14">
      <c r="A14" s="142"/>
      <c r="B14" s="142"/>
      <c r="C14" s="142"/>
      <c r="D14" s="142"/>
      <c r="E14" s="142"/>
      <c r="F14" s="142"/>
      <c r="G14" s="142"/>
      <c r="H14" s="142"/>
      <c r="I14" s="142"/>
      <c r="J14" s="142"/>
      <c r="K14" s="142"/>
      <c r="L14" s="142"/>
      <c r="M14" s="142"/>
      <c r="N14" s="142"/>
      <c r="O14" s="142"/>
      <c r="P14" s="142"/>
      <c r="Q14" s="142"/>
      <c r="R14" s="142"/>
      <c r="S14" s="142"/>
      <c r="T14" s="142"/>
      <c r="U14" s="142"/>
      <c r="V14" s="142"/>
    </row>
    <row r="15">
      <c r="A15" s="142"/>
      <c r="B15" s="142"/>
      <c r="C15" s="142"/>
      <c r="D15" s="142"/>
      <c r="E15" s="142"/>
      <c r="F15" s="142"/>
      <c r="G15" s="142"/>
      <c r="H15" s="142"/>
      <c r="I15" s="142"/>
      <c r="J15" s="142"/>
      <c r="K15" s="142"/>
      <c r="L15" s="142"/>
      <c r="M15" s="142"/>
      <c r="N15" s="142"/>
      <c r="O15" s="142"/>
      <c r="P15" s="142"/>
      <c r="Q15" s="142"/>
      <c r="R15" s="142"/>
      <c r="S15" s="142"/>
      <c r="T15" s="142"/>
      <c r="U15" s="142"/>
      <c r="V15" s="142"/>
    </row>
    <row r="16">
      <c r="A16" s="142"/>
      <c r="B16" s="142"/>
      <c r="C16" s="142"/>
      <c r="D16" s="142"/>
      <c r="E16" s="142"/>
      <c r="F16" s="142"/>
      <c r="G16" s="142"/>
      <c r="H16" s="142"/>
      <c r="I16" s="142"/>
      <c r="J16" s="142"/>
      <c r="K16" s="142"/>
      <c r="L16" s="142"/>
      <c r="M16" s="142"/>
      <c r="N16" s="142"/>
      <c r="O16" s="142"/>
      <c r="P16" s="142"/>
      <c r="Q16" s="142"/>
      <c r="R16" s="142"/>
      <c r="S16" s="142"/>
      <c r="T16" s="142"/>
      <c r="U16" s="142"/>
      <c r="V16" s="142"/>
    </row>
    <row r="17">
      <c r="A17" s="142"/>
      <c r="B17" s="142"/>
      <c r="C17" s="142"/>
      <c r="D17" s="142"/>
      <c r="E17" s="142"/>
      <c r="F17" s="142"/>
      <c r="G17" s="142"/>
      <c r="H17" s="142"/>
      <c r="I17" s="142"/>
      <c r="J17" s="142"/>
      <c r="K17" s="142"/>
      <c r="L17" s="142"/>
      <c r="M17" s="142"/>
      <c r="N17" s="142"/>
      <c r="O17" s="142"/>
      <c r="P17" s="142"/>
      <c r="Q17" s="142"/>
      <c r="R17" s="142"/>
      <c r="S17" s="142"/>
      <c r="T17" s="142"/>
      <c r="U17" s="142"/>
      <c r="V17" s="142"/>
    </row>
    <row r="18">
      <c r="A18" s="142"/>
      <c r="B18" s="142"/>
      <c r="C18" s="142"/>
      <c r="D18" s="142"/>
      <c r="E18" s="142"/>
      <c r="F18" s="142"/>
      <c r="G18" s="142"/>
      <c r="H18" s="142"/>
      <c r="I18" s="142"/>
      <c r="J18" s="142"/>
      <c r="K18" s="142"/>
      <c r="L18" s="142"/>
      <c r="M18" s="142"/>
      <c r="N18" s="142"/>
      <c r="O18" s="142"/>
      <c r="P18" s="142"/>
      <c r="Q18" s="142"/>
      <c r="R18" s="142"/>
      <c r="S18" s="142"/>
      <c r="T18" s="142"/>
      <c r="U18" s="142"/>
      <c r="V18" s="142"/>
    </row>
    <row r="19">
      <c r="A19" s="142"/>
      <c r="B19" s="142"/>
      <c r="C19" s="142"/>
      <c r="D19" s="142"/>
      <c r="E19" s="142"/>
      <c r="F19" s="142"/>
      <c r="G19" s="142"/>
      <c r="H19" s="142"/>
      <c r="I19" s="142"/>
      <c r="J19" s="142"/>
      <c r="K19" s="142"/>
      <c r="L19" s="142"/>
      <c r="M19" s="142"/>
      <c r="N19" s="142"/>
      <c r="O19" s="142"/>
      <c r="P19" s="142"/>
      <c r="Q19" s="142"/>
      <c r="R19" s="142"/>
      <c r="S19" s="142"/>
      <c r="T19" s="142"/>
      <c r="U19" s="142"/>
      <c r="V19" s="142"/>
    </row>
    <row r="20">
      <c r="A20" s="142"/>
      <c r="B20" s="142"/>
      <c r="C20" s="142"/>
      <c r="D20" s="142"/>
      <c r="E20" s="142"/>
      <c r="F20" s="142"/>
      <c r="G20" s="142"/>
      <c r="H20" s="142"/>
      <c r="I20" s="142"/>
      <c r="J20" s="142"/>
      <c r="K20" s="142"/>
      <c r="L20" s="142"/>
      <c r="M20" s="142"/>
      <c r="N20" s="142"/>
      <c r="O20" s="142"/>
      <c r="P20" s="142"/>
      <c r="Q20" s="142"/>
      <c r="R20" s="142"/>
      <c r="S20" s="142"/>
      <c r="T20" s="142"/>
      <c r="U20" s="142"/>
      <c r="V20" s="142"/>
    </row>
    <row r="21">
      <c r="A21" s="142"/>
      <c r="B21" s="142"/>
      <c r="C21" s="142"/>
      <c r="D21" s="142"/>
      <c r="E21" s="142"/>
      <c r="F21" s="142"/>
      <c r="G21" s="142"/>
      <c r="H21" s="142"/>
      <c r="I21" s="142"/>
      <c r="J21" s="142"/>
      <c r="K21" s="142"/>
      <c r="L21" s="142"/>
      <c r="M21" s="142"/>
      <c r="N21" s="142"/>
      <c r="O21" s="142"/>
      <c r="P21" s="142"/>
      <c r="Q21" s="142"/>
      <c r="R21" s="142"/>
      <c r="S21" s="142"/>
      <c r="T21" s="142"/>
      <c r="U21" s="142"/>
      <c r="V21" s="142"/>
    </row>
    <row r="22">
      <c r="A22" s="142"/>
      <c r="B22" s="142"/>
      <c r="C22" s="142"/>
      <c r="D22" s="142"/>
      <c r="E22" s="142"/>
      <c r="F22" s="142"/>
      <c r="G22" s="142"/>
      <c r="H22" s="142"/>
      <c r="I22" s="142"/>
      <c r="J22" s="142"/>
      <c r="K22" s="142"/>
      <c r="L22" s="142"/>
      <c r="M22" s="142"/>
      <c r="N22" s="142"/>
      <c r="O22" s="142"/>
      <c r="P22" s="142"/>
      <c r="Q22" s="142"/>
      <c r="R22" s="142"/>
      <c r="S22" s="142"/>
      <c r="T22" s="142"/>
      <c r="U22" s="142"/>
      <c r="V22" s="142"/>
    </row>
    <row r="23">
      <c r="A23" s="142"/>
      <c r="B23" s="142"/>
      <c r="C23" s="142"/>
      <c r="D23" s="142"/>
      <c r="E23" s="142"/>
      <c r="F23" s="142"/>
      <c r="G23" s="142"/>
      <c r="H23" s="142"/>
      <c r="I23" s="142"/>
      <c r="J23" s="142"/>
      <c r="K23" s="142"/>
      <c r="L23" s="142"/>
      <c r="M23" s="142"/>
      <c r="N23" s="142"/>
      <c r="O23" s="142"/>
      <c r="P23" s="142"/>
      <c r="Q23" s="142"/>
      <c r="R23" s="142"/>
      <c r="S23" s="142"/>
      <c r="T23" s="142"/>
      <c r="U23" s="142"/>
      <c r="V23" s="142"/>
    </row>
    <row r="24" ht="22.5" customHeight="1">
      <c r="A24" s="142"/>
      <c r="B24" s="142"/>
      <c r="C24" s="142"/>
      <c r="D24" s="142"/>
      <c r="E24" s="142"/>
      <c r="F24" s="142"/>
      <c r="G24" s="142"/>
      <c r="H24" s="142"/>
      <c r="I24" s="142"/>
      <c r="J24" s="142"/>
      <c r="K24" s="142"/>
      <c r="L24" s="142"/>
      <c r="M24" s="142"/>
      <c r="N24" s="142"/>
      <c r="O24" s="142"/>
      <c r="P24" s="142"/>
      <c r="Q24" s="142"/>
      <c r="R24" s="142"/>
      <c r="S24" s="142"/>
      <c r="T24" s="142"/>
      <c r="U24" s="142"/>
      <c r="V24" s="142"/>
    </row>
    <row r="25">
      <c r="A25" s="142"/>
      <c r="B25" s="142"/>
      <c r="C25" s="142"/>
      <c r="D25" s="142"/>
      <c r="E25" s="142"/>
      <c r="F25" s="142"/>
      <c r="G25" s="142"/>
      <c r="H25" s="142"/>
      <c r="I25" s="142"/>
      <c r="J25" s="142"/>
      <c r="K25" s="142"/>
      <c r="L25" s="142"/>
      <c r="M25" s="142"/>
      <c r="N25" s="142"/>
      <c r="O25" s="142"/>
      <c r="P25" s="142"/>
      <c r="Q25" s="142"/>
      <c r="R25" s="142"/>
      <c r="S25" s="142"/>
      <c r="T25" s="142"/>
      <c r="U25" s="142"/>
      <c r="V25" s="142"/>
    </row>
    <row r="26">
      <c r="A26" s="142"/>
      <c r="B26" s="142"/>
      <c r="C26" s="142"/>
      <c r="D26" s="142"/>
      <c r="E26" s="142"/>
      <c r="F26" s="142"/>
      <c r="G26" s="142"/>
      <c r="H26" s="142"/>
      <c r="I26" s="142"/>
      <c r="J26" s="142"/>
      <c r="K26" s="142"/>
      <c r="L26" s="142"/>
      <c r="M26" s="142"/>
      <c r="N26" s="142"/>
      <c r="O26" s="142"/>
      <c r="P26" s="142"/>
      <c r="Q26" s="142"/>
      <c r="R26" s="142"/>
      <c r="S26" s="142"/>
      <c r="T26" s="142"/>
      <c r="U26" s="142"/>
      <c r="V26" s="142"/>
    </row>
    <row r="27">
      <c r="A27" s="142"/>
      <c r="B27" s="142"/>
      <c r="C27" s="142"/>
      <c r="D27" s="142"/>
      <c r="E27" s="142"/>
      <c r="F27" s="142"/>
      <c r="G27" s="142"/>
      <c r="H27" s="142"/>
      <c r="I27" s="142"/>
      <c r="J27" s="142"/>
      <c r="K27" s="142"/>
      <c r="L27" s="142"/>
      <c r="M27" s="142"/>
      <c r="N27" s="142"/>
      <c r="O27" s="142"/>
      <c r="P27" s="142"/>
      <c r="Q27" s="142"/>
      <c r="R27" s="142"/>
      <c r="S27" s="142"/>
      <c r="T27" s="142"/>
      <c r="U27" s="142"/>
      <c r="V27" s="142"/>
    </row>
    <row r="28">
      <c r="A28" s="142"/>
      <c r="B28" s="142"/>
      <c r="C28" s="142"/>
      <c r="D28" s="142"/>
      <c r="E28" s="142"/>
      <c r="F28" s="142"/>
      <c r="G28" s="142"/>
      <c r="H28" s="142"/>
      <c r="I28" s="142"/>
      <c r="J28" s="142"/>
      <c r="K28" s="142"/>
      <c r="L28" s="142"/>
      <c r="M28" s="142"/>
      <c r="N28" s="142"/>
      <c r="O28" s="142"/>
      <c r="P28" s="142"/>
      <c r="Q28" s="142"/>
      <c r="R28" s="142"/>
      <c r="S28" s="142"/>
      <c r="T28" s="142"/>
      <c r="U28" s="142"/>
      <c r="V28" s="142"/>
    </row>
    <row r="29">
      <c r="A29" s="142"/>
      <c r="B29" s="142"/>
      <c r="C29" s="142"/>
      <c r="D29" s="142"/>
      <c r="E29" s="142"/>
      <c r="F29" s="142"/>
      <c r="G29" s="142"/>
      <c r="H29" s="142"/>
      <c r="I29" s="142"/>
      <c r="J29" s="142"/>
      <c r="K29" s="142"/>
      <c r="L29" s="142"/>
      <c r="M29" s="142"/>
      <c r="N29" s="142"/>
      <c r="O29" s="142"/>
      <c r="P29" s="142"/>
      <c r="Q29" s="142"/>
      <c r="R29" s="142"/>
      <c r="S29" s="142"/>
      <c r="T29" s="142"/>
      <c r="U29" s="142"/>
      <c r="V29" s="142"/>
    </row>
    <row r="30">
      <c r="A30" s="142"/>
      <c r="B30" s="142"/>
      <c r="C30" s="142"/>
      <c r="D30" s="142"/>
      <c r="E30" s="142"/>
      <c r="F30" s="142"/>
      <c r="G30" s="142"/>
      <c r="H30" s="142"/>
      <c r="I30" s="142"/>
      <c r="J30" s="142"/>
      <c r="K30" s="142"/>
      <c r="L30" s="142"/>
      <c r="M30" s="142"/>
      <c r="N30" s="142"/>
      <c r="O30" s="142"/>
      <c r="P30" s="142"/>
      <c r="Q30" s="142"/>
      <c r="R30" s="142"/>
      <c r="S30" s="142"/>
      <c r="T30" s="142"/>
      <c r="U30" s="142"/>
      <c r="V30" s="142"/>
    </row>
    <row r="31">
      <c r="A31" s="142"/>
      <c r="B31" s="142"/>
      <c r="C31" s="142"/>
      <c r="D31" s="142"/>
      <c r="E31" s="142"/>
      <c r="F31" s="142"/>
      <c r="G31" s="142"/>
      <c r="H31" s="142"/>
      <c r="I31" s="142"/>
      <c r="J31" s="142"/>
      <c r="K31" s="142"/>
      <c r="L31" s="142"/>
      <c r="M31" s="142"/>
      <c r="N31" s="142"/>
      <c r="O31" s="142"/>
      <c r="P31" s="142"/>
      <c r="Q31" s="142"/>
      <c r="R31" s="142"/>
      <c r="S31" s="142"/>
      <c r="T31" s="142"/>
      <c r="U31" s="142"/>
      <c r="V31" s="142"/>
    </row>
    <row r="32">
      <c r="A32" s="142"/>
      <c r="B32" s="142"/>
      <c r="C32" s="142"/>
      <c r="D32" s="142"/>
      <c r="E32" s="142"/>
      <c r="F32" s="142"/>
      <c r="G32" s="142"/>
      <c r="H32" s="142"/>
      <c r="I32" s="142"/>
      <c r="J32" s="142"/>
      <c r="K32" s="142"/>
      <c r="L32" s="142"/>
      <c r="M32" s="142"/>
      <c r="N32" s="142"/>
      <c r="O32" s="142"/>
      <c r="P32" s="142"/>
      <c r="Q32" s="142"/>
      <c r="R32" s="142"/>
      <c r="S32" s="142"/>
      <c r="T32" s="142"/>
      <c r="U32" s="142"/>
      <c r="V32" s="142"/>
    </row>
    <row r="33">
      <c r="A33" s="142"/>
      <c r="B33" s="142"/>
      <c r="C33" s="142"/>
      <c r="D33" s="142"/>
      <c r="E33" s="142"/>
      <c r="F33" s="142"/>
      <c r="G33" s="142"/>
      <c r="H33" s="142"/>
      <c r="I33" s="142"/>
      <c r="J33" s="142"/>
      <c r="K33" s="142"/>
      <c r="L33" s="142"/>
      <c r="M33" s="142"/>
      <c r="N33" s="142"/>
      <c r="O33" s="142"/>
      <c r="P33" s="142"/>
      <c r="Q33" s="142"/>
      <c r="R33" s="142"/>
      <c r="S33" s="142"/>
      <c r="T33" s="142"/>
      <c r="U33" s="142"/>
      <c r="V33" s="142"/>
    </row>
    <row r="34">
      <c r="A34" s="142"/>
      <c r="B34" s="142"/>
      <c r="C34" s="142"/>
      <c r="D34" s="142"/>
      <c r="E34" s="142"/>
      <c r="F34" s="142"/>
      <c r="G34" s="142"/>
      <c r="H34" s="142"/>
      <c r="I34" s="142"/>
      <c r="J34" s="142"/>
      <c r="K34" s="142"/>
      <c r="L34" s="142"/>
      <c r="M34" s="142"/>
      <c r="N34" s="142"/>
      <c r="O34" s="142"/>
      <c r="P34" s="142"/>
      <c r="Q34" s="142"/>
      <c r="R34" s="142"/>
      <c r="S34" s="142"/>
      <c r="T34" s="142"/>
      <c r="U34" s="142"/>
      <c r="V34" s="142"/>
    </row>
    <row r="35">
      <c r="A35" s="142"/>
      <c r="B35" s="142"/>
      <c r="C35" s="142"/>
      <c r="D35" s="142"/>
      <c r="E35" s="142"/>
      <c r="F35" s="142"/>
      <c r="G35" s="142"/>
      <c r="H35" s="142"/>
      <c r="I35" s="142"/>
      <c r="J35" s="142"/>
      <c r="K35" s="142"/>
      <c r="L35" s="142"/>
      <c r="M35" s="142"/>
      <c r="N35" s="142"/>
      <c r="O35" s="142"/>
      <c r="P35" s="142"/>
      <c r="Q35" s="142"/>
      <c r="R35" s="142"/>
      <c r="S35" s="142"/>
      <c r="T35" s="142"/>
      <c r="U35" s="142"/>
      <c r="V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row>
    <row r="46">
      <c r="A46" s="142"/>
      <c r="B46" s="142"/>
      <c r="C46" s="142"/>
      <c r="D46" s="142"/>
      <c r="E46" s="142"/>
      <c r="F46" s="142"/>
      <c r="G46" s="142"/>
      <c r="H46" s="142"/>
      <c r="I46" s="142"/>
      <c r="J46" s="142"/>
      <c r="K46" s="142"/>
      <c r="L46" s="142"/>
      <c r="M46" s="142"/>
      <c r="N46" s="142"/>
      <c r="O46" s="142"/>
      <c r="P46" s="142"/>
      <c r="Q46" s="142"/>
      <c r="R46" s="142"/>
      <c r="S46" s="142"/>
      <c r="T46" s="142"/>
      <c r="U46" s="142"/>
      <c r="V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row>
    <row r="48">
      <c r="A48" s="142"/>
      <c r="B48" s="142"/>
      <c r="C48" s="142"/>
      <c r="D48" s="142"/>
      <c r="E48" s="142"/>
      <c r="F48" s="142"/>
      <c r="G48" s="142"/>
      <c r="H48" s="142"/>
      <c r="I48" s="142"/>
      <c r="J48" s="142"/>
      <c r="K48" s="142"/>
      <c r="L48" s="142"/>
      <c r="M48" s="142"/>
      <c r="N48" s="142"/>
      <c r="O48" s="142"/>
      <c r="P48" s="142"/>
      <c r="Q48" s="142"/>
      <c r="R48" s="142"/>
      <c r="S48" s="142"/>
      <c r="T48" s="142"/>
      <c r="U48" s="142"/>
      <c r="V48" s="142"/>
    </row>
    <row r="49">
      <c r="A49" s="142"/>
      <c r="B49" s="142"/>
      <c r="C49" s="142"/>
      <c r="D49" s="142"/>
      <c r="E49" s="142"/>
      <c r="F49" s="142"/>
      <c r="G49" s="142"/>
      <c r="H49" s="142"/>
      <c r="I49" s="142"/>
      <c r="J49" s="142"/>
      <c r="K49" s="142"/>
      <c r="L49" s="142"/>
      <c r="M49" s="142"/>
      <c r="N49" s="142"/>
      <c r="O49" s="142"/>
      <c r="P49" s="142"/>
      <c r="Q49" s="142"/>
      <c r="R49" s="142"/>
      <c r="S49" s="142"/>
      <c r="T49" s="142"/>
      <c r="U49" s="142"/>
      <c r="V49" s="142"/>
    </row>
    <row r="50">
      <c r="A50" s="142"/>
      <c r="B50" s="142"/>
      <c r="C50" s="142"/>
      <c r="D50" s="142"/>
      <c r="E50" s="142"/>
      <c r="F50" s="142"/>
      <c r="G50" s="142"/>
      <c r="H50" s="142"/>
      <c r="I50" s="142"/>
      <c r="J50" s="142"/>
      <c r="K50" s="142"/>
      <c r="L50" s="142"/>
      <c r="M50" s="142"/>
      <c r="N50" s="142"/>
      <c r="O50" s="142"/>
      <c r="P50" s="142"/>
      <c r="Q50" s="142"/>
      <c r="R50" s="142"/>
      <c r="S50" s="142"/>
      <c r="T50" s="142"/>
      <c r="U50" s="142"/>
      <c r="V50" s="142"/>
    </row>
    <row r="51">
      <c r="A51" s="142"/>
      <c r="B51" s="142"/>
      <c r="C51" s="142"/>
      <c r="D51" s="142"/>
      <c r="E51" s="142"/>
      <c r="F51" s="142"/>
      <c r="G51" s="142"/>
      <c r="H51" s="142"/>
      <c r="I51" s="142"/>
      <c r="J51" s="142"/>
      <c r="K51" s="142"/>
      <c r="L51" s="142"/>
      <c r="M51" s="142"/>
      <c r="N51" s="142"/>
      <c r="O51" s="142"/>
      <c r="P51" s="142"/>
      <c r="Q51" s="142"/>
      <c r="R51" s="142"/>
      <c r="S51" s="142"/>
      <c r="T51" s="142"/>
      <c r="U51" s="142"/>
      <c r="V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row>
    <row r="53">
      <c r="A53" s="142"/>
      <c r="B53" s="142"/>
      <c r="C53" s="142"/>
      <c r="D53" s="142"/>
      <c r="E53" s="142"/>
      <c r="F53" s="142"/>
      <c r="G53" s="142"/>
      <c r="H53" s="142"/>
      <c r="I53" s="142"/>
      <c r="J53" s="142"/>
      <c r="K53" s="142"/>
      <c r="L53" s="142"/>
      <c r="M53" s="142"/>
      <c r="N53" s="142"/>
      <c r="O53" s="142"/>
      <c r="P53" s="142"/>
      <c r="Q53" s="142"/>
      <c r="R53" s="142"/>
      <c r="S53" s="142"/>
      <c r="T53" s="142"/>
      <c r="U53" s="142"/>
      <c r="V53" s="142"/>
    </row>
    <row r="54">
      <c r="A54" s="142"/>
      <c r="B54" s="142"/>
      <c r="C54" s="142"/>
      <c r="D54" s="142"/>
      <c r="E54" s="142"/>
      <c r="F54" s="142"/>
      <c r="G54" s="142"/>
      <c r="H54" s="142"/>
      <c r="I54" s="142"/>
      <c r="J54" s="142"/>
      <c r="K54" s="142"/>
      <c r="L54" s="142"/>
      <c r="M54" s="142"/>
      <c r="N54" s="142"/>
      <c r="O54" s="142"/>
      <c r="P54" s="142"/>
      <c r="Q54" s="142"/>
      <c r="R54" s="142"/>
      <c r="S54" s="142"/>
      <c r="T54" s="142"/>
      <c r="U54" s="142"/>
      <c r="V54" s="142"/>
    </row>
    <row r="55">
      <c r="A55" s="142"/>
      <c r="B55" s="142"/>
      <c r="C55" s="142"/>
      <c r="D55" s="142"/>
      <c r="E55" s="142"/>
      <c r="F55" s="142"/>
      <c r="G55" s="142"/>
      <c r="H55" s="142"/>
      <c r="I55" s="142"/>
      <c r="J55" s="142"/>
      <c r="K55" s="142"/>
      <c r="L55" s="142"/>
      <c r="M55" s="142"/>
      <c r="N55" s="142"/>
      <c r="O55" s="142"/>
      <c r="P55" s="142"/>
      <c r="Q55" s="142"/>
      <c r="R55" s="142"/>
      <c r="S55" s="142"/>
      <c r="T55" s="142"/>
      <c r="U55" s="142"/>
      <c r="V55" s="142"/>
    </row>
    <row r="56">
      <c r="A56" s="142"/>
      <c r="B56" s="142"/>
      <c r="C56" s="142"/>
      <c r="D56" s="142"/>
      <c r="E56" s="142"/>
      <c r="F56" s="142"/>
      <c r="G56" s="142"/>
      <c r="H56" s="142"/>
      <c r="I56" s="142"/>
      <c r="J56" s="142"/>
      <c r="K56" s="142"/>
      <c r="L56" s="142"/>
      <c r="M56" s="142"/>
      <c r="N56" s="142"/>
      <c r="O56" s="142"/>
      <c r="P56" s="142"/>
      <c r="Q56" s="142"/>
      <c r="R56" s="142"/>
      <c r="S56" s="142"/>
      <c r="T56" s="142"/>
      <c r="U56" s="142"/>
      <c r="V56" s="142"/>
    </row>
    <row r="57">
      <c r="A57" s="142"/>
      <c r="B57" s="142"/>
      <c r="C57" s="142"/>
      <c r="D57" s="142"/>
      <c r="E57" s="142"/>
      <c r="F57" s="142"/>
      <c r="G57" s="142"/>
      <c r="H57" s="142"/>
      <c r="I57" s="142"/>
      <c r="J57" s="142"/>
      <c r="K57" s="142"/>
      <c r="L57" s="142"/>
      <c r="M57" s="142"/>
      <c r="N57" s="142"/>
      <c r="O57" s="142"/>
      <c r="P57" s="142"/>
      <c r="Q57" s="142"/>
      <c r="R57" s="142"/>
      <c r="S57" s="142"/>
      <c r="T57" s="142"/>
      <c r="U57" s="142"/>
      <c r="V57" s="142"/>
    </row>
    <row r="58">
      <c r="A58" s="142"/>
      <c r="B58" s="142"/>
      <c r="C58" s="142"/>
      <c r="D58" s="142"/>
      <c r="E58" s="142"/>
      <c r="F58" s="142"/>
      <c r="G58" s="142"/>
      <c r="H58" s="142"/>
      <c r="I58" s="142"/>
      <c r="J58" s="142"/>
      <c r="K58" s="142"/>
      <c r="L58" s="142"/>
      <c r="M58" s="142"/>
      <c r="N58" s="142"/>
      <c r="O58" s="142"/>
      <c r="P58" s="142"/>
      <c r="Q58" s="142"/>
      <c r="R58" s="142"/>
      <c r="S58" s="142"/>
      <c r="T58" s="142"/>
      <c r="U58" s="142"/>
      <c r="V58" s="142"/>
    </row>
    <row r="59">
      <c r="A59" s="142"/>
      <c r="B59" s="142"/>
      <c r="C59" s="142"/>
      <c r="D59" s="142"/>
      <c r="E59" s="142"/>
      <c r="F59" s="142"/>
      <c r="G59" s="142"/>
      <c r="H59" s="142"/>
      <c r="I59" s="142"/>
      <c r="J59" s="142"/>
      <c r="K59" s="142"/>
      <c r="L59" s="142"/>
      <c r="M59" s="142"/>
      <c r="N59" s="142"/>
      <c r="O59" s="142"/>
      <c r="P59" s="142"/>
      <c r="Q59" s="142"/>
      <c r="R59" s="142"/>
      <c r="S59" s="142"/>
      <c r="T59" s="142"/>
      <c r="U59" s="142"/>
      <c r="V59" s="142"/>
    </row>
    <row r="60">
      <c r="A60" s="142"/>
      <c r="B60" s="142"/>
      <c r="C60" s="142"/>
      <c r="D60" s="142"/>
      <c r="E60" s="142"/>
      <c r="F60" s="142"/>
      <c r="G60" s="142"/>
      <c r="H60" s="142"/>
      <c r="I60" s="142"/>
      <c r="J60" s="142"/>
      <c r="K60" s="142"/>
      <c r="L60" s="142"/>
      <c r="M60" s="142"/>
      <c r="N60" s="142"/>
      <c r="O60" s="142"/>
      <c r="P60" s="142"/>
      <c r="Q60" s="142"/>
      <c r="R60" s="142"/>
      <c r="S60" s="142"/>
      <c r="T60" s="142"/>
      <c r="U60" s="142"/>
      <c r="V60" s="142"/>
    </row>
    <row r="61">
      <c r="A61" s="142"/>
      <c r="B61" s="142"/>
      <c r="C61" s="142"/>
      <c r="D61" s="142"/>
      <c r="E61" s="142"/>
      <c r="F61" s="142"/>
      <c r="G61" s="142"/>
      <c r="H61" s="142"/>
      <c r="I61" s="142"/>
      <c r="J61" s="142"/>
      <c r="K61" s="142"/>
      <c r="L61" s="142"/>
      <c r="M61" s="142"/>
      <c r="N61" s="142"/>
      <c r="O61" s="142"/>
      <c r="P61" s="142"/>
      <c r="Q61" s="142"/>
      <c r="R61" s="142"/>
      <c r="S61" s="142"/>
      <c r="T61" s="142"/>
      <c r="U61" s="142"/>
      <c r="V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row>
    <row r="69">
      <c r="A69" s="362" t="str">
        <f>'Single Points of Failure'!$A$23</f>
        <v>© OpnRoad 2023</v>
      </c>
    </row>
  </sheetData>
  <mergeCells count="1">
    <mergeCell ref="A69:V6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2" width="2.38"/>
    <col customWidth="1" min="3" max="5" width="17.63"/>
    <col customWidth="1" min="6" max="7" width="2.5"/>
    <col customWidth="1" min="8" max="8" width="1.5"/>
    <col customWidth="1" min="9" max="9" width="23.75"/>
    <col customWidth="1" min="10" max="10" width="31.75"/>
    <col customWidth="1" min="11" max="11" width="2.25"/>
    <col customWidth="1" min="12" max="12" width="2.88"/>
    <col customWidth="1" hidden="1" min="13" max="15" width="12.13"/>
    <col hidden="1" min="16" max="16" width="12.63"/>
    <col customWidth="1" hidden="1" min="17" max="17" width="28.25"/>
    <col customWidth="1" hidden="1" min="18" max="18" width="32.13"/>
    <col hidden="1" min="19" max="31" width="12.63"/>
  </cols>
  <sheetData>
    <row r="1" ht="63.75" customHeight="1">
      <c r="A1" s="363"/>
      <c r="B1" s="363"/>
      <c r="C1" s="364"/>
      <c r="J1" s="365"/>
      <c r="K1" s="366"/>
      <c r="L1" s="366"/>
      <c r="M1" s="366"/>
      <c r="N1" s="366"/>
      <c r="O1" s="366"/>
      <c r="P1" s="365"/>
      <c r="Q1" s="365"/>
      <c r="R1" s="365"/>
      <c r="S1" s="365"/>
      <c r="T1" s="365"/>
      <c r="U1" s="365"/>
      <c r="V1" s="365"/>
      <c r="W1" s="365"/>
      <c r="X1" s="365"/>
      <c r="Y1" s="365"/>
      <c r="Z1" s="365"/>
      <c r="AA1" s="365"/>
      <c r="AB1" s="367"/>
      <c r="AC1" s="367"/>
      <c r="AD1" s="368"/>
      <c r="AE1" s="368"/>
    </row>
    <row r="2" ht="21.0" customHeight="1">
      <c r="A2" s="7"/>
      <c r="B2" s="7"/>
      <c r="C2" s="7"/>
      <c r="D2" s="7"/>
      <c r="E2" s="7"/>
      <c r="F2" s="7"/>
      <c r="G2" s="7"/>
      <c r="H2" s="7"/>
      <c r="I2" s="7"/>
      <c r="J2" s="7"/>
      <c r="K2" s="52"/>
      <c r="L2" s="52"/>
      <c r="M2" s="52"/>
      <c r="N2" s="52"/>
      <c r="O2" s="52"/>
      <c r="P2" s="52"/>
      <c r="Q2" s="52"/>
      <c r="R2" s="52"/>
      <c r="S2" s="52"/>
      <c r="T2" s="52"/>
      <c r="U2" s="52"/>
      <c r="V2" s="52"/>
      <c r="W2" s="52"/>
      <c r="X2" s="52"/>
      <c r="Y2" s="52"/>
      <c r="Z2" s="52"/>
      <c r="AA2" s="52"/>
      <c r="AB2" s="52"/>
      <c r="AC2" s="52"/>
      <c r="AD2" s="52"/>
      <c r="AE2" s="52"/>
    </row>
    <row r="3" ht="24.75" customHeight="1">
      <c r="A3" s="52"/>
      <c r="B3" s="369"/>
      <c r="C3" s="370" t="s">
        <v>198</v>
      </c>
      <c r="F3" s="369"/>
      <c r="G3" s="52"/>
      <c r="H3" s="369"/>
      <c r="I3" s="370" t="s">
        <v>199</v>
      </c>
      <c r="L3" s="52"/>
      <c r="M3" s="52"/>
      <c r="N3" s="52"/>
      <c r="O3" s="52"/>
      <c r="P3" s="52"/>
      <c r="Q3" s="85"/>
      <c r="R3" s="85"/>
      <c r="S3" s="52"/>
      <c r="T3" s="52"/>
      <c r="U3" s="52"/>
      <c r="V3" s="52"/>
      <c r="W3" s="52"/>
      <c r="X3" s="52"/>
      <c r="Y3" s="52"/>
      <c r="Z3" s="52"/>
      <c r="AA3" s="52"/>
      <c r="AB3" s="52"/>
      <c r="AC3" s="52"/>
      <c r="AD3" s="52"/>
      <c r="AE3" s="52"/>
    </row>
    <row r="4" ht="7.5" customHeight="1">
      <c r="A4" s="52"/>
      <c r="B4" s="371"/>
      <c r="C4" s="371"/>
      <c r="D4" s="371"/>
      <c r="E4" s="371"/>
      <c r="F4" s="371"/>
      <c r="G4" s="52"/>
      <c r="H4" s="371"/>
      <c r="I4" s="371"/>
      <c r="J4" s="371"/>
      <c r="K4" s="371"/>
      <c r="L4" s="52"/>
      <c r="M4" s="52"/>
      <c r="N4" s="52"/>
      <c r="O4" s="52"/>
      <c r="P4" s="52"/>
      <c r="Q4" s="52"/>
      <c r="R4" s="52"/>
      <c r="S4" s="52"/>
      <c r="T4" s="52"/>
      <c r="U4" s="52"/>
      <c r="V4" s="52"/>
      <c r="W4" s="52"/>
      <c r="X4" s="52"/>
      <c r="Y4" s="52"/>
      <c r="Z4" s="52"/>
      <c r="AA4" s="52"/>
      <c r="AB4" s="52"/>
      <c r="AC4" s="52"/>
      <c r="AD4" s="52"/>
      <c r="AE4" s="52"/>
    </row>
    <row r="5" ht="28.5" customHeight="1">
      <c r="A5" s="372"/>
      <c r="B5" s="373"/>
      <c r="C5" s="374" t="s">
        <v>200</v>
      </c>
      <c r="F5" s="375"/>
      <c r="G5" s="372"/>
      <c r="H5" s="373"/>
      <c r="I5" s="374" t="s">
        <v>200</v>
      </c>
      <c r="L5" s="372"/>
      <c r="M5" s="372"/>
      <c r="N5" s="372"/>
      <c r="O5" s="372"/>
      <c r="P5" s="372"/>
      <c r="Q5" s="376"/>
      <c r="R5" s="376"/>
      <c r="S5" s="372"/>
      <c r="T5" s="372"/>
      <c r="U5" s="372"/>
      <c r="V5" s="372"/>
      <c r="W5" s="372"/>
      <c r="X5" s="372"/>
      <c r="Y5" s="372"/>
      <c r="Z5" s="372"/>
      <c r="AA5" s="372"/>
      <c r="AB5" s="372"/>
      <c r="AC5" s="372"/>
      <c r="AD5" s="372"/>
      <c r="AE5" s="372"/>
    </row>
    <row r="6">
      <c r="A6" s="52"/>
      <c r="B6" s="371"/>
      <c r="C6" s="377"/>
      <c r="D6" s="377"/>
      <c r="E6" s="377"/>
      <c r="F6" s="371"/>
      <c r="G6" s="52"/>
      <c r="H6" s="371"/>
      <c r="I6" s="371"/>
      <c r="J6" s="371"/>
      <c r="K6" s="371"/>
      <c r="L6" s="52"/>
      <c r="M6" s="52"/>
      <c r="N6" s="52"/>
      <c r="O6" s="52"/>
      <c r="P6" s="52"/>
      <c r="Q6" s="85"/>
      <c r="R6" s="85"/>
      <c r="S6" s="52"/>
      <c r="T6" s="52"/>
      <c r="U6" s="52"/>
      <c r="V6" s="52"/>
      <c r="W6" s="52"/>
      <c r="X6" s="52"/>
      <c r="Y6" s="52"/>
      <c r="Z6" s="52"/>
      <c r="AA6" s="52"/>
      <c r="AB6" s="52"/>
      <c r="AC6" s="52"/>
      <c r="AD6" s="52"/>
      <c r="AE6" s="52"/>
    </row>
    <row r="7">
      <c r="A7" s="7"/>
      <c r="B7" s="378"/>
      <c r="C7" s="379"/>
      <c r="D7" s="379"/>
      <c r="E7" s="377"/>
      <c r="F7" s="371"/>
      <c r="G7" s="52"/>
      <c r="H7" s="378"/>
      <c r="I7" s="378"/>
      <c r="J7" s="378"/>
      <c r="K7" s="371"/>
      <c r="L7" s="52"/>
      <c r="M7" s="52"/>
      <c r="N7" s="52"/>
      <c r="O7" s="52"/>
      <c r="P7" s="52"/>
      <c r="Q7" s="85"/>
      <c r="R7" s="85"/>
      <c r="S7" s="52"/>
      <c r="T7" s="52"/>
      <c r="U7" s="52"/>
      <c r="V7" s="52"/>
      <c r="W7" s="52"/>
      <c r="X7" s="52"/>
      <c r="Y7" s="52"/>
      <c r="Z7" s="52"/>
      <c r="AA7" s="52"/>
      <c r="AB7" s="52"/>
      <c r="AC7" s="52"/>
      <c r="AD7" s="52"/>
      <c r="AE7" s="52"/>
    </row>
    <row r="8">
      <c r="A8" s="52"/>
      <c r="B8" s="371"/>
      <c r="C8" s="377"/>
      <c r="D8" s="377"/>
      <c r="E8" s="377"/>
      <c r="F8" s="371"/>
      <c r="G8" s="52"/>
      <c r="H8" s="371"/>
      <c r="I8" s="371"/>
      <c r="J8" s="371"/>
      <c r="K8" s="371"/>
      <c r="L8" s="52"/>
      <c r="M8" s="52"/>
      <c r="N8" s="52"/>
      <c r="O8" s="52"/>
      <c r="P8" s="52"/>
      <c r="Q8" s="85"/>
      <c r="R8" s="85"/>
      <c r="S8" s="52"/>
      <c r="T8" s="52"/>
      <c r="U8" s="52"/>
      <c r="V8" s="52"/>
      <c r="W8" s="52"/>
      <c r="X8" s="52"/>
      <c r="Y8" s="52"/>
      <c r="Z8" s="52"/>
      <c r="AA8" s="52"/>
      <c r="AB8" s="52"/>
      <c r="AC8" s="52"/>
      <c r="AD8" s="52"/>
      <c r="AE8" s="52"/>
    </row>
    <row r="9">
      <c r="A9" s="52"/>
      <c r="B9" s="371"/>
      <c r="C9" s="377"/>
      <c r="D9" s="377"/>
      <c r="E9" s="377"/>
      <c r="F9" s="371"/>
      <c r="G9" s="52"/>
      <c r="H9" s="371"/>
      <c r="I9" s="371"/>
      <c r="J9" s="371"/>
      <c r="K9" s="371"/>
      <c r="L9" s="52"/>
      <c r="M9" s="52"/>
      <c r="N9" s="52"/>
      <c r="O9" s="52"/>
      <c r="P9" s="52"/>
      <c r="Q9" s="85"/>
      <c r="R9" s="85"/>
      <c r="S9" s="52"/>
      <c r="T9" s="52"/>
      <c r="U9" s="52"/>
      <c r="V9" s="52"/>
      <c r="W9" s="52"/>
      <c r="X9" s="52"/>
      <c r="Y9" s="52"/>
      <c r="Z9" s="52"/>
      <c r="AA9" s="52"/>
      <c r="AB9" s="52"/>
      <c r="AC9" s="52"/>
      <c r="AD9" s="52"/>
      <c r="AE9" s="52"/>
    </row>
    <row r="10">
      <c r="A10" s="52"/>
      <c r="B10" s="371"/>
      <c r="C10" s="377"/>
      <c r="D10" s="377"/>
      <c r="E10" s="377"/>
      <c r="F10" s="371"/>
      <c r="G10" s="52"/>
      <c r="H10" s="371"/>
      <c r="I10" s="371"/>
      <c r="J10" s="371"/>
      <c r="K10" s="371"/>
      <c r="L10" s="52"/>
      <c r="M10" s="52"/>
      <c r="N10" s="52"/>
      <c r="O10" s="52"/>
      <c r="P10" s="52"/>
      <c r="Q10" s="85"/>
      <c r="R10" s="85"/>
      <c r="S10" s="52"/>
      <c r="T10" s="52"/>
      <c r="U10" s="52"/>
      <c r="V10" s="52"/>
      <c r="W10" s="52"/>
      <c r="X10" s="52"/>
      <c r="Y10" s="52"/>
      <c r="Z10" s="52"/>
      <c r="AA10" s="52"/>
      <c r="AB10" s="52"/>
      <c r="AC10" s="52"/>
      <c r="AD10" s="52"/>
      <c r="AE10" s="52"/>
    </row>
    <row r="11">
      <c r="A11" s="52"/>
      <c r="B11" s="371"/>
      <c r="C11" s="377"/>
      <c r="D11" s="377"/>
      <c r="E11" s="377"/>
      <c r="F11" s="371"/>
      <c r="G11" s="52"/>
      <c r="H11" s="371"/>
      <c r="I11" s="371"/>
      <c r="J11" s="371"/>
      <c r="K11" s="371"/>
      <c r="L11" s="52"/>
      <c r="M11" s="52"/>
      <c r="N11" s="52"/>
      <c r="O11" s="52"/>
      <c r="P11" s="52"/>
      <c r="Q11" s="85"/>
      <c r="R11" s="85"/>
      <c r="S11" s="52"/>
      <c r="T11" s="52"/>
      <c r="U11" s="52"/>
      <c r="V11" s="52"/>
      <c r="W11" s="52"/>
      <c r="X11" s="52"/>
      <c r="Y11" s="52"/>
      <c r="Z11" s="52"/>
      <c r="AA11" s="52"/>
      <c r="AB11" s="52"/>
      <c r="AC11" s="52"/>
      <c r="AD11" s="52"/>
      <c r="AE11" s="52"/>
    </row>
    <row r="12">
      <c r="A12" s="52"/>
      <c r="B12" s="371"/>
      <c r="C12" s="377"/>
      <c r="D12" s="377"/>
      <c r="E12" s="377"/>
      <c r="F12" s="371"/>
      <c r="G12" s="52"/>
      <c r="H12" s="371"/>
      <c r="I12" s="371"/>
      <c r="J12" s="371"/>
      <c r="K12" s="371"/>
      <c r="L12" s="52"/>
      <c r="M12" s="52"/>
      <c r="N12" s="52"/>
      <c r="O12" s="52"/>
      <c r="P12" s="52"/>
      <c r="Q12" s="52"/>
      <c r="R12" s="52"/>
      <c r="S12" s="52"/>
      <c r="T12" s="52"/>
      <c r="U12" s="52"/>
      <c r="V12" s="52"/>
      <c r="W12" s="52"/>
      <c r="X12" s="52"/>
      <c r="Y12" s="52"/>
      <c r="Z12" s="52"/>
      <c r="AA12" s="52"/>
      <c r="AB12" s="52"/>
      <c r="AC12" s="52"/>
      <c r="AD12" s="52"/>
      <c r="AE12" s="52"/>
    </row>
    <row r="13">
      <c r="A13" s="52"/>
      <c r="B13" s="371"/>
      <c r="C13" s="377"/>
      <c r="D13" s="377"/>
      <c r="E13" s="377"/>
      <c r="F13" s="371"/>
      <c r="G13" s="52"/>
      <c r="H13" s="371"/>
      <c r="I13" s="371"/>
      <c r="J13" s="371"/>
      <c r="K13" s="371"/>
      <c r="L13" s="52"/>
      <c r="M13" s="52"/>
      <c r="N13" s="52"/>
      <c r="O13" s="52"/>
      <c r="P13" s="52"/>
      <c r="Q13" s="52"/>
      <c r="R13" s="52"/>
      <c r="S13" s="52"/>
      <c r="T13" s="52"/>
      <c r="U13" s="52"/>
      <c r="V13" s="52"/>
      <c r="W13" s="52"/>
      <c r="X13" s="52"/>
      <c r="Y13" s="52"/>
      <c r="Z13" s="52"/>
      <c r="AA13" s="52"/>
      <c r="AB13" s="52"/>
      <c r="AC13" s="52"/>
      <c r="AD13" s="52"/>
      <c r="AE13" s="52"/>
    </row>
    <row r="14">
      <c r="A14" s="52"/>
      <c r="B14" s="371"/>
      <c r="C14" s="377"/>
      <c r="D14" s="377"/>
      <c r="E14" s="377"/>
      <c r="F14" s="371"/>
      <c r="G14" s="52"/>
      <c r="H14" s="371"/>
      <c r="I14" s="371"/>
      <c r="J14" s="371"/>
      <c r="K14" s="371"/>
      <c r="L14" s="52"/>
      <c r="M14" s="52"/>
      <c r="N14" s="52"/>
      <c r="O14" s="52"/>
      <c r="P14" s="52"/>
      <c r="Q14" s="52"/>
      <c r="R14" s="52"/>
      <c r="S14" s="52"/>
      <c r="T14" s="52"/>
      <c r="U14" s="52"/>
      <c r="V14" s="52"/>
      <c r="W14" s="52"/>
      <c r="X14" s="52"/>
      <c r="Y14" s="52"/>
      <c r="Z14" s="52"/>
      <c r="AA14" s="52"/>
      <c r="AB14" s="52"/>
      <c r="AC14" s="52"/>
      <c r="AD14" s="52"/>
      <c r="AE14" s="52"/>
    </row>
    <row r="15">
      <c r="A15" s="52"/>
      <c r="B15" s="371"/>
      <c r="C15" s="377"/>
      <c r="D15" s="377"/>
      <c r="E15" s="377"/>
      <c r="F15" s="371"/>
      <c r="G15" s="52"/>
      <c r="H15" s="371"/>
      <c r="I15" s="371"/>
      <c r="J15" s="371"/>
      <c r="K15" s="371"/>
      <c r="L15" s="52"/>
      <c r="M15" s="52"/>
      <c r="N15" s="52"/>
      <c r="O15" s="52"/>
      <c r="P15" s="52"/>
      <c r="Q15" s="52"/>
      <c r="R15" s="52"/>
      <c r="S15" s="52"/>
      <c r="T15" s="52"/>
      <c r="U15" s="52"/>
      <c r="V15" s="52"/>
      <c r="W15" s="52"/>
      <c r="X15" s="52"/>
      <c r="Y15" s="52"/>
      <c r="Z15" s="52"/>
      <c r="AA15" s="52"/>
      <c r="AB15" s="52"/>
      <c r="AC15" s="52"/>
      <c r="AD15" s="52"/>
      <c r="AE15" s="52"/>
    </row>
    <row r="16">
      <c r="A16" s="52"/>
      <c r="B16" s="371"/>
      <c r="C16" s="377"/>
      <c r="D16" s="377"/>
      <c r="E16" s="377"/>
      <c r="F16" s="371"/>
      <c r="G16" s="52"/>
      <c r="H16" s="371"/>
      <c r="I16" s="371"/>
      <c r="J16" s="371"/>
      <c r="K16" s="371"/>
      <c r="L16" s="52"/>
      <c r="M16" s="52"/>
      <c r="N16" s="52"/>
      <c r="O16" s="52"/>
      <c r="P16" s="52"/>
      <c r="Q16" s="52"/>
      <c r="R16" s="52"/>
      <c r="S16" s="52"/>
      <c r="T16" s="52"/>
      <c r="U16" s="52"/>
      <c r="V16" s="52"/>
      <c r="W16" s="52"/>
      <c r="X16" s="52"/>
      <c r="Y16" s="52"/>
      <c r="Z16" s="52"/>
      <c r="AA16" s="52"/>
      <c r="AB16" s="52"/>
      <c r="AC16" s="52"/>
      <c r="AD16" s="52"/>
      <c r="AE16" s="52"/>
    </row>
    <row r="17">
      <c r="A17" s="52"/>
      <c r="B17" s="371"/>
      <c r="C17" s="377"/>
      <c r="D17" s="377"/>
      <c r="E17" s="377"/>
      <c r="F17" s="371"/>
      <c r="G17" s="52"/>
      <c r="H17" s="371"/>
      <c r="I17" s="371"/>
      <c r="J17" s="371"/>
      <c r="K17" s="371"/>
      <c r="L17" s="52"/>
      <c r="M17" s="52"/>
      <c r="N17" s="52"/>
      <c r="O17" s="52"/>
      <c r="P17" s="52"/>
      <c r="Q17" s="52"/>
      <c r="R17" s="52"/>
      <c r="S17" s="52"/>
      <c r="T17" s="52"/>
      <c r="U17" s="52"/>
      <c r="V17" s="52"/>
      <c r="W17" s="52"/>
      <c r="X17" s="52"/>
      <c r="Y17" s="52"/>
      <c r="Z17" s="52"/>
      <c r="AA17" s="52"/>
      <c r="AB17" s="52"/>
      <c r="AC17" s="52"/>
      <c r="AD17" s="52"/>
      <c r="AE17" s="52"/>
    </row>
    <row r="18">
      <c r="A18" s="52"/>
      <c r="B18" s="371"/>
      <c r="C18" s="377"/>
      <c r="D18" s="377"/>
      <c r="E18" s="377"/>
      <c r="F18" s="371"/>
      <c r="G18" s="52"/>
      <c r="H18" s="371"/>
      <c r="I18" s="371"/>
      <c r="J18" s="371"/>
      <c r="K18" s="371"/>
      <c r="L18" s="52"/>
      <c r="M18" s="52"/>
      <c r="N18" s="52"/>
      <c r="O18" s="52"/>
      <c r="P18" s="52"/>
      <c r="Q18" s="52"/>
      <c r="R18" s="52"/>
      <c r="S18" s="52"/>
      <c r="T18" s="52"/>
      <c r="U18" s="52"/>
      <c r="V18" s="52"/>
      <c r="W18" s="52"/>
      <c r="X18" s="52"/>
      <c r="Y18" s="52"/>
      <c r="Z18" s="52"/>
      <c r="AA18" s="52"/>
      <c r="AB18" s="52"/>
      <c r="AC18" s="52"/>
      <c r="AD18" s="52"/>
      <c r="AE18" s="52"/>
    </row>
    <row r="19" ht="25.5" customHeight="1">
      <c r="A19" s="52"/>
      <c r="B19" s="52"/>
      <c r="C19" s="380"/>
      <c r="D19" s="380"/>
      <c r="E19" s="380"/>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row>
    <row r="20" ht="24.75" customHeight="1">
      <c r="A20" s="52"/>
      <c r="B20" s="369"/>
      <c r="C20" s="370" t="s">
        <v>201</v>
      </c>
      <c r="F20" s="369"/>
      <c r="G20" s="52"/>
      <c r="H20" s="369"/>
      <c r="I20" s="370" t="s">
        <v>202</v>
      </c>
      <c r="L20" s="52"/>
      <c r="M20" s="52"/>
      <c r="N20" s="52"/>
      <c r="O20" s="52"/>
      <c r="P20" s="52"/>
      <c r="Q20" s="85"/>
      <c r="R20" s="85"/>
      <c r="S20" s="52"/>
      <c r="T20" s="52"/>
      <c r="U20" s="52"/>
      <c r="V20" s="52"/>
      <c r="W20" s="52"/>
      <c r="X20" s="52"/>
      <c r="Y20" s="52"/>
      <c r="Z20" s="52"/>
      <c r="AA20" s="52"/>
      <c r="AB20" s="52"/>
      <c r="AC20" s="52"/>
      <c r="AD20" s="52"/>
      <c r="AE20" s="52"/>
    </row>
    <row r="21" ht="6.0" customHeight="1">
      <c r="A21" s="52"/>
      <c r="B21" s="371"/>
      <c r="C21" s="377"/>
      <c r="D21" s="377"/>
      <c r="E21" s="377"/>
      <c r="F21" s="371"/>
      <c r="G21" s="52"/>
      <c r="H21" s="371"/>
      <c r="I21" s="371"/>
      <c r="J21" s="371"/>
      <c r="K21" s="371"/>
      <c r="L21" s="52"/>
      <c r="M21" s="52"/>
      <c r="N21" s="52"/>
      <c r="O21" s="52"/>
      <c r="P21" s="52"/>
      <c r="Q21" s="52"/>
      <c r="R21" s="52"/>
      <c r="S21" s="52"/>
      <c r="T21" s="52"/>
      <c r="U21" s="52"/>
      <c r="V21" s="52"/>
      <c r="W21" s="52"/>
      <c r="X21" s="52"/>
      <c r="Y21" s="52"/>
      <c r="Z21" s="52"/>
      <c r="AA21" s="52"/>
      <c r="AB21" s="52"/>
      <c r="AC21" s="52"/>
      <c r="AD21" s="52"/>
      <c r="AE21" s="52"/>
    </row>
    <row r="22" ht="28.5" customHeight="1">
      <c r="A22" s="372"/>
      <c r="B22" s="373"/>
      <c r="C22" s="374" t="s">
        <v>200</v>
      </c>
      <c r="F22" s="375"/>
      <c r="G22" s="372"/>
      <c r="H22" s="373"/>
      <c r="I22" s="374" t="s">
        <v>200</v>
      </c>
      <c r="L22" s="372"/>
      <c r="M22" s="372"/>
      <c r="N22" s="372"/>
      <c r="O22" s="372"/>
      <c r="P22" s="372"/>
      <c r="Q22" s="376"/>
      <c r="R22" s="376"/>
      <c r="S22" s="372"/>
      <c r="T22" s="372"/>
      <c r="U22" s="372"/>
      <c r="V22" s="372"/>
      <c r="W22" s="372"/>
      <c r="X22" s="372"/>
      <c r="Y22" s="372"/>
      <c r="Z22" s="372"/>
      <c r="AA22" s="372"/>
      <c r="AB22" s="372"/>
      <c r="AC22" s="372"/>
      <c r="AD22" s="372"/>
      <c r="AE22" s="372"/>
    </row>
    <row r="23">
      <c r="A23" s="52"/>
      <c r="B23" s="371"/>
      <c r="C23" s="371"/>
      <c r="D23" s="371"/>
      <c r="E23" s="371"/>
      <c r="F23" s="371"/>
      <c r="G23" s="52"/>
      <c r="H23" s="371"/>
      <c r="I23" s="371"/>
      <c r="J23" s="371"/>
      <c r="K23" s="371"/>
      <c r="L23" s="52"/>
      <c r="M23" s="381"/>
      <c r="N23" s="381"/>
      <c r="O23" s="381"/>
      <c r="P23" s="52"/>
      <c r="Q23" s="52"/>
      <c r="R23" s="52"/>
      <c r="S23" s="52"/>
      <c r="T23" s="52"/>
      <c r="U23" s="52"/>
      <c r="V23" s="52"/>
      <c r="W23" s="52"/>
      <c r="X23" s="52"/>
      <c r="Y23" s="52"/>
      <c r="Z23" s="52"/>
      <c r="AA23" s="52"/>
      <c r="AB23" s="52"/>
      <c r="AC23" s="52"/>
      <c r="AD23" s="52"/>
      <c r="AE23" s="52"/>
    </row>
    <row r="24">
      <c r="A24" s="52"/>
      <c r="B24" s="378"/>
      <c r="C24" s="378"/>
      <c r="D24" s="378"/>
      <c r="E24" s="371"/>
      <c r="F24" s="371"/>
      <c r="G24" s="52"/>
      <c r="H24" s="378"/>
      <c r="I24" s="378"/>
      <c r="J24" s="378"/>
      <c r="K24" s="371"/>
      <c r="L24" s="52"/>
      <c r="M24" s="381"/>
      <c r="N24" s="381"/>
      <c r="O24" s="381"/>
      <c r="P24" s="52"/>
      <c r="Q24" s="52"/>
      <c r="R24" s="52"/>
      <c r="S24" s="52"/>
      <c r="T24" s="52"/>
      <c r="U24" s="52"/>
      <c r="V24" s="52"/>
      <c r="W24" s="52"/>
      <c r="X24" s="52"/>
      <c r="Y24" s="52"/>
      <c r="Z24" s="52"/>
      <c r="AA24" s="52"/>
      <c r="AB24" s="52"/>
      <c r="AC24" s="52"/>
      <c r="AD24" s="52"/>
      <c r="AE24" s="52"/>
    </row>
    <row r="25">
      <c r="A25" s="52"/>
      <c r="B25" s="371"/>
      <c r="C25" s="371"/>
      <c r="D25" s="371"/>
      <c r="E25" s="371"/>
      <c r="F25" s="371"/>
      <c r="G25" s="52"/>
      <c r="H25" s="371"/>
      <c r="I25" s="371"/>
      <c r="J25" s="371"/>
      <c r="K25" s="371"/>
      <c r="L25" s="52"/>
      <c r="M25" s="381"/>
      <c r="N25" s="381"/>
      <c r="O25" s="381"/>
      <c r="P25" s="52"/>
      <c r="Q25" s="52"/>
      <c r="R25" s="52"/>
      <c r="S25" s="52"/>
      <c r="T25" s="52"/>
      <c r="U25" s="52"/>
      <c r="V25" s="52"/>
      <c r="W25" s="52"/>
      <c r="X25" s="52"/>
      <c r="Y25" s="52"/>
      <c r="Z25" s="52"/>
      <c r="AA25" s="52"/>
      <c r="AB25" s="52"/>
      <c r="AC25" s="52"/>
      <c r="AD25" s="52"/>
      <c r="AE25" s="52"/>
    </row>
    <row r="26">
      <c r="A26" s="52"/>
      <c r="B26" s="371"/>
      <c r="C26" s="371"/>
      <c r="D26" s="371"/>
      <c r="E26" s="371"/>
      <c r="F26" s="371"/>
      <c r="G26" s="52"/>
      <c r="H26" s="371"/>
      <c r="I26" s="371"/>
      <c r="J26" s="371"/>
      <c r="K26" s="371"/>
      <c r="L26" s="52"/>
      <c r="M26" s="381"/>
      <c r="N26" s="381"/>
      <c r="O26" s="381"/>
      <c r="P26" s="52"/>
      <c r="Q26" s="52"/>
      <c r="R26" s="52"/>
      <c r="S26" s="52"/>
      <c r="T26" s="52"/>
      <c r="U26" s="52"/>
      <c r="V26" s="52"/>
      <c r="W26" s="52"/>
      <c r="X26" s="52"/>
      <c r="Y26" s="52"/>
      <c r="Z26" s="52"/>
      <c r="AA26" s="52"/>
      <c r="AB26" s="52"/>
      <c r="AC26" s="52"/>
      <c r="AD26" s="52"/>
      <c r="AE26" s="52"/>
    </row>
    <row r="27">
      <c r="A27" s="52"/>
      <c r="B27" s="371"/>
      <c r="C27" s="371"/>
      <c r="D27" s="371"/>
      <c r="E27" s="371"/>
      <c r="F27" s="371"/>
      <c r="G27" s="52"/>
      <c r="H27" s="371"/>
      <c r="I27" s="371"/>
      <c r="J27" s="371"/>
      <c r="K27" s="371"/>
      <c r="L27" s="52"/>
      <c r="M27" s="381"/>
      <c r="N27" s="381"/>
      <c r="O27" s="381"/>
      <c r="P27" s="52"/>
      <c r="Q27" s="52"/>
      <c r="R27" s="52"/>
      <c r="S27" s="52"/>
      <c r="T27" s="52"/>
      <c r="U27" s="52"/>
      <c r="V27" s="52"/>
      <c r="W27" s="52"/>
      <c r="X27" s="52"/>
      <c r="Y27" s="52"/>
      <c r="Z27" s="52"/>
      <c r="AA27" s="52"/>
      <c r="AB27" s="52"/>
      <c r="AC27" s="52"/>
      <c r="AD27" s="52"/>
      <c r="AE27" s="52"/>
    </row>
    <row r="28">
      <c r="A28" s="52"/>
      <c r="B28" s="371"/>
      <c r="C28" s="371"/>
      <c r="D28" s="371"/>
      <c r="E28" s="371"/>
      <c r="F28" s="371"/>
      <c r="G28" s="52"/>
      <c r="H28" s="371"/>
      <c r="I28" s="371"/>
      <c r="J28" s="371"/>
      <c r="K28" s="371"/>
      <c r="L28" s="52"/>
      <c r="M28" s="85"/>
      <c r="N28" s="85"/>
      <c r="O28" s="85"/>
      <c r="P28" s="52"/>
      <c r="Q28" s="52"/>
      <c r="R28" s="52"/>
      <c r="S28" s="52"/>
      <c r="T28" s="52"/>
      <c r="U28" s="52"/>
      <c r="V28" s="52"/>
      <c r="W28" s="52"/>
      <c r="X28" s="52"/>
      <c r="Y28" s="52"/>
      <c r="Z28" s="52"/>
      <c r="AA28" s="52"/>
      <c r="AB28" s="52"/>
      <c r="AC28" s="52"/>
      <c r="AD28" s="52"/>
      <c r="AE28" s="52"/>
    </row>
    <row r="29">
      <c r="A29" s="52"/>
      <c r="B29" s="371"/>
      <c r="C29" s="371"/>
      <c r="D29" s="371"/>
      <c r="E29" s="371"/>
      <c r="F29" s="371"/>
      <c r="G29" s="52"/>
      <c r="H29" s="371"/>
      <c r="I29" s="371"/>
      <c r="J29" s="371"/>
      <c r="K29" s="371"/>
      <c r="L29" s="52"/>
      <c r="M29" s="85"/>
      <c r="N29" s="85"/>
      <c r="O29" s="85"/>
      <c r="P29" s="52"/>
      <c r="Q29" s="52"/>
      <c r="R29" s="52"/>
      <c r="S29" s="52"/>
      <c r="T29" s="52"/>
      <c r="U29" s="52"/>
      <c r="V29" s="52"/>
      <c r="W29" s="52"/>
      <c r="X29" s="52"/>
      <c r="Y29" s="52"/>
      <c r="Z29" s="52"/>
      <c r="AA29" s="52"/>
      <c r="AB29" s="52"/>
      <c r="AC29" s="52"/>
      <c r="AD29" s="52"/>
      <c r="AE29" s="52"/>
    </row>
    <row r="30">
      <c r="A30" s="52"/>
      <c r="B30" s="371"/>
      <c r="C30" s="371"/>
      <c r="D30" s="371"/>
      <c r="E30" s="371"/>
      <c r="F30" s="371"/>
      <c r="G30" s="52"/>
      <c r="H30" s="371"/>
      <c r="I30" s="371"/>
      <c r="J30" s="371"/>
      <c r="K30" s="371"/>
      <c r="L30" s="52"/>
      <c r="M30" s="52"/>
      <c r="N30" s="52"/>
      <c r="O30" s="52"/>
      <c r="P30" s="52"/>
      <c r="Q30" s="52"/>
      <c r="R30" s="52"/>
      <c r="S30" s="52"/>
      <c r="T30" s="52"/>
      <c r="U30" s="52"/>
      <c r="V30" s="52"/>
      <c r="W30" s="52"/>
      <c r="X30" s="52"/>
      <c r="Y30" s="52"/>
      <c r="Z30" s="52"/>
      <c r="AA30" s="52"/>
      <c r="AB30" s="52"/>
      <c r="AC30" s="52"/>
      <c r="AD30" s="52"/>
      <c r="AE30" s="52"/>
    </row>
    <row r="31">
      <c r="A31" s="52"/>
      <c r="B31" s="371"/>
      <c r="C31" s="371"/>
      <c r="D31" s="371"/>
      <c r="E31" s="371"/>
      <c r="F31" s="371"/>
      <c r="G31" s="52"/>
      <c r="H31" s="371"/>
      <c r="I31" s="371"/>
      <c r="J31" s="371"/>
      <c r="K31" s="371"/>
      <c r="L31" s="52"/>
      <c r="M31" s="52"/>
      <c r="N31" s="52"/>
      <c r="O31" s="52"/>
      <c r="P31" s="52"/>
      <c r="Q31" s="52"/>
      <c r="R31" s="52"/>
      <c r="S31" s="52"/>
      <c r="T31" s="52"/>
      <c r="U31" s="52"/>
      <c r="V31" s="52"/>
      <c r="W31" s="52"/>
      <c r="X31" s="52"/>
      <c r="Y31" s="52"/>
      <c r="Z31" s="52"/>
      <c r="AA31" s="52"/>
      <c r="AB31" s="52"/>
      <c r="AC31" s="52"/>
      <c r="AD31" s="52"/>
      <c r="AE31" s="52"/>
    </row>
    <row r="32">
      <c r="A32" s="52"/>
      <c r="B32" s="371"/>
      <c r="C32" s="371"/>
      <c r="D32" s="371"/>
      <c r="E32" s="371"/>
      <c r="F32" s="371"/>
      <c r="G32" s="52"/>
      <c r="H32" s="371"/>
      <c r="I32" s="371"/>
      <c r="J32" s="371"/>
      <c r="K32" s="371"/>
      <c r="L32" s="52"/>
      <c r="M32" s="52"/>
      <c r="N32" s="52"/>
      <c r="O32" s="52"/>
      <c r="P32" s="52"/>
      <c r="Q32" s="52"/>
      <c r="R32" s="52"/>
      <c r="S32" s="52"/>
      <c r="T32" s="52"/>
      <c r="U32" s="52"/>
      <c r="V32" s="52"/>
      <c r="W32" s="52"/>
      <c r="X32" s="52"/>
      <c r="Y32" s="52"/>
      <c r="Z32" s="52"/>
      <c r="AA32" s="52"/>
      <c r="AB32" s="52"/>
      <c r="AC32" s="52"/>
      <c r="AD32" s="52"/>
      <c r="AE32" s="52"/>
    </row>
    <row r="33">
      <c r="A33" s="52"/>
      <c r="B33" s="371"/>
      <c r="C33" s="371"/>
      <c r="D33" s="371"/>
      <c r="E33" s="371"/>
      <c r="F33" s="371"/>
      <c r="G33" s="52"/>
      <c r="H33" s="371"/>
      <c r="I33" s="371"/>
      <c r="J33" s="371"/>
      <c r="K33" s="371"/>
      <c r="L33" s="52"/>
      <c r="M33" s="52"/>
      <c r="N33" s="52"/>
      <c r="O33" s="52"/>
      <c r="P33" s="52"/>
      <c r="Q33" s="52"/>
      <c r="R33" s="52"/>
      <c r="S33" s="52"/>
      <c r="T33" s="52"/>
      <c r="U33" s="52"/>
      <c r="V33" s="52"/>
      <c r="W33" s="52"/>
      <c r="X33" s="52"/>
      <c r="Y33" s="52"/>
      <c r="Z33" s="52"/>
      <c r="AA33" s="52"/>
      <c r="AB33" s="52"/>
      <c r="AC33" s="52"/>
      <c r="AD33" s="52"/>
      <c r="AE33" s="52"/>
    </row>
    <row r="34">
      <c r="A34" s="52"/>
      <c r="B34" s="371"/>
      <c r="C34" s="371"/>
      <c r="D34" s="371"/>
      <c r="E34" s="371"/>
      <c r="F34" s="371"/>
      <c r="G34" s="52"/>
      <c r="H34" s="371"/>
      <c r="I34" s="371"/>
      <c r="J34" s="371"/>
      <c r="K34" s="371"/>
      <c r="L34" s="52"/>
      <c r="M34" s="52"/>
      <c r="N34" s="52"/>
      <c r="O34" s="52"/>
      <c r="P34" s="52"/>
      <c r="Q34" s="52"/>
      <c r="R34" s="52"/>
      <c r="S34" s="52"/>
      <c r="T34" s="52"/>
      <c r="U34" s="52"/>
      <c r="V34" s="52"/>
      <c r="W34" s="52"/>
      <c r="X34" s="52"/>
      <c r="Y34" s="52"/>
      <c r="Z34" s="52"/>
      <c r="AA34" s="52"/>
      <c r="AB34" s="52"/>
      <c r="AC34" s="52"/>
      <c r="AD34" s="52"/>
      <c r="AE34" s="52"/>
    </row>
    <row r="35">
      <c r="A35" s="52"/>
      <c r="B35" s="371"/>
      <c r="C35" s="371"/>
      <c r="D35" s="371"/>
      <c r="E35" s="371"/>
      <c r="F35" s="371"/>
      <c r="G35" s="52"/>
      <c r="H35" s="371"/>
      <c r="I35" s="371"/>
      <c r="J35" s="371"/>
      <c r="K35" s="371"/>
      <c r="L35" s="52"/>
      <c r="M35" s="52"/>
      <c r="N35" s="52"/>
      <c r="O35" s="52"/>
      <c r="P35" s="52"/>
      <c r="Q35" s="52"/>
      <c r="R35" s="52"/>
      <c r="S35" s="52"/>
      <c r="T35" s="52"/>
      <c r="U35" s="52"/>
      <c r="V35" s="52"/>
      <c r="W35" s="52"/>
      <c r="X35" s="52"/>
      <c r="Y35" s="52"/>
      <c r="Z35" s="52"/>
      <c r="AA35" s="52"/>
      <c r="AB35" s="52"/>
      <c r="AC35" s="52"/>
      <c r="AD35" s="52"/>
      <c r="AE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row>
    <row r="38" hidden="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row>
    <row r="39" hidden="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row>
    <row r="40" hidden="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row>
    <row r="41" hidden="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row>
    <row r="42" hidden="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row>
    <row r="43" hidden="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row>
    <row r="44" hidden="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row>
    <row r="45" hidden="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row>
    <row r="46" hidden="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row>
    <row r="47" hidden="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row>
    <row r="48" hidden="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row>
    <row r="49" hidden="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row>
    <row r="50" hidden="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row>
    <row r="51" hidden="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row>
    <row r="52" hidden="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row>
    <row r="53" hidden="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row>
    <row r="54" hidden="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row>
    <row r="55" hidden="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row>
    <row r="56" hidden="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row>
    <row r="57" hidden="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row>
    <row r="58" hidden="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row>
    <row r="59" hidden="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row>
    <row r="60" hidden="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row>
    <row r="61" hidden="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row>
    <row r="62" hidden="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row>
    <row r="63" hidden="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row>
    <row r="64" hidden="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row>
    <row r="65" hidden="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row>
    <row r="66" hidden="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row>
    <row r="67" hidden="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row>
    <row r="68" hidden="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row>
    <row r="69" hidden="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row>
    <row r="70" hidden="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row>
    <row r="71" hidden="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row>
    <row r="72" hidden="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row>
    <row r="73" hidden="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row>
    <row r="74" hidden="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row>
    <row r="75" hidden="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row>
    <row r="76" hidden="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row>
    <row r="77" hidden="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row>
    <row r="78" hidden="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row>
    <row r="79" hidden="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row>
    <row r="80" hidden="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row>
    <row r="81" hidden="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row>
    <row r="82" hidden="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row>
    <row r="83" hidden="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row>
    <row r="84" hidden="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row>
    <row r="85" hidden="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row>
    <row r="86" hidden="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row>
    <row r="87" hidden="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row>
    <row r="88" hidden="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row>
    <row r="89" hidden="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row>
    <row r="90" hidden="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row>
    <row r="91" hidden="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row>
    <row r="92" hidden="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row>
    <row r="93" hidden="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row>
    <row r="94" hidden="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row>
    <row r="95" hidden="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row>
    <row r="96" hidden="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row>
    <row r="97" hidden="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row>
    <row r="98" hidden="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row>
    <row r="99" hidden="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row>
    <row r="100" hidden="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row>
    <row r="101" hidden="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row>
    <row r="102" hidden="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row>
    <row r="103" hidden="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row>
    <row r="104" hidden="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row>
    <row r="105" hidden="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row>
    <row r="106" hidden="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row>
    <row r="107" hidden="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row>
    <row r="108" hidden="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row>
    <row r="109" hidden="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row>
    <row r="110" hidden="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row>
    <row r="111" hidden="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row>
    <row r="112" hidden="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row>
    <row r="113" hidden="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row>
    <row r="114" hidden="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row>
    <row r="115" hidden="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row>
    <row r="116" hidden="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row>
    <row r="117" hidden="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row>
    <row r="118" hidden="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row>
    <row r="119" hidden="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row>
    <row r="120" hidden="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row>
    <row r="121" hidden="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row>
    <row r="122" hidden="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row>
    <row r="123" hidden="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row>
    <row r="124" hidden="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row>
    <row r="125" hidden="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row>
    <row r="126" hidden="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row>
    <row r="127" hidden="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row>
    <row r="128" hidden="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row>
    <row r="129" hidden="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row>
    <row r="130" hidden="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row>
    <row r="131" hidden="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row>
    <row r="132" hidden="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row>
    <row r="133" hidden="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row>
    <row r="134" hidden="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row>
    <row r="135" hidden="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row>
    <row r="136" hidden="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row>
    <row r="137" hidden="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row>
    <row r="138" hidden="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row>
    <row r="139" hidden="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row>
    <row r="140" hidden="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row>
    <row r="141" hidden="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row>
    <row r="142" hidden="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row>
    <row r="143" hidden="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row>
    <row r="144" hidden="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row>
    <row r="145" hidden="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row>
    <row r="146" hidden="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row>
    <row r="147" hidden="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row>
    <row r="148" hidden="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row>
    <row r="149" hidden="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row>
    <row r="150" hidden="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row>
    <row r="151" hidden="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row>
    <row r="152" hidden="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row>
    <row r="153" hidden="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row>
    <row r="154" hidden="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row>
    <row r="155" hidden="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row>
    <row r="156" hidden="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row>
    <row r="157" hidden="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row>
    <row r="158" hidden="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row>
    <row r="159" hidden="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row>
    <row r="160" hidden="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row>
    <row r="161" hidden="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row>
    <row r="162" hidden="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row>
    <row r="163" hidden="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row>
    <row r="164" hidden="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row>
    <row r="165" hidden="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row>
    <row r="166" hidden="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row>
    <row r="167" hidden="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row>
    <row r="168" hidden="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row>
    <row r="169" hidden="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row>
    <row r="170" hidden="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row>
    <row r="171" hidden="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row>
    <row r="172" hidden="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row>
    <row r="173" hidden="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row>
    <row r="174" hidden="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row>
    <row r="175" hidden="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row>
    <row r="176" hidden="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row>
    <row r="177" hidden="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row>
    <row r="178" hidden="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row>
    <row r="179" hidden="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row>
    <row r="180" hidden="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row>
    <row r="181" hidden="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row>
    <row r="182" hidden="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row>
    <row r="183" hidden="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row>
    <row r="184" hidden="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row>
    <row r="185" hidden="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row>
    <row r="186" hidden="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row>
    <row r="187" hidden="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row>
    <row r="188" hidden="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row>
    <row r="189" hidden="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row>
    <row r="190" hidden="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row>
    <row r="191" hidden="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row>
    <row r="192" hidden="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row>
    <row r="193" hidden="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row>
    <row r="194" hidden="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row>
    <row r="195" hidden="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row>
    <row r="196" hidden="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row>
    <row r="197" hidden="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row>
    <row r="198" hidden="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row>
    <row r="199" hidden="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row>
    <row r="200" hidden="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row>
    <row r="201" hidden="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row>
    <row r="202" hidden="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row>
    <row r="203" hidden="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row>
    <row r="204" hidden="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row>
    <row r="205" hidden="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row>
    <row r="206" hidden="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row>
    <row r="207" hidden="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row>
    <row r="208" hidden="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row>
    <row r="209" hidden="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row>
    <row r="210" hidden="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row>
    <row r="211" hidden="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row>
    <row r="212" hidden="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row>
    <row r="213" hidden="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row>
    <row r="214" hidden="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row>
    <row r="215" hidden="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row>
    <row r="216" hidden="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row>
    <row r="217" hidden="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row>
    <row r="218" hidden="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row>
    <row r="219" hidden="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row>
    <row r="220" hidden="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row>
    <row r="221" hidden="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row>
    <row r="222" hidden="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row>
    <row r="223" hidden="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row>
    <row r="224" hidden="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row>
    <row r="225" hidden="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row>
    <row r="226" hidden="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row>
    <row r="227" hidden="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row>
    <row r="228" hidden="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row>
    <row r="229" hidden="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row>
    <row r="230" hidden="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row>
    <row r="231" hidden="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row>
    <row r="232" hidden="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row>
    <row r="233" hidden="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row>
    <row r="234" hidden="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row>
    <row r="235" hidden="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row>
    <row r="236" hidden="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row>
    <row r="237" hidden="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row>
    <row r="238" hidden="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row>
    <row r="239" hidden="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row>
    <row r="240" hidden="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row>
    <row r="241" hidden="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row>
    <row r="242" hidden="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row>
    <row r="243" hidden="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row>
    <row r="244" hidden="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row>
    <row r="245" hidden="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row>
    <row r="246" hidden="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row>
    <row r="247" hidden="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row>
    <row r="248" hidden="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row>
    <row r="249" hidden="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row>
    <row r="250" hidden="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row>
    <row r="251" hidden="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row>
    <row r="252" hidden="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row>
    <row r="253" hidden="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row>
    <row r="254" hidden="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row>
    <row r="255" hidden="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row>
    <row r="256" hidden="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row>
    <row r="257" hidden="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row>
    <row r="258" hidden="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row>
    <row r="259" hidden="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row>
    <row r="260" hidden="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row>
    <row r="261" hidden="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row>
    <row r="262" hidden="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row>
    <row r="263" hidden="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row>
    <row r="264" hidden="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row>
    <row r="265" hidden="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row>
    <row r="266" hidden="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row>
    <row r="267" hidden="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row>
    <row r="268" hidden="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row>
    <row r="269" hidden="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row>
    <row r="270" hidden="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row>
    <row r="271" hidden="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row>
    <row r="272" hidden="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row>
    <row r="273" hidden="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row>
    <row r="274" hidden="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row>
    <row r="275" hidden="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row>
    <row r="276" hidden="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row>
    <row r="277" hidden="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row>
    <row r="278" hidden="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row>
    <row r="279" hidden="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row>
    <row r="280" hidden="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row>
    <row r="281" hidden="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row>
    <row r="282" hidden="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row>
    <row r="283" hidden="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row>
    <row r="284" hidden="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row>
    <row r="285" hidden="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row>
    <row r="286" hidden="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row>
    <row r="287" hidden="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row>
    <row r="288" hidden="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row>
    <row r="289" hidden="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row>
    <row r="290" hidden="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row>
    <row r="291" hidden="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row>
    <row r="292" hidden="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row>
    <row r="293" hidden="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row>
    <row r="294" hidden="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row>
    <row r="295" hidden="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row>
    <row r="296" hidden="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row>
    <row r="297" hidden="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row>
    <row r="298" hidden="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row>
    <row r="299" hidden="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row>
    <row r="300" hidden="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2"/>
    </row>
    <row r="301" hidden="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row>
    <row r="302" hidden="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2"/>
    </row>
    <row r="303" hidden="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row>
    <row r="304" hidden="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row>
    <row r="305" hidden="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52"/>
    </row>
    <row r="306" hidden="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52"/>
    </row>
    <row r="307" hidden="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c r="AE307" s="52"/>
    </row>
    <row r="308" hidden="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row>
    <row r="309" hidden="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row>
    <row r="310" hidden="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c r="AE310" s="52"/>
    </row>
    <row r="311" hidden="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row>
    <row r="312" hidden="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c r="AE312" s="52"/>
    </row>
    <row r="313" hidden="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c r="AE313" s="52"/>
    </row>
    <row r="314" hidden="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c r="AE314" s="52"/>
    </row>
    <row r="315" hidden="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c r="AE315" s="52"/>
    </row>
    <row r="316" hidden="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row>
    <row r="317" hidden="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row>
    <row r="318" hidden="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c r="AE318" s="52"/>
    </row>
    <row r="319" hidden="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c r="AE319" s="52"/>
    </row>
    <row r="320" hidden="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c r="AE320" s="52"/>
    </row>
    <row r="321" hidden="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c r="AE321" s="52"/>
    </row>
    <row r="322" hidden="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row>
    <row r="323" hidden="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c r="AE323" s="52"/>
    </row>
    <row r="324" hidden="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c r="AE324" s="52"/>
    </row>
    <row r="325" hidden="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row>
    <row r="326" hidden="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row>
    <row r="327" hidden="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row>
    <row r="328" hidden="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c r="AE328" s="52"/>
    </row>
    <row r="329" hidden="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row>
    <row r="330" hidden="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row>
    <row r="331" hidden="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c r="AE331" s="52"/>
    </row>
    <row r="332" hidden="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c r="AE332" s="52"/>
    </row>
    <row r="333" hidden="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row>
    <row r="334" hidden="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c r="AE334" s="52"/>
    </row>
    <row r="335" hidden="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c r="AE335" s="52"/>
    </row>
    <row r="336" hidden="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c r="AE336" s="52"/>
    </row>
    <row r="337" hidden="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c r="AE337" s="52"/>
    </row>
    <row r="338" hidden="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c r="AE338" s="52"/>
    </row>
    <row r="339" hidden="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c r="AE339" s="52"/>
    </row>
    <row r="340" hidden="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row>
    <row r="341" hidden="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c r="AE341" s="52"/>
    </row>
    <row r="342" hidden="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c r="AE342" s="52"/>
    </row>
    <row r="343" hidden="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c r="AE343" s="52"/>
    </row>
    <row r="344" hidden="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row>
    <row r="345" hidden="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c r="AE345" s="52"/>
    </row>
    <row r="346" hidden="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c r="AE346" s="52"/>
    </row>
    <row r="347" hidden="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c r="AE347" s="52"/>
    </row>
    <row r="348" hidden="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c r="AE348" s="52"/>
    </row>
    <row r="349" hidden="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c r="AE349" s="52"/>
    </row>
    <row r="350" hidden="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c r="AE350" s="52"/>
    </row>
    <row r="351" hidden="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c r="AE351" s="52"/>
    </row>
    <row r="352" hidden="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c r="AE352" s="52"/>
    </row>
    <row r="353" hidden="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c r="AE353" s="52"/>
    </row>
    <row r="354" hidden="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c r="AE354" s="52"/>
    </row>
    <row r="355" hidden="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c r="AE355" s="52"/>
    </row>
    <row r="356" hidden="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c r="AE356" s="52"/>
    </row>
    <row r="357" hidden="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row>
    <row r="358" hidden="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c r="AE358" s="52"/>
    </row>
    <row r="359" hidden="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c r="AB359" s="52"/>
      <c r="AC359" s="52"/>
      <c r="AD359" s="52"/>
      <c r="AE359" s="52"/>
    </row>
    <row r="360" hidden="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c r="AE360" s="52"/>
    </row>
    <row r="361" hidden="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c r="AD361" s="52"/>
      <c r="AE361" s="52"/>
    </row>
    <row r="362" hidden="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c r="AC362" s="52"/>
      <c r="AD362" s="52"/>
      <c r="AE362" s="52"/>
    </row>
    <row r="363" hidden="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c r="AC363" s="52"/>
      <c r="AD363" s="52"/>
      <c r="AE363" s="52"/>
    </row>
    <row r="364" hidden="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c r="AD364" s="52"/>
      <c r="AE364" s="52"/>
    </row>
    <row r="365" hidden="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c r="AD365" s="52"/>
      <c r="AE365" s="52"/>
    </row>
    <row r="366" hidden="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c r="AE366" s="52"/>
    </row>
    <row r="367" hidden="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c r="AD367" s="52"/>
      <c r="AE367" s="52"/>
    </row>
    <row r="368" hidden="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c r="AC368" s="52"/>
      <c r="AD368" s="52"/>
      <c r="AE368" s="52"/>
    </row>
    <row r="369" hidden="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c r="AC369" s="52"/>
      <c r="AD369" s="52"/>
      <c r="AE369" s="52"/>
    </row>
    <row r="370" hidden="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c r="AC370" s="52"/>
      <c r="AD370" s="52"/>
      <c r="AE370" s="52"/>
    </row>
    <row r="371" hidden="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c r="AC371" s="52"/>
      <c r="AD371" s="52"/>
      <c r="AE371" s="52"/>
    </row>
    <row r="372" hidden="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c r="AC372" s="52"/>
      <c r="AD372" s="52"/>
      <c r="AE372" s="52"/>
    </row>
    <row r="373" hidden="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c r="AB373" s="52"/>
      <c r="AC373" s="52"/>
      <c r="AD373" s="52"/>
      <c r="AE373" s="52"/>
    </row>
    <row r="374" hidden="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c r="AB374" s="52"/>
      <c r="AC374" s="52"/>
      <c r="AD374" s="52"/>
      <c r="AE374" s="52"/>
    </row>
    <row r="375" hidden="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c r="AB375" s="52"/>
      <c r="AC375" s="52"/>
      <c r="AD375" s="52"/>
      <c r="AE375" s="52"/>
    </row>
    <row r="376" hidden="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c r="AB376" s="52"/>
      <c r="AC376" s="52"/>
      <c r="AD376" s="52"/>
      <c r="AE376" s="52"/>
    </row>
    <row r="377" hidden="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c r="AC377" s="52"/>
      <c r="AD377" s="52"/>
      <c r="AE377" s="52"/>
    </row>
    <row r="378" hidden="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c r="AD378" s="52"/>
      <c r="AE378" s="52"/>
    </row>
    <row r="379" hidden="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c r="AC379" s="52"/>
      <c r="AD379" s="52"/>
      <c r="AE379" s="52"/>
    </row>
    <row r="380" hidden="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c r="AB380" s="52"/>
      <c r="AC380" s="52"/>
      <c r="AD380" s="52"/>
      <c r="AE380" s="52"/>
    </row>
    <row r="381" hidden="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c r="AB381" s="52"/>
      <c r="AC381" s="52"/>
      <c r="AD381" s="52"/>
      <c r="AE381" s="52"/>
    </row>
    <row r="382" hidden="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c r="AB382" s="52"/>
      <c r="AC382" s="52"/>
      <c r="AD382" s="52"/>
      <c r="AE382" s="52"/>
    </row>
    <row r="383" hidden="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c r="AB383" s="52"/>
      <c r="AC383" s="52"/>
      <c r="AD383" s="52"/>
      <c r="AE383" s="52"/>
    </row>
    <row r="384" hidden="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c r="AB384" s="52"/>
      <c r="AC384" s="52"/>
      <c r="AD384" s="52"/>
      <c r="AE384" s="52"/>
    </row>
    <row r="385" hidden="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c r="AB385" s="52"/>
      <c r="AC385" s="52"/>
      <c r="AD385" s="52"/>
      <c r="AE385" s="52"/>
    </row>
    <row r="386" hidden="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c r="AB386" s="52"/>
      <c r="AC386" s="52"/>
      <c r="AD386" s="52"/>
      <c r="AE386" s="52"/>
    </row>
    <row r="387" hidden="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c r="AB387" s="52"/>
      <c r="AC387" s="52"/>
      <c r="AD387" s="52"/>
      <c r="AE387" s="52"/>
    </row>
    <row r="388" hidden="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c r="AB388" s="52"/>
      <c r="AC388" s="52"/>
      <c r="AD388" s="52"/>
      <c r="AE388" s="52"/>
    </row>
    <row r="389" hidden="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c r="AD389" s="52"/>
      <c r="AE389" s="52"/>
    </row>
    <row r="390" hidden="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c r="AC390" s="52"/>
      <c r="AD390" s="52"/>
      <c r="AE390" s="52"/>
    </row>
    <row r="391" hidden="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c r="AB391" s="52"/>
      <c r="AC391" s="52"/>
      <c r="AD391" s="52"/>
      <c r="AE391" s="52"/>
    </row>
    <row r="392" hidden="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c r="AC392" s="52"/>
      <c r="AD392" s="52"/>
      <c r="AE392" s="52"/>
    </row>
    <row r="393" hidden="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c r="AC393" s="52"/>
      <c r="AD393" s="52"/>
      <c r="AE393" s="52"/>
    </row>
    <row r="394" hidden="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c r="AD394" s="52"/>
      <c r="AE394" s="52"/>
    </row>
    <row r="395" hidden="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c r="AB395" s="52"/>
      <c r="AC395" s="52"/>
      <c r="AD395" s="52"/>
      <c r="AE395" s="52"/>
    </row>
    <row r="396" hidden="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c r="AC396" s="52"/>
      <c r="AD396" s="52"/>
      <c r="AE396" s="52"/>
    </row>
    <row r="397" hidden="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c r="AD397" s="52"/>
      <c r="AE397" s="52"/>
    </row>
    <row r="398" hidden="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c r="AC398" s="52"/>
      <c r="AD398" s="52"/>
      <c r="AE398" s="52"/>
    </row>
    <row r="399" hidden="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c r="AB399" s="52"/>
      <c r="AC399" s="52"/>
      <c r="AD399" s="52"/>
      <c r="AE399" s="52"/>
    </row>
    <row r="400" hidden="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c r="AD400" s="52"/>
      <c r="AE400" s="52"/>
    </row>
    <row r="401" hidden="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c r="AE401" s="52"/>
    </row>
    <row r="402" hidden="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c r="AC402" s="52"/>
      <c r="AD402" s="52"/>
      <c r="AE402" s="52"/>
    </row>
    <row r="403" hidden="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c r="AC403" s="52"/>
      <c r="AD403" s="52"/>
      <c r="AE403" s="52"/>
    </row>
    <row r="404" hidden="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c r="AB404" s="52"/>
      <c r="AC404" s="52"/>
      <c r="AD404" s="52"/>
      <c r="AE404" s="52"/>
    </row>
    <row r="405" hidden="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c r="AC405" s="52"/>
      <c r="AD405" s="52"/>
      <c r="AE405" s="52"/>
    </row>
    <row r="406" hidden="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c r="AB406" s="52"/>
      <c r="AC406" s="52"/>
      <c r="AD406" s="52"/>
      <c r="AE406" s="52"/>
    </row>
    <row r="407" hidden="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c r="AB407" s="52"/>
      <c r="AC407" s="52"/>
      <c r="AD407" s="52"/>
      <c r="AE407" s="52"/>
    </row>
    <row r="408" hidden="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c r="AB408" s="52"/>
      <c r="AC408" s="52"/>
      <c r="AD408" s="52"/>
      <c r="AE408" s="52"/>
    </row>
    <row r="409" hidden="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c r="AB409" s="52"/>
      <c r="AC409" s="52"/>
      <c r="AD409" s="52"/>
      <c r="AE409" s="52"/>
    </row>
    <row r="410" hidden="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c r="AB410" s="52"/>
      <c r="AC410" s="52"/>
      <c r="AD410" s="52"/>
      <c r="AE410" s="52"/>
    </row>
    <row r="411" hidden="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c r="AB411" s="52"/>
      <c r="AC411" s="52"/>
      <c r="AD411" s="52"/>
      <c r="AE411" s="52"/>
    </row>
    <row r="412" hidden="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c r="AB412" s="52"/>
      <c r="AC412" s="52"/>
      <c r="AD412" s="52"/>
      <c r="AE412" s="52"/>
    </row>
    <row r="413" hidden="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c r="AB413" s="52"/>
      <c r="AC413" s="52"/>
      <c r="AD413" s="52"/>
      <c r="AE413" s="52"/>
    </row>
    <row r="414" hidden="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c r="AB414" s="52"/>
      <c r="AC414" s="52"/>
      <c r="AD414" s="52"/>
      <c r="AE414" s="52"/>
    </row>
    <row r="415" hidden="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c r="AB415" s="52"/>
      <c r="AC415" s="52"/>
      <c r="AD415" s="52"/>
      <c r="AE415" s="52"/>
    </row>
    <row r="416" hidden="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c r="AB416" s="52"/>
      <c r="AC416" s="52"/>
      <c r="AD416" s="52"/>
      <c r="AE416" s="52"/>
    </row>
    <row r="417" hidden="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c r="AB417" s="52"/>
      <c r="AC417" s="52"/>
      <c r="AD417" s="52"/>
      <c r="AE417" s="52"/>
    </row>
    <row r="418" hidden="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c r="AB418" s="52"/>
      <c r="AC418" s="52"/>
      <c r="AD418" s="52"/>
      <c r="AE418" s="52"/>
    </row>
    <row r="419" hidden="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c r="AB419" s="52"/>
      <c r="AC419" s="52"/>
      <c r="AD419" s="52"/>
      <c r="AE419" s="52"/>
    </row>
    <row r="420" hidden="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c r="AB420" s="52"/>
      <c r="AC420" s="52"/>
      <c r="AD420" s="52"/>
      <c r="AE420" s="52"/>
    </row>
    <row r="421" hidden="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c r="AB421" s="52"/>
      <c r="AC421" s="52"/>
      <c r="AD421" s="52"/>
      <c r="AE421" s="52"/>
    </row>
    <row r="422" hidden="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c r="AB422" s="52"/>
      <c r="AC422" s="52"/>
      <c r="AD422" s="52"/>
      <c r="AE422" s="52"/>
    </row>
    <row r="423" hidden="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c r="AB423" s="52"/>
      <c r="AC423" s="52"/>
      <c r="AD423" s="52"/>
      <c r="AE423" s="52"/>
    </row>
    <row r="424" hidden="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c r="AB424" s="52"/>
      <c r="AC424" s="52"/>
      <c r="AD424" s="52"/>
      <c r="AE424" s="52"/>
    </row>
    <row r="425" hidden="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c r="AB425" s="52"/>
      <c r="AC425" s="52"/>
      <c r="AD425" s="52"/>
      <c r="AE425" s="52"/>
    </row>
    <row r="426" hidden="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c r="AB426" s="52"/>
      <c r="AC426" s="52"/>
      <c r="AD426" s="52"/>
      <c r="AE426" s="52"/>
    </row>
    <row r="427" hidden="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c r="AB427" s="52"/>
      <c r="AC427" s="52"/>
      <c r="AD427" s="52"/>
      <c r="AE427" s="52"/>
    </row>
    <row r="428" hidden="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c r="AB428" s="52"/>
      <c r="AC428" s="52"/>
      <c r="AD428" s="52"/>
      <c r="AE428" s="52"/>
    </row>
    <row r="429" hidden="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c r="AB429" s="52"/>
      <c r="AC429" s="52"/>
      <c r="AD429" s="52"/>
      <c r="AE429" s="52"/>
    </row>
    <row r="430" hidden="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c r="AC430" s="52"/>
      <c r="AD430" s="52"/>
      <c r="AE430" s="52"/>
    </row>
    <row r="431" hidden="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c r="AB431" s="52"/>
      <c r="AC431" s="52"/>
      <c r="AD431" s="52"/>
      <c r="AE431" s="52"/>
    </row>
    <row r="432" hidden="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c r="AE432" s="52"/>
    </row>
    <row r="433" hidden="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c r="AB433" s="52"/>
      <c r="AC433" s="52"/>
      <c r="AD433" s="52"/>
      <c r="AE433" s="52"/>
    </row>
    <row r="434" hidden="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c r="AB434" s="52"/>
      <c r="AC434" s="52"/>
      <c r="AD434" s="52"/>
      <c r="AE434" s="52"/>
    </row>
    <row r="435" hidden="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c r="AB435" s="52"/>
      <c r="AC435" s="52"/>
      <c r="AD435" s="52"/>
      <c r="AE435" s="52"/>
    </row>
    <row r="436" hidden="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c r="AB436" s="52"/>
      <c r="AC436" s="52"/>
      <c r="AD436" s="52"/>
      <c r="AE436" s="52"/>
    </row>
    <row r="437" hidden="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c r="AB437" s="52"/>
      <c r="AC437" s="52"/>
      <c r="AD437" s="52"/>
      <c r="AE437" s="52"/>
    </row>
    <row r="438" hidden="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c r="AB438" s="52"/>
      <c r="AC438" s="52"/>
      <c r="AD438" s="52"/>
      <c r="AE438" s="52"/>
    </row>
    <row r="439" hidden="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c r="AB439" s="52"/>
      <c r="AC439" s="52"/>
      <c r="AD439" s="52"/>
      <c r="AE439" s="52"/>
    </row>
    <row r="440" hidden="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c r="AB440" s="52"/>
      <c r="AC440" s="52"/>
      <c r="AD440" s="52"/>
      <c r="AE440" s="52"/>
    </row>
    <row r="441" hidden="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c r="AB441" s="52"/>
      <c r="AC441" s="52"/>
      <c r="AD441" s="52"/>
      <c r="AE441" s="52"/>
    </row>
    <row r="442" hidden="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c r="AB442" s="52"/>
      <c r="AC442" s="52"/>
      <c r="AD442" s="52"/>
      <c r="AE442" s="52"/>
    </row>
    <row r="443" hidden="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c r="AB443" s="52"/>
      <c r="AC443" s="52"/>
      <c r="AD443" s="52"/>
      <c r="AE443" s="52"/>
    </row>
    <row r="444" hidden="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c r="AB444" s="52"/>
      <c r="AC444" s="52"/>
      <c r="AD444" s="52"/>
      <c r="AE444" s="52"/>
    </row>
    <row r="445" hidden="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c r="AB445" s="52"/>
      <c r="AC445" s="52"/>
      <c r="AD445" s="52"/>
      <c r="AE445" s="52"/>
    </row>
    <row r="446" hidden="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c r="AB446" s="52"/>
      <c r="AC446" s="52"/>
      <c r="AD446" s="52"/>
      <c r="AE446" s="52"/>
    </row>
    <row r="447" hidden="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c r="AB447" s="52"/>
      <c r="AC447" s="52"/>
      <c r="AD447" s="52"/>
      <c r="AE447" s="52"/>
    </row>
    <row r="448" hidden="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c r="AB448" s="52"/>
      <c r="AC448" s="52"/>
      <c r="AD448" s="52"/>
      <c r="AE448" s="52"/>
    </row>
    <row r="449" hidden="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c r="AB449" s="52"/>
      <c r="AC449" s="52"/>
      <c r="AD449" s="52"/>
      <c r="AE449" s="52"/>
    </row>
    <row r="450" hidden="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c r="AB450" s="52"/>
      <c r="AC450" s="52"/>
      <c r="AD450" s="52"/>
      <c r="AE450" s="52"/>
    </row>
    <row r="451" hidden="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c r="AB451" s="52"/>
      <c r="AC451" s="52"/>
      <c r="AD451" s="52"/>
      <c r="AE451" s="52"/>
    </row>
    <row r="452" hidden="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c r="AB452" s="52"/>
      <c r="AC452" s="52"/>
      <c r="AD452" s="52"/>
      <c r="AE452" s="52"/>
    </row>
    <row r="453" hidden="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c r="AB453" s="52"/>
      <c r="AC453" s="52"/>
      <c r="AD453" s="52"/>
      <c r="AE453" s="52"/>
    </row>
    <row r="454" hidden="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c r="AB454" s="52"/>
      <c r="AC454" s="52"/>
      <c r="AD454" s="52"/>
      <c r="AE454" s="52"/>
    </row>
    <row r="455" hidden="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c r="AB455" s="52"/>
      <c r="AC455" s="52"/>
      <c r="AD455" s="52"/>
      <c r="AE455" s="52"/>
    </row>
    <row r="456" hidden="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c r="AB456" s="52"/>
      <c r="AC456" s="52"/>
      <c r="AD456" s="52"/>
      <c r="AE456" s="52"/>
    </row>
    <row r="457" hidden="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c r="AC457" s="52"/>
      <c r="AD457" s="52"/>
      <c r="AE457" s="52"/>
    </row>
    <row r="458" hidden="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2"/>
      <c r="AC458" s="52"/>
      <c r="AD458" s="52"/>
      <c r="AE458" s="52"/>
    </row>
    <row r="459" hidden="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c r="AB459" s="52"/>
      <c r="AC459" s="52"/>
      <c r="AD459" s="52"/>
      <c r="AE459" s="52"/>
    </row>
    <row r="460" hidden="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c r="AB460" s="52"/>
      <c r="AC460" s="52"/>
      <c r="AD460" s="52"/>
      <c r="AE460" s="52"/>
    </row>
    <row r="461" hidden="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c r="AB461" s="52"/>
      <c r="AC461" s="52"/>
      <c r="AD461" s="52"/>
      <c r="AE461" s="52"/>
    </row>
    <row r="462" hidden="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c r="AB462" s="52"/>
      <c r="AC462" s="52"/>
      <c r="AD462" s="52"/>
      <c r="AE462" s="52"/>
    </row>
    <row r="463" hidden="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c r="AB463" s="52"/>
      <c r="AC463" s="52"/>
      <c r="AD463" s="52"/>
      <c r="AE463" s="52"/>
    </row>
    <row r="464" hidden="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c r="AB464" s="52"/>
      <c r="AC464" s="52"/>
      <c r="AD464" s="52"/>
      <c r="AE464" s="52"/>
    </row>
    <row r="465" hidden="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c r="AB465" s="52"/>
      <c r="AC465" s="52"/>
      <c r="AD465" s="52"/>
      <c r="AE465" s="52"/>
    </row>
    <row r="466" hidden="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c r="AB466" s="52"/>
      <c r="AC466" s="52"/>
      <c r="AD466" s="52"/>
      <c r="AE466" s="52"/>
    </row>
    <row r="467" hidden="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c r="AB467" s="52"/>
      <c r="AC467" s="52"/>
      <c r="AD467" s="52"/>
      <c r="AE467" s="52"/>
    </row>
    <row r="468" hidden="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c r="AB468" s="52"/>
      <c r="AC468" s="52"/>
      <c r="AD468" s="52"/>
      <c r="AE468" s="52"/>
    </row>
    <row r="469" hidden="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c r="AB469" s="52"/>
      <c r="AC469" s="52"/>
      <c r="AD469" s="52"/>
      <c r="AE469" s="52"/>
    </row>
    <row r="470" hidden="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c r="AB470" s="52"/>
      <c r="AC470" s="52"/>
      <c r="AD470" s="52"/>
      <c r="AE470" s="52"/>
    </row>
    <row r="471" hidden="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c r="AB471" s="52"/>
      <c r="AC471" s="52"/>
      <c r="AD471" s="52"/>
      <c r="AE471" s="52"/>
    </row>
    <row r="472" hidden="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c r="AB472" s="52"/>
      <c r="AC472" s="52"/>
      <c r="AD472" s="52"/>
      <c r="AE472" s="52"/>
    </row>
    <row r="473" hidden="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c r="AB473" s="52"/>
      <c r="AC473" s="52"/>
      <c r="AD473" s="52"/>
      <c r="AE473" s="52"/>
    </row>
    <row r="474" hidden="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c r="AB474" s="52"/>
      <c r="AC474" s="52"/>
      <c r="AD474" s="52"/>
      <c r="AE474" s="52"/>
    </row>
    <row r="475" hidden="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c r="AB475" s="52"/>
      <c r="AC475" s="52"/>
      <c r="AD475" s="52"/>
      <c r="AE475" s="52"/>
    </row>
    <row r="476" hidden="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c r="AB476" s="52"/>
      <c r="AC476" s="52"/>
      <c r="AD476" s="52"/>
      <c r="AE476" s="52"/>
    </row>
    <row r="477" hidden="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c r="AB477" s="52"/>
      <c r="AC477" s="52"/>
      <c r="AD477" s="52"/>
      <c r="AE477" s="52"/>
    </row>
    <row r="478" hidden="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c r="AB478" s="52"/>
      <c r="AC478" s="52"/>
      <c r="AD478" s="52"/>
      <c r="AE478" s="52"/>
    </row>
    <row r="479" hidden="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c r="AB479" s="52"/>
      <c r="AC479" s="52"/>
      <c r="AD479" s="52"/>
      <c r="AE479" s="52"/>
    </row>
    <row r="480" hidden="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c r="AB480" s="52"/>
      <c r="AC480" s="52"/>
      <c r="AD480" s="52"/>
      <c r="AE480" s="52"/>
    </row>
    <row r="481" hidden="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c r="AB481" s="52"/>
      <c r="AC481" s="52"/>
      <c r="AD481" s="52"/>
      <c r="AE481" s="52"/>
    </row>
    <row r="482" hidden="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c r="AB482" s="52"/>
      <c r="AC482" s="52"/>
      <c r="AD482" s="52"/>
      <c r="AE482" s="52"/>
    </row>
    <row r="483" hidden="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c r="AB483" s="52"/>
      <c r="AC483" s="52"/>
      <c r="AD483" s="52"/>
      <c r="AE483" s="52"/>
    </row>
    <row r="484" hidden="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c r="AC484" s="52"/>
      <c r="AD484" s="52"/>
      <c r="AE484" s="52"/>
    </row>
    <row r="485" hidden="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2"/>
      <c r="AC485" s="52"/>
      <c r="AD485" s="52"/>
      <c r="AE485" s="52"/>
    </row>
    <row r="486" hidden="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c r="AB486" s="52"/>
      <c r="AC486" s="52"/>
      <c r="AD486" s="52"/>
      <c r="AE486" s="52"/>
    </row>
    <row r="487" hidden="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c r="AB487" s="52"/>
      <c r="AC487" s="52"/>
      <c r="AD487" s="52"/>
      <c r="AE487" s="52"/>
    </row>
    <row r="488" hidden="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c r="AB488" s="52"/>
      <c r="AC488" s="52"/>
      <c r="AD488" s="52"/>
      <c r="AE488" s="52"/>
    </row>
    <row r="489" hidden="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c r="AB489" s="52"/>
      <c r="AC489" s="52"/>
      <c r="AD489" s="52"/>
      <c r="AE489" s="52"/>
    </row>
    <row r="490" hidden="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c r="AB490" s="52"/>
      <c r="AC490" s="52"/>
      <c r="AD490" s="52"/>
      <c r="AE490" s="52"/>
    </row>
    <row r="491" hidden="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c r="AB491" s="52"/>
      <c r="AC491" s="52"/>
      <c r="AD491" s="52"/>
      <c r="AE491" s="52"/>
    </row>
    <row r="492" hidden="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c r="AB492" s="52"/>
      <c r="AC492" s="52"/>
      <c r="AD492" s="52"/>
      <c r="AE492" s="52"/>
    </row>
    <row r="493" hidden="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c r="AB493" s="52"/>
      <c r="AC493" s="52"/>
      <c r="AD493" s="52"/>
      <c r="AE493" s="52"/>
    </row>
    <row r="494" hidden="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c r="AB494" s="52"/>
      <c r="AC494" s="52"/>
      <c r="AD494" s="52"/>
      <c r="AE494" s="52"/>
    </row>
    <row r="495" hidden="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c r="AB495" s="52"/>
      <c r="AC495" s="52"/>
      <c r="AD495" s="52"/>
      <c r="AE495" s="52"/>
    </row>
    <row r="496" hidden="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c r="AB496" s="52"/>
      <c r="AC496" s="52"/>
      <c r="AD496" s="52"/>
      <c r="AE496" s="52"/>
    </row>
    <row r="497" hidden="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c r="AB497" s="52"/>
      <c r="AC497" s="52"/>
      <c r="AD497" s="52"/>
      <c r="AE497" s="52"/>
    </row>
    <row r="498" hidden="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c r="AB498" s="52"/>
      <c r="AC498" s="52"/>
      <c r="AD498" s="52"/>
      <c r="AE498" s="52"/>
    </row>
    <row r="499" hidden="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c r="AB499" s="52"/>
      <c r="AC499" s="52"/>
      <c r="AD499" s="52"/>
      <c r="AE499" s="52"/>
    </row>
    <row r="500" hidden="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c r="AB500" s="52"/>
      <c r="AC500" s="52"/>
      <c r="AD500" s="52"/>
      <c r="AE500" s="52"/>
    </row>
    <row r="501" hidden="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c r="AB501" s="52"/>
      <c r="AC501" s="52"/>
      <c r="AD501" s="52"/>
      <c r="AE501" s="52"/>
    </row>
    <row r="502" hidden="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c r="AB502" s="52"/>
      <c r="AC502" s="52"/>
      <c r="AD502" s="52"/>
      <c r="AE502" s="52"/>
    </row>
    <row r="503" hidden="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c r="AB503" s="52"/>
      <c r="AC503" s="52"/>
      <c r="AD503" s="52"/>
      <c r="AE503" s="52"/>
    </row>
    <row r="504" hidden="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c r="AB504" s="52"/>
      <c r="AC504" s="52"/>
      <c r="AD504" s="52"/>
      <c r="AE504" s="52"/>
    </row>
    <row r="505" hidden="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c r="AB505" s="52"/>
      <c r="AC505" s="52"/>
      <c r="AD505" s="52"/>
      <c r="AE505" s="52"/>
    </row>
    <row r="506" hidden="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c r="AB506" s="52"/>
      <c r="AC506" s="52"/>
      <c r="AD506" s="52"/>
      <c r="AE506" s="52"/>
    </row>
    <row r="507" hidden="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c r="AC507" s="52"/>
      <c r="AD507" s="52"/>
      <c r="AE507" s="52"/>
    </row>
    <row r="508" hidden="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c r="AB508" s="52"/>
      <c r="AC508" s="52"/>
      <c r="AD508" s="52"/>
      <c r="AE508" s="52"/>
    </row>
    <row r="509" hidden="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c r="AB509" s="52"/>
      <c r="AC509" s="52"/>
      <c r="AD509" s="52"/>
      <c r="AE509" s="52"/>
    </row>
    <row r="510" hidden="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c r="AB510" s="52"/>
      <c r="AC510" s="52"/>
      <c r="AD510" s="52"/>
      <c r="AE510" s="52"/>
    </row>
    <row r="511" hidden="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c r="AB511" s="52"/>
      <c r="AC511" s="52"/>
      <c r="AD511" s="52"/>
      <c r="AE511" s="52"/>
    </row>
    <row r="512" hidden="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c r="AB512" s="52"/>
      <c r="AC512" s="52"/>
      <c r="AD512" s="52"/>
      <c r="AE512" s="52"/>
    </row>
    <row r="513" hidden="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c r="AB513" s="52"/>
      <c r="AC513" s="52"/>
      <c r="AD513" s="52"/>
      <c r="AE513" s="52"/>
    </row>
    <row r="514" hidden="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c r="AB514" s="52"/>
      <c r="AC514" s="52"/>
      <c r="AD514" s="52"/>
      <c r="AE514" s="52"/>
    </row>
    <row r="515" hidden="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c r="AB515" s="52"/>
      <c r="AC515" s="52"/>
      <c r="AD515" s="52"/>
      <c r="AE515" s="52"/>
    </row>
    <row r="516" hidden="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c r="AC516" s="52"/>
      <c r="AD516" s="52"/>
      <c r="AE516" s="52"/>
    </row>
    <row r="517" hidden="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c r="AD517" s="52"/>
      <c r="AE517" s="52"/>
    </row>
    <row r="518" hidden="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c r="AB518" s="52"/>
      <c r="AC518" s="52"/>
      <c r="AD518" s="52"/>
      <c r="AE518" s="52"/>
    </row>
    <row r="519" hidden="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c r="AB519" s="52"/>
      <c r="AC519" s="52"/>
      <c r="AD519" s="52"/>
      <c r="AE519" s="52"/>
    </row>
    <row r="520" hidden="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c r="AB520" s="52"/>
      <c r="AC520" s="52"/>
      <c r="AD520" s="52"/>
      <c r="AE520" s="52"/>
    </row>
    <row r="521" hidden="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c r="AB521" s="52"/>
      <c r="AC521" s="52"/>
      <c r="AD521" s="52"/>
      <c r="AE521" s="52"/>
    </row>
    <row r="522" hidden="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c r="AB522" s="52"/>
      <c r="AC522" s="52"/>
      <c r="AD522" s="52"/>
      <c r="AE522" s="52"/>
    </row>
    <row r="523" hidden="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c r="AB523" s="52"/>
      <c r="AC523" s="52"/>
      <c r="AD523" s="52"/>
      <c r="AE523" s="52"/>
    </row>
    <row r="524" hidden="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c r="AC524" s="52"/>
      <c r="AD524" s="52"/>
      <c r="AE524" s="52"/>
    </row>
    <row r="525" hidden="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c r="AC525" s="52"/>
      <c r="AD525" s="52"/>
      <c r="AE525" s="52"/>
    </row>
    <row r="526" hidden="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c r="AC526" s="52"/>
      <c r="AD526" s="52"/>
      <c r="AE526" s="52"/>
    </row>
    <row r="527" hidden="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c r="AC527" s="52"/>
      <c r="AD527" s="52"/>
      <c r="AE527" s="52"/>
    </row>
    <row r="528" hidden="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c r="AC528" s="52"/>
      <c r="AD528" s="52"/>
      <c r="AE528" s="52"/>
    </row>
    <row r="529" hidden="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c r="AC529" s="52"/>
      <c r="AD529" s="52"/>
      <c r="AE529" s="52"/>
    </row>
    <row r="530" hidden="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c r="AD530" s="52"/>
      <c r="AE530" s="52"/>
    </row>
    <row r="531" hidden="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c r="AC531" s="52"/>
      <c r="AD531" s="52"/>
      <c r="AE531" s="52"/>
    </row>
    <row r="532" hidden="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c r="AC532" s="52"/>
      <c r="AD532" s="52"/>
      <c r="AE532" s="52"/>
    </row>
    <row r="533" hidden="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c r="AC533" s="52"/>
      <c r="AD533" s="52"/>
      <c r="AE533" s="52"/>
    </row>
    <row r="534" hidden="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c r="AC534" s="52"/>
      <c r="AD534" s="52"/>
      <c r="AE534" s="52"/>
    </row>
    <row r="535" hidden="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c r="AC535" s="52"/>
      <c r="AD535" s="52"/>
      <c r="AE535" s="52"/>
    </row>
    <row r="536" hidden="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c r="AC536" s="52"/>
      <c r="AD536" s="52"/>
      <c r="AE536" s="52"/>
    </row>
    <row r="537" hidden="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c r="AC537" s="52"/>
      <c r="AD537" s="52"/>
      <c r="AE537" s="52"/>
    </row>
    <row r="538" hidden="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c r="AC538" s="52"/>
      <c r="AD538" s="52"/>
      <c r="AE538" s="52"/>
    </row>
    <row r="539" hidden="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c r="AB539" s="52"/>
      <c r="AC539" s="52"/>
      <c r="AD539" s="52"/>
      <c r="AE539" s="52"/>
    </row>
    <row r="540" hidden="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c r="AB540" s="52"/>
      <c r="AC540" s="52"/>
      <c r="AD540" s="52"/>
      <c r="AE540" s="52"/>
    </row>
    <row r="541" hidden="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c r="AB541" s="52"/>
      <c r="AC541" s="52"/>
      <c r="AD541" s="52"/>
      <c r="AE541" s="52"/>
    </row>
    <row r="542" hidden="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c r="AB542" s="52"/>
      <c r="AC542" s="52"/>
      <c r="AD542" s="52"/>
      <c r="AE542" s="52"/>
    </row>
    <row r="543" hidden="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c r="AB543" s="52"/>
      <c r="AC543" s="52"/>
      <c r="AD543" s="52"/>
      <c r="AE543" s="52"/>
    </row>
    <row r="544" hidden="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c r="AB544" s="52"/>
      <c r="AC544" s="52"/>
      <c r="AD544" s="52"/>
      <c r="AE544" s="52"/>
    </row>
    <row r="545" hidden="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c r="AB545" s="52"/>
      <c r="AC545" s="52"/>
      <c r="AD545" s="52"/>
      <c r="AE545" s="52"/>
    </row>
    <row r="546" hidden="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c r="AB546" s="52"/>
      <c r="AC546" s="52"/>
      <c r="AD546" s="52"/>
      <c r="AE546" s="52"/>
    </row>
    <row r="547" hidden="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c r="AB547" s="52"/>
      <c r="AC547" s="52"/>
      <c r="AD547" s="52"/>
      <c r="AE547" s="52"/>
    </row>
    <row r="548" hidden="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c r="AB548" s="52"/>
      <c r="AC548" s="52"/>
      <c r="AD548" s="52"/>
      <c r="AE548" s="52"/>
    </row>
    <row r="549" hidden="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c r="AB549" s="52"/>
      <c r="AC549" s="52"/>
      <c r="AD549" s="52"/>
      <c r="AE549" s="52"/>
    </row>
    <row r="550" hidden="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c r="AB550" s="52"/>
      <c r="AC550" s="52"/>
      <c r="AD550" s="52"/>
      <c r="AE550" s="52"/>
    </row>
    <row r="551" hidden="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c r="AB551" s="52"/>
      <c r="AC551" s="52"/>
      <c r="AD551" s="52"/>
      <c r="AE551" s="52"/>
    </row>
    <row r="552" hidden="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c r="AB552" s="52"/>
      <c r="AC552" s="52"/>
      <c r="AD552" s="52"/>
      <c r="AE552" s="52"/>
    </row>
    <row r="553" hidden="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c r="AB553" s="52"/>
      <c r="AC553" s="52"/>
      <c r="AD553" s="52"/>
      <c r="AE553" s="52"/>
    </row>
    <row r="554" hidden="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c r="AD554" s="52"/>
      <c r="AE554" s="52"/>
    </row>
    <row r="555" hidden="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c r="AD555" s="52"/>
      <c r="AE555" s="52"/>
    </row>
    <row r="556" hidden="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c r="AD556" s="52"/>
      <c r="AE556" s="52"/>
    </row>
    <row r="557" hidden="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c r="AD557" s="52"/>
      <c r="AE557" s="52"/>
    </row>
    <row r="558" hidden="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c r="AD558" s="52"/>
      <c r="AE558" s="52"/>
    </row>
    <row r="559" hidden="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c r="AD559" s="52"/>
      <c r="AE559" s="52"/>
    </row>
    <row r="560" hidden="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c r="AE560" s="52"/>
    </row>
    <row r="561" hidden="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c r="AE561" s="52"/>
    </row>
    <row r="562" hidden="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c r="AD562" s="52"/>
      <c r="AE562" s="52"/>
    </row>
    <row r="563" hidden="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c r="AD563" s="52"/>
      <c r="AE563" s="52"/>
    </row>
    <row r="564" hidden="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c r="AD564" s="52"/>
      <c r="AE564" s="52"/>
    </row>
    <row r="565" hidden="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c r="AD565" s="52"/>
      <c r="AE565" s="52"/>
    </row>
    <row r="566" hidden="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c r="AD566" s="52"/>
      <c r="AE566" s="52"/>
    </row>
    <row r="567" hidden="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c r="AD567" s="52"/>
      <c r="AE567" s="52"/>
    </row>
    <row r="568" hidden="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c r="AC568" s="52"/>
      <c r="AD568" s="52"/>
      <c r="AE568" s="52"/>
    </row>
    <row r="569" hidden="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c r="AB569" s="52"/>
      <c r="AC569" s="52"/>
      <c r="AD569" s="52"/>
      <c r="AE569" s="52"/>
    </row>
    <row r="570" hidden="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c r="AB570" s="52"/>
      <c r="AC570" s="52"/>
      <c r="AD570" s="52"/>
      <c r="AE570" s="52"/>
    </row>
    <row r="571" hidden="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c r="AB571" s="52"/>
      <c r="AC571" s="52"/>
      <c r="AD571" s="52"/>
      <c r="AE571" s="52"/>
    </row>
    <row r="572" hidden="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c r="AB572" s="52"/>
      <c r="AC572" s="52"/>
      <c r="AD572" s="52"/>
      <c r="AE572" s="52"/>
    </row>
    <row r="573" hidden="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c r="AB573" s="52"/>
      <c r="AC573" s="52"/>
      <c r="AD573" s="52"/>
      <c r="AE573" s="52"/>
    </row>
    <row r="574" hidden="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c r="AB574" s="52"/>
      <c r="AC574" s="52"/>
      <c r="AD574" s="52"/>
      <c r="AE574" s="52"/>
    </row>
    <row r="575" hidden="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c r="AB575" s="52"/>
      <c r="AC575" s="52"/>
      <c r="AD575" s="52"/>
      <c r="AE575" s="52"/>
    </row>
    <row r="576" hidden="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c r="AB576" s="52"/>
      <c r="AC576" s="52"/>
      <c r="AD576" s="52"/>
      <c r="AE576" s="52"/>
    </row>
    <row r="577" hidden="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c r="AB577" s="52"/>
      <c r="AC577" s="52"/>
      <c r="AD577" s="52"/>
      <c r="AE577" s="52"/>
    </row>
    <row r="578" hidden="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c r="AC578" s="52"/>
      <c r="AD578" s="52"/>
      <c r="AE578" s="52"/>
    </row>
    <row r="579" hidden="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c r="AB579" s="52"/>
      <c r="AC579" s="52"/>
      <c r="AD579" s="52"/>
      <c r="AE579" s="52"/>
    </row>
    <row r="580" hidden="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c r="AB580" s="52"/>
      <c r="AC580" s="52"/>
      <c r="AD580" s="52"/>
      <c r="AE580" s="52"/>
    </row>
    <row r="581" hidden="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c r="AB581" s="52"/>
      <c r="AC581" s="52"/>
      <c r="AD581" s="52"/>
      <c r="AE581" s="52"/>
    </row>
    <row r="582" hidden="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c r="AB582" s="52"/>
      <c r="AC582" s="52"/>
      <c r="AD582" s="52"/>
      <c r="AE582" s="52"/>
    </row>
    <row r="583" hidden="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c r="AB583" s="52"/>
      <c r="AC583" s="52"/>
      <c r="AD583" s="52"/>
      <c r="AE583" s="52"/>
    </row>
    <row r="584" hidden="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c r="AB584" s="52"/>
      <c r="AC584" s="52"/>
      <c r="AD584" s="52"/>
      <c r="AE584" s="52"/>
    </row>
    <row r="585" hidden="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c r="AB585" s="52"/>
      <c r="AC585" s="52"/>
      <c r="AD585" s="52"/>
      <c r="AE585" s="52"/>
    </row>
    <row r="586" hidden="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c r="AB586" s="52"/>
      <c r="AC586" s="52"/>
      <c r="AD586" s="52"/>
      <c r="AE586" s="52"/>
    </row>
    <row r="587" hidden="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c r="AB587" s="52"/>
      <c r="AC587" s="52"/>
      <c r="AD587" s="52"/>
      <c r="AE587" s="52"/>
    </row>
    <row r="588" hidden="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c r="AB588" s="52"/>
      <c r="AC588" s="52"/>
      <c r="AD588" s="52"/>
      <c r="AE588" s="52"/>
    </row>
    <row r="589" hidden="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c r="AB589" s="52"/>
      <c r="AC589" s="52"/>
      <c r="AD589" s="52"/>
      <c r="AE589" s="52"/>
    </row>
    <row r="590" hidden="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c r="AB590" s="52"/>
      <c r="AC590" s="52"/>
      <c r="AD590" s="52"/>
      <c r="AE590" s="52"/>
    </row>
    <row r="591" hidden="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c r="AB591" s="52"/>
      <c r="AC591" s="52"/>
      <c r="AD591" s="52"/>
      <c r="AE591" s="52"/>
    </row>
    <row r="592" hidden="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c r="AB592" s="52"/>
      <c r="AC592" s="52"/>
      <c r="AD592" s="52"/>
      <c r="AE592" s="52"/>
    </row>
    <row r="593" hidden="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c r="AB593" s="52"/>
      <c r="AC593" s="52"/>
      <c r="AD593" s="52"/>
      <c r="AE593" s="52"/>
    </row>
    <row r="594" hidden="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c r="AB594" s="52"/>
      <c r="AC594" s="52"/>
      <c r="AD594" s="52"/>
      <c r="AE594" s="52"/>
    </row>
    <row r="595" hidden="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c r="AB595" s="52"/>
      <c r="AC595" s="52"/>
      <c r="AD595" s="52"/>
      <c r="AE595" s="52"/>
    </row>
    <row r="596" hidden="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c r="AB596" s="52"/>
      <c r="AC596" s="52"/>
      <c r="AD596" s="52"/>
      <c r="AE596" s="52"/>
    </row>
    <row r="597" hidden="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c r="AB597" s="52"/>
      <c r="AC597" s="52"/>
      <c r="AD597" s="52"/>
      <c r="AE597" s="52"/>
    </row>
    <row r="598" hidden="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c r="AB598" s="52"/>
      <c r="AC598" s="52"/>
      <c r="AD598" s="52"/>
      <c r="AE598" s="52"/>
    </row>
    <row r="599" hidden="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c r="AB599" s="52"/>
      <c r="AC599" s="52"/>
      <c r="AD599" s="52"/>
      <c r="AE599" s="52"/>
    </row>
    <row r="600" hidden="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c r="AB600" s="52"/>
      <c r="AC600" s="52"/>
      <c r="AD600" s="52"/>
      <c r="AE600" s="52"/>
    </row>
    <row r="601" hidden="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c r="AB601" s="52"/>
      <c r="AC601" s="52"/>
      <c r="AD601" s="52"/>
      <c r="AE601" s="52"/>
    </row>
    <row r="602" hidden="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c r="AB602" s="52"/>
      <c r="AC602" s="52"/>
      <c r="AD602" s="52"/>
      <c r="AE602" s="52"/>
    </row>
    <row r="603" hidden="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c r="AB603" s="52"/>
      <c r="AC603" s="52"/>
      <c r="AD603" s="52"/>
      <c r="AE603" s="52"/>
    </row>
    <row r="604" hidden="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c r="AB604" s="52"/>
      <c r="AC604" s="52"/>
      <c r="AD604" s="52"/>
      <c r="AE604" s="52"/>
    </row>
    <row r="605" hidden="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c r="AB605" s="52"/>
      <c r="AC605" s="52"/>
      <c r="AD605" s="52"/>
      <c r="AE605" s="52"/>
    </row>
    <row r="606" hidden="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c r="AB606" s="52"/>
      <c r="AC606" s="52"/>
      <c r="AD606" s="52"/>
      <c r="AE606" s="52"/>
    </row>
    <row r="607" hidden="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c r="AB607" s="52"/>
      <c r="AC607" s="52"/>
      <c r="AD607" s="52"/>
      <c r="AE607" s="52"/>
    </row>
    <row r="608" hidden="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c r="AB608" s="52"/>
      <c r="AC608" s="52"/>
      <c r="AD608" s="52"/>
      <c r="AE608" s="52"/>
    </row>
    <row r="609" hidden="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c r="AB609" s="52"/>
      <c r="AC609" s="52"/>
      <c r="AD609" s="52"/>
      <c r="AE609" s="52"/>
    </row>
    <row r="610" hidden="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c r="AB610" s="52"/>
      <c r="AC610" s="52"/>
      <c r="AD610" s="52"/>
      <c r="AE610" s="52"/>
    </row>
    <row r="611" hidden="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c r="AB611" s="52"/>
      <c r="AC611" s="52"/>
      <c r="AD611" s="52"/>
      <c r="AE611" s="52"/>
    </row>
    <row r="612" hidden="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c r="AB612" s="52"/>
      <c r="AC612" s="52"/>
      <c r="AD612" s="52"/>
      <c r="AE612" s="52"/>
    </row>
    <row r="613" hidden="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c r="AB613" s="52"/>
      <c r="AC613" s="52"/>
      <c r="AD613" s="52"/>
      <c r="AE613" s="52"/>
    </row>
    <row r="614" hidden="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c r="AB614" s="52"/>
      <c r="AC614" s="52"/>
      <c r="AD614" s="52"/>
      <c r="AE614" s="52"/>
    </row>
    <row r="615" hidden="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c r="AB615" s="52"/>
      <c r="AC615" s="52"/>
      <c r="AD615" s="52"/>
      <c r="AE615" s="52"/>
    </row>
    <row r="616" hidden="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c r="AB616" s="52"/>
      <c r="AC616" s="52"/>
      <c r="AD616" s="52"/>
      <c r="AE616" s="52"/>
    </row>
    <row r="617" hidden="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c r="AB617" s="52"/>
      <c r="AC617" s="52"/>
      <c r="AD617" s="52"/>
      <c r="AE617" s="52"/>
    </row>
    <row r="618" hidden="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c r="AB618" s="52"/>
      <c r="AC618" s="52"/>
      <c r="AD618" s="52"/>
      <c r="AE618" s="52"/>
    </row>
    <row r="619" hidden="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c r="AD619" s="52"/>
      <c r="AE619" s="52"/>
    </row>
    <row r="620" hidden="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c r="AB620" s="52"/>
      <c r="AC620" s="52"/>
      <c r="AD620" s="52"/>
      <c r="AE620" s="52"/>
    </row>
    <row r="621" hidden="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c r="AB621" s="52"/>
      <c r="AC621" s="52"/>
      <c r="AD621" s="52"/>
      <c r="AE621" s="52"/>
    </row>
    <row r="622" hidden="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c r="AB622" s="52"/>
      <c r="AC622" s="52"/>
      <c r="AD622" s="52"/>
      <c r="AE622" s="52"/>
    </row>
    <row r="623" hidden="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c r="AB623" s="52"/>
      <c r="AC623" s="52"/>
      <c r="AD623" s="52"/>
      <c r="AE623" s="52"/>
    </row>
    <row r="624" hidden="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c r="AB624" s="52"/>
      <c r="AC624" s="52"/>
      <c r="AD624" s="52"/>
      <c r="AE624" s="52"/>
    </row>
    <row r="625" hidden="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c r="AB625" s="52"/>
      <c r="AC625" s="52"/>
      <c r="AD625" s="52"/>
      <c r="AE625" s="52"/>
    </row>
    <row r="626" hidden="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c r="AB626" s="52"/>
      <c r="AC626" s="52"/>
      <c r="AD626" s="52"/>
      <c r="AE626" s="52"/>
    </row>
    <row r="627" hidden="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c r="AE627" s="52"/>
    </row>
    <row r="628" hidden="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c r="AE628" s="52"/>
    </row>
    <row r="629" hidden="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c r="AE629" s="52"/>
    </row>
    <row r="630" hidden="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c r="AE630" s="52"/>
    </row>
    <row r="631" hidden="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c r="AE631" s="52"/>
    </row>
    <row r="632" hidden="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c r="AD632" s="52"/>
      <c r="AE632" s="52"/>
    </row>
    <row r="633" hidden="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c r="AB633" s="52"/>
      <c r="AC633" s="52"/>
      <c r="AD633" s="52"/>
      <c r="AE633" s="52"/>
    </row>
    <row r="634" hidden="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c r="AB634" s="52"/>
      <c r="AC634" s="52"/>
      <c r="AD634" s="52"/>
      <c r="AE634" s="52"/>
    </row>
    <row r="635" hidden="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c r="AB635" s="52"/>
      <c r="AC635" s="52"/>
      <c r="AD635" s="52"/>
      <c r="AE635" s="52"/>
    </row>
    <row r="636" hidden="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c r="AB636" s="52"/>
      <c r="AC636" s="52"/>
      <c r="AD636" s="52"/>
      <c r="AE636" s="52"/>
    </row>
    <row r="637" hidden="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c r="AB637" s="52"/>
      <c r="AC637" s="52"/>
      <c r="AD637" s="52"/>
      <c r="AE637" s="52"/>
    </row>
    <row r="638" hidden="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c r="AB638" s="52"/>
      <c r="AC638" s="52"/>
      <c r="AD638" s="52"/>
      <c r="AE638" s="52"/>
    </row>
    <row r="639" hidden="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c r="AB639" s="52"/>
      <c r="AC639" s="52"/>
      <c r="AD639" s="52"/>
      <c r="AE639" s="52"/>
    </row>
    <row r="640" hidden="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c r="AB640" s="52"/>
      <c r="AC640" s="52"/>
      <c r="AD640" s="52"/>
      <c r="AE640" s="52"/>
    </row>
    <row r="641" hidden="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c r="AB641" s="52"/>
      <c r="AC641" s="52"/>
      <c r="AD641" s="52"/>
      <c r="AE641" s="52"/>
    </row>
    <row r="642" hidden="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c r="AB642" s="52"/>
      <c r="AC642" s="52"/>
      <c r="AD642" s="52"/>
      <c r="AE642" s="52"/>
    </row>
    <row r="643" hidden="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c r="AB643" s="52"/>
      <c r="AC643" s="52"/>
      <c r="AD643" s="52"/>
      <c r="AE643" s="52"/>
    </row>
    <row r="644" hidden="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c r="AB644" s="52"/>
      <c r="AC644" s="52"/>
      <c r="AD644" s="52"/>
      <c r="AE644" s="52"/>
    </row>
    <row r="645" hidden="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c r="AB645" s="52"/>
      <c r="AC645" s="52"/>
      <c r="AD645" s="52"/>
      <c r="AE645" s="52"/>
    </row>
    <row r="646" hidden="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c r="AB646" s="52"/>
      <c r="AC646" s="52"/>
      <c r="AD646" s="52"/>
      <c r="AE646" s="52"/>
    </row>
    <row r="647" hidden="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c r="AB647" s="52"/>
      <c r="AC647" s="52"/>
      <c r="AD647" s="52"/>
      <c r="AE647" s="52"/>
    </row>
    <row r="648" hidden="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c r="AB648" s="52"/>
      <c r="AC648" s="52"/>
      <c r="AD648" s="52"/>
      <c r="AE648" s="52"/>
    </row>
    <row r="649" hidden="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c r="AB649" s="52"/>
      <c r="AC649" s="52"/>
      <c r="AD649" s="52"/>
      <c r="AE649" s="52"/>
    </row>
    <row r="650" hidden="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c r="AB650" s="52"/>
      <c r="AC650" s="52"/>
      <c r="AD650" s="52"/>
      <c r="AE650" s="52"/>
    </row>
    <row r="651" hidden="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c r="AB651" s="52"/>
      <c r="AC651" s="52"/>
      <c r="AD651" s="52"/>
      <c r="AE651" s="52"/>
    </row>
    <row r="652" hidden="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c r="AB652" s="52"/>
      <c r="AC652" s="52"/>
      <c r="AD652" s="52"/>
      <c r="AE652" s="52"/>
    </row>
    <row r="653" hidden="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c r="AB653" s="52"/>
      <c r="AC653" s="52"/>
      <c r="AD653" s="52"/>
      <c r="AE653" s="52"/>
    </row>
    <row r="654" hidden="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c r="AB654" s="52"/>
      <c r="AC654" s="52"/>
      <c r="AD654" s="52"/>
      <c r="AE654" s="52"/>
    </row>
    <row r="655" hidden="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c r="AB655" s="52"/>
      <c r="AC655" s="52"/>
      <c r="AD655" s="52"/>
      <c r="AE655" s="52"/>
    </row>
    <row r="656" hidden="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c r="AB656" s="52"/>
      <c r="AC656" s="52"/>
      <c r="AD656" s="52"/>
      <c r="AE656" s="52"/>
    </row>
    <row r="657" hidden="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c r="AB657" s="52"/>
      <c r="AC657" s="52"/>
      <c r="AD657" s="52"/>
      <c r="AE657" s="52"/>
    </row>
    <row r="658" hidden="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c r="AB658" s="52"/>
      <c r="AC658" s="52"/>
      <c r="AD658" s="52"/>
      <c r="AE658" s="52"/>
    </row>
    <row r="659" hidden="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c r="AB659" s="52"/>
      <c r="AC659" s="52"/>
      <c r="AD659" s="52"/>
      <c r="AE659" s="52"/>
    </row>
    <row r="660" hidden="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c r="AB660" s="52"/>
      <c r="AC660" s="52"/>
      <c r="AD660" s="52"/>
      <c r="AE660" s="52"/>
    </row>
    <row r="661" hidden="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c r="AB661" s="52"/>
      <c r="AC661" s="52"/>
      <c r="AD661" s="52"/>
      <c r="AE661" s="52"/>
    </row>
    <row r="662" hidden="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c r="AB662" s="52"/>
      <c r="AC662" s="52"/>
      <c r="AD662" s="52"/>
      <c r="AE662" s="52"/>
    </row>
    <row r="663" hidden="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c r="AB663" s="52"/>
      <c r="AC663" s="52"/>
      <c r="AD663" s="52"/>
      <c r="AE663" s="52"/>
    </row>
    <row r="664" hidden="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c r="AB664" s="52"/>
      <c r="AC664" s="52"/>
      <c r="AD664" s="52"/>
      <c r="AE664" s="52"/>
    </row>
    <row r="665" hidden="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c r="AB665" s="52"/>
      <c r="AC665" s="52"/>
      <c r="AD665" s="52"/>
      <c r="AE665" s="52"/>
    </row>
    <row r="666" hidden="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c r="AB666" s="52"/>
      <c r="AC666" s="52"/>
      <c r="AD666" s="52"/>
      <c r="AE666" s="52"/>
    </row>
    <row r="667" hidden="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c r="AB667" s="52"/>
      <c r="AC667" s="52"/>
      <c r="AD667" s="52"/>
      <c r="AE667" s="52"/>
    </row>
    <row r="668" hidden="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c r="AB668" s="52"/>
      <c r="AC668" s="52"/>
      <c r="AD668" s="52"/>
      <c r="AE668" s="52"/>
    </row>
    <row r="669" hidden="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c r="AB669" s="52"/>
      <c r="AC669" s="52"/>
      <c r="AD669" s="52"/>
      <c r="AE669" s="52"/>
    </row>
    <row r="670" hidden="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c r="AB670" s="52"/>
      <c r="AC670" s="52"/>
      <c r="AD670" s="52"/>
      <c r="AE670" s="52"/>
    </row>
    <row r="671" hidden="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c r="AB671" s="52"/>
      <c r="AC671" s="52"/>
      <c r="AD671" s="52"/>
      <c r="AE671" s="52"/>
    </row>
    <row r="672" hidden="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c r="AB672" s="52"/>
      <c r="AC672" s="52"/>
      <c r="AD672" s="52"/>
      <c r="AE672" s="52"/>
    </row>
    <row r="673" hidden="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c r="AB673" s="52"/>
      <c r="AC673" s="52"/>
      <c r="AD673" s="52"/>
      <c r="AE673" s="52"/>
    </row>
    <row r="674" hidden="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c r="AB674" s="52"/>
      <c r="AC674" s="52"/>
      <c r="AD674" s="52"/>
      <c r="AE674" s="52"/>
    </row>
    <row r="675" hidden="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c r="AB675" s="52"/>
      <c r="AC675" s="52"/>
      <c r="AD675" s="52"/>
      <c r="AE675" s="52"/>
    </row>
    <row r="676" hidden="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c r="AB676" s="52"/>
      <c r="AC676" s="52"/>
      <c r="AD676" s="52"/>
      <c r="AE676" s="52"/>
    </row>
    <row r="677" hidden="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c r="AB677" s="52"/>
      <c r="AC677" s="52"/>
      <c r="AD677" s="52"/>
      <c r="AE677" s="52"/>
    </row>
    <row r="678" hidden="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c r="AB678" s="52"/>
      <c r="AC678" s="52"/>
      <c r="AD678" s="52"/>
      <c r="AE678" s="52"/>
    </row>
    <row r="679" hidden="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c r="AB679" s="52"/>
      <c r="AC679" s="52"/>
      <c r="AD679" s="52"/>
      <c r="AE679" s="52"/>
    </row>
    <row r="680" hidden="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c r="AB680" s="52"/>
      <c r="AC680" s="52"/>
      <c r="AD680" s="52"/>
      <c r="AE680" s="52"/>
    </row>
    <row r="681" hidden="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c r="AB681" s="52"/>
      <c r="AC681" s="52"/>
      <c r="AD681" s="52"/>
      <c r="AE681" s="52"/>
    </row>
    <row r="682" hidden="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c r="AB682" s="52"/>
      <c r="AC682" s="52"/>
      <c r="AD682" s="52"/>
      <c r="AE682" s="52"/>
    </row>
    <row r="683" hidden="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c r="AB683" s="52"/>
      <c r="AC683" s="52"/>
      <c r="AD683" s="52"/>
      <c r="AE683" s="52"/>
    </row>
    <row r="684" hidden="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c r="AB684" s="52"/>
      <c r="AC684" s="52"/>
      <c r="AD684" s="52"/>
      <c r="AE684" s="52"/>
    </row>
    <row r="685" hidden="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c r="AB685" s="52"/>
      <c r="AC685" s="52"/>
      <c r="AD685" s="52"/>
      <c r="AE685" s="52"/>
    </row>
    <row r="686" hidden="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c r="AB686" s="52"/>
      <c r="AC686" s="52"/>
      <c r="AD686" s="52"/>
      <c r="AE686" s="52"/>
    </row>
    <row r="687" hidden="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c r="AB687" s="52"/>
      <c r="AC687" s="52"/>
      <c r="AD687" s="52"/>
      <c r="AE687" s="52"/>
    </row>
    <row r="688" hidden="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c r="AB688" s="52"/>
      <c r="AC688" s="52"/>
      <c r="AD688" s="52"/>
      <c r="AE688" s="52"/>
    </row>
    <row r="689" hidden="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c r="AB689" s="52"/>
      <c r="AC689" s="52"/>
      <c r="AD689" s="52"/>
      <c r="AE689" s="52"/>
    </row>
    <row r="690" hidden="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c r="AB690" s="52"/>
      <c r="AC690" s="52"/>
      <c r="AD690" s="52"/>
      <c r="AE690" s="52"/>
    </row>
    <row r="691" hidden="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c r="AB691" s="52"/>
      <c r="AC691" s="52"/>
      <c r="AD691" s="52"/>
      <c r="AE691" s="52"/>
    </row>
    <row r="692" hidden="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c r="AB692" s="52"/>
      <c r="AC692" s="52"/>
      <c r="AD692" s="52"/>
      <c r="AE692" s="52"/>
    </row>
    <row r="693" hidden="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c r="AB693" s="52"/>
      <c r="AC693" s="52"/>
      <c r="AD693" s="52"/>
      <c r="AE693" s="52"/>
    </row>
    <row r="694" hidden="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c r="AB694" s="52"/>
      <c r="AC694" s="52"/>
      <c r="AD694" s="52"/>
      <c r="AE694" s="52"/>
    </row>
    <row r="695" hidden="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c r="AB695" s="52"/>
      <c r="AC695" s="52"/>
      <c r="AD695" s="52"/>
      <c r="AE695" s="52"/>
    </row>
    <row r="696" hidden="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c r="AB696" s="52"/>
      <c r="AC696" s="52"/>
      <c r="AD696" s="52"/>
      <c r="AE696" s="52"/>
    </row>
    <row r="697" hidden="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c r="AB697" s="52"/>
      <c r="AC697" s="52"/>
      <c r="AD697" s="52"/>
      <c r="AE697" s="52"/>
    </row>
    <row r="698" hidden="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c r="AB698" s="52"/>
      <c r="AC698" s="52"/>
      <c r="AD698" s="52"/>
      <c r="AE698" s="52"/>
    </row>
    <row r="699" hidden="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c r="AB699" s="52"/>
      <c r="AC699" s="52"/>
      <c r="AD699" s="52"/>
      <c r="AE699" s="52"/>
    </row>
    <row r="700" hidden="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c r="AB700" s="52"/>
      <c r="AC700" s="52"/>
      <c r="AD700" s="52"/>
      <c r="AE700" s="52"/>
    </row>
    <row r="701" hidden="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c r="AB701" s="52"/>
      <c r="AC701" s="52"/>
      <c r="AD701" s="52"/>
      <c r="AE701" s="52"/>
    </row>
    <row r="702" hidden="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c r="AB702" s="52"/>
      <c r="AC702" s="52"/>
      <c r="AD702" s="52"/>
      <c r="AE702" s="52"/>
    </row>
    <row r="703" hidden="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c r="AB703" s="52"/>
      <c r="AC703" s="52"/>
      <c r="AD703" s="52"/>
      <c r="AE703" s="52"/>
    </row>
    <row r="704" hidden="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c r="AB704" s="52"/>
      <c r="AC704" s="52"/>
      <c r="AD704" s="52"/>
      <c r="AE704" s="52"/>
    </row>
    <row r="705" hidden="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c r="AB705" s="52"/>
      <c r="AC705" s="52"/>
      <c r="AD705" s="52"/>
      <c r="AE705" s="52"/>
    </row>
    <row r="706" hidden="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c r="AB706" s="52"/>
      <c r="AC706" s="52"/>
      <c r="AD706" s="52"/>
      <c r="AE706" s="52"/>
    </row>
    <row r="707" hidden="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c r="AB707" s="52"/>
      <c r="AC707" s="52"/>
      <c r="AD707" s="52"/>
      <c r="AE707" s="52"/>
    </row>
    <row r="708" hidden="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c r="AB708" s="52"/>
      <c r="AC708" s="52"/>
      <c r="AD708" s="52"/>
      <c r="AE708" s="52"/>
    </row>
    <row r="709" hidden="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c r="AB709" s="52"/>
      <c r="AC709" s="52"/>
      <c r="AD709" s="52"/>
      <c r="AE709" s="52"/>
    </row>
    <row r="710" hidden="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c r="AB710" s="52"/>
      <c r="AC710" s="52"/>
      <c r="AD710" s="52"/>
      <c r="AE710" s="52"/>
    </row>
    <row r="711" hidden="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c r="AB711" s="52"/>
      <c r="AC711" s="52"/>
      <c r="AD711" s="52"/>
      <c r="AE711" s="52"/>
    </row>
    <row r="712" hidden="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c r="AB712" s="52"/>
      <c r="AC712" s="52"/>
      <c r="AD712" s="52"/>
      <c r="AE712" s="52"/>
    </row>
    <row r="713" hidden="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c r="AB713" s="52"/>
      <c r="AC713" s="52"/>
      <c r="AD713" s="52"/>
      <c r="AE713" s="52"/>
    </row>
    <row r="714" hidden="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c r="AB714" s="52"/>
      <c r="AC714" s="52"/>
      <c r="AD714" s="52"/>
      <c r="AE714" s="52"/>
    </row>
    <row r="715" hidden="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c r="AB715" s="52"/>
      <c r="AC715" s="52"/>
      <c r="AD715" s="52"/>
      <c r="AE715" s="52"/>
    </row>
    <row r="716" hidden="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c r="AB716" s="52"/>
      <c r="AC716" s="52"/>
      <c r="AD716" s="52"/>
      <c r="AE716" s="52"/>
    </row>
    <row r="717" hidden="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c r="AB717" s="52"/>
      <c r="AC717" s="52"/>
      <c r="AD717" s="52"/>
      <c r="AE717" s="52"/>
    </row>
    <row r="718" hidden="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c r="AB718" s="52"/>
      <c r="AC718" s="52"/>
      <c r="AD718" s="52"/>
      <c r="AE718" s="52"/>
    </row>
    <row r="719" hidden="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c r="AB719" s="52"/>
      <c r="AC719" s="52"/>
      <c r="AD719" s="52"/>
      <c r="AE719" s="52"/>
    </row>
    <row r="720" hidden="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c r="AB720" s="52"/>
      <c r="AC720" s="52"/>
      <c r="AD720" s="52"/>
      <c r="AE720" s="52"/>
    </row>
    <row r="721" hidden="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c r="AB721" s="52"/>
      <c r="AC721" s="52"/>
      <c r="AD721" s="52"/>
      <c r="AE721" s="52"/>
    </row>
    <row r="722" hidden="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c r="AB722" s="52"/>
      <c r="AC722" s="52"/>
      <c r="AD722" s="52"/>
      <c r="AE722" s="52"/>
    </row>
    <row r="723" hidden="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c r="AB723" s="52"/>
      <c r="AC723" s="52"/>
      <c r="AD723" s="52"/>
      <c r="AE723" s="52"/>
    </row>
    <row r="724" hidden="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c r="AB724" s="52"/>
      <c r="AC724" s="52"/>
      <c r="AD724" s="52"/>
      <c r="AE724" s="52"/>
    </row>
    <row r="725" hidden="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c r="AB725" s="52"/>
      <c r="AC725" s="52"/>
      <c r="AD725" s="52"/>
      <c r="AE725" s="52"/>
    </row>
    <row r="726" hidden="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c r="AB726" s="52"/>
      <c r="AC726" s="52"/>
      <c r="AD726" s="52"/>
      <c r="AE726" s="52"/>
    </row>
    <row r="727" hidden="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c r="AB727" s="52"/>
      <c r="AC727" s="52"/>
      <c r="AD727" s="52"/>
      <c r="AE727" s="52"/>
    </row>
    <row r="728" hidden="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c r="AB728" s="52"/>
      <c r="AC728" s="52"/>
      <c r="AD728" s="52"/>
      <c r="AE728" s="52"/>
    </row>
    <row r="729" hidden="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c r="AB729" s="52"/>
      <c r="AC729" s="52"/>
      <c r="AD729" s="52"/>
      <c r="AE729" s="52"/>
    </row>
    <row r="730" hidden="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c r="AB730" s="52"/>
      <c r="AC730" s="52"/>
      <c r="AD730" s="52"/>
      <c r="AE730" s="52"/>
    </row>
    <row r="731" hidden="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c r="AB731" s="52"/>
      <c r="AC731" s="52"/>
      <c r="AD731" s="52"/>
      <c r="AE731" s="52"/>
    </row>
    <row r="732" hidden="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c r="AB732" s="52"/>
      <c r="AC732" s="52"/>
      <c r="AD732" s="52"/>
      <c r="AE732" s="52"/>
    </row>
    <row r="733" hidden="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c r="AB733" s="52"/>
      <c r="AC733" s="52"/>
      <c r="AD733" s="52"/>
      <c r="AE733" s="52"/>
    </row>
    <row r="734" hidden="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c r="AB734" s="52"/>
      <c r="AC734" s="52"/>
      <c r="AD734" s="52"/>
      <c r="AE734" s="52"/>
    </row>
    <row r="735" hidden="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c r="AB735" s="52"/>
      <c r="AC735" s="52"/>
      <c r="AD735" s="52"/>
      <c r="AE735" s="52"/>
    </row>
    <row r="736" hidden="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c r="AB736" s="52"/>
      <c r="AC736" s="52"/>
      <c r="AD736" s="52"/>
      <c r="AE736" s="52"/>
    </row>
    <row r="737" hidden="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c r="AB737" s="52"/>
      <c r="AC737" s="52"/>
      <c r="AD737" s="52"/>
      <c r="AE737" s="52"/>
    </row>
    <row r="738" hidden="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c r="AB738" s="52"/>
      <c r="AC738" s="52"/>
      <c r="AD738" s="52"/>
      <c r="AE738" s="52"/>
    </row>
    <row r="739" hidden="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c r="AB739" s="52"/>
      <c r="AC739" s="52"/>
      <c r="AD739" s="52"/>
      <c r="AE739" s="52"/>
    </row>
    <row r="740" hidden="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c r="AB740" s="52"/>
      <c r="AC740" s="52"/>
      <c r="AD740" s="52"/>
      <c r="AE740" s="52"/>
    </row>
    <row r="741" hidden="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c r="AB741" s="52"/>
      <c r="AC741" s="52"/>
      <c r="AD741" s="52"/>
      <c r="AE741" s="52"/>
    </row>
    <row r="742" hidden="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c r="AB742" s="52"/>
      <c r="AC742" s="52"/>
      <c r="AD742" s="52"/>
      <c r="AE742" s="52"/>
    </row>
    <row r="743" hidden="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c r="AB743" s="52"/>
      <c r="AC743" s="52"/>
      <c r="AD743" s="52"/>
      <c r="AE743" s="52"/>
    </row>
    <row r="744" hidden="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c r="AB744" s="52"/>
      <c r="AC744" s="52"/>
      <c r="AD744" s="52"/>
      <c r="AE744" s="52"/>
    </row>
    <row r="745" hidden="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c r="AB745" s="52"/>
      <c r="AC745" s="52"/>
      <c r="AD745" s="52"/>
      <c r="AE745" s="52"/>
    </row>
    <row r="746" hidden="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c r="AB746" s="52"/>
      <c r="AC746" s="52"/>
      <c r="AD746" s="52"/>
      <c r="AE746" s="52"/>
    </row>
    <row r="747" hidden="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c r="AB747" s="52"/>
      <c r="AC747" s="52"/>
      <c r="AD747" s="52"/>
      <c r="AE747" s="52"/>
    </row>
    <row r="748" hidden="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c r="AB748" s="52"/>
      <c r="AC748" s="52"/>
      <c r="AD748" s="52"/>
      <c r="AE748" s="52"/>
    </row>
    <row r="749" hidden="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c r="AB749" s="52"/>
      <c r="AC749" s="52"/>
      <c r="AD749" s="52"/>
      <c r="AE749" s="52"/>
    </row>
    <row r="750" hidden="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c r="AB750" s="52"/>
      <c r="AC750" s="52"/>
      <c r="AD750" s="52"/>
      <c r="AE750" s="52"/>
    </row>
    <row r="751" hidden="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c r="AB751" s="52"/>
      <c r="AC751" s="52"/>
      <c r="AD751" s="52"/>
      <c r="AE751" s="52"/>
    </row>
    <row r="752" hidden="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c r="AB752" s="52"/>
      <c r="AC752" s="52"/>
      <c r="AD752" s="52"/>
      <c r="AE752" s="52"/>
    </row>
    <row r="753" hidden="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c r="AB753" s="52"/>
      <c r="AC753" s="52"/>
      <c r="AD753" s="52"/>
      <c r="AE753" s="52"/>
    </row>
    <row r="754" hidden="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c r="AB754" s="52"/>
      <c r="AC754" s="52"/>
      <c r="AD754" s="52"/>
      <c r="AE754" s="52"/>
    </row>
    <row r="755" hidden="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c r="AB755" s="52"/>
      <c r="AC755" s="52"/>
      <c r="AD755" s="52"/>
      <c r="AE755" s="52"/>
    </row>
    <row r="756" hidden="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c r="AB756" s="52"/>
      <c r="AC756" s="52"/>
      <c r="AD756" s="52"/>
      <c r="AE756" s="52"/>
    </row>
    <row r="757" hidden="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c r="AB757" s="52"/>
      <c r="AC757" s="52"/>
      <c r="AD757" s="52"/>
      <c r="AE757" s="52"/>
    </row>
    <row r="758" hidden="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c r="AB758" s="52"/>
      <c r="AC758" s="52"/>
      <c r="AD758" s="52"/>
      <c r="AE758" s="52"/>
    </row>
    <row r="759" hidden="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c r="AB759" s="52"/>
      <c r="AC759" s="52"/>
      <c r="AD759" s="52"/>
      <c r="AE759" s="52"/>
    </row>
    <row r="760" hidden="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c r="AB760" s="52"/>
      <c r="AC760" s="52"/>
      <c r="AD760" s="52"/>
      <c r="AE760" s="52"/>
    </row>
    <row r="761" hidden="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c r="AB761" s="52"/>
      <c r="AC761" s="52"/>
      <c r="AD761" s="52"/>
      <c r="AE761" s="52"/>
    </row>
    <row r="762" hidden="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c r="AB762" s="52"/>
      <c r="AC762" s="52"/>
      <c r="AD762" s="52"/>
      <c r="AE762" s="52"/>
    </row>
    <row r="763" hidden="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c r="AB763" s="52"/>
      <c r="AC763" s="52"/>
      <c r="AD763" s="52"/>
      <c r="AE763" s="52"/>
    </row>
    <row r="764" hidden="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c r="AB764" s="52"/>
      <c r="AC764" s="52"/>
      <c r="AD764" s="52"/>
      <c r="AE764" s="52"/>
    </row>
    <row r="765" hidden="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c r="AB765" s="52"/>
      <c r="AC765" s="52"/>
      <c r="AD765" s="52"/>
      <c r="AE765" s="52"/>
    </row>
    <row r="766" hidden="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c r="AB766" s="52"/>
      <c r="AC766" s="52"/>
      <c r="AD766" s="52"/>
      <c r="AE766" s="52"/>
    </row>
    <row r="767" hidden="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c r="AB767" s="52"/>
      <c r="AC767" s="52"/>
      <c r="AD767" s="52"/>
      <c r="AE767" s="52"/>
    </row>
    <row r="768" hidden="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c r="AB768" s="52"/>
      <c r="AC768" s="52"/>
      <c r="AD768" s="52"/>
      <c r="AE768" s="52"/>
    </row>
    <row r="769" hidden="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c r="AB769" s="52"/>
      <c r="AC769" s="52"/>
      <c r="AD769" s="52"/>
      <c r="AE769" s="52"/>
    </row>
    <row r="770" hidden="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c r="AB770" s="52"/>
      <c r="AC770" s="52"/>
      <c r="AD770" s="52"/>
      <c r="AE770" s="52"/>
    </row>
    <row r="771" hidden="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c r="AB771" s="52"/>
      <c r="AC771" s="52"/>
      <c r="AD771" s="52"/>
      <c r="AE771" s="52"/>
    </row>
    <row r="772" hidden="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c r="AB772" s="52"/>
      <c r="AC772" s="52"/>
      <c r="AD772" s="52"/>
      <c r="AE772" s="52"/>
    </row>
    <row r="773" hidden="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c r="AB773" s="52"/>
      <c r="AC773" s="52"/>
      <c r="AD773" s="52"/>
      <c r="AE773" s="52"/>
    </row>
    <row r="774" hidden="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c r="AB774" s="52"/>
      <c r="AC774" s="52"/>
      <c r="AD774" s="52"/>
      <c r="AE774" s="52"/>
    </row>
    <row r="775" hidden="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c r="AB775" s="52"/>
      <c r="AC775" s="52"/>
      <c r="AD775" s="52"/>
      <c r="AE775" s="52"/>
    </row>
    <row r="776" hidden="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c r="AB776" s="52"/>
      <c r="AC776" s="52"/>
      <c r="AD776" s="52"/>
      <c r="AE776" s="52"/>
    </row>
    <row r="777" hidden="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c r="AB777" s="52"/>
      <c r="AC777" s="52"/>
      <c r="AD777" s="52"/>
      <c r="AE777" s="52"/>
    </row>
    <row r="778" hidden="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c r="AB778" s="52"/>
      <c r="AC778" s="52"/>
      <c r="AD778" s="52"/>
      <c r="AE778" s="52"/>
    </row>
    <row r="779" hidden="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c r="AB779" s="52"/>
      <c r="AC779" s="52"/>
      <c r="AD779" s="52"/>
      <c r="AE779" s="52"/>
    </row>
    <row r="780" hidden="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c r="AB780" s="52"/>
      <c r="AC780" s="52"/>
      <c r="AD780" s="52"/>
      <c r="AE780" s="52"/>
    </row>
    <row r="781" hidden="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c r="AB781" s="52"/>
      <c r="AC781" s="52"/>
      <c r="AD781" s="52"/>
      <c r="AE781" s="52"/>
    </row>
    <row r="782" hidden="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c r="AB782" s="52"/>
      <c r="AC782" s="52"/>
      <c r="AD782" s="52"/>
      <c r="AE782" s="52"/>
    </row>
    <row r="783" hidden="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c r="AB783" s="52"/>
      <c r="AC783" s="52"/>
      <c r="AD783" s="52"/>
      <c r="AE783" s="52"/>
    </row>
    <row r="784" hidden="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c r="AB784" s="52"/>
      <c r="AC784" s="52"/>
      <c r="AD784" s="52"/>
      <c r="AE784" s="52"/>
    </row>
    <row r="785" hidden="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c r="AE785" s="52"/>
    </row>
    <row r="786" hidden="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c r="AB786" s="52"/>
      <c r="AC786" s="52"/>
      <c r="AD786" s="52"/>
      <c r="AE786" s="52"/>
    </row>
    <row r="787" hidden="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c r="AB787" s="52"/>
      <c r="AC787" s="52"/>
      <c r="AD787" s="52"/>
      <c r="AE787" s="52"/>
    </row>
    <row r="788" hidden="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c r="AB788" s="52"/>
      <c r="AC788" s="52"/>
      <c r="AD788" s="52"/>
      <c r="AE788" s="52"/>
    </row>
    <row r="789" hidden="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c r="AB789" s="52"/>
      <c r="AC789" s="52"/>
      <c r="AD789" s="52"/>
      <c r="AE789" s="52"/>
    </row>
    <row r="790" hidden="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c r="AB790" s="52"/>
      <c r="AC790" s="52"/>
      <c r="AD790" s="52"/>
      <c r="AE790" s="52"/>
    </row>
    <row r="791" hidden="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c r="AB791" s="52"/>
      <c r="AC791" s="52"/>
      <c r="AD791" s="52"/>
      <c r="AE791" s="52"/>
    </row>
    <row r="792" hidden="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c r="AB792" s="52"/>
      <c r="AC792" s="52"/>
      <c r="AD792" s="52"/>
      <c r="AE792" s="52"/>
    </row>
    <row r="793" hidden="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c r="AB793" s="52"/>
      <c r="AC793" s="52"/>
      <c r="AD793" s="52"/>
      <c r="AE793" s="52"/>
    </row>
    <row r="794" hidden="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c r="AB794" s="52"/>
      <c r="AC794" s="52"/>
      <c r="AD794" s="52"/>
      <c r="AE794" s="52"/>
    </row>
    <row r="795" hidden="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c r="AB795" s="52"/>
      <c r="AC795" s="52"/>
      <c r="AD795" s="52"/>
      <c r="AE795" s="52"/>
    </row>
    <row r="796" hidden="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c r="AB796" s="52"/>
      <c r="AC796" s="52"/>
      <c r="AD796" s="52"/>
      <c r="AE796" s="52"/>
    </row>
    <row r="797" hidden="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c r="AB797" s="52"/>
      <c r="AC797" s="52"/>
      <c r="AD797" s="52"/>
      <c r="AE797" s="52"/>
    </row>
    <row r="798" hidden="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c r="AB798" s="52"/>
      <c r="AC798" s="52"/>
      <c r="AD798" s="52"/>
      <c r="AE798" s="52"/>
    </row>
    <row r="799" hidden="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c r="AB799" s="52"/>
      <c r="AC799" s="52"/>
      <c r="AD799" s="52"/>
      <c r="AE799" s="52"/>
    </row>
    <row r="800" hidden="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c r="AB800" s="52"/>
      <c r="AC800" s="52"/>
      <c r="AD800" s="52"/>
      <c r="AE800" s="52"/>
    </row>
    <row r="801" hidden="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c r="AB801" s="52"/>
      <c r="AC801" s="52"/>
      <c r="AD801" s="52"/>
      <c r="AE801" s="52"/>
    </row>
    <row r="802" hidden="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c r="AB802" s="52"/>
      <c r="AC802" s="52"/>
      <c r="AD802" s="52"/>
      <c r="AE802" s="52"/>
    </row>
    <row r="803" hidden="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c r="AB803" s="52"/>
      <c r="AC803" s="52"/>
      <c r="AD803" s="52"/>
      <c r="AE803" s="52"/>
    </row>
    <row r="804" hidden="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c r="AB804" s="52"/>
      <c r="AC804" s="52"/>
      <c r="AD804" s="52"/>
      <c r="AE804" s="52"/>
    </row>
    <row r="805" hidden="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c r="AB805" s="52"/>
      <c r="AC805" s="52"/>
      <c r="AD805" s="52"/>
      <c r="AE805" s="52"/>
    </row>
    <row r="806" hidden="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c r="AB806" s="52"/>
      <c r="AC806" s="52"/>
      <c r="AD806" s="52"/>
      <c r="AE806" s="52"/>
    </row>
    <row r="807" hidden="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c r="AB807" s="52"/>
      <c r="AC807" s="52"/>
      <c r="AD807" s="52"/>
      <c r="AE807" s="52"/>
    </row>
    <row r="808" hidden="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c r="AB808" s="52"/>
      <c r="AC808" s="52"/>
      <c r="AD808" s="52"/>
      <c r="AE808" s="52"/>
    </row>
    <row r="809" hidden="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c r="AB809" s="52"/>
      <c r="AC809" s="52"/>
      <c r="AD809" s="52"/>
      <c r="AE809" s="52"/>
    </row>
    <row r="810" hidden="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c r="AB810" s="52"/>
      <c r="AC810" s="52"/>
      <c r="AD810" s="52"/>
      <c r="AE810" s="52"/>
    </row>
    <row r="811" hidden="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c r="AB811" s="52"/>
      <c r="AC811" s="52"/>
      <c r="AD811" s="52"/>
      <c r="AE811" s="52"/>
    </row>
    <row r="812" hidden="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c r="AB812" s="52"/>
      <c r="AC812" s="52"/>
      <c r="AD812" s="52"/>
      <c r="AE812" s="52"/>
    </row>
    <row r="813" hidden="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c r="AB813" s="52"/>
      <c r="AC813" s="52"/>
      <c r="AD813" s="52"/>
      <c r="AE813" s="52"/>
    </row>
    <row r="814" hidden="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c r="AB814" s="52"/>
      <c r="AC814" s="52"/>
      <c r="AD814" s="52"/>
      <c r="AE814" s="52"/>
    </row>
    <row r="815" hidden="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c r="AB815" s="52"/>
      <c r="AC815" s="52"/>
      <c r="AD815" s="52"/>
      <c r="AE815" s="52"/>
    </row>
    <row r="816" hidden="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c r="AB816" s="52"/>
      <c r="AC816" s="52"/>
      <c r="AD816" s="52"/>
      <c r="AE816" s="52"/>
    </row>
    <row r="817" hidden="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c r="AB817" s="52"/>
      <c r="AC817" s="52"/>
      <c r="AD817" s="52"/>
      <c r="AE817" s="52"/>
    </row>
    <row r="818" hidden="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c r="AB818" s="52"/>
      <c r="AC818" s="52"/>
      <c r="AD818" s="52"/>
      <c r="AE818" s="52"/>
    </row>
    <row r="819" hidden="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c r="AB819" s="52"/>
      <c r="AC819" s="52"/>
      <c r="AD819" s="52"/>
      <c r="AE819" s="52"/>
    </row>
    <row r="820" hidden="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c r="AB820" s="52"/>
      <c r="AC820" s="52"/>
      <c r="AD820" s="52"/>
      <c r="AE820" s="52"/>
    </row>
    <row r="821" hidden="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c r="AB821" s="52"/>
      <c r="AC821" s="52"/>
      <c r="AD821" s="52"/>
      <c r="AE821" s="52"/>
    </row>
    <row r="822" hidden="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c r="AB822" s="52"/>
      <c r="AC822" s="52"/>
      <c r="AD822" s="52"/>
      <c r="AE822" s="52"/>
    </row>
    <row r="823" hidden="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c r="AB823" s="52"/>
      <c r="AC823" s="52"/>
      <c r="AD823" s="52"/>
      <c r="AE823" s="52"/>
    </row>
    <row r="824" hidden="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c r="AE824" s="52"/>
    </row>
    <row r="825" hidden="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c r="AB825" s="52"/>
      <c r="AC825" s="52"/>
      <c r="AD825" s="52"/>
      <c r="AE825" s="52"/>
    </row>
    <row r="826" hidden="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c r="AB826" s="52"/>
      <c r="AC826" s="52"/>
      <c r="AD826" s="52"/>
      <c r="AE826" s="52"/>
    </row>
    <row r="827" hidden="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c r="AB827" s="52"/>
      <c r="AC827" s="52"/>
      <c r="AD827" s="52"/>
      <c r="AE827" s="52"/>
    </row>
    <row r="828" hidden="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c r="AB828" s="52"/>
      <c r="AC828" s="52"/>
      <c r="AD828" s="52"/>
      <c r="AE828" s="52"/>
    </row>
    <row r="829" hidden="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c r="AB829" s="52"/>
      <c r="AC829" s="52"/>
      <c r="AD829" s="52"/>
      <c r="AE829" s="52"/>
    </row>
    <row r="830" hidden="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c r="AB830" s="52"/>
      <c r="AC830" s="52"/>
      <c r="AD830" s="52"/>
      <c r="AE830" s="52"/>
    </row>
    <row r="831" hidden="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c r="AB831" s="52"/>
      <c r="AC831" s="52"/>
      <c r="AD831" s="52"/>
      <c r="AE831" s="52"/>
    </row>
    <row r="832" hidden="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c r="AB832" s="52"/>
      <c r="AC832" s="52"/>
      <c r="AD832" s="52"/>
      <c r="AE832" s="52"/>
    </row>
    <row r="833" hidden="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c r="AB833" s="52"/>
      <c r="AC833" s="52"/>
      <c r="AD833" s="52"/>
      <c r="AE833" s="52"/>
    </row>
    <row r="834" hidden="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c r="AB834" s="52"/>
      <c r="AC834" s="52"/>
      <c r="AD834" s="52"/>
      <c r="AE834" s="52"/>
    </row>
    <row r="835" hidden="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c r="AB835" s="52"/>
      <c r="AC835" s="52"/>
      <c r="AD835" s="52"/>
      <c r="AE835" s="52"/>
    </row>
    <row r="836" hidden="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c r="AE836" s="52"/>
    </row>
    <row r="837" hidden="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c r="AB837" s="52"/>
      <c r="AC837" s="52"/>
      <c r="AD837" s="52"/>
      <c r="AE837" s="52"/>
    </row>
    <row r="838" hidden="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c r="AB838" s="52"/>
      <c r="AC838" s="52"/>
      <c r="AD838" s="52"/>
      <c r="AE838" s="52"/>
    </row>
    <row r="839" hidden="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c r="AB839" s="52"/>
      <c r="AC839" s="52"/>
      <c r="AD839" s="52"/>
      <c r="AE839" s="52"/>
    </row>
    <row r="840" hidden="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c r="AB840" s="52"/>
      <c r="AC840" s="52"/>
      <c r="AD840" s="52"/>
      <c r="AE840" s="52"/>
    </row>
    <row r="841" hidden="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c r="AB841" s="52"/>
      <c r="AC841" s="52"/>
      <c r="AD841" s="52"/>
      <c r="AE841" s="52"/>
    </row>
    <row r="842" hidden="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c r="AB842" s="52"/>
      <c r="AC842" s="52"/>
      <c r="AD842" s="52"/>
      <c r="AE842" s="52"/>
    </row>
    <row r="843" hidden="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c r="AB843" s="52"/>
      <c r="AC843" s="52"/>
      <c r="AD843" s="52"/>
      <c r="AE843" s="52"/>
    </row>
    <row r="844" hidden="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c r="AB844" s="52"/>
      <c r="AC844" s="52"/>
      <c r="AD844" s="52"/>
      <c r="AE844" s="52"/>
    </row>
    <row r="845" hidden="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c r="AB845" s="52"/>
      <c r="AC845" s="52"/>
      <c r="AD845" s="52"/>
      <c r="AE845" s="52"/>
    </row>
    <row r="846" hidden="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c r="AB846" s="52"/>
      <c r="AC846" s="52"/>
      <c r="AD846" s="52"/>
      <c r="AE846" s="52"/>
    </row>
    <row r="847" hidden="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c r="AB847" s="52"/>
      <c r="AC847" s="52"/>
      <c r="AD847" s="52"/>
      <c r="AE847" s="52"/>
    </row>
    <row r="848" hidden="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c r="AB848" s="52"/>
      <c r="AC848" s="52"/>
      <c r="AD848" s="52"/>
      <c r="AE848" s="52"/>
    </row>
    <row r="849" hidden="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c r="AB849" s="52"/>
      <c r="AC849" s="52"/>
      <c r="AD849" s="52"/>
      <c r="AE849" s="52"/>
    </row>
    <row r="850" hidden="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c r="AB850" s="52"/>
      <c r="AC850" s="52"/>
      <c r="AD850" s="52"/>
      <c r="AE850" s="52"/>
    </row>
    <row r="851" hidden="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c r="AB851" s="52"/>
      <c r="AC851" s="52"/>
      <c r="AD851" s="52"/>
      <c r="AE851" s="52"/>
    </row>
    <row r="852" hidden="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c r="AB852" s="52"/>
      <c r="AC852" s="52"/>
      <c r="AD852" s="52"/>
      <c r="AE852" s="52"/>
    </row>
    <row r="853" hidden="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c r="AB853" s="52"/>
      <c r="AC853" s="52"/>
      <c r="AD853" s="52"/>
      <c r="AE853" s="52"/>
    </row>
    <row r="854" hidden="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c r="AB854" s="52"/>
      <c r="AC854" s="52"/>
      <c r="AD854" s="52"/>
      <c r="AE854" s="52"/>
    </row>
    <row r="855" hidden="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c r="AB855" s="52"/>
      <c r="AC855" s="52"/>
      <c r="AD855" s="52"/>
      <c r="AE855" s="52"/>
    </row>
    <row r="856" hidden="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c r="AB856" s="52"/>
      <c r="AC856" s="52"/>
      <c r="AD856" s="52"/>
      <c r="AE856" s="52"/>
    </row>
    <row r="857" hidden="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c r="AB857" s="52"/>
      <c r="AC857" s="52"/>
      <c r="AD857" s="52"/>
      <c r="AE857" s="52"/>
    </row>
    <row r="858" hidden="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c r="AB858" s="52"/>
      <c r="AC858" s="52"/>
      <c r="AD858" s="52"/>
      <c r="AE858" s="52"/>
    </row>
    <row r="859" hidden="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c r="AB859" s="52"/>
      <c r="AC859" s="52"/>
      <c r="AD859" s="52"/>
      <c r="AE859" s="52"/>
    </row>
    <row r="860" hidden="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c r="AB860" s="52"/>
      <c r="AC860" s="52"/>
      <c r="AD860" s="52"/>
      <c r="AE860" s="52"/>
    </row>
    <row r="861" hidden="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c r="AB861" s="52"/>
      <c r="AC861" s="52"/>
      <c r="AD861" s="52"/>
      <c r="AE861" s="52"/>
    </row>
    <row r="862" hidden="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c r="AB862" s="52"/>
      <c r="AC862" s="52"/>
      <c r="AD862" s="52"/>
      <c r="AE862" s="52"/>
    </row>
    <row r="863" hidden="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c r="AB863" s="52"/>
      <c r="AC863" s="52"/>
      <c r="AD863" s="52"/>
      <c r="AE863" s="52"/>
    </row>
    <row r="864" hidden="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c r="AB864" s="52"/>
      <c r="AC864" s="52"/>
      <c r="AD864" s="52"/>
      <c r="AE864" s="52"/>
    </row>
    <row r="865" hidden="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c r="AB865" s="52"/>
      <c r="AC865" s="52"/>
      <c r="AD865" s="52"/>
      <c r="AE865" s="52"/>
    </row>
    <row r="866" hidden="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c r="AB866" s="52"/>
      <c r="AC866" s="52"/>
      <c r="AD866" s="52"/>
      <c r="AE866" s="52"/>
    </row>
    <row r="867" hidden="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c r="AB867" s="52"/>
      <c r="AC867" s="52"/>
      <c r="AD867" s="52"/>
      <c r="AE867" s="52"/>
    </row>
    <row r="868" hidden="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c r="AB868" s="52"/>
      <c r="AC868" s="52"/>
      <c r="AD868" s="52"/>
      <c r="AE868" s="52"/>
    </row>
    <row r="869" hidden="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c r="AB869" s="52"/>
      <c r="AC869" s="52"/>
      <c r="AD869" s="52"/>
      <c r="AE869" s="52"/>
    </row>
    <row r="870" hidden="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c r="AB870" s="52"/>
      <c r="AC870" s="52"/>
      <c r="AD870" s="52"/>
      <c r="AE870" s="52"/>
    </row>
    <row r="871" hidden="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c r="AB871" s="52"/>
      <c r="AC871" s="52"/>
      <c r="AD871" s="52"/>
      <c r="AE871" s="52"/>
    </row>
    <row r="872" hidden="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c r="AB872" s="52"/>
      <c r="AC872" s="52"/>
      <c r="AD872" s="52"/>
      <c r="AE872" s="52"/>
    </row>
    <row r="873" hidden="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c r="AB873" s="52"/>
      <c r="AC873" s="52"/>
      <c r="AD873" s="52"/>
      <c r="AE873" s="52"/>
    </row>
    <row r="874" hidden="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c r="AB874" s="52"/>
      <c r="AC874" s="52"/>
      <c r="AD874" s="52"/>
      <c r="AE874" s="52"/>
    </row>
    <row r="875" hidden="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c r="AE875" s="52"/>
    </row>
    <row r="876" hidden="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c r="AB876" s="52"/>
      <c r="AC876" s="52"/>
      <c r="AD876" s="52"/>
      <c r="AE876" s="52"/>
    </row>
    <row r="877" hidden="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c r="AB877" s="52"/>
      <c r="AC877" s="52"/>
      <c r="AD877" s="52"/>
      <c r="AE877" s="52"/>
    </row>
    <row r="878" hidden="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c r="AB878" s="52"/>
      <c r="AC878" s="52"/>
      <c r="AD878" s="52"/>
      <c r="AE878" s="52"/>
    </row>
    <row r="879" hidden="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c r="AB879" s="52"/>
      <c r="AC879" s="52"/>
      <c r="AD879" s="52"/>
      <c r="AE879" s="52"/>
    </row>
    <row r="880" hidden="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c r="AB880" s="52"/>
      <c r="AC880" s="52"/>
      <c r="AD880" s="52"/>
      <c r="AE880" s="52"/>
    </row>
    <row r="881" hidden="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c r="AB881" s="52"/>
      <c r="AC881" s="52"/>
      <c r="AD881" s="52"/>
      <c r="AE881" s="52"/>
    </row>
    <row r="882" hidden="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c r="AB882" s="52"/>
      <c r="AC882" s="52"/>
      <c r="AD882" s="52"/>
      <c r="AE882" s="52"/>
    </row>
    <row r="883" hidden="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c r="AB883" s="52"/>
      <c r="AC883" s="52"/>
      <c r="AD883" s="52"/>
      <c r="AE883" s="52"/>
    </row>
    <row r="884" hidden="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c r="AB884" s="52"/>
      <c r="AC884" s="52"/>
      <c r="AD884" s="52"/>
      <c r="AE884" s="52"/>
    </row>
    <row r="885" hidden="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c r="AB885" s="52"/>
      <c r="AC885" s="52"/>
      <c r="AD885" s="52"/>
      <c r="AE885" s="52"/>
    </row>
    <row r="886" hidden="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c r="AB886" s="52"/>
      <c r="AC886" s="52"/>
      <c r="AD886" s="52"/>
      <c r="AE886" s="52"/>
    </row>
    <row r="887" hidden="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c r="AB887" s="52"/>
      <c r="AC887" s="52"/>
      <c r="AD887" s="52"/>
      <c r="AE887" s="52"/>
    </row>
    <row r="888" hidden="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c r="AB888" s="52"/>
      <c r="AC888" s="52"/>
      <c r="AD888" s="52"/>
      <c r="AE888" s="52"/>
    </row>
    <row r="889" hidden="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c r="AB889" s="52"/>
      <c r="AC889" s="52"/>
      <c r="AD889" s="52"/>
      <c r="AE889" s="52"/>
    </row>
    <row r="890" hidden="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c r="AB890" s="52"/>
      <c r="AC890" s="52"/>
      <c r="AD890" s="52"/>
      <c r="AE890" s="52"/>
    </row>
    <row r="891" hidden="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c r="AB891" s="52"/>
      <c r="AC891" s="52"/>
      <c r="AD891" s="52"/>
      <c r="AE891" s="52"/>
    </row>
    <row r="892" hidden="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c r="AB892" s="52"/>
      <c r="AC892" s="52"/>
      <c r="AD892" s="52"/>
      <c r="AE892" s="52"/>
    </row>
    <row r="893" hidden="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c r="AB893" s="52"/>
      <c r="AC893" s="52"/>
      <c r="AD893" s="52"/>
      <c r="AE893" s="52"/>
    </row>
    <row r="894" hidden="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c r="AB894" s="52"/>
      <c r="AC894" s="52"/>
      <c r="AD894" s="52"/>
      <c r="AE894" s="52"/>
    </row>
    <row r="895" hidden="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c r="AB895" s="52"/>
      <c r="AC895" s="52"/>
      <c r="AD895" s="52"/>
      <c r="AE895" s="52"/>
    </row>
    <row r="896" hidden="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c r="AB896" s="52"/>
      <c r="AC896" s="52"/>
      <c r="AD896" s="52"/>
      <c r="AE896" s="52"/>
    </row>
    <row r="897" hidden="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c r="AB897" s="52"/>
      <c r="AC897" s="52"/>
      <c r="AD897" s="52"/>
      <c r="AE897" s="52"/>
    </row>
    <row r="898" hidden="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c r="AB898" s="52"/>
      <c r="AC898" s="52"/>
      <c r="AD898" s="52"/>
      <c r="AE898" s="52"/>
    </row>
    <row r="899" hidden="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c r="AB899" s="52"/>
      <c r="AC899" s="52"/>
      <c r="AD899" s="52"/>
      <c r="AE899" s="52"/>
    </row>
    <row r="900" hidden="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c r="AB900" s="52"/>
      <c r="AC900" s="52"/>
      <c r="AD900" s="52"/>
      <c r="AE900" s="52"/>
    </row>
    <row r="901" hidden="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c r="AB901" s="52"/>
      <c r="AC901" s="52"/>
      <c r="AD901" s="52"/>
      <c r="AE901" s="52"/>
    </row>
    <row r="902" hidden="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c r="AB902" s="52"/>
      <c r="AC902" s="52"/>
      <c r="AD902" s="52"/>
      <c r="AE902" s="52"/>
    </row>
    <row r="903" hidden="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c r="AB903" s="52"/>
      <c r="AC903" s="52"/>
      <c r="AD903" s="52"/>
      <c r="AE903" s="52"/>
    </row>
    <row r="904" hidden="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c r="AB904" s="52"/>
      <c r="AC904" s="52"/>
      <c r="AD904" s="52"/>
      <c r="AE904" s="52"/>
    </row>
    <row r="905" hidden="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c r="AB905" s="52"/>
      <c r="AC905" s="52"/>
      <c r="AD905" s="52"/>
      <c r="AE905" s="52"/>
    </row>
    <row r="906" hidden="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c r="AB906" s="52"/>
      <c r="AC906" s="52"/>
      <c r="AD906" s="52"/>
      <c r="AE906" s="52"/>
    </row>
    <row r="907" hidden="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c r="AB907" s="52"/>
      <c r="AC907" s="52"/>
      <c r="AD907" s="52"/>
      <c r="AE907" s="52"/>
    </row>
    <row r="908" hidden="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c r="AB908" s="52"/>
      <c r="AC908" s="52"/>
      <c r="AD908" s="52"/>
      <c r="AE908" s="52"/>
    </row>
    <row r="909" hidden="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c r="AB909" s="52"/>
      <c r="AC909" s="52"/>
      <c r="AD909" s="52"/>
      <c r="AE909" s="52"/>
    </row>
    <row r="910" hidden="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c r="AB910" s="52"/>
      <c r="AC910" s="52"/>
      <c r="AD910" s="52"/>
      <c r="AE910" s="52"/>
    </row>
    <row r="911" hidden="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c r="AB911" s="52"/>
      <c r="AC911" s="52"/>
      <c r="AD911" s="52"/>
      <c r="AE911" s="52"/>
    </row>
    <row r="912" hidden="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c r="AB912" s="52"/>
      <c r="AC912" s="52"/>
      <c r="AD912" s="52"/>
      <c r="AE912" s="52"/>
    </row>
    <row r="913" hidden="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c r="AB913" s="52"/>
      <c r="AC913" s="52"/>
      <c r="AD913" s="52"/>
      <c r="AE913" s="52"/>
    </row>
    <row r="914" hidden="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c r="AB914" s="52"/>
      <c r="AC914" s="52"/>
      <c r="AD914" s="52"/>
      <c r="AE914" s="52"/>
    </row>
    <row r="915" hidden="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c r="AB915" s="52"/>
      <c r="AC915" s="52"/>
      <c r="AD915" s="52"/>
      <c r="AE915" s="52"/>
    </row>
    <row r="916" hidden="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c r="AB916" s="52"/>
      <c r="AC916" s="52"/>
      <c r="AD916" s="52"/>
      <c r="AE916" s="52"/>
    </row>
    <row r="917" hidden="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c r="AB917" s="52"/>
      <c r="AC917" s="52"/>
      <c r="AD917" s="52"/>
      <c r="AE917" s="52"/>
    </row>
    <row r="918" hidden="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c r="AB918" s="52"/>
      <c r="AC918" s="52"/>
      <c r="AD918" s="52"/>
      <c r="AE918" s="52"/>
    </row>
    <row r="919" hidden="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c r="AB919" s="52"/>
      <c r="AC919" s="52"/>
      <c r="AD919" s="52"/>
      <c r="AE919" s="52"/>
    </row>
    <row r="920" hidden="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c r="AB920" s="52"/>
      <c r="AC920" s="52"/>
      <c r="AD920" s="52"/>
      <c r="AE920" s="52"/>
    </row>
    <row r="921" hidden="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c r="AB921" s="52"/>
      <c r="AC921" s="52"/>
      <c r="AD921" s="52"/>
      <c r="AE921" s="52"/>
    </row>
    <row r="922" hidden="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c r="AB922" s="52"/>
      <c r="AC922" s="52"/>
      <c r="AD922" s="52"/>
      <c r="AE922" s="52"/>
    </row>
    <row r="923" hidden="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c r="AB923" s="52"/>
      <c r="AC923" s="52"/>
      <c r="AD923" s="52"/>
      <c r="AE923" s="52"/>
    </row>
    <row r="924" hidden="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c r="AB924" s="52"/>
      <c r="AC924" s="52"/>
      <c r="AD924" s="52"/>
      <c r="AE924" s="52"/>
    </row>
    <row r="925" hidden="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c r="AB925" s="52"/>
      <c r="AC925" s="52"/>
      <c r="AD925" s="52"/>
      <c r="AE925" s="52"/>
    </row>
    <row r="926" hidden="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c r="AB926" s="52"/>
      <c r="AC926" s="52"/>
      <c r="AD926" s="52"/>
      <c r="AE926" s="52"/>
    </row>
    <row r="927" hidden="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c r="AB927" s="52"/>
      <c r="AC927" s="52"/>
      <c r="AD927" s="52"/>
      <c r="AE927" s="52"/>
    </row>
    <row r="928" hidden="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c r="AB928" s="52"/>
      <c r="AC928" s="52"/>
      <c r="AD928" s="52"/>
      <c r="AE928" s="52"/>
    </row>
    <row r="929" hidden="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c r="AB929" s="52"/>
      <c r="AC929" s="52"/>
      <c r="AD929" s="52"/>
      <c r="AE929" s="52"/>
    </row>
    <row r="930" hidden="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c r="AB930" s="52"/>
      <c r="AC930" s="52"/>
      <c r="AD930" s="52"/>
      <c r="AE930" s="52"/>
    </row>
    <row r="931" hidden="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c r="AB931" s="52"/>
      <c r="AC931" s="52"/>
      <c r="AD931" s="52"/>
      <c r="AE931" s="52"/>
    </row>
    <row r="932" hidden="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c r="AB932" s="52"/>
      <c r="AC932" s="52"/>
      <c r="AD932" s="52"/>
      <c r="AE932" s="52"/>
    </row>
    <row r="933" hidden="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c r="AB933" s="52"/>
      <c r="AC933" s="52"/>
      <c r="AD933" s="52"/>
      <c r="AE933" s="52"/>
    </row>
    <row r="934" hidden="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c r="AB934" s="52"/>
      <c r="AC934" s="52"/>
      <c r="AD934" s="52"/>
      <c r="AE934" s="52"/>
    </row>
    <row r="935" hidden="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c r="AB935" s="52"/>
      <c r="AC935" s="52"/>
      <c r="AD935" s="52"/>
      <c r="AE935" s="52"/>
    </row>
    <row r="936" hidden="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c r="AB936" s="52"/>
      <c r="AC936" s="52"/>
      <c r="AD936" s="52"/>
      <c r="AE936" s="52"/>
    </row>
    <row r="937" hidden="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c r="AB937" s="52"/>
      <c r="AC937" s="52"/>
      <c r="AD937" s="52"/>
      <c r="AE937" s="52"/>
    </row>
    <row r="938" hidden="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c r="AB938" s="52"/>
      <c r="AC938" s="52"/>
      <c r="AD938" s="52"/>
      <c r="AE938" s="52"/>
    </row>
    <row r="939" hidden="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c r="AB939" s="52"/>
      <c r="AC939" s="52"/>
      <c r="AD939" s="52"/>
      <c r="AE939" s="52"/>
    </row>
    <row r="940" hidden="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c r="AB940" s="52"/>
      <c r="AC940" s="52"/>
      <c r="AD940" s="52"/>
      <c r="AE940" s="52"/>
    </row>
    <row r="941" hidden="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c r="AB941" s="52"/>
      <c r="AC941" s="52"/>
      <c r="AD941" s="52"/>
      <c r="AE941" s="52"/>
    </row>
    <row r="942" hidden="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c r="AB942" s="52"/>
      <c r="AC942" s="52"/>
      <c r="AD942" s="52"/>
      <c r="AE942" s="52"/>
    </row>
    <row r="943" hidden="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c r="AB943" s="52"/>
      <c r="AC943" s="52"/>
      <c r="AD943" s="52"/>
      <c r="AE943" s="52"/>
    </row>
    <row r="944" hidden="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c r="AB944" s="52"/>
      <c r="AC944" s="52"/>
      <c r="AD944" s="52"/>
      <c r="AE944" s="52"/>
    </row>
    <row r="945" hidden="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c r="AB945" s="52"/>
      <c r="AC945" s="52"/>
      <c r="AD945" s="52"/>
      <c r="AE945" s="52"/>
    </row>
    <row r="946" hidden="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c r="AB946" s="52"/>
      <c r="AC946" s="52"/>
      <c r="AD946" s="52"/>
      <c r="AE946" s="52"/>
    </row>
    <row r="947" hidden="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c r="AB947" s="52"/>
      <c r="AC947" s="52"/>
      <c r="AD947" s="52"/>
      <c r="AE947" s="52"/>
    </row>
    <row r="948" hidden="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c r="AB948" s="52"/>
      <c r="AC948" s="52"/>
      <c r="AD948" s="52"/>
      <c r="AE948" s="52"/>
    </row>
    <row r="949" hidden="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c r="AB949" s="52"/>
      <c r="AC949" s="52"/>
      <c r="AD949" s="52"/>
      <c r="AE949" s="52"/>
    </row>
    <row r="950" hidden="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c r="AB950" s="52"/>
      <c r="AC950" s="52"/>
      <c r="AD950" s="52"/>
      <c r="AE950" s="52"/>
    </row>
    <row r="951" hidden="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c r="AB951" s="52"/>
      <c r="AC951" s="52"/>
      <c r="AD951" s="52"/>
      <c r="AE951" s="52"/>
    </row>
    <row r="952" hidden="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c r="AB952" s="52"/>
      <c r="AC952" s="52"/>
      <c r="AD952" s="52"/>
      <c r="AE952" s="52"/>
    </row>
    <row r="953" hidden="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c r="AB953" s="52"/>
      <c r="AC953" s="52"/>
      <c r="AD953" s="52"/>
      <c r="AE953" s="52"/>
    </row>
    <row r="954" hidden="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c r="AB954" s="52"/>
      <c r="AC954" s="52"/>
      <c r="AD954" s="52"/>
      <c r="AE954" s="52"/>
    </row>
    <row r="955" hidden="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c r="AB955" s="52"/>
      <c r="AC955" s="52"/>
      <c r="AD955" s="52"/>
      <c r="AE955" s="52"/>
    </row>
    <row r="956" hidden="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c r="AB956" s="52"/>
      <c r="AC956" s="52"/>
      <c r="AD956" s="52"/>
      <c r="AE956" s="52"/>
    </row>
    <row r="957" hidden="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c r="AB957" s="52"/>
      <c r="AC957" s="52"/>
      <c r="AD957" s="52"/>
      <c r="AE957" s="52"/>
    </row>
    <row r="958" hidden="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c r="AB958" s="52"/>
      <c r="AC958" s="52"/>
      <c r="AD958" s="52"/>
      <c r="AE958" s="52"/>
    </row>
    <row r="959" hidden="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c r="AB959" s="52"/>
      <c r="AC959" s="52"/>
      <c r="AD959" s="52"/>
      <c r="AE959" s="52"/>
    </row>
    <row r="960" hidden="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c r="AB960" s="52"/>
      <c r="AC960" s="52"/>
      <c r="AD960" s="52"/>
      <c r="AE960" s="52"/>
    </row>
    <row r="961" hidden="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c r="AB961" s="52"/>
      <c r="AC961" s="52"/>
      <c r="AD961" s="52"/>
      <c r="AE961" s="52"/>
    </row>
    <row r="962" hidden="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c r="AB962" s="52"/>
      <c r="AC962" s="52"/>
      <c r="AD962" s="52"/>
      <c r="AE962" s="52"/>
    </row>
    <row r="963" hidden="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c r="AB963" s="52"/>
      <c r="AC963" s="52"/>
      <c r="AD963" s="52"/>
      <c r="AE963" s="52"/>
    </row>
    <row r="964" hidden="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c r="AB964" s="52"/>
      <c r="AC964" s="52"/>
      <c r="AD964" s="52"/>
      <c r="AE964" s="52"/>
    </row>
    <row r="965" hidden="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c r="AB965" s="52"/>
      <c r="AC965" s="52"/>
      <c r="AD965" s="52"/>
      <c r="AE965" s="52"/>
    </row>
    <row r="966" hidden="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c r="AB966" s="52"/>
      <c r="AC966" s="52"/>
      <c r="AD966" s="52"/>
      <c r="AE966" s="52"/>
    </row>
    <row r="967" hidden="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c r="AB967" s="52"/>
      <c r="AC967" s="52"/>
      <c r="AD967" s="52"/>
      <c r="AE967" s="52"/>
    </row>
    <row r="968" hidden="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c r="AB968" s="52"/>
      <c r="AC968" s="52"/>
      <c r="AD968" s="52"/>
      <c r="AE968" s="52"/>
    </row>
    <row r="969" hidden="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c r="AB969" s="52"/>
      <c r="AC969" s="52"/>
      <c r="AD969" s="52"/>
      <c r="AE969" s="52"/>
    </row>
    <row r="970" hidden="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c r="AB970" s="52"/>
      <c r="AC970" s="52"/>
      <c r="AD970" s="52"/>
      <c r="AE970" s="52"/>
    </row>
    <row r="971" hidden="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c r="AB971" s="52"/>
      <c r="AC971" s="52"/>
      <c r="AD971" s="52"/>
      <c r="AE971" s="52"/>
    </row>
    <row r="972">
      <c r="A972" s="382"/>
      <c r="B972" s="369"/>
      <c r="C972" s="370" t="s">
        <v>203</v>
      </c>
      <c r="F972" s="369"/>
      <c r="G972" s="382"/>
      <c r="H972" s="369"/>
      <c r="I972" s="370" t="s">
        <v>204</v>
      </c>
      <c r="L972" s="369"/>
      <c r="M972" s="52"/>
      <c r="N972" s="52"/>
      <c r="O972" s="52"/>
      <c r="P972" s="52"/>
      <c r="Q972" s="52"/>
      <c r="R972" s="52"/>
      <c r="S972" s="52"/>
      <c r="T972" s="52"/>
      <c r="U972" s="52"/>
      <c r="V972" s="52"/>
      <c r="W972" s="52"/>
      <c r="X972" s="52"/>
      <c r="Y972" s="52"/>
      <c r="Z972" s="52"/>
      <c r="AA972" s="52"/>
      <c r="AB972" s="52"/>
      <c r="AC972" s="52"/>
      <c r="AD972" s="52"/>
      <c r="AE972" s="52"/>
    </row>
    <row r="973">
      <c r="A973" s="382"/>
      <c r="B973" s="371"/>
      <c r="C973" s="377"/>
      <c r="D973" s="377"/>
      <c r="E973" s="377"/>
      <c r="F973" s="371"/>
      <c r="G973" s="382"/>
      <c r="H973" s="371"/>
      <c r="I973" s="377"/>
      <c r="J973" s="377"/>
      <c r="K973" s="377"/>
      <c r="L973" s="371"/>
      <c r="M973" s="52"/>
      <c r="N973" s="52"/>
      <c r="O973" s="52"/>
      <c r="P973" s="52"/>
      <c r="Q973" s="52"/>
      <c r="R973" s="52"/>
      <c r="S973" s="52"/>
      <c r="T973" s="52"/>
      <c r="U973" s="52"/>
      <c r="V973" s="52"/>
      <c r="W973" s="52"/>
      <c r="X973" s="52"/>
      <c r="Y973" s="52"/>
      <c r="Z973" s="52"/>
      <c r="AA973" s="52"/>
      <c r="AB973" s="52"/>
      <c r="AC973" s="52"/>
      <c r="AD973" s="52"/>
      <c r="AE973" s="52"/>
    </row>
    <row r="974">
      <c r="A974" s="382"/>
      <c r="B974" s="373"/>
      <c r="C974" s="374" t="s">
        <v>200</v>
      </c>
      <c r="F974" s="375"/>
      <c r="G974" s="382"/>
      <c r="H974" s="373"/>
      <c r="I974" s="383" t="s">
        <v>200</v>
      </c>
      <c r="L974" s="375"/>
      <c r="M974" s="52"/>
      <c r="N974" s="52"/>
      <c r="O974" s="52"/>
      <c r="P974" s="52"/>
      <c r="Q974" s="52"/>
      <c r="R974" s="52"/>
      <c r="S974" s="52"/>
      <c r="T974" s="52"/>
      <c r="U974" s="52"/>
      <c r="V974" s="52"/>
      <c r="W974" s="52"/>
      <c r="X974" s="52"/>
      <c r="Y974" s="52"/>
      <c r="Z974" s="52"/>
      <c r="AA974" s="52"/>
      <c r="AB974" s="52"/>
      <c r="AC974" s="52"/>
      <c r="AD974" s="52"/>
      <c r="AE974" s="52"/>
    </row>
    <row r="975">
      <c r="A975" s="382"/>
      <c r="B975" s="371"/>
      <c r="C975" s="371"/>
      <c r="D975" s="371"/>
      <c r="E975" s="371"/>
      <c r="F975" s="371"/>
      <c r="G975" s="382"/>
      <c r="H975" s="371"/>
      <c r="I975" s="371"/>
      <c r="J975" s="371"/>
      <c r="K975" s="371"/>
      <c r="L975" s="371"/>
      <c r="M975" s="52"/>
      <c r="N975" s="52"/>
      <c r="O975" s="52"/>
      <c r="P975" s="52"/>
      <c r="Q975" s="52"/>
      <c r="R975" s="52"/>
      <c r="S975" s="52"/>
      <c r="T975" s="52"/>
      <c r="U975" s="52"/>
      <c r="V975" s="52"/>
      <c r="W975" s="52"/>
      <c r="X975" s="52"/>
      <c r="Y975" s="52"/>
      <c r="Z975" s="52"/>
      <c r="AA975" s="52"/>
      <c r="AB975" s="52"/>
      <c r="AC975" s="52"/>
      <c r="AD975" s="52"/>
      <c r="AE975" s="52"/>
    </row>
    <row r="976">
      <c r="A976" s="382"/>
      <c r="B976" s="378"/>
      <c r="C976" s="378"/>
      <c r="D976" s="378"/>
      <c r="E976" s="371"/>
      <c r="F976" s="371"/>
      <c r="G976" s="382"/>
      <c r="H976" s="378"/>
      <c r="I976" s="378"/>
      <c r="J976" s="378"/>
      <c r="K976" s="371"/>
      <c r="L976" s="371"/>
      <c r="M976" s="52"/>
      <c r="N976" s="52"/>
      <c r="O976" s="52"/>
      <c r="P976" s="52"/>
      <c r="Q976" s="52"/>
      <c r="R976" s="52"/>
      <c r="S976" s="52"/>
      <c r="T976" s="52"/>
      <c r="U976" s="52"/>
      <c r="V976" s="52"/>
      <c r="W976" s="52"/>
      <c r="X976" s="52"/>
      <c r="Y976" s="52"/>
      <c r="Z976" s="52"/>
      <c r="AA976" s="52"/>
      <c r="AB976" s="52"/>
      <c r="AC976" s="52"/>
      <c r="AD976" s="52"/>
      <c r="AE976" s="52"/>
    </row>
    <row r="977">
      <c r="A977" s="382"/>
      <c r="B977" s="371"/>
      <c r="C977" s="371"/>
      <c r="D977" s="371"/>
      <c r="E977" s="371"/>
      <c r="F977" s="371"/>
      <c r="G977" s="382"/>
      <c r="H977" s="371"/>
      <c r="I977" s="371"/>
      <c r="J977" s="371"/>
      <c r="K977" s="371"/>
      <c r="L977" s="371"/>
      <c r="M977" s="52"/>
      <c r="N977" s="52"/>
      <c r="O977" s="52"/>
      <c r="P977" s="52"/>
      <c r="Q977" s="52"/>
      <c r="R977" s="52"/>
      <c r="S977" s="52"/>
      <c r="T977" s="52"/>
      <c r="U977" s="52"/>
      <c r="V977" s="52"/>
      <c r="W977" s="52"/>
      <c r="X977" s="52"/>
      <c r="Y977" s="52"/>
      <c r="Z977" s="52"/>
      <c r="AA977" s="52"/>
      <c r="AB977" s="52"/>
      <c r="AC977" s="52"/>
      <c r="AD977" s="52"/>
      <c r="AE977" s="52"/>
    </row>
    <row r="978">
      <c r="A978" s="382"/>
      <c r="B978" s="371"/>
      <c r="C978" s="371"/>
      <c r="D978" s="371"/>
      <c r="E978" s="371"/>
      <c r="F978" s="371"/>
      <c r="G978" s="382"/>
      <c r="H978" s="371"/>
      <c r="I978" s="371"/>
      <c r="J978" s="371"/>
      <c r="K978" s="371"/>
      <c r="L978" s="371"/>
      <c r="M978" s="52"/>
      <c r="N978" s="52"/>
      <c r="O978" s="52"/>
      <c r="P978" s="52"/>
      <c r="Q978" s="52"/>
      <c r="R978" s="52"/>
      <c r="S978" s="52"/>
      <c r="T978" s="52"/>
      <c r="U978" s="52"/>
      <c r="V978" s="52"/>
      <c r="W978" s="52"/>
      <c r="X978" s="52"/>
      <c r="Y978" s="52"/>
      <c r="Z978" s="52"/>
      <c r="AA978" s="52"/>
      <c r="AB978" s="52"/>
      <c r="AC978" s="52"/>
      <c r="AD978" s="52"/>
      <c r="AE978" s="52"/>
    </row>
    <row r="979">
      <c r="A979" s="382"/>
      <c r="B979" s="371"/>
      <c r="C979" s="371"/>
      <c r="D979" s="371"/>
      <c r="E979" s="371"/>
      <c r="F979" s="371"/>
      <c r="G979" s="382"/>
      <c r="H979" s="371"/>
      <c r="I979" s="371"/>
      <c r="J979" s="371"/>
      <c r="K979" s="371"/>
      <c r="L979" s="371"/>
      <c r="M979" s="52"/>
      <c r="N979" s="52"/>
      <c r="O979" s="52"/>
      <c r="P979" s="52"/>
      <c r="Q979" s="52"/>
      <c r="R979" s="52"/>
      <c r="S979" s="52"/>
      <c r="T979" s="52"/>
      <c r="U979" s="52"/>
      <c r="V979" s="52"/>
      <c r="W979" s="52"/>
      <c r="X979" s="52"/>
      <c r="Y979" s="52"/>
      <c r="Z979" s="52"/>
      <c r="AA979" s="52"/>
      <c r="AB979" s="52"/>
      <c r="AC979" s="52"/>
      <c r="AD979" s="52"/>
      <c r="AE979" s="52"/>
    </row>
    <row r="980">
      <c r="A980" s="382"/>
      <c r="B980" s="371"/>
      <c r="C980" s="371"/>
      <c r="D980" s="371"/>
      <c r="E980" s="371"/>
      <c r="F980" s="371"/>
      <c r="G980" s="382"/>
      <c r="H980" s="371"/>
      <c r="I980" s="371"/>
      <c r="J980" s="371"/>
      <c r="K980" s="371"/>
      <c r="L980" s="371"/>
      <c r="M980" s="52"/>
      <c r="N980" s="52"/>
      <c r="O980" s="52"/>
      <c r="P980" s="52"/>
      <c r="Q980" s="52"/>
      <c r="R980" s="52"/>
      <c r="S980" s="52"/>
      <c r="T980" s="52"/>
      <c r="U980" s="52"/>
      <c r="V980" s="52"/>
      <c r="W980" s="52"/>
      <c r="X980" s="52"/>
      <c r="Y980" s="52"/>
      <c r="Z980" s="52"/>
      <c r="AA980" s="52"/>
      <c r="AB980" s="52"/>
      <c r="AC980" s="52"/>
      <c r="AD980" s="52"/>
      <c r="AE980" s="52"/>
    </row>
    <row r="981">
      <c r="A981" s="382"/>
      <c r="B981" s="371"/>
      <c r="C981" s="371"/>
      <c r="D981" s="371"/>
      <c r="E981" s="371"/>
      <c r="F981" s="371"/>
      <c r="G981" s="382"/>
      <c r="H981" s="371"/>
      <c r="I981" s="371"/>
      <c r="J981" s="371"/>
      <c r="K981" s="371"/>
      <c r="L981" s="371"/>
      <c r="M981" s="52"/>
      <c r="N981" s="52"/>
      <c r="O981" s="52"/>
      <c r="P981" s="52"/>
      <c r="Q981" s="52"/>
      <c r="R981" s="52"/>
      <c r="S981" s="52"/>
      <c r="T981" s="52"/>
      <c r="U981" s="52"/>
      <c r="V981" s="52"/>
      <c r="W981" s="52"/>
      <c r="X981" s="52"/>
      <c r="Y981" s="52"/>
      <c r="Z981" s="52"/>
      <c r="AA981" s="52"/>
      <c r="AB981" s="52"/>
      <c r="AC981" s="52"/>
      <c r="AD981" s="52"/>
      <c r="AE981" s="52"/>
    </row>
    <row r="982">
      <c r="A982" s="382"/>
      <c r="B982" s="371"/>
      <c r="C982" s="371"/>
      <c r="D982" s="371"/>
      <c r="E982" s="371"/>
      <c r="F982" s="371"/>
      <c r="G982" s="382"/>
      <c r="H982" s="371"/>
      <c r="I982" s="371"/>
      <c r="J982" s="371"/>
      <c r="K982" s="371"/>
      <c r="L982" s="371"/>
      <c r="M982" s="52"/>
      <c r="N982" s="52"/>
      <c r="O982" s="52"/>
      <c r="P982" s="52"/>
      <c r="Q982" s="52"/>
      <c r="R982" s="52"/>
      <c r="S982" s="52"/>
      <c r="T982" s="52"/>
      <c r="U982" s="52"/>
      <c r="V982" s="52"/>
      <c r="W982" s="52"/>
      <c r="X982" s="52"/>
      <c r="Y982" s="52"/>
      <c r="Z982" s="52"/>
      <c r="AA982" s="52"/>
      <c r="AB982" s="52"/>
      <c r="AC982" s="52"/>
      <c r="AD982" s="52"/>
      <c r="AE982" s="52"/>
    </row>
    <row r="983">
      <c r="A983" s="382"/>
      <c r="B983" s="371"/>
      <c r="C983" s="371"/>
      <c r="D983" s="371"/>
      <c r="E983" s="371"/>
      <c r="F983" s="371"/>
      <c r="G983" s="382"/>
      <c r="H983" s="371"/>
      <c r="I983" s="371"/>
      <c r="J983" s="371"/>
      <c r="K983" s="371"/>
      <c r="L983" s="371"/>
      <c r="M983" s="52"/>
      <c r="N983" s="52"/>
      <c r="O983" s="52"/>
      <c r="P983" s="52"/>
      <c r="Q983" s="52"/>
      <c r="R983" s="52"/>
      <c r="S983" s="52"/>
      <c r="T983" s="52"/>
      <c r="U983" s="52"/>
      <c r="V983" s="52"/>
      <c r="W983" s="52"/>
      <c r="X983" s="52"/>
      <c r="Y983" s="52"/>
      <c r="Z983" s="52"/>
      <c r="AA983" s="52"/>
      <c r="AB983" s="52"/>
      <c r="AC983" s="52"/>
      <c r="AD983" s="52"/>
      <c r="AE983" s="52"/>
    </row>
    <row r="984">
      <c r="A984" s="382"/>
      <c r="B984" s="371"/>
      <c r="C984" s="371"/>
      <c r="D984" s="371"/>
      <c r="E984" s="371"/>
      <c r="F984" s="371"/>
      <c r="G984" s="382"/>
      <c r="H984" s="371"/>
      <c r="I984" s="371"/>
      <c r="J984" s="371"/>
      <c r="K984" s="371"/>
      <c r="L984" s="371"/>
      <c r="M984" s="52"/>
      <c r="N984" s="52"/>
      <c r="O984" s="52"/>
      <c r="P984" s="52"/>
      <c r="Q984" s="52"/>
      <c r="R984" s="52"/>
      <c r="S984" s="52"/>
      <c r="T984" s="52"/>
      <c r="U984" s="52"/>
      <c r="V984" s="52"/>
      <c r="W984" s="52"/>
      <c r="X984" s="52"/>
      <c r="Y984" s="52"/>
      <c r="Z984" s="52"/>
      <c r="AA984" s="52"/>
      <c r="AB984" s="52"/>
      <c r="AC984" s="52"/>
      <c r="AD984" s="52"/>
      <c r="AE984" s="52"/>
    </row>
    <row r="985">
      <c r="A985" s="382"/>
      <c r="B985" s="371"/>
      <c r="C985" s="371"/>
      <c r="D985" s="371"/>
      <c r="E985" s="371"/>
      <c r="F985" s="371"/>
      <c r="G985" s="382"/>
      <c r="H985" s="371"/>
      <c r="I985" s="371"/>
      <c r="J985" s="371"/>
      <c r="K985" s="371"/>
      <c r="L985" s="371"/>
      <c r="M985" s="52"/>
      <c r="N985" s="52"/>
      <c r="O985" s="52"/>
      <c r="P985" s="52"/>
      <c r="Q985" s="52"/>
      <c r="R985" s="52"/>
      <c r="S985" s="52"/>
      <c r="T985" s="52"/>
      <c r="U985" s="52"/>
      <c r="V985" s="52"/>
      <c r="W985" s="52"/>
      <c r="X985" s="52"/>
      <c r="Y985" s="52"/>
      <c r="Z985" s="52"/>
      <c r="AA985" s="52"/>
      <c r="AB985" s="52"/>
      <c r="AC985" s="52"/>
      <c r="AD985" s="52"/>
      <c r="AE985" s="52"/>
    </row>
    <row r="986">
      <c r="A986" s="382"/>
      <c r="B986" s="371"/>
      <c r="C986" s="371"/>
      <c r="D986" s="371"/>
      <c r="E986" s="371"/>
      <c r="F986" s="371"/>
      <c r="G986" s="382"/>
      <c r="H986" s="371"/>
      <c r="I986" s="371"/>
      <c r="J986" s="371"/>
      <c r="K986" s="371"/>
      <c r="L986" s="371"/>
      <c r="M986" s="52"/>
      <c r="N986" s="52"/>
      <c r="O986" s="52"/>
      <c r="P986" s="52"/>
      <c r="Q986" s="52"/>
      <c r="R986" s="52"/>
      <c r="S986" s="52"/>
      <c r="T986" s="52"/>
      <c r="U986" s="52"/>
      <c r="V986" s="52"/>
      <c r="W986" s="52"/>
      <c r="X986" s="52"/>
      <c r="Y986" s="52"/>
      <c r="Z986" s="52"/>
      <c r="AA986" s="52"/>
      <c r="AB986" s="52"/>
      <c r="AC986" s="52"/>
      <c r="AD986" s="52"/>
      <c r="AE986" s="52"/>
    </row>
    <row r="987">
      <c r="A987" s="382"/>
      <c r="B987" s="371"/>
      <c r="C987" s="371"/>
      <c r="D987" s="371"/>
      <c r="E987" s="371"/>
      <c r="F987" s="371"/>
      <c r="G987" s="382"/>
      <c r="H987" s="371"/>
      <c r="I987" s="371"/>
      <c r="J987" s="371"/>
      <c r="K987" s="371"/>
      <c r="L987" s="371"/>
      <c r="M987" s="52"/>
      <c r="N987" s="52"/>
      <c r="O987" s="52"/>
      <c r="P987" s="52"/>
      <c r="Q987" s="52"/>
      <c r="R987" s="52"/>
      <c r="S987" s="52"/>
      <c r="T987" s="52"/>
      <c r="U987" s="52"/>
      <c r="V987" s="52"/>
      <c r="W987" s="52"/>
      <c r="X987" s="52"/>
      <c r="Y987" s="52"/>
      <c r="Z987" s="52"/>
      <c r="AA987" s="52"/>
      <c r="AB987" s="52"/>
      <c r="AC987" s="52"/>
      <c r="AD987" s="52"/>
      <c r="AE987" s="52"/>
    </row>
    <row r="988">
      <c r="A988" s="382" t="s">
        <v>205</v>
      </c>
      <c r="M988" s="52"/>
      <c r="N988" s="52"/>
      <c r="O988" s="52"/>
      <c r="P988" s="52"/>
      <c r="Q988" s="52"/>
      <c r="R988" s="52"/>
      <c r="S988" s="52"/>
      <c r="T988" s="52"/>
      <c r="U988" s="52"/>
      <c r="V988" s="52"/>
      <c r="W988" s="52"/>
      <c r="X988" s="52"/>
      <c r="Y988" s="52"/>
      <c r="Z988" s="52"/>
      <c r="AA988" s="52"/>
      <c r="AB988" s="52"/>
      <c r="AC988" s="52"/>
      <c r="AD988" s="52"/>
      <c r="AE988" s="52"/>
    </row>
    <row r="989">
      <c r="A989" s="382"/>
      <c r="B989" s="382"/>
      <c r="C989" s="382"/>
      <c r="D989" s="382"/>
      <c r="E989" s="382"/>
      <c r="F989" s="382"/>
      <c r="G989" s="382"/>
      <c r="H989" s="382"/>
      <c r="I989" s="382"/>
      <c r="J989" s="382"/>
      <c r="K989" s="382"/>
      <c r="L989" s="382"/>
      <c r="M989" s="52"/>
      <c r="N989" s="52"/>
      <c r="O989" s="52"/>
      <c r="P989" s="52"/>
      <c r="Q989" s="52"/>
      <c r="R989" s="52"/>
      <c r="S989" s="52"/>
      <c r="T989" s="52"/>
      <c r="U989" s="52"/>
      <c r="V989" s="52"/>
      <c r="W989" s="52"/>
      <c r="X989" s="52"/>
      <c r="Y989" s="52"/>
      <c r="Z989" s="52"/>
      <c r="AA989" s="52"/>
      <c r="AB989" s="52"/>
      <c r="AC989" s="52"/>
      <c r="AD989" s="52"/>
      <c r="AE989" s="52"/>
    </row>
  </sheetData>
  <mergeCells count="14">
    <mergeCell ref="C22:E22"/>
    <mergeCell ref="I22:K22"/>
    <mergeCell ref="C972:E972"/>
    <mergeCell ref="I972:K972"/>
    <mergeCell ref="C974:E974"/>
    <mergeCell ref="I974:K974"/>
    <mergeCell ref="A988:L988"/>
    <mergeCell ref="C1:I1"/>
    <mergeCell ref="C3:E3"/>
    <mergeCell ref="I3:K3"/>
    <mergeCell ref="C5:E5"/>
    <mergeCell ref="I5:K5"/>
    <mergeCell ref="C20:E20"/>
    <mergeCell ref="I20:K20"/>
  </mergeCells>
  <hyperlinks>
    <hyperlink r:id="rId1" ref="C5"/>
    <hyperlink r:id="rId2" ref="I5"/>
    <hyperlink r:id="rId3" ref="C22"/>
    <hyperlink r:id="rId4" ref="I22"/>
    <hyperlink r:id="rId5" ref="C974"/>
    <hyperlink r:id="rId6" ref="I974"/>
  </hyperlinks>
  <drawing r:id="rId7"/>
  <tableParts count="1">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2.63" defaultRowHeight="15.75"/>
  <cols>
    <col customWidth="1" min="1" max="1" width="2.25"/>
    <col customWidth="1" min="2" max="2" width="17.5"/>
    <col customWidth="1" min="3" max="3" width="38.38"/>
    <col customWidth="1" min="4" max="4" width="2.38"/>
    <col customWidth="1" min="5" max="5" width="21.5"/>
    <col customWidth="1" min="6" max="6" width="15.25"/>
    <col customWidth="1" min="10" max="10" width="2.13"/>
    <col customWidth="1" min="11" max="11" width="18.25"/>
    <col customWidth="1" min="12" max="12" width="19.88"/>
    <col customWidth="1" min="13" max="13" width="19.13"/>
    <col customWidth="1" min="14" max="14" width="17.63"/>
    <col customWidth="1" min="15" max="15" width="2.38"/>
    <col hidden="1" min="16" max="26" width="12.63"/>
  </cols>
  <sheetData>
    <row r="1" ht="66.75" customHeight="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ht="9.75" customHeight="1">
      <c r="A2" s="85"/>
      <c r="B2" s="85"/>
      <c r="C2" s="85"/>
      <c r="D2" s="85"/>
      <c r="E2" s="85"/>
      <c r="F2" s="85"/>
      <c r="G2" s="85"/>
      <c r="H2" s="85"/>
      <c r="I2" s="85"/>
      <c r="J2" s="85"/>
      <c r="K2" s="85"/>
      <c r="L2" s="85"/>
      <c r="M2" s="85"/>
      <c r="N2" s="85"/>
      <c r="O2" s="85"/>
      <c r="P2" s="85"/>
      <c r="Q2" s="85"/>
      <c r="R2" s="85"/>
      <c r="S2" s="384"/>
      <c r="T2" s="384"/>
      <c r="U2" s="384"/>
      <c r="V2" s="384"/>
      <c r="W2" s="384"/>
      <c r="X2" s="384"/>
      <c r="Y2" s="384"/>
      <c r="Z2" s="384"/>
    </row>
    <row r="3" ht="26.25" customHeight="1">
      <c r="A3" s="85"/>
      <c r="B3" s="385" t="s">
        <v>206</v>
      </c>
      <c r="C3" s="10"/>
      <c r="D3" s="85"/>
      <c r="E3" s="385" t="s">
        <v>207</v>
      </c>
      <c r="F3" s="9"/>
      <c r="G3" s="9"/>
      <c r="H3" s="9"/>
      <c r="I3" s="10"/>
      <c r="J3" s="85"/>
      <c r="K3" s="385" t="s">
        <v>208</v>
      </c>
      <c r="L3" s="9"/>
      <c r="M3" s="9"/>
      <c r="N3" s="10"/>
      <c r="O3" s="85"/>
      <c r="P3" s="85"/>
      <c r="Q3" s="85"/>
      <c r="R3" s="85"/>
      <c r="S3" s="384"/>
      <c r="T3" s="384"/>
      <c r="U3" s="384"/>
      <c r="V3" s="384"/>
      <c r="W3" s="384"/>
      <c r="X3" s="384"/>
      <c r="Y3" s="384"/>
      <c r="Z3" s="384"/>
    </row>
    <row r="4">
      <c r="A4" s="85"/>
      <c r="B4" s="386" t="s">
        <v>209</v>
      </c>
      <c r="C4" s="387" t="s">
        <v>4</v>
      </c>
      <c r="D4" s="85"/>
      <c r="E4" s="388" t="s">
        <v>210</v>
      </c>
      <c r="F4" s="389" t="s">
        <v>211</v>
      </c>
      <c r="G4" s="389" t="s">
        <v>212</v>
      </c>
      <c r="H4" s="390" t="s">
        <v>213</v>
      </c>
      <c r="I4" s="391" t="s">
        <v>214</v>
      </c>
      <c r="J4" s="85"/>
      <c r="K4" s="392"/>
      <c r="L4" s="389" t="s">
        <v>41</v>
      </c>
      <c r="M4" s="390" t="s">
        <v>215</v>
      </c>
      <c r="N4" s="391" t="s">
        <v>216</v>
      </c>
      <c r="O4" s="85"/>
      <c r="P4" s="85"/>
      <c r="Q4" s="85"/>
      <c r="R4" s="85"/>
      <c r="S4" s="384"/>
      <c r="T4" s="384"/>
      <c r="U4" s="384"/>
      <c r="V4" s="384"/>
      <c r="W4" s="384"/>
      <c r="X4" s="384"/>
      <c r="Y4" s="384"/>
      <c r="Z4" s="384"/>
    </row>
    <row r="5">
      <c r="A5" s="85"/>
      <c r="B5" s="393">
        <v>100000.0</v>
      </c>
      <c r="C5" s="394">
        <v>0.0</v>
      </c>
      <c r="D5" s="85"/>
      <c r="E5" s="303" t="s">
        <v>217</v>
      </c>
      <c r="F5" s="395">
        <f>IF('PART 1 - Data Input &amp; Sellabili'!G44="Use Common Multiples",'PART 1 - Data Input &amp; Sellabili'!D50,'PART 1 - Data Input &amp; Sellabili'!D51)</f>
        <v>1.7</v>
      </c>
      <c r="G5" s="396">
        <f t="shared" ref="G5:G21" si="1">$I$22*F5</f>
        <v>2227000</v>
      </c>
      <c r="H5" s="397">
        <v>0.1</v>
      </c>
      <c r="I5" s="398">
        <v>-2.0</v>
      </c>
      <c r="J5" s="85"/>
      <c r="K5" s="399" t="s">
        <v>216</v>
      </c>
      <c r="L5" s="400">
        <f t="shared" ref="L5:L9" si="2">SUM(M5:N5)</f>
        <v>3930000</v>
      </c>
      <c r="M5" s="401">
        <v>0.0</v>
      </c>
      <c r="N5" s="402">
        <f>'PART 2 - Value Acceleration Cal'!Z16</f>
        <v>3930000</v>
      </c>
      <c r="O5" s="85"/>
      <c r="P5" s="85"/>
      <c r="Q5" s="85"/>
      <c r="R5" s="85"/>
      <c r="S5" s="384"/>
      <c r="T5" s="384"/>
      <c r="U5" s="384"/>
      <c r="V5" s="384"/>
      <c r="W5" s="384"/>
      <c r="X5" s="384"/>
      <c r="Y5" s="384"/>
      <c r="Z5" s="384"/>
    </row>
    <row r="6">
      <c r="A6" s="85"/>
      <c r="B6" s="403">
        <v>250000.0</v>
      </c>
      <c r="C6" s="404">
        <v>1.0</v>
      </c>
      <c r="D6" s="85"/>
      <c r="E6" s="306"/>
      <c r="F6" s="405">
        <f t="shared" ref="F6:F8" si="3">F5+(($F$9-$F$5)/4)</f>
        <v>1.95</v>
      </c>
      <c r="G6" s="307">
        <f t="shared" si="1"/>
        <v>2554500</v>
      </c>
      <c r="H6" s="406">
        <v>0.2</v>
      </c>
      <c r="I6" s="407">
        <v>-1.75</v>
      </c>
      <c r="J6" s="85"/>
      <c r="K6" s="399" t="s">
        <v>218</v>
      </c>
      <c r="L6" s="400">
        <f t="shared" si="2"/>
        <v>4912500</v>
      </c>
      <c r="M6" s="400">
        <f>'PART 2 - Value Acceleration Cal'!E16-'PART 2 - Value Acceleration Cal'!Z16</f>
        <v>982500</v>
      </c>
      <c r="N6" s="408">
        <f>'PART 2 - Value Acceleration Cal'!Z16</f>
        <v>3930000</v>
      </c>
      <c r="O6" s="85"/>
      <c r="P6" s="85"/>
      <c r="Q6" s="85"/>
      <c r="R6" s="85"/>
      <c r="S6" s="384"/>
      <c r="T6" s="384"/>
      <c r="U6" s="384"/>
      <c r="V6" s="384"/>
      <c r="W6" s="384"/>
      <c r="X6" s="384"/>
      <c r="Y6" s="384"/>
      <c r="Z6" s="384"/>
    </row>
    <row r="7">
      <c r="A7" s="85"/>
      <c r="B7" s="393">
        <v>500000.0</v>
      </c>
      <c r="C7" s="394">
        <v>3.0</v>
      </c>
      <c r="D7" s="85"/>
      <c r="E7" s="303" t="s">
        <v>219</v>
      </c>
      <c r="F7" s="409">
        <f t="shared" si="3"/>
        <v>2.2</v>
      </c>
      <c r="G7" s="396">
        <f t="shared" si="1"/>
        <v>2882000</v>
      </c>
      <c r="H7" s="397">
        <v>0.3</v>
      </c>
      <c r="I7" s="398">
        <v>-1.5</v>
      </c>
      <c r="J7" s="85"/>
      <c r="K7" s="399" t="s">
        <v>220</v>
      </c>
      <c r="L7" s="400">
        <f t="shared" si="2"/>
        <v>5130000</v>
      </c>
      <c r="M7" s="400">
        <f>'PART 2 - Value Acceleration Cal'!K16-'PART 2 - Value Acceleration Cal'!Z16</f>
        <v>1200000</v>
      </c>
      <c r="N7" s="408">
        <f>'PART 2 - Value Acceleration Cal'!Z16</f>
        <v>3930000</v>
      </c>
      <c r="O7" s="85"/>
      <c r="P7" s="85"/>
      <c r="Q7" s="85"/>
      <c r="R7" s="85"/>
      <c r="S7" s="384"/>
      <c r="T7" s="384"/>
      <c r="U7" s="384"/>
      <c r="V7" s="384"/>
      <c r="W7" s="384"/>
      <c r="X7" s="384"/>
      <c r="Y7" s="384"/>
      <c r="Z7" s="384"/>
    </row>
    <row r="8">
      <c r="A8" s="85"/>
      <c r="B8" s="403">
        <v>750000.0</v>
      </c>
      <c r="C8" s="404">
        <v>5.0</v>
      </c>
      <c r="D8" s="85"/>
      <c r="E8" s="306"/>
      <c r="F8" s="405">
        <f t="shared" si="3"/>
        <v>2.45</v>
      </c>
      <c r="G8" s="307">
        <f t="shared" si="1"/>
        <v>3209500</v>
      </c>
      <c r="H8" s="406">
        <v>0.4</v>
      </c>
      <c r="I8" s="407">
        <v>-1.25</v>
      </c>
      <c r="J8" s="85"/>
      <c r="K8" s="399" t="s">
        <v>221</v>
      </c>
      <c r="L8" s="400">
        <f t="shared" si="2"/>
        <v>7860000</v>
      </c>
      <c r="M8" s="400">
        <f>'PART 2 - Value Acceleration Cal'!Q16-'PART 2 - Value Acceleration Cal'!Z16</f>
        <v>3930000</v>
      </c>
      <c r="N8" s="408">
        <f>'PART 2 - Value Acceleration Cal'!Z16</f>
        <v>3930000</v>
      </c>
      <c r="O8" s="85"/>
      <c r="P8" s="85"/>
      <c r="Q8" s="85"/>
      <c r="R8" s="85"/>
      <c r="S8" s="384"/>
      <c r="T8" s="384"/>
      <c r="U8" s="384"/>
      <c r="V8" s="384"/>
      <c r="W8" s="384"/>
      <c r="X8" s="384"/>
      <c r="Y8" s="384"/>
      <c r="Z8" s="384"/>
    </row>
    <row r="9">
      <c r="A9" s="85"/>
      <c r="B9" s="393">
        <v>1000000.0</v>
      </c>
      <c r="C9" s="394">
        <v>10.0</v>
      </c>
      <c r="D9" s="85"/>
      <c r="E9" s="303" t="s">
        <v>222</v>
      </c>
      <c r="F9" s="395">
        <f>IF('PART 1 - Data Input &amp; Sellabili'!G44="Use Common Multiples",'PART 1 - Data Input &amp; Sellabili'!E50,'PART 1 - Data Input &amp; Sellabili'!E51)</f>
        <v>2.7</v>
      </c>
      <c r="G9" s="396">
        <f t="shared" si="1"/>
        <v>3537000</v>
      </c>
      <c r="H9" s="397">
        <v>0.5</v>
      </c>
      <c r="I9" s="398">
        <v>-1.0</v>
      </c>
      <c r="J9" s="85"/>
      <c r="K9" s="410" t="s">
        <v>41</v>
      </c>
      <c r="L9" s="411">
        <f t="shared" si="2"/>
        <v>12825000</v>
      </c>
      <c r="M9" s="411">
        <f>'PART 2 - Value Acceleration Cal'!W20</f>
        <v>8895000</v>
      </c>
      <c r="N9" s="412">
        <f>'PART 2 - Value Acceleration Cal'!Z16</f>
        <v>3930000</v>
      </c>
      <c r="O9" s="85"/>
      <c r="P9" s="85"/>
      <c r="Q9" s="85"/>
      <c r="R9" s="85"/>
      <c r="S9" s="384"/>
      <c r="T9" s="384"/>
      <c r="U9" s="384"/>
      <c r="V9" s="384"/>
      <c r="W9" s="384"/>
      <c r="X9" s="384"/>
      <c r="Y9" s="384"/>
      <c r="Z9" s="384"/>
    </row>
    <row r="10">
      <c r="A10" s="85"/>
      <c r="B10" s="403">
        <v>1500000.0</v>
      </c>
      <c r="C10" s="404">
        <v>12.0</v>
      </c>
      <c r="D10" s="85"/>
      <c r="E10" s="306"/>
      <c r="F10" s="405">
        <f t="shared" ref="F10:F12" si="4">F9+(($F$13-$F$9)/4)</f>
        <v>2.775</v>
      </c>
      <c r="G10" s="307">
        <f t="shared" si="1"/>
        <v>3635250</v>
      </c>
      <c r="H10" s="406">
        <v>0.6</v>
      </c>
      <c r="I10" s="407">
        <v>-0.75</v>
      </c>
      <c r="J10" s="85"/>
      <c r="K10" s="168"/>
      <c r="L10" s="168"/>
      <c r="M10" s="168"/>
      <c r="N10" s="168"/>
      <c r="O10" s="85"/>
      <c r="P10" s="85"/>
      <c r="Q10" s="85"/>
      <c r="R10" s="85"/>
      <c r="S10" s="384"/>
      <c r="T10" s="384"/>
      <c r="U10" s="384"/>
      <c r="V10" s="384"/>
      <c r="W10" s="384"/>
      <c r="X10" s="384"/>
      <c r="Y10" s="384"/>
      <c r="Z10" s="384"/>
    </row>
    <row r="11">
      <c r="A11" s="85"/>
      <c r="B11" s="403">
        <v>2000000.0</v>
      </c>
      <c r="C11" s="394">
        <v>20.0</v>
      </c>
      <c r="D11" s="85"/>
      <c r="E11" s="303" t="s">
        <v>223</v>
      </c>
      <c r="F11" s="409">
        <f t="shared" si="4"/>
        <v>2.85</v>
      </c>
      <c r="G11" s="396">
        <f t="shared" si="1"/>
        <v>3733500</v>
      </c>
      <c r="H11" s="397">
        <v>0.7</v>
      </c>
      <c r="I11" s="398">
        <v>-0.5</v>
      </c>
      <c r="J11" s="85"/>
      <c r="K11" s="85"/>
      <c r="L11" s="85"/>
      <c r="M11" s="85"/>
      <c r="N11" s="85"/>
      <c r="O11" s="85"/>
      <c r="P11" s="85"/>
      <c r="Q11" s="85"/>
      <c r="R11" s="85"/>
      <c r="S11" s="384"/>
      <c r="T11" s="384"/>
      <c r="U11" s="384"/>
      <c r="V11" s="384"/>
      <c r="W11" s="384"/>
      <c r="X11" s="384"/>
      <c r="Y11" s="384"/>
      <c r="Z11" s="384"/>
    </row>
    <row r="12">
      <c r="A12" s="85"/>
      <c r="B12" s="403">
        <v>2500000.0</v>
      </c>
      <c r="C12" s="404">
        <v>25.0</v>
      </c>
      <c r="D12" s="85"/>
      <c r="E12" s="306"/>
      <c r="F12" s="405">
        <f t="shared" si="4"/>
        <v>2.925</v>
      </c>
      <c r="G12" s="307">
        <f t="shared" si="1"/>
        <v>3831750</v>
      </c>
      <c r="H12" s="406">
        <v>0.8</v>
      </c>
      <c r="I12" s="407">
        <v>-0.25</v>
      </c>
      <c r="J12" s="85"/>
      <c r="K12" s="85"/>
      <c r="L12" s="85"/>
      <c r="M12" s="85"/>
      <c r="N12" s="85"/>
      <c r="O12" s="85"/>
      <c r="P12" s="85"/>
      <c r="Q12" s="85"/>
      <c r="R12" s="85"/>
      <c r="S12" s="384"/>
      <c r="T12" s="384"/>
      <c r="U12" s="384"/>
      <c r="V12" s="384"/>
      <c r="W12" s="384"/>
      <c r="X12" s="384"/>
      <c r="Y12" s="384"/>
      <c r="Z12" s="384"/>
    </row>
    <row r="13">
      <c r="A13" s="85"/>
      <c r="B13" s="403">
        <v>3000000.0</v>
      </c>
      <c r="C13" s="394">
        <v>30.0</v>
      </c>
      <c r="D13" s="85"/>
      <c r="E13" s="303" t="s">
        <v>224</v>
      </c>
      <c r="F13" s="395">
        <f>'PART 2 - Value Acceleration Cal'!Z15</f>
        <v>3</v>
      </c>
      <c r="G13" s="396">
        <f t="shared" si="1"/>
        <v>3930000</v>
      </c>
      <c r="H13" s="397">
        <v>0.9</v>
      </c>
      <c r="I13" s="398">
        <v>0.0</v>
      </c>
      <c r="J13" s="85"/>
      <c r="K13" s="85"/>
      <c r="L13" s="85"/>
      <c r="M13" s="85"/>
      <c r="N13" s="85"/>
      <c r="O13" s="85"/>
      <c r="P13" s="85"/>
      <c r="Q13" s="85"/>
      <c r="R13" s="85"/>
      <c r="S13" s="384"/>
      <c r="T13" s="384"/>
      <c r="U13" s="384"/>
      <c r="V13" s="384"/>
      <c r="W13" s="384"/>
      <c r="X13" s="384"/>
      <c r="Y13" s="384"/>
      <c r="Z13" s="384"/>
    </row>
    <row r="14">
      <c r="A14" s="85"/>
      <c r="B14" s="413">
        <v>3000000.0</v>
      </c>
      <c r="C14" s="414">
        <v>30.0</v>
      </c>
      <c r="D14" s="85"/>
      <c r="E14" s="306"/>
      <c r="F14" s="405">
        <f t="shared" ref="F14:F16" si="5">F13+(($F$17-$F$13)/4)</f>
        <v>3.675</v>
      </c>
      <c r="G14" s="307">
        <f t="shared" si="1"/>
        <v>4814250</v>
      </c>
      <c r="H14" s="406">
        <v>0.8</v>
      </c>
      <c r="I14" s="407">
        <v>0.25</v>
      </c>
      <c r="J14" s="85"/>
      <c r="K14" s="85"/>
      <c r="L14" s="85"/>
      <c r="M14" s="85"/>
      <c r="N14" s="85"/>
      <c r="O14" s="85"/>
      <c r="P14" s="85"/>
      <c r="Q14" s="85"/>
      <c r="R14" s="85"/>
      <c r="S14" s="384"/>
      <c r="T14" s="384"/>
      <c r="U14" s="384"/>
      <c r="V14" s="384"/>
      <c r="W14" s="384"/>
      <c r="X14" s="384"/>
      <c r="Y14" s="384"/>
      <c r="Z14" s="384"/>
    </row>
    <row r="15" ht="12.75" customHeight="1">
      <c r="A15" s="85"/>
      <c r="B15" s="85"/>
      <c r="C15" s="85"/>
      <c r="D15" s="85"/>
      <c r="E15" s="303" t="s">
        <v>225</v>
      </c>
      <c r="F15" s="409">
        <f t="shared" si="5"/>
        <v>4.35</v>
      </c>
      <c r="G15" s="396">
        <f t="shared" si="1"/>
        <v>5698500</v>
      </c>
      <c r="H15" s="397">
        <v>0.7</v>
      </c>
      <c r="I15" s="398">
        <f>0.5</f>
        <v>0.5</v>
      </c>
      <c r="J15" s="85"/>
      <c r="K15" s="85"/>
      <c r="L15" s="85"/>
      <c r="M15" s="85"/>
      <c r="N15" s="85"/>
      <c r="O15" s="85"/>
      <c r="P15" s="85"/>
      <c r="Q15" s="85"/>
      <c r="R15" s="85"/>
      <c r="S15" s="384"/>
      <c r="T15" s="384"/>
      <c r="U15" s="384"/>
      <c r="V15" s="384"/>
      <c r="W15" s="384"/>
      <c r="X15" s="384"/>
      <c r="Y15" s="384"/>
      <c r="Z15" s="384"/>
    </row>
    <row r="16">
      <c r="A16" s="85"/>
      <c r="B16" s="385" t="s">
        <v>226</v>
      </c>
      <c r="C16" s="10"/>
      <c r="D16" s="85"/>
      <c r="E16" s="306"/>
      <c r="F16" s="405">
        <f t="shared" si="5"/>
        <v>5.025</v>
      </c>
      <c r="G16" s="307">
        <f t="shared" si="1"/>
        <v>6582750</v>
      </c>
      <c r="H16" s="406">
        <v>0.6</v>
      </c>
      <c r="I16" s="407">
        <v>0.75</v>
      </c>
      <c r="J16" s="85"/>
      <c r="K16" s="85"/>
      <c r="L16" s="85"/>
      <c r="M16" s="85"/>
      <c r="N16" s="85"/>
      <c r="O16" s="85"/>
      <c r="P16" s="85"/>
      <c r="Q16" s="85"/>
      <c r="R16" s="85"/>
      <c r="S16" s="384"/>
      <c r="T16" s="384"/>
      <c r="U16" s="384"/>
      <c r="V16" s="384"/>
      <c r="W16" s="384"/>
      <c r="X16" s="384"/>
      <c r="Y16" s="384"/>
      <c r="Z16" s="384"/>
    </row>
    <row r="17">
      <c r="A17" s="85"/>
      <c r="B17" s="415" t="s">
        <v>5</v>
      </c>
      <c r="C17" s="416" t="str">
        <f>'PART 1 - Data Input &amp; Sellabili'!C5</f>
        <v/>
      </c>
      <c r="D17" s="85"/>
      <c r="E17" s="303" t="s">
        <v>227</v>
      </c>
      <c r="F17" s="395">
        <f>IF('PART 1 - Data Input &amp; Sellabili'!G44="Use Common Multiples",'PART 1 - Data Input &amp; Sellabili'!H50,'PART 1 - Data Input &amp; Sellabili'!H51)</f>
        <v>5.7</v>
      </c>
      <c r="G17" s="396">
        <f t="shared" si="1"/>
        <v>7467000</v>
      </c>
      <c r="H17" s="397">
        <v>0.5</v>
      </c>
      <c r="I17" s="398">
        <f>1</f>
        <v>1</v>
      </c>
      <c r="J17" s="85"/>
      <c r="K17" s="85"/>
      <c r="L17" s="85"/>
      <c r="M17" s="85"/>
      <c r="N17" s="85"/>
      <c r="O17" s="85"/>
      <c r="P17" s="85"/>
      <c r="Q17" s="85"/>
      <c r="R17" s="85"/>
      <c r="S17" s="384"/>
      <c r="T17" s="384"/>
      <c r="U17" s="384"/>
      <c r="V17" s="384"/>
      <c r="W17" s="384"/>
      <c r="X17" s="384"/>
      <c r="Y17" s="384"/>
      <c r="Z17" s="384"/>
    </row>
    <row r="18">
      <c r="A18" s="85"/>
      <c r="B18" s="417" t="s">
        <v>228</v>
      </c>
      <c r="C18" s="418" t="str">
        <f>'PART 1 - Data Input &amp; Sellabili'!C6</f>
        <v>#N/A</v>
      </c>
      <c r="D18" s="85"/>
      <c r="E18" s="306"/>
      <c r="F18" s="405">
        <f t="shared" ref="F18:F20" si="6">F17+(($F$21-$F$17)/4)</f>
        <v>6.45</v>
      </c>
      <c r="G18" s="307">
        <f t="shared" si="1"/>
        <v>8449500</v>
      </c>
      <c r="H18" s="406">
        <v>0.4</v>
      </c>
      <c r="I18" s="407">
        <v>1.25</v>
      </c>
      <c r="J18" s="85"/>
      <c r="K18" s="85"/>
      <c r="L18" s="85"/>
      <c r="M18" s="85"/>
      <c r="N18" s="85"/>
      <c r="O18" s="85"/>
      <c r="P18" s="85"/>
      <c r="Q18" s="85"/>
      <c r="R18" s="85"/>
      <c r="S18" s="384"/>
      <c r="T18" s="384"/>
      <c r="U18" s="384"/>
      <c r="V18" s="384"/>
      <c r="W18" s="384"/>
      <c r="X18" s="384"/>
      <c r="Y18" s="384"/>
      <c r="Z18" s="384"/>
    </row>
    <row r="19">
      <c r="A19" s="85"/>
      <c r="B19" s="419" t="s">
        <v>229</v>
      </c>
      <c r="C19" s="420" t="str">
        <f>VLOOKUP($C$17,'Multiple Data'!$A$3:$N$1014,4,FALSE)</f>
        <v>#REF!</v>
      </c>
      <c r="D19" s="85"/>
      <c r="E19" s="303" t="s">
        <v>230</v>
      </c>
      <c r="F19" s="409">
        <f t="shared" si="6"/>
        <v>7.2</v>
      </c>
      <c r="G19" s="396">
        <f t="shared" si="1"/>
        <v>9432000</v>
      </c>
      <c r="H19" s="397">
        <v>0.3</v>
      </c>
      <c r="I19" s="398">
        <f>1.5</f>
        <v>1.5</v>
      </c>
      <c r="J19" s="85"/>
      <c r="K19" s="85"/>
      <c r="L19" s="85"/>
      <c r="M19" s="85"/>
      <c r="N19" s="85"/>
      <c r="O19" s="85"/>
      <c r="P19" s="85"/>
      <c r="Q19" s="85"/>
      <c r="R19" s="85"/>
      <c r="S19" s="384"/>
      <c r="T19" s="384"/>
      <c r="U19" s="384"/>
      <c r="V19" s="384"/>
      <c r="W19" s="384"/>
      <c r="X19" s="384"/>
      <c r="Y19" s="384"/>
      <c r="Z19" s="384"/>
    </row>
    <row r="20" ht="12.75" customHeight="1">
      <c r="A20" s="85"/>
      <c r="B20" s="85"/>
      <c r="C20" s="85"/>
      <c r="D20" s="85"/>
      <c r="E20" s="306"/>
      <c r="F20" s="405">
        <f t="shared" si="6"/>
        <v>7.95</v>
      </c>
      <c r="G20" s="307">
        <f t="shared" si="1"/>
        <v>10414500</v>
      </c>
      <c r="H20" s="406">
        <v>0.2</v>
      </c>
      <c r="I20" s="407">
        <v>1.75</v>
      </c>
      <c r="J20" s="85"/>
      <c r="K20" s="85"/>
      <c r="L20" s="85"/>
      <c r="M20" s="85"/>
      <c r="N20" s="85"/>
      <c r="O20" s="85"/>
      <c r="P20" s="85"/>
      <c r="Q20" s="85"/>
      <c r="R20" s="85"/>
      <c r="S20" s="384"/>
      <c r="T20" s="384"/>
      <c r="U20" s="384"/>
      <c r="V20" s="384"/>
      <c r="W20" s="384"/>
      <c r="X20" s="384"/>
      <c r="Y20" s="384"/>
      <c r="Z20" s="384"/>
    </row>
    <row r="21">
      <c r="A21" s="85"/>
      <c r="B21" s="421" t="s">
        <v>231</v>
      </c>
      <c r="C21" s="10"/>
      <c r="D21" s="85"/>
      <c r="E21" s="303" t="s">
        <v>232</v>
      </c>
      <c r="F21" s="395">
        <f>IF('PART 1 - Data Input &amp; Sellabili'!G44="Use Common Multiples",'PART 1 - Data Input &amp; Sellabili'!I50,'PART 1 - Data Input &amp; Sellabili'!I51)</f>
        <v>8.7</v>
      </c>
      <c r="G21" s="396">
        <f t="shared" si="1"/>
        <v>11397000</v>
      </c>
      <c r="H21" s="397">
        <v>0.1</v>
      </c>
      <c r="I21" s="398">
        <v>2.0</v>
      </c>
      <c r="J21" s="85"/>
      <c r="K21" s="85"/>
      <c r="L21" s="85"/>
      <c r="M21" s="85"/>
      <c r="N21" s="85"/>
      <c r="O21" s="85"/>
      <c r="P21" s="85"/>
      <c r="Q21" s="85"/>
      <c r="R21" s="85"/>
      <c r="S21" s="384"/>
      <c r="T21" s="384"/>
      <c r="U21" s="384"/>
      <c r="V21" s="384"/>
      <c r="W21" s="384"/>
      <c r="X21" s="384"/>
      <c r="Y21" s="384"/>
      <c r="Z21" s="384"/>
    </row>
    <row r="22">
      <c r="A22" s="85"/>
      <c r="B22" s="422" t="s">
        <v>233</v>
      </c>
      <c r="C22" s="423">
        <v>0.8</v>
      </c>
      <c r="D22" s="85"/>
      <c r="E22" s="424" t="s">
        <v>234</v>
      </c>
      <c r="F22" s="425">
        <f>IF('PART 1 - Data Input &amp; Sellabili'!G44="Use Common Multiples",(stdev('PART 1 - Data Input &amp; Sellabili'!D50,'PART 1 - Data Input &amp; Sellabili'!I50)),(stdev('PART 1 - Data Input &amp; Sellabili'!D51,'PART 1 - Data Input &amp; Sellabili'!I51)))</f>
        <v>4.949747468</v>
      </c>
      <c r="G22" s="426" t="s">
        <v>235</v>
      </c>
      <c r="H22" s="262"/>
      <c r="I22" s="427">
        <f>'PART 2 - Value Acceleration Cal'!Z12</f>
        <v>1310000</v>
      </c>
      <c r="J22" s="85"/>
      <c r="K22" s="85"/>
      <c r="L22" s="85"/>
      <c r="M22" s="85"/>
      <c r="N22" s="85"/>
      <c r="O22" s="85"/>
      <c r="P22" s="85"/>
      <c r="Q22" s="85"/>
      <c r="R22" s="85"/>
      <c r="S22" s="384"/>
      <c r="T22" s="384"/>
      <c r="U22" s="384"/>
      <c r="V22" s="384"/>
      <c r="W22" s="384"/>
      <c r="X22" s="384"/>
      <c r="Y22" s="384"/>
      <c r="Z22" s="384"/>
    </row>
    <row r="23">
      <c r="A23" s="85"/>
      <c r="B23" s="422" t="s">
        <v>236</v>
      </c>
      <c r="C23" s="428">
        <f>C22*'PART 2 - Value Acceleration Cal'!W16</f>
        <v>10260000</v>
      </c>
      <c r="D23" s="85"/>
      <c r="E23" s="85"/>
      <c r="F23" s="85"/>
      <c r="G23" s="85"/>
      <c r="H23" s="85"/>
      <c r="I23" s="85"/>
      <c r="J23" s="85"/>
      <c r="K23" s="85"/>
      <c r="L23" s="85"/>
      <c r="M23" s="85"/>
      <c r="N23" s="85"/>
      <c r="O23" s="85"/>
      <c r="P23" s="85"/>
      <c r="Q23" s="85"/>
      <c r="R23" s="85"/>
      <c r="S23" s="384"/>
      <c r="T23" s="384"/>
      <c r="U23" s="384"/>
      <c r="V23" s="384"/>
      <c r="W23" s="384"/>
      <c r="X23" s="384"/>
      <c r="Y23" s="384"/>
      <c r="Z23" s="384"/>
    </row>
    <row r="24">
      <c r="A24" s="85"/>
      <c r="B24" s="422" t="s">
        <v>237</v>
      </c>
      <c r="C24" s="423">
        <v>0.12</v>
      </c>
      <c r="D24" s="85"/>
      <c r="E24" s="85"/>
      <c r="F24" s="85"/>
      <c r="G24" s="85"/>
      <c r="H24" s="85"/>
      <c r="I24" s="85"/>
      <c r="J24" s="85"/>
      <c r="K24" s="85"/>
      <c r="L24" s="85"/>
      <c r="M24" s="85"/>
      <c r="N24" s="85"/>
      <c r="O24" s="85"/>
      <c r="P24" s="85"/>
      <c r="Q24" s="85"/>
      <c r="R24" s="85"/>
      <c r="S24" s="384"/>
      <c r="T24" s="384"/>
      <c r="U24" s="384"/>
      <c r="V24" s="384"/>
      <c r="W24" s="384"/>
      <c r="X24" s="384"/>
      <c r="Y24" s="384"/>
      <c r="Z24" s="384"/>
    </row>
    <row r="25">
      <c r="A25" s="85"/>
      <c r="B25" s="429" t="s">
        <v>238</v>
      </c>
      <c r="C25" s="430">
        <f>C24*C23</f>
        <v>1231200</v>
      </c>
      <c r="D25" s="85"/>
      <c r="E25" s="85"/>
      <c r="F25" s="85"/>
      <c r="G25" s="85"/>
      <c r="H25" s="85"/>
      <c r="I25" s="85"/>
      <c r="J25" s="85"/>
      <c r="K25" s="85"/>
      <c r="L25" s="85"/>
      <c r="M25" s="85"/>
      <c r="N25" s="85"/>
      <c r="O25" s="85"/>
      <c r="P25" s="85"/>
      <c r="Q25" s="85"/>
      <c r="R25" s="85"/>
      <c r="S25" s="384"/>
      <c r="T25" s="384"/>
      <c r="U25" s="384"/>
      <c r="V25" s="384"/>
      <c r="W25" s="384"/>
      <c r="X25" s="384"/>
      <c r="Y25" s="384"/>
      <c r="Z25" s="384"/>
    </row>
    <row r="26">
      <c r="A26" s="85"/>
      <c r="B26" s="85"/>
      <c r="C26" s="85"/>
      <c r="D26" s="85"/>
      <c r="E26" s="85"/>
      <c r="F26" s="85"/>
      <c r="G26" s="85"/>
      <c r="H26" s="85"/>
      <c r="I26" s="85"/>
      <c r="J26" s="85"/>
      <c r="K26" s="85"/>
      <c r="L26" s="85"/>
      <c r="M26" s="85"/>
      <c r="N26" s="85"/>
      <c r="O26" s="85"/>
      <c r="P26" s="85"/>
      <c r="Q26" s="85"/>
      <c r="R26" s="85"/>
      <c r="S26" s="384"/>
      <c r="T26" s="384"/>
      <c r="U26" s="384"/>
      <c r="V26" s="384"/>
      <c r="W26" s="384"/>
      <c r="X26" s="384"/>
      <c r="Y26" s="384"/>
      <c r="Z26" s="384"/>
    </row>
    <row r="27">
      <c r="A27" s="431" t="str">
        <f>Contact!A69</f>
        <v>© OpnRoad 2023</v>
      </c>
      <c r="P27" s="85"/>
      <c r="Q27" s="85"/>
      <c r="R27" s="85"/>
      <c r="S27" s="384"/>
      <c r="T27" s="384"/>
      <c r="U27" s="384"/>
      <c r="V27" s="384"/>
      <c r="W27" s="384"/>
      <c r="X27" s="384"/>
      <c r="Y27" s="384"/>
      <c r="Z27" s="384"/>
    </row>
  </sheetData>
  <mergeCells count="7">
    <mergeCell ref="B3:C3"/>
    <mergeCell ref="E3:I3"/>
    <mergeCell ref="K3:N3"/>
    <mergeCell ref="B16:C16"/>
    <mergeCell ref="B21:C21"/>
    <mergeCell ref="G22:H22"/>
    <mergeCell ref="A27:O27"/>
  </mergeCells>
  <drawing r:id="rId1"/>
  <tableParts count="5">
    <tablePart r:id="rId7"/>
    <tablePart r:id="rId8"/>
    <tablePart r:id="rId9"/>
    <tablePart r:id="rId10"/>
    <tablePart r:id="rId11"/>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46.88"/>
    <col customWidth="1" min="3" max="3" width="94.63"/>
    <col customWidth="1" min="6" max="6" width="21.13"/>
    <col customWidth="1" min="7" max="7" width="16.0"/>
    <col customWidth="1" min="9" max="9" width="16.13"/>
    <col customWidth="1" min="10" max="10" width="16.25"/>
    <col customWidth="1" min="14" max="14" width="29.0"/>
    <col customWidth="1" min="15" max="15" width="1.88"/>
    <col hidden="1" min="16" max="26" width="12.63"/>
  </cols>
  <sheetData>
    <row r="1" ht="64.5" customHeight="1">
      <c r="A1" s="432" t="s">
        <v>239</v>
      </c>
      <c r="N1" s="13"/>
      <c r="O1" s="142"/>
    </row>
    <row r="2">
      <c r="A2" s="433" t="s">
        <v>240</v>
      </c>
      <c r="B2" s="434" t="s">
        <v>228</v>
      </c>
      <c r="C2" s="435"/>
      <c r="D2" s="436"/>
      <c r="E2" s="436"/>
      <c r="F2" s="436"/>
      <c r="G2" s="436"/>
      <c r="H2" s="436"/>
      <c r="I2" s="436"/>
      <c r="J2" s="436"/>
      <c r="K2" s="436"/>
      <c r="L2" s="436"/>
      <c r="M2" s="436"/>
      <c r="N2" s="437"/>
      <c r="O2" s="233"/>
    </row>
    <row r="3">
      <c r="A3" s="438" t="s">
        <v>241</v>
      </c>
      <c r="B3" s="439">
        <v>111110.0</v>
      </c>
      <c r="C3" s="440" t="s">
        <v>242</v>
      </c>
      <c r="D3" s="438"/>
      <c r="E3" s="438"/>
      <c r="F3" s="438"/>
      <c r="G3" s="438"/>
      <c r="H3" s="438"/>
      <c r="I3" s="438"/>
      <c r="J3" s="438"/>
      <c r="K3" s="438"/>
      <c r="L3" s="438"/>
      <c r="M3" s="438"/>
      <c r="N3" s="441"/>
      <c r="O3" s="142"/>
    </row>
    <row r="4">
      <c r="A4" s="438" t="s">
        <v>243</v>
      </c>
      <c r="B4" s="439">
        <v>111120.0</v>
      </c>
      <c r="C4" s="440" t="s">
        <v>244</v>
      </c>
      <c r="D4" s="438"/>
      <c r="E4" s="438"/>
      <c r="F4" s="438"/>
      <c r="G4" s="438"/>
      <c r="H4" s="438"/>
      <c r="I4" s="438"/>
      <c r="J4" s="438"/>
      <c r="K4" s="438"/>
      <c r="L4" s="438"/>
      <c r="M4" s="438"/>
      <c r="N4" s="441"/>
      <c r="O4" s="142"/>
    </row>
    <row r="5">
      <c r="A5" s="438" t="s">
        <v>245</v>
      </c>
      <c r="B5" s="439">
        <v>111130.0</v>
      </c>
      <c r="C5" s="440" t="s">
        <v>246</v>
      </c>
      <c r="D5" s="438"/>
      <c r="E5" s="438"/>
      <c r="F5" s="438"/>
      <c r="G5" s="438"/>
      <c r="H5" s="438"/>
      <c r="I5" s="438"/>
      <c r="J5" s="438"/>
      <c r="K5" s="438"/>
      <c r="L5" s="438"/>
      <c r="M5" s="438"/>
      <c r="N5" s="441"/>
      <c r="O5" s="142"/>
    </row>
    <row r="6">
      <c r="A6" s="438" t="s">
        <v>247</v>
      </c>
      <c r="B6" s="439">
        <v>111140.0</v>
      </c>
      <c r="C6" s="440" t="s">
        <v>248</v>
      </c>
      <c r="D6" s="438"/>
      <c r="E6" s="438"/>
      <c r="F6" s="438"/>
      <c r="G6" s="438"/>
      <c r="H6" s="438"/>
      <c r="I6" s="438"/>
      <c r="J6" s="438"/>
      <c r="K6" s="438"/>
      <c r="L6" s="438"/>
      <c r="M6" s="438"/>
      <c r="N6" s="441"/>
      <c r="O6" s="142"/>
    </row>
    <row r="7">
      <c r="A7" s="438" t="s">
        <v>249</v>
      </c>
      <c r="B7" s="439">
        <v>111150.0</v>
      </c>
      <c r="C7" s="440" t="s">
        <v>250</v>
      </c>
      <c r="D7" s="438"/>
      <c r="E7" s="438"/>
      <c r="F7" s="438"/>
      <c r="G7" s="438"/>
      <c r="H7" s="438"/>
      <c r="I7" s="438"/>
      <c r="J7" s="438"/>
      <c r="K7" s="438"/>
      <c r="L7" s="438"/>
      <c r="M7" s="438"/>
      <c r="N7" s="441"/>
      <c r="O7" s="142"/>
    </row>
    <row r="8">
      <c r="A8" s="438" t="s">
        <v>251</v>
      </c>
      <c r="B8" s="439">
        <v>111160.0</v>
      </c>
      <c r="C8" s="440" t="s">
        <v>252</v>
      </c>
      <c r="D8" s="438"/>
      <c r="E8" s="438"/>
      <c r="F8" s="438"/>
      <c r="G8" s="438"/>
      <c r="H8" s="438"/>
      <c r="I8" s="438"/>
      <c r="J8" s="438"/>
      <c r="K8" s="438"/>
      <c r="L8" s="438"/>
      <c r="M8" s="438"/>
      <c r="N8" s="441"/>
      <c r="O8" s="142"/>
    </row>
    <row r="9">
      <c r="A9" s="438" t="s">
        <v>253</v>
      </c>
      <c r="B9" s="439">
        <v>111191.0</v>
      </c>
      <c r="C9" s="440" t="s">
        <v>254</v>
      </c>
      <c r="D9" s="438"/>
      <c r="E9" s="438"/>
      <c r="F9" s="438"/>
      <c r="G9" s="438"/>
      <c r="H9" s="438"/>
      <c r="I9" s="438"/>
      <c r="J9" s="438"/>
      <c r="K9" s="438"/>
      <c r="L9" s="438"/>
      <c r="M9" s="438"/>
      <c r="N9" s="441"/>
      <c r="O9" s="142"/>
    </row>
    <row r="10">
      <c r="A10" s="438" t="s">
        <v>255</v>
      </c>
      <c r="B10" s="439">
        <v>111199.0</v>
      </c>
      <c r="C10" s="440" t="s">
        <v>256</v>
      </c>
      <c r="D10" s="438"/>
      <c r="E10" s="438"/>
      <c r="F10" s="438"/>
      <c r="G10" s="438"/>
      <c r="H10" s="438"/>
      <c r="I10" s="438"/>
      <c r="J10" s="438"/>
      <c r="K10" s="438"/>
      <c r="L10" s="438"/>
      <c r="M10" s="438"/>
      <c r="N10" s="441"/>
      <c r="O10" s="142"/>
    </row>
    <row r="11">
      <c r="A11" s="438" t="s">
        <v>257</v>
      </c>
      <c r="B11" s="439">
        <v>111211.0</v>
      </c>
      <c r="C11" s="440" t="s">
        <v>258</v>
      </c>
      <c r="D11" s="438"/>
      <c r="E11" s="438"/>
      <c r="F11" s="438"/>
      <c r="G11" s="438"/>
      <c r="H11" s="438"/>
      <c r="I11" s="438"/>
      <c r="J11" s="438"/>
      <c r="K11" s="438"/>
      <c r="L11" s="438"/>
      <c r="M11" s="438"/>
      <c r="N11" s="441"/>
      <c r="O11" s="142"/>
    </row>
    <row r="12">
      <c r="A12" s="438" t="s">
        <v>259</v>
      </c>
      <c r="B12" s="439">
        <v>111219.0</v>
      </c>
      <c r="C12" s="440" t="s">
        <v>260</v>
      </c>
      <c r="D12" s="438"/>
      <c r="E12" s="438"/>
      <c r="F12" s="438"/>
      <c r="G12" s="438"/>
      <c r="H12" s="438"/>
      <c r="I12" s="438"/>
      <c r="J12" s="438"/>
      <c r="K12" s="438"/>
      <c r="L12" s="438"/>
      <c r="M12" s="438"/>
      <c r="N12" s="441"/>
      <c r="O12" s="142"/>
    </row>
    <row r="13">
      <c r="A13" s="438" t="s">
        <v>261</v>
      </c>
      <c r="B13" s="439">
        <v>111310.0</v>
      </c>
      <c r="C13" s="440" t="s">
        <v>262</v>
      </c>
      <c r="D13" s="438"/>
      <c r="E13" s="438"/>
      <c r="F13" s="438"/>
      <c r="G13" s="438"/>
      <c r="H13" s="438"/>
      <c r="I13" s="438"/>
      <c r="J13" s="438"/>
      <c r="K13" s="438"/>
      <c r="L13" s="438"/>
      <c r="M13" s="438"/>
      <c r="N13" s="441"/>
      <c r="O13" s="142"/>
    </row>
    <row r="14">
      <c r="A14" s="438" t="s">
        <v>263</v>
      </c>
      <c r="B14" s="439">
        <v>111320.0</v>
      </c>
      <c r="C14" s="440" t="s">
        <v>264</v>
      </c>
      <c r="D14" s="438"/>
      <c r="E14" s="438"/>
      <c r="F14" s="438"/>
      <c r="G14" s="438"/>
      <c r="H14" s="438"/>
      <c r="I14" s="438"/>
      <c r="J14" s="438"/>
      <c r="K14" s="438"/>
      <c r="L14" s="438"/>
      <c r="M14" s="438"/>
      <c r="N14" s="441"/>
      <c r="O14" s="142"/>
    </row>
    <row r="15">
      <c r="A15" s="438" t="s">
        <v>265</v>
      </c>
      <c r="B15" s="439">
        <v>111331.0</v>
      </c>
      <c r="C15" s="440" t="s">
        <v>266</v>
      </c>
      <c r="D15" s="438"/>
      <c r="E15" s="438"/>
      <c r="F15" s="438"/>
      <c r="G15" s="438"/>
      <c r="H15" s="438"/>
      <c r="I15" s="438"/>
      <c r="J15" s="438"/>
      <c r="K15" s="438"/>
      <c r="L15" s="438"/>
      <c r="M15" s="438"/>
      <c r="N15" s="441"/>
      <c r="O15" s="142"/>
    </row>
    <row r="16">
      <c r="A16" s="438" t="s">
        <v>267</v>
      </c>
      <c r="B16" s="439">
        <v>111332.0</v>
      </c>
      <c r="C16" s="440" t="s">
        <v>268</v>
      </c>
      <c r="D16" s="438"/>
      <c r="E16" s="438"/>
      <c r="F16" s="438"/>
      <c r="G16" s="438"/>
      <c r="H16" s="438"/>
      <c r="I16" s="438"/>
      <c r="J16" s="438"/>
      <c r="K16" s="438"/>
      <c r="L16" s="438"/>
      <c r="M16" s="438"/>
      <c r="N16" s="441"/>
      <c r="O16" s="142"/>
    </row>
    <row r="17">
      <c r="A17" s="438" t="s">
        <v>269</v>
      </c>
      <c r="B17" s="439">
        <v>111333.0</v>
      </c>
      <c r="C17" s="440" t="s">
        <v>270</v>
      </c>
      <c r="D17" s="438"/>
      <c r="E17" s="438"/>
      <c r="F17" s="438"/>
      <c r="G17" s="438"/>
      <c r="H17" s="438"/>
      <c r="I17" s="438"/>
      <c r="J17" s="438"/>
      <c r="K17" s="438"/>
      <c r="L17" s="438"/>
      <c r="M17" s="438"/>
      <c r="N17" s="441"/>
      <c r="O17" s="142"/>
    </row>
    <row r="18">
      <c r="A18" s="438" t="s">
        <v>271</v>
      </c>
      <c r="B18" s="439">
        <v>111334.0</v>
      </c>
      <c r="C18" s="440" t="s">
        <v>272</v>
      </c>
      <c r="D18" s="438"/>
      <c r="E18" s="438"/>
      <c r="F18" s="442"/>
      <c r="G18" s="442"/>
      <c r="H18" s="442"/>
      <c r="I18" s="442"/>
      <c r="J18" s="442"/>
      <c r="K18" s="438"/>
      <c r="L18" s="438"/>
      <c r="M18" s="438"/>
      <c r="N18" s="441"/>
      <c r="O18" s="142"/>
    </row>
    <row r="19">
      <c r="A19" s="438" t="s">
        <v>273</v>
      </c>
      <c r="B19" s="439">
        <v>112519.0</v>
      </c>
      <c r="C19" s="440" t="s">
        <v>274</v>
      </c>
      <c r="D19" s="438"/>
      <c r="E19" s="438"/>
      <c r="F19" s="438"/>
      <c r="G19" s="438"/>
      <c r="H19" s="438"/>
      <c r="I19" s="438"/>
      <c r="J19" s="438"/>
      <c r="K19" s="438"/>
      <c r="L19" s="438"/>
      <c r="M19" s="438"/>
      <c r="N19" s="441"/>
      <c r="O19" s="142"/>
    </row>
    <row r="20">
      <c r="A20" s="438" t="s">
        <v>275</v>
      </c>
      <c r="B20" s="439">
        <v>112910.0</v>
      </c>
      <c r="C20" s="440" t="s">
        <v>276</v>
      </c>
      <c r="D20" s="438"/>
      <c r="E20" s="438"/>
      <c r="F20" s="438"/>
      <c r="G20" s="438"/>
      <c r="H20" s="438"/>
      <c r="I20" s="438"/>
      <c r="J20" s="438"/>
      <c r="K20" s="438"/>
      <c r="L20" s="438"/>
      <c r="M20" s="438"/>
      <c r="N20" s="441"/>
      <c r="O20" s="142"/>
    </row>
    <row r="21">
      <c r="A21" s="438" t="s">
        <v>277</v>
      </c>
      <c r="B21" s="439">
        <v>112920.0</v>
      </c>
      <c r="C21" s="440" t="s">
        <v>278</v>
      </c>
      <c r="D21" s="438"/>
      <c r="E21" s="438"/>
      <c r="F21" s="438"/>
      <c r="G21" s="438"/>
      <c r="H21" s="438"/>
      <c r="I21" s="438"/>
      <c r="J21" s="438"/>
      <c r="K21" s="438"/>
      <c r="L21" s="438"/>
      <c r="M21" s="438"/>
      <c r="N21" s="441"/>
      <c r="O21" s="142"/>
    </row>
    <row r="22">
      <c r="A22" s="438" t="s">
        <v>279</v>
      </c>
      <c r="B22" s="439">
        <v>112930.0</v>
      </c>
      <c r="C22" s="440" t="s">
        <v>280</v>
      </c>
      <c r="D22" s="438"/>
      <c r="E22" s="438"/>
      <c r="F22" s="438"/>
      <c r="G22" s="438"/>
      <c r="H22" s="438"/>
      <c r="I22" s="438"/>
      <c r="J22" s="438"/>
      <c r="K22" s="438"/>
      <c r="L22" s="438"/>
      <c r="M22" s="438"/>
      <c r="N22" s="441"/>
      <c r="O22" s="142"/>
    </row>
    <row r="23">
      <c r="A23" s="438" t="s">
        <v>281</v>
      </c>
      <c r="B23" s="439">
        <v>112990.0</v>
      </c>
      <c r="C23" s="440" t="s">
        <v>282</v>
      </c>
      <c r="D23" s="438"/>
      <c r="E23" s="438"/>
      <c r="F23" s="438"/>
      <c r="G23" s="438"/>
      <c r="H23" s="438"/>
      <c r="I23" s="438"/>
      <c r="J23" s="438"/>
      <c r="K23" s="438"/>
      <c r="L23" s="438"/>
      <c r="M23" s="438"/>
      <c r="N23" s="441"/>
      <c r="O23" s="142"/>
    </row>
    <row r="24">
      <c r="A24" s="438" t="s">
        <v>283</v>
      </c>
      <c r="B24" s="439">
        <v>113110.0</v>
      </c>
      <c r="C24" s="440" t="s">
        <v>284</v>
      </c>
      <c r="D24" s="438"/>
      <c r="E24" s="438"/>
      <c r="F24" s="438"/>
      <c r="G24" s="438"/>
      <c r="H24" s="438"/>
      <c r="I24" s="438"/>
      <c r="J24" s="438"/>
      <c r="K24" s="438"/>
      <c r="L24" s="438"/>
      <c r="M24" s="438"/>
      <c r="N24" s="441"/>
      <c r="O24" s="142"/>
    </row>
    <row r="25">
      <c r="A25" s="438" t="s">
        <v>285</v>
      </c>
      <c r="B25" s="439">
        <v>113210.0</v>
      </c>
      <c r="C25" s="440" t="s">
        <v>286</v>
      </c>
      <c r="D25" s="438"/>
      <c r="E25" s="438"/>
      <c r="F25" s="438"/>
      <c r="G25" s="438"/>
      <c r="H25" s="438"/>
      <c r="I25" s="438"/>
      <c r="J25" s="438"/>
      <c r="K25" s="438"/>
      <c r="L25" s="438"/>
      <c r="M25" s="438"/>
      <c r="N25" s="441"/>
      <c r="O25" s="142"/>
    </row>
    <row r="26">
      <c r="A26" s="438" t="s">
        <v>287</v>
      </c>
      <c r="B26" s="439">
        <v>113310.0</v>
      </c>
      <c r="C26" s="440" t="s">
        <v>288</v>
      </c>
      <c r="D26" s="438"/>
      <c r="E26" s="438"/>
      <c r="F26" s="438"/>
      <c r="G26" s="438"/>
      <c r="H26" s="438"/>
      <c r="I26" s="438"/>
      <c r="J26" s="438"/>
      <c r="K26" s="438"/>
      <c r="L26" s="438"/>
      <c r="M26" s="438"/>
      <c r="N26" s="441"/>
      <c r="O26" s="142"/>
    </row>
    <row r="27">
      <c r="A27" s="438" t="s">
        <v>289</v>
      </c>
      <c r="B27" s="439">
        <v>114111.0</v>
      </c>
      <c r="C27" s="440" t="s">
        <v>290</v>
      </c>
      <c r="D27" s="438"/>
      <c r="E27" s="438"/>
      <c r="F27" s="438"/>
      <c r="G27" s="438"/>
      <c r="H27" s="438"/>
      <c r="I27" s="438"/>
      <c r="J27" s="438"/>
      <c r="K27" s="438"/>
      <c r="L27" s="438"/>
      <c r="M27" s="438"/>
      <c r="N27" s="441"/>
      <c r="O27" s="142"/>
    </row>
    <row r="28">
      <c r="A28" s="438" t="s">
        <v>291</v>
      </c>
      <c r="B28" s="439">
        <v>114112.0</v>
      </c>
      <c r="C28" s="440" t="s">
        <v>292</v>
      </c>
      <c r="D28" s="438"/>
      <c r="E28" s="438"/>
      <c r="F28" s="438"/>
      <c r="G28" s="438"/>
      <c r="H28" s="438"/>
      <c r="I28" s="438"/>
      <c r="J28" s="438"/>
      <c r="K28" s="438"/>
      <c r="L28" s="438"/>
      <c r="M28" s="438"/>
      <c r="N28" s="441"/>
      <c r="O28" s="142"/>
    </row>
    <row r="29">
      <c r="A29" s="438" t="s">
        <v>293</v>
      </c>
      <c r="B29" s="439">
        <v>114119.0</v>
      </c>
      <c r="C29" s="440" t="s">
        <v>294</v>
      </c>
      <c r="D29" s="438"/>
      <c r="E29" s="438"/>
      <c r="F29" s="438"/>
      <c r="G29" s="438"/>
      <c r="H29" s="438"/>
      <c r="I29" s="438"/>
      <c r="J29" s="438"/>
      <c r="K29" s="438"/>
      <c r="L29" s="438"/>
      <c r="M29" s="438"/>
      <c r="N29" s="441"/>
      <c r="O29" s="142"/>
    </row>
    <row r="30">
      <c r="A30" s="438" t="s">
        <v>295</v>
      </c>
      <c r="B30" s="439">
        <v>114210.0</v>
      </c>
      <c r="C30" s="440" t="s">
        <v>296</v>
      </c>
      <c r="D30" s="438"/>
      <c r="E30" s="438"/>
      <c r="F30" s="438"/>
      <c r="G30" s="438"/>
      <c r="H30" s="438"/>
      <c r="I30" s="438"/>
      <c r="J30" s="438"/>
      <c r="K30" s="438"/>
      <c r="L30" s="438"/>
      <c r="M30" s="438"/>
      <c r="N30" s="441"/>
      <c r="O30" s="142"/>
    </row>
    <row r="31">
      <c r="A31" s="438" t="s">
        <v>297</v>
      </c>
      <c r="B31" s="439">
        <v>115111.0</v>
      </c>
      <c r="C31" s="440" t="s">
        <v>298</v>
      </c>
      <c r="D31" s="438"/>
      <c r="E31" s="438"/>
      <c r="F31" s="438"/>
      <c r="G31" s="438"/>
      <c r="H31" s="438"/>
      <c r="I31" s="438"/>
      <c r="J31" s="438"/>
      <c r="K31" s="438"/>
      <c r="L31" s="438"/>
      <c r="M31" s="438"/>
      <c r="N31" s="441"/>
      <c r="O31" s="142"/>
    </row>
    <row r="32">
      <c r="A32" s="438" t="s">
        <v>299</v>
      </c>
      <c r="B32" s="439">
        <v>115112.0</v>
      </c>
      <c r="C32" s="440" t="s">
        <v>300</v>
      </c>
      <c r="D32" s="438"/>
      <c r="E32" s="438"/>
      <c r="F32" s="438"/>
      <c r="G32" s="438"/>
      <c r="H32" s="438"/>
      <c r="I32" s="438"/>
      <c r="J32" s="438"/>
      <c r="K32" s="438"/>
      <c r="L32" s="438"/>
      <c r="M32" s="438"/>
      <c r="N32" s="441"/>
      <c r="O32" s="142"/>
    </row>
    <row r="33">
      <c r="A33" s="438" t="s">
        <v>301</v>
      </c>
      <c r="B33" s="439">
        <v>115113.0</v>
      </c>
      <c r="C33" s="440" t="s">
        <v>302</v>
      </c>
      <c r="D33" s="438"/>
      <c r="E33" s="438"/>
      <c r="F33" s="438"/>
      <c r="G33" s="438"/>
      <c r="H33" s="438"/>
      <c r="I33" s="438"/>
      <c r="J33" s="438"/>
      <c r="K33" s="438"/>
      <c r="L33" s="438"/>
      <c r="M33" s="438"/>
      <c r="N33" s="441"/>
      <c r="O33" s="142"/>
    </row>
    <row r="34">
      <c r="A34" s="438" t="s">
        <v>303</v>
      </c>
      <c r="B34" s="439">
        <v>115114.0</v>
      </c>
      <c r="C34" s="440" t="s">
        <v>304</v>
      </c>
      <c r="D34" s="438"/>
      <c r="E34" s="438"/>
      <c r="F34" s="438"/>
      <c r="G34" s="438"/>
      <c r="H34" s="438"/>
      <c r="I34" s="438"/>
      <c r="J34" s="438"/>
      <c r="K34" s="438"/>
      <c r="L34" s="438"/>
      <c r="M34" s="438"/>
      <c r="N34" s="441"/>
      <c r="O34" s="142"/>
    </row>
    <row r="35">
      <c r="A35" s="438" t="s">
        <v>305</v>
      </c>
      <c r="B35" s="439">
        <v>115115.0</v>
      </c>
      <c r="C35" s="440" t="s">
        <v>306</v>
      </c>
      <c r="D35" s="438"/>
      <c r="E35" s="438"/>
      <c r="F35" s="438"/>
      <c r="G35" s="438"/>
      <c r="H35" s="438"/>
      <c r="I35" s="438"/>
      <c r="J35" s="438"/>
      <c r="K35" s="438"/>
      <c r="L35" s="438"/>
      <c r="M35" s="438"/>
      <c r="N35" s="441"/>
      <c r="O35" s="142"/>
    </row>
    <row r="36">
      <c r="A36" s="438" t="s">
        <v>307</v>
      </c>
      <c r="B36" s="439">
        <v>115116.0</v>
      </c>
      <c r="C36" s="440" t="s">
        <v>308</v>
      </c>
      <c r="D36" s="438"/>
      <c r="E36" s="438"/>
      <c r="F36" s="438"/>
      <c r="G36" s="438"/>
      <c r="H36" s="438"/>
      <c r="I36" s="438"/>
      <c r="J36" s="438"/>
      <c r="K36" s="438"/>
      <c r="L36" s="438"/>
      <c r="M36" s="438"/>
      <c r="N36" s="441"/>
      <c r="O36" s="142"/>
    </row>
    <row r="37">
      <c r="A37" s="438" t="s">
        <v>309</v>
      </c>
      <c r="B37" s="439">
        <v>115210.0</v>
      </c>
      <c r="C37" s="440" t="s">
        <v>310</v>
      </c>
      <c r="D37" s="438"/>
      <c r="E37" s="438"/>
      <c r="F37" s="438"/>
      <c r="G37" s="438"/>
      <c r="H37" s="438"/>
      <c r="I37" s="438"/>
      <c r="J37" s="438"/>
      <c r="K37" s="438"/>
      <c r="L37" s="438"/>
      <c r="M37" s="438"/>
      <c r="N37" s="441"/>
      <c r="O37" s="142"/>
    </row>
    <row r="38">
      <c r="A38" s="438" t="s">
        <v>311</v>
      </c>
      <c r="B38" s="439">
        <v>115310.0</v>
      </c>
      <c r="C38" s="440" t="s">
        <v>312</v>
      </c>
      <c r="D38" s="438"/>
      <c r="E38" s="438"/>
      <c r="F38" s="438"/>
      <c r="G38" s="438"/>
      <c r="H38" s="438"/>
      <c r="I38" s="438"/>
      <c r="J38" s="438"/>
      <c r="K38" s="438"/>
      <c r="L38" s="438"/>
      <c r="M38" s="438"/>
      <c r="N38" s="441"/>
      <c r="O38" s="142"/>
    </row>
    <row r="39">
      <c r="A39" s="438" t="s">
        <v>313</v>
      </c>
      <c r="B39" s="439">
        <v>211120.0</v>
      </c>
      <c r="C39" s="440" t="s">
        <v>314</v>
      </c>
      <c r="D39" s="438"/>
      <c r="E39" s="443"/>
      <c r="F39" s="443"/>
      <c r="G39" s="443"/>
      <c r="H39" s="443"/>
      <c r="I39" s="443"/>
      <c r="J39" s="443"/>
      <c r="K39" s="443"/>
      <c r="L39" s="443"/>
      <c r="M39" s="443"/>
      <c r="N39" s="444"/>
      <c r="O39" s="142"/>
    </row>
    <row r="40">
      <c r="A40" s="438" t="s">
        <v>315</v>
      </c>
      <c r="B40" s="439">
        <v>211130.0</v>
      </c>
      <c r="C40" s="440" t="s">
        <v>316</v>
      </c>
      <c r="D40" s="438"/>
      <c r="E40" s="443"/>
      <c r="F40" s="443"/>
      <c r="G40" s="443"/>
      <c r="H40" s="443"/>
      <c r="I40" s="443"/>
      <c r="J40" s="443"/>
      <c r="K40" s="443"/>
      <c r="L40" s="443"/>
      <c r="M40" s="443"/>
      <c r="N40" s="444"/>
      <c r="O40" s="142"/>
    </row>
    <row r="41">
      <c r="A41" s="438" t="s">
        <v>317</v>
      </c>
      <c r="B41" s="439">
        <v>212114.0</v>
      </c>
      <c r="C41" s="440" t="s">
        <v>318</v>
      </c>
      <c r="D41" s="438"/>
      <c r="E41" s="438"/>
      <c r="F41" s="438"/>
      <c r="G41" s="438"/>
      <c r="H41" s="438"/>
      <c r="I41" s="438"/>
      <c r="J41" s="438"/>
      <c r="K41" s="438"/>
      <c r="L41" s="438"/>
      <c r="M41" s="438"/>
      <c r="N41" s="441"/>
      <c r="O41" s="142"/>
    </row>
    <row r="42">
      <c r="A42" s="438" t="s">
        <v>319</v>
      </c>
      <c r="B42" s="439">
        <v>212115.0</v>
      </c>
      <c r="C42" s="440" t="s">
        <v>320</v>
      </c>
      <c r="D42" s="438"/>
      <c r="E42" s="438"/>
      <c r="F42" s="438"/>
      <c r="G42" s="438"/>
      <c r="H42" s="438"/>
      <c r="I42" s="438"/>
      <c r="J42" s="438"/>
      <c r="K42" s="438"/>
      <c r="L42" s="438"/>
      <c r="M42" s="438"/>
      <c r="N42" s="441"/>
      <c r="O42" s="142"/>
    </row>
    <row r="43">
      <c r="A43" s="438" t="s">
        <v>321</v>
      </c>
      <c r="B43" s="439">
        <v>212210.0</v>
      </c>
      <c r="C43" s="440" t="s">
        <v>322</v>
      </c>
      <c r="D43" s="438"/>
      <c r="E43" s="438"/>
      <c r="F43" s="438"/>
      <c r="G43" s="438"/>
      <c r="H43" s="438"/>
      <c r="I43" s="438"/>
      <c r="J43" s="438"/>
      <c r="K43" s="438"/>
      <c r="L43" s="438"/>
      <c r="M43" s="438"/>
      <c r="N43" s="441"/>
      <c r="O43" s="142"/>
    </row>
    <row r="44">
      <c r="A44" s="438" t="s">
        <v>323</v>
      </c>
      <c r="B44" s="439">
        <v>212220.0</v>
      </c>
      <c r="C44" s="440" t="s">
        <v>324</v>
      </c>
      <c r="D44" s="438"/>
      <c r="E44" s="438"/>
      <c r="F44" s="438"/>
      <c r="G44" s="438"/>
      <c r="H44" s="438"/>
      <c r="I44" s="438"/>
      <c r="J44" s="438"/>
      <c r="K44" s="438"/>
      <c r="L44" s="438"/>
      <c r="M44" s="438"/>
      <c r="N44" s="441"/>
      <c r="O44" s="142"/>
    </row>
    <row r="45">
      <c r="A45" s="438" t="s">
        <v>325</v>
      </c>
      <c r="B45" s="439">
        <v>212230.0</v>
      </c>
      <c r="C45" s="440" t="s">
        <v>326</v>
      </c>
      <c r="D45" s="438"/>
      <c r="E45" s="443"/>
      <c r="F45" s="443"/>
      <c r="G45" s="443"/>
      <c r="H45" s="443"/>
      <c r="I45" s="443"/>
      <c r="J45" s="443"/>
      <c r="K45" s="443"/>
      <c r="L45" s="443"/>
      <c r="M45" s="443"/>
      <c r="N45" s="444"/>
      <c r="O45" s="142"/>
    </row>
    <row r="46">
      <c r="A46" s="438" t="s">
        <v>327</v>
      </c>
      <c r="B46" s="439">
        <v>212290.0</v>
      </c>
      <c r="C46" s="440" t="s">
        <v>328</v>
      </c>
      <c r="D46" s="438"/>
      <c r="E46" s="438"/>
      <c r="F46" s="438"/>
      <c r="G46" s="438"/>
      <c r="H46" s="438"/>
      <c r="I46" s="438"/>
      <c r="J46" s="438"/>
      <c r="K46" s="438"/>
      <c r="L46" s="438"/>
      <c r="M46" s="438"/>
      <c r="N46" s="441"/>
      <c r="O46" s="142"/>
    </row>
    <row r="47">
      <c r="A47" s="438" t="s">
        <v>329</v>
      </c>
      <c r="B47" s="439">
        <v>212311.0</v>
      </c>
      <c r="C47" s="440" t="s">
        <v>330</v>
      </c>
      <c r="D47" s="438"/>
      <c r="E47" s="443"/>
      <c r="F47" s="443"/>
      <c r="G47" s="443"/>
      <c r="H47" s="443"/>
      <c r="I47" s="443"/>
      <c r="J47" s="443"/>
      <c r="K47" s="443"/>
      <c r="L47" s="443"/>
      <c r="M47" s="443"/>
      <c r="N47" s="444"/>
      <c r="O47" s="142"/>
    </row>
    <row r="48">
      <c r="A48" s="438" t="s">
        <v>331</v>
      </c>
      <c r="B48" s="439">
        <v>212312.0</v>
      </c>
      <c r="C48" s="440" t="s">
        <v>332</v>
      </c>
      <c r="D48" s="438"/>
      <c r="E48" s="438"/>
      <c r="F48" s="438"/>
      <c r="G48" s="438"/>
      <c r="H48" s="438"/>
      <c r="I48" s="438"/>
      <c r="J48" s="438"/>
      <c r="K48" s="438"/>
      <c r="L48" s="438"/>
      <c r="M48" s="438"/>
      <c r="N48" s="441"/>
      <c r="O48" s="142"/>
    </row>
    <row r="49">
      <c r="A49" s="438" t="s">
        <v>333</v>
      </c>
      <c r="B49" s="439">
        <v>212313.0</v>
      </c>
      <c r="C49" s="440" t="s">
        <v>334</v>
      </c>
      <c r="D49" s="438"/>
      <c r="E49" s="438"/>
      <c r="F49" s="438"/>
      <c r="G49" s="438"/>
      <c r="H49" s="438"/>
      <c r="I49" s="438"/>
      <c r="J49" s="438"/>
      <c r="K49" s="438"/>
      <c r="L49" s="438"/>
      <c r="M49" s="438"/>
      <c r="N49" s="441"/>
      <c r="O49" s="142"/>
    </row>
    <row r="50">
      <c r="A50" s="438" t="s">
        <v>335</v>
      </c>
      <c r="B50" s="439">
        <v>212319.0</v>
      </c>
      <c r="C50" s="440" t="s">
        <v>336</v>
      </c>
      <c r="D50" s="438"/>
      <c r="E50" s="443"/>
      <c r="F50" s="443"/>
      <c r="G50" s="443"/>
      <c r="H50" s="443"/>
      <c r="I50" s="443"/>
      <c r="J50" s="443"/>
      <c r="K50" s="443"/>
      <c r="L50" s="443"/>
      <c r="M50" s="443"/>
      <c r="N50" s="444"/>
      <c r="O50" s="142"/>
    </row>
    <row r="51">
      <c r="A51" s="438" t="s">
        <v>337</v>
      </c>
      <c r="B51" s="439">
        <v>212321.0</v>
      </c>
      <c r="C51" s="440" t="s">
        <v>338</v>
      </c>
      <c r="D51" s="438"/>
      <c r="E51" s="443"/>
      <c r="F51" s="443"/>
      <c r="G51" s="443"/>
      <c r="H51" s="443"/>
      <c r="I51" s="443"/>
      <c r="J51" s="443"/>
      <c r="K51" s="443"/>
      <c r="L51" s="443"/>
      <c r="M51" s="443"/>
      <c r="N51" s="444"/>
      <c r="O51" s="142"/>
    </row>
    <row r="52">
      <c r="A52" s="438" t="s">
        <v>339</v>
      </c>
      <c r="B52" s="439">
        <v>212322.0</v>
      </c>
      <c r="C52" s="440" t="s">
        <v>340</v>
      </c>
      <c r="D52" s="438"/>
      <c r="E52" s="438"/>
      <c r="F52" s="438"/>
      <c r="G52" s="438"/>
      <c r="H52" s="438"/>
      <c r="I52" s="438"/>
      <c r="J52" s="438"/>
      <c r="K52" s="438"/>
      <c r="L52" s="438"/>
      <c r="M52" s="438"/>
      <c r="N52" s="441"/>
      <c r="O52" s="142"/>
    </row>
    <row r="53">
      <c r="A53" s="438" t="s">
        <v>341</v>
      </c>
      <c r="B53" s="439">
        <v>212323.0</v>
      </c>
      <c r="C53" s="440" t="s">
        <v>342</v>
      </c>
      <c r="D53" s="438"/>
      <c r="E53" s="438"/>
      <c r="F53" s="438"/>
      <c r="G53" s="438"/>
      <c r="H53" s="438"/>
      <c r="I53" s="438"/>
      <c r="J53" s="438"/>
      <c r="K53" s="438"/>
      <c r="L53" s="438"/>
      <c r="M53" s="438"/>
      <c r="N53" s="441"/>
      <c r="O53" s="142"/>
    </row>
    <row r="54">
      <c r="A54" s="438" t="s">
        <v>343</v>
      </c>
      <c r="B54" s="439">
        <v>212390.0</v>
      </c>
      <c r="C54" s="440" t="s">
        <v>344</v>
      </c>
      <c r="D54" s="438"/>
      <c r="E54" s="438"/>
      <c r="F54" s="438"/>
      <c r="G54" s="438"/>
      <c r="H54" s="438"/>
      <c r="I54" s="438"/>
      <c r="J54" s="438"/>
      <c r="K54" s="438"/>
      <c r="L54" s="438"/>
      <c r="M54" s="438"/>
      <c r="N54" s="441"/>
      <c r="O54" s="142"/>
    </row>
    <row r="55">
      <c r="A55" s="438" t="s">
        <v>345</v>
      </c>
      <c r="B55" s="439">
        <v>213111.0</v>
      </c>
      <c r="C55" s="440" t="s">
        <v>346</v>
      </c>
      <c r="D55" s="438"/>
      <c r="E55" s="443"/>
      <c r="F55" s="443"/>
      <c r="G55" s="443"/>
      <c r="H55" s="443"/>
      <c r="I55" s="443"/>
      <c r="J55" s="443"/>
      <c r="K55" s="443"/>
      <c r="L55" s="443"/>
      <c r="M55" s="443"/>
      <c r="N55" s="444"/>
      <c r="O55" s="142"/>
    </row>
    <row r="56">
      <c r="A56" s="438" t="s">
        <v>347</v>
      </c>
      <c r="B56" s="439">
        <v>213112.0</v>
      </c>
      <c r="C56" s="440" t="s">
        <v>348</v>
      </c>
      <c r="D56" s="438"/>
      <c r="E56" s="443"/>
      <c r="F56" s="443"/>
      <c r="G56" s="443"/>
      <c r="H56" s="443"/>
      <c r="I56" s="443"/>
      <c r="J56" s="443"/>
      <c r="K56" s="443"/>
      <c r="L56" s="443"/>
      <c r="M56" s="443"/>
      <c r="N56" s="444"/>
      <c r="O56" s="142"/>
    </row>
    <row r="57">
      <c r="A57" s="438" t="s">
        <v>349</v>
      </c>
      <c r="B57" s="439">
        <v>213113.0</v>
      </c>
      <c r="C57" s="440" t="s">
        <v>350</v>
      </c>
      <c r="D57" s="438"/>
      <c r="E57" s="438"/>
      <c r="F57" s="438"/>
      <c r="G57" s="438"/>
      <c r="H57" s="438"/>
      <c r="I57" s="438"/>
      <c r="J57" s="438"/>
      <c r="K57" s="438"/>
      <c r="L57" s="438"/>
      <c r="M57" s="438"/>
      <c r="N57" s="441"/>
      <c r="O57" s="142"/>
    </row>
    <row r="58">
      <c r="A58" s="438" t="s">
        <v>351</v>
      </c>
      <c r="B58" s="439">
        <v>213114.0</v>
      </c>
      <c r="C58" s="440" t="s">
        <v>352</v>
      </c>
      <c r="D58" s="438"/>
      <c r="E58" s="438"/>
      <c r="F58" s="438"/>
      <c r="G58" s="438"/>
      <c r="H58" s="438"/>
      <c r="I58" s="438"/>
      <c r="J58" s="438"/>
      <c r="K58" s="438"/>
      <c r="L58" s="438"/>
      <c r="M58" s="438"/>
      <c r="N58" s="441"/>
      <c r="O58" s="142"/>
    </row>
    <row r="59">
      <c r="A59" s="438" t="s">
        <v>353</v>
      </c>
      <c r="B59" s="439">
        <v>213115.0</v>
      </c>
      <c r="C59" s="440" t="s">
        <v>354</v>
      </c>
      <c r="D59" s="438"/>
      <c r="E59" s="438"/>
      <c r="F59" s="438"/>
      <c r="G59" s="438"/>
      <c r="H59" s="438"/>
      <c r="I59" s="438"/>
      <c r="J59" s="438"/>
      <c r="K59" s="438"/>
      <c r="L59" s="438"/>
      <c r="M59" s="438"/>
      <c r="N59" s="441"/>
      <c r="O59" s="142"/>
    </row>
    <row r="60">
      <c r="A60" s="438" t="s">
        <v>355</v>
      </c>
      <c r="B60" s="439">
        <v>221111.0</v>
      </c>
      <c r="C60" s="440" t="s">
        <v>356</v>
      </c>
      <c r="D60" s="438"/>
      <c r="E60" s="438"/>
      <c r="F60" s="438"/>
      <c r="G60" s="438"/>
      <c r="H60" s="438"/>
      <c r="I60" s="438"/>
      <c r="J60" s="438"/>
      <c r="K60" s="438"/>
      <c r="L60" s="438"/>
      <c r="M60" s="438"/>
      <c r="N60" s="441"/>
      <c r="O60" s="142"/>
    </row>
    <row r="61">
      <c r="A61" s="438" t="s">
        <v>357</v>
      </c>
      <c r="B61" s="439">
        <v>221112.0</v>
      </c>
      <c r="C61" s="440" t="s">
        <v>358</v>
      </c>
      <c r="D61" s="438"/>
      <c r="E61" s="438"/>
      <c r="F61" s="438"/>
      <c r="G61" s="438"/>
      <c r="H61" s="438"/>
      <c r="I61" s="438"/>
      <c r="J61" s="438"/>
      <c r="K61" s="438"/>
      <c r="L61" s="438"/>
      <c r="M61" s="438"/>
      <c r="N61" s="441"/>
      <c r="O61" s="142"/>
    </row>
    <row r="62">
      <c r="A62" s="438" t="s">
        <v>359</v>
      </c>
      <c r="B62" s="439">
        <v>221113.0</v>
      </c>
      <c r="C62" s="440" t="s">
        <v>360</v>
      </c>
      <c r="D62" s="438"/>
      <c r="E62" s="438"/>
      <c r="F62" s="438"/>
      <c r="G62" s="438"/>
      <c r="H62" s="438"/>
      <c r="I62" s="438"/>
      <c r="J62" s="438"/>
      <c r="K62" s="438"/>
      <c r="L62" s="438"/>
      <c r="M62" s="438"/>
      <c r="N62" s="441"/>
      <c r="O62" s="142"/>
    </row>
    <row r="63">
      <c r="A63" s="438" t="s">
        <v>361</v>
      </c>
      <c r="B63" s="439">
        <v>221114.0</v>
      </c>
      <c r="C63" s="440" t="s">
        <v>362</v>
      </c>
      <c r="D63" s="438"/>
      <c r="E63" s="443"/>
      <c r="F63" s="443"/>
      <c r="G63" s="443"/>
      <c r="H63" s="443"/>
      <c r="I63" s="443"/>
      <c r="J63" s="443"/>
      <c r="K63" s="443"/>
      <c r="L63" s="443"/>
      <c r="M63" s="443"/>
      <c r="N63" s="444"/>
      <c r="O63" s="142"/>
    </row>
    <row r="64">
      <c r="A64" s="438" t="s">
        <v>363</v>
      </c>
      <c r="B64" s="439">
        <v>221115.0</v>
      </c>
      <c r="C64" s="440" t="s">
        <v>364</v>
      </c>
      <c r="D64" s="438"/>
      <c r="E64" s="443"/>
      <c r="F64" s="443"/>
      <c r="G64" s="443"/>
      <c r="H64" s="443"/>
      <c r="I64" s="443"/>
      <c r="J64" s="443"/>
      <c r="K64" s="443"/>
      <c r="L64" s="443"/>
      <c r="M64" s="443"/>
      <c r="N64" s="444"/>
      <c r="O64" s="142"/>
    </row>
    <row r="65">
      <c r="A65" s="438" t="s">
        <v>365</v>
      </c>
      <c r="B65" s="439">
        <v>221116.0</v>
      </c>
      <c r="C65" s="440" t="s">
        <v>366</v>
      </c>
      <c r="D65" s="438"/>
      <c r="E65" s="438"/>
      <c r="F65" s="438"/>
      <c r="G65" s="438"/>
      <c r="H65" s="438"/>
      <c r="I65" s="438"/>
      <c r="J65" s="438"/>
      <c r="K65" s="438"/>
      <c r="L65" s="438"/>
      <c r="M65" s="438"/>
      <c r="N65" s="441"/>
      <c r="O65" s="142"/>
    </row>
    <row r="66">
      <c r="A66" s="438" t="s">
        <v>367</v>
      </c>
      <c r="B66" s="439">
        <v>221117.0</v>
      </c>
      <c r="C66" s="440" t="s">
        <v>368</v>
      </c>
      <c r="D66" s="438"/>
      <c r="E66" s="443"/>
      <c r="F66" s="443"/>
      <c r="G66" s="443"/>
      <c r="H66" s="443"/>
      <c r="I66" s="443"/>
      <c r="J66" s="443"/>
      <c r="K66" s="443"/>
      <c r="L66" s="443"/>
      <c r="M66" s="443"/>
      <c r="N66" s="444"/>
      <c r="O66" s="142"/>
    </row>
    <row r="67">
      <c r="A67" s="438" t="s">
        <v>369</v>
      </c>
      <c r="B67" s="439">
        <v>221118.0</v>
      </c>
      <c r="C67" s="440" t="s">
        <v>370</v>
      </c>
      <c r="D67" s="438"/>
      <c r="E67" s="443"/>
      <c r="F67" s="443"/>
      <c r="G67" s="443"/>
      <c r="H67" s="443"/>
      <c r="I67" s="443"/>
      <c r="J67" s="443"/>
      <c r="K67" s="443"/>
      <c r="L67" s="443"/>
      <c r="M67" s="443"/>
      <c r="N67" s="444"/>
      <c r="O67" s="142"/>
    </row>
    <row r="68">
      <c r="A68" s="438" t="s">
        <v>371</v>
      </c>
      <c r="B68" s="439">
        <v>221121.0</v>
      </c>
      <c r="C68" s="440" t="s">
        <v>372</v>
      </c>
      <c r="D68" s="438"/>
      <c r="E68" s="438"/>
      <c r="F68" s="438"/>
      <c r="G68" s="438"/>
      <c r="H68" s="438"/>
      <c r="I68" s="438"/>
      <c r="J68" s="438"/>
      <c r="K68" s="438"/>
      <c r="L68" s="438"/>
      <c r="M68" s="438"/>
      <c r="N68" s="441"/>
      <c r="O68" s="142"/>
    </row>
    <row r="69">
      <c r="A69" s="438" t="s">
        <v>373</v>
      </c>
      <c r="B69" s="439">
        <v>221122.0</v>
      </c>
      <c r="C69" s="440" t="s">
        <v>374</v>
      </c>
      <c r="D69" s="438"/>
      <c r="E69" s="443"/>
      <c r="F69" s="443"/>
      <c r="G69" s="443"/>
      <c r="H69" s="443"/>
      <c r="I69" s="443"/>
      <c r="J69" s="443"/>
      <c r="K69" s="443"/>
      <c r="L69" s="443"/>
      <c r="M69" s="443"/>
      <c r="N69" s="444"/>
      <c r="O69" s="142"/>
    </row>
    <row r="70">
      <c r="A70" s="438" t="s">
        <v>375</v>
      </c>
      <c r="B70" s="439">
        <v>221210.0</v>
      </c>
      <c r="C70" s="440" t="s">
        <v>376</v>
      </c>
      <c r="D70" s="438"/>
      <c r="E70" s="443"/>
      <c r="F70" s="443"/>
      <c r="G70" s="443"/>
      <c r="H70" s="443"/>
      <c r="I70" s="443"/>
      <c r="J70" s="443"/>
      <c r="K70" s="443"/>
      <c r="L70" s="443"/>
      <c r="M70" s="443"/>
      <c r="N70" s="444"/>
      <c r="O70" s="142"/>
    </row>
    <row r="71">
      <c r="A71" s="438" t="s">
        <v>377</v>
      </c>
      <c r="B71" s="439">
        <v>221310.0</v>
      </c>
      <c r="C71" s="440" t="s">
        <v>378</v>
      </c>
      <c r="D71" s="438"/>
      <c r="E71" s="443"/>
      <c r="F71" s="443"/>
      <c r="G71" s="443"/>
      <c r="H71" s="443"/>
      <c r="I71" s="443"/>
      <c r="J71" s="443"/>
      <c r="K71" s="443"/>
      <c r="L71" s="443"/>
      <c r="M71" s="443"/>
      <c r="N71" s="444"/>
      <c r="O71" s="142"/>
    </row>
    <row r="72">
      <c r="A72" s="438" t="s">
        <v>379</v>
      </c>
      <c r="B72" s="439">
        <v>221320.0</v>
      </c>
      <c r="C72" s="440" t="s">
        <v>380</v>
      </c>
      <c r="D72" s="438"/>
      <c r="E72" s="438"/>
      <c r="F72" s="438"/>
      <c r="G72" s="438"/>
      <c r="H72" s="438"/>
      <c r="I72" s="438"/>
      <c r="J72" s="438"/>
      <c r="K72" s="438"/>
      <c r="L72" s="438"/>
      <c r="M72" s="438"/>
      <c r="N72" s="441"/>
      <c r="O72" s="142"/>
    </row>
    <row r="73">
      <c r="A73" s="438" t="s">
        <v>381</v>
      </c>
      <c r="B73" s="439">
        <v>221330.0</v>
      </c>
      <c r="C73" s="440" t="s">
        <v>382</v>
      </c>
      <c r="D73" s="438"/>
      <c r="E73" s="443"/>
      <c r="F73" s="443"/>
      <c r="G73" s="443"/>
      <c r="H73" s="443"/>
      <c r="I73" s="443"/>
      <c r="J73" s="443"/>
      <c r="K73" s="443"/>
      <c r="L73" s="443"/>
      <c r="M73" s="443"/>
      <c r="N73" s="444"/>
      <c r="O73" s="142"/>
    </row>
    <row r="74">
      <c r="A74" s="438" t="s">
        <v>383</v>
      </c>
      <c r="B74" s="439">
        <v>236115.0</v>
      </c>
      <c r="C74" s="440" t="s">
        <v>384</v>
      </c>
      <c r="D74" s="438"/>
      <c r="E74" s="443"/>
      <c r="F74" s="443"/>
      <c r="G74" s="443"/>
      <c r="H74" s="443"/>
      <c r="I74" s="443"/>
      <c r="J74" s="443"/>
      <c r="K74" s="443"/>
      <c r="L74" s="443"/>
      <c r="M74" s="443"/>
      <c r="N74" s="444"/>
      <c r="O74" s="142"/>
    </row>
    <row r="75">
      <c r="A75" s="438" t="s">
        <v>385</v>
      </c>
      <c r="B75" s="439">
        <v>236116.0</v>
      </c>
      <c r="C75" s="440" t="s">
        <v>386</v>
      </c>
      <c r="D75" s="438"/>
      <c r="E75" s="438"/>
      <c r="F75" s="438"/>
      <c r="G75" s="438"/>
      <c r="H75" s="438"/>
      <c r="I75" s="438"/>
      <c r="J75" s="438"/>
      <c r="K75" s="438"/>
      <c r="L75" s="438"/>
      <c r="M75" s="438"/>
      <c r="N75" s="441"/>
      <c r="O75" s="142"/>
    </row>
    <row r="76">
      <c r="A76" s="438" t="s">
        <v>387</v>
      </c>
      <c r="B76" s="439">
        <v>236117.0</v>
      </c>
      <c r="C76" s="440" t="s">
        <v>388</v>
      </c>
      <c r="D76" s="438"/>
      <c r="E76" s="438"/>
      <c r="F76" s="438"/>
      <c r="G76" s="438"/>
      <c r="H76" s="438"/>
      <c r="I76" s="438"/>
      <c r="J76" s="438"/>
      <c r="K76" s="438"/>
      <c r="L76" s="438"/>
      <c r="M76" s="438"/>
      <c r="N76" s="441"/>
      <c r="O76" s="142"/>
    </row>
    <row r="77">
      <c r="A77" s="438" t="s">
        <v>389</v>
      </c>
      <c r="B77" s="439">
        <v>236118.0</v>
      </c>
      <c r="C77" s="440" t="s">
        <v>390</v>
      </c>
      <c r="D77" s="438"/>
      <c r="E77" s="443"/>
      <c r="F77" s="443"/>
      <c r="G77" s="443"/>
      <c r="H77" s="443"/>
      <c r="I77" s="443"/>
      <c r="J77" s="443"/>
      <c r="K77" s="443"/>
      <c r="L77" s="443"/>
      <c r="M77" s="443"/>
      <c r="N77" s="444"/>
      <c r="O77" s="142"/>
    </row>
    <row r="78">
      <c r="A78" s="438" t="s">
        <v>391</v>
      </c>
      <c r="B78" s="439">
        <v>236210.0</v>
      </c>
      <c r="C78" s="440" t="s">
        <v>392</v>
      </c>
      <c r="D78" s="438"/>
      <c r="E78" s="443"/>
      <c r="F78" s="443"/>
      <c r="G78" s="443"/>
      <c r="H78" s="443"/>
      <c r="I78" s="443"/>
      <c r="J78" s="443"/>
      <c r="K78" s="443"/>
      <c r="L78" s="443"/>
      <c r="M78" s="443"/>
      <c r="N78" s="444"/>
      <c r="O78" s="142"/>
    </row>
    <row r="79">
      <c r="A79" s="438" t="s">
        <v>393</v>
      </c>
      <c r="B79" s="439">
        <v>236220.0</v>
      </c>
      <c r="C79" s="440" t="s">
        <v>394</v>
      </c>
      <c r="D79" s="438"/>
      <c r="E79" s="443"/>
      <c r="F79" s="443"/>
      <c r="G79" s="443"/>
      <c r="H79" s="443"/>
      <c r="I79" s="443"/>
      <c r="J79" s="443"/>
      <c r="K79" s="443"/>
      <c r="L79" s="443"/>
      <c r="M79" s="443"/>
      <c r="N79" s="444"/>
      <c r="O79" s="142"/>
    </row>
    <row r="80">
      <c r="A80" s="438" t="s">
        <v>395</v>
      </c>
      <c r="B80" s="439">
        <v>237110.0</v>
      </c>
      <c r="C80" s="440" t="s">
        <v>396</v>
      </c>
      <c r="D80" s="438"/>
      <c r="E80" s="443"/>
      <c r="F80" s="443"/>
      <c r="G80" s="443"/>
      <c r="H80" s="443"/>
      <c r="I80" s="443"/>
      <c r="J80" s="443"/>
      <c r="K80" s="443"/>
      <c r="L80" s="443"/>
      <c r="M80" s="443"/>
      <c r="N80" s="444"/>
      <c r="O80" s="142"/>
    </row>
    <row r="81">
      <c r="A81" s="438" t="s">
        <v>397</v>
      </c>
      <c r="B81" s="439">
        <v>237120.0</v>
      </c>
      <c r="C81" s="440" t="s">
        <v>398</v>
      </c>
      <c r="D81" s="438"/>
      <c r="E81" s="443"/>
      <c r="F81" s="443"/>
      <c r="G81" s="443"/>
      <c r="H81" s="443"/>
      <c r="I81" s="443"/>
      <c r="J81" s="443"/>
      <c r="K81" s="443"/>
      <c r="L81" s="443"/>
      <c r="M81" s="443"/>
      <c r="N81" s="444"/>
      <c r="O81" s="142"/>
    </row>
    <row r="82">
      <c r="A82" s="438" t="s">
        <v>399</v>
      </c>
      <c r="B82" s="439">
        <v>237130.0</v>
      </c>
      <c r="C82" s="440" t="s">
        <v>400</v>
      </c>
      <c r="D82" s="438"/>
      <c r="E82" s="443"/>
      <c r="F82" s="443"/>
      <c r="G82" s="443"/>
      <c r="H82" s="443"/>
      <c r="I82" s="443"/>
      <c r="J82" s="443"/>
      <c r="K82" s="443"/>
      <c r="L82" s="443"/>
      <c r="M82" s="443"/>
      <c r="N82" s="444"/>
      <c r="O82" s="142"/>
    </row>
    <row r="83">
      <c r="A83" s="438" t="s">
        <v>401</v>
      </c>
      <c r="B83" s="439">
        <v>237210.0</v>
      </c>
      <c r="C83" s="440" t="s">
        <v>402</v>
      </c>
      <c r="D83" s="438"/>
      <c r="E83" s="438"/>
      <c r="F83" s="438"/>
      <c r="G83" s="438"/>
      <c r="H83" s="438"/>
      <c r="I83" s="438"/>
      <c r="J83" s="438"/>
      <c r="K83" s="438"/>
      <c r="L83" s="438"/>
      <c r="M83" s="438"/>
      <c r="N83" s="441"/>
      <c r="O83" s="142"/>
    </row>
    <row r="84">
      <c r="A84" s="438" t="s">
        <v>403</v>
      </c>
      <c r="B84" s="439">
        <v>237310.0</v>
      </c>
      <c r="C84" s="440" t="s">
        <v>404</v>
      </c>
      <c r="D84" s="438"/>
      <c r="E84" s="443"/>
      <c r="F84" s="443"/>
      <c r="G84" s="443"/>
      <c r="H84" s="443"/>
      <c r="I84" s="443"/>
      <c r="J84" s="443"/>
      <c r="K84" s="443"/>
      <c r="L84" s="443"/>
      <c r="M84" s="443"/>
      <c r="N84" s="444"/>
      <c r="O84" s="142"/>
    </row>
    <row r="85">
      <c r="A85" s="438" t="s">
        <v>405</v>
      </c>
      <c r="B85" s="439">
        <v>237990.0</v>
      </c>
      <c r="C85" s="440" t="s">
        <v>406</v>
      </c>
      <c r="D85" s="438"/>
      <c r="E85" s="443"/>
      <c r="F85" s="443"/>
      <c r="G85" s="443"/>
      <c r="H85" s="443"/>
      <c r="I85" s="443"/>
      <c r="J85" s="443"/>
      <c r="K85" s="443"/>
      <c r="L85" s="443"/>
      <c r="M85" s="443"/>
      <c r="N85" s="444"/>
      <c r="O85" s="142"/>
    </row>
    <row r="86">
      <c r="A86" s="438" t="s">
        <v>407</v>
      </c>
      <c r="B86" s="439">
        <v>238110.0</v>
      </c>
      <c r="C86" s="440" t="s">
        <v>408</v>
      </c>
      <c r="D86" s="438"/>
      <c r="E86" s="443"/>
      <c r="F86" s="443"/>
      <c r="G86" s="443"/>
      <c r="H86" s="443"/>
      <c r="I86" s="443"/>
      <c r="J86" s="443"/>
      <c r="K86" s="443"/>
      <c r="L86" s="443"/>
      <c r="M86" s="443"/>
      <c r="N86" s="444"/>
      <c r="O86" s="142"/>
    </row>
    <row r="87">
      <c r="A87" s="438" t="s">
        <v>409</v>
      </c>
      <c r="B87" s="439">
        <v>238120.0</v>
      </c>
      <c r="C87" s="440" t="s">
        <v>410</v>
      </c>
      <c r="D87" s="438"/>
      <c r="E87" s="443"/>
      <c r="F87" s="443"/>
      <c r="G87" s="443"/>
      <c r="H87" s="443"/>
      <c r="I87" s="443"/>
      <c r="J87" s="443"/>
      <c r="K87" s="443"/>
      <c r="L87" s="443"/>
      <c r="M87" s="443"/>
      <c r="N87" s="444"/>
      <c r="O87" s="142"/>
    </row>
    <row r="88">
      <c r="A88" s="438" t="s">
        <v>411</v>
      </c>
      <c r="B88" s="439">
        <v>238130.0</v>
      </c>
      <c r="C88" s="440" t="s">
        <v>412</v>
      </c>
      <c r="D88" s="438"/>
      <c r="E88" s="438"/>
      <c r="F88" s="438"/>
      <c r="G88" s="438"/>
      <c r="H88" s="438"/>
      <c r="I88" s="438"/>
      <c r="J88" s="438"/>
      <c r="K88" s="438"/>
      <c r="L88" s="438"/>
      <c r="M88" s="438"/>
      <c r="N88" s="441"/>
      <c r="O88" s="142"/>
    </row>
    <row r="89">
      <c r="A89" s="438" t="s">
        <v>413</v>
      </c>
      <c r="B89" s="439">
        <v>238140.0</v>
      </c>
      <c r="C89" s="440" t="s">
        <v>414</v>
      </c>
      <c r="D89" s="438"/>
      <c r="E89" s="443"/>
      <c r="F89" s="443"/>
      <c r="G89" s="443"/>
      <c r="H89" s="443"/>
      <c r="I89" s="443"/>
      <c r="J89" s="443"/>
      <c r="K89" s="443"/>
      <c r="L89" s="443"/>
      <c r="M89" s="443"/>
      <c r="N89" s="444"/>
      <c r="O89" s="142"/>
    </row>
    <row r="90">
      <c r="A90" s="438" t="s">
        <v>415</v>
      </c>
      <c r="B90" s="439">
        <v>238150.0</v>
      </c>
      <c r="C90" s="440" t="s">
        <v>416</v>
      </c>
      <c r="D90" s="438"/>
      <c r="E90" s="443"/>
      <c r="F90" s="443"/>
      <c r="G90" s="443"/>
      <c r="H90" s="443"/>
      <c r="I90" s="443"/>
      <c r="J90" s="443"/>
      <c r="K90" s="443"/>
      <c r="L90" s="443"/>
      <c r="M90" s="443"/>
      <c r="N90" s="444"/>
      <c r="O90" s="142"/>
    </row>
    <row r="91">
      <c r="A91" s="438" t="s">
        <v>417</v>
      </c>
      <c r="B91" s="439">
        <v>238160.0</v>
      </c>
      <c r="C91" s="440" t="s">
        <v>418</v>
      </c>
      <c r="D91" s="438"/>
      <c r="E91" s="443"/>
      <c r="F91" s="443"/>
      <c r="G91" s="443"/>
      <c r="H91" s="443"/>
      <c r="I91" s="443"/>
      <c r="J91" s="443"/>
      <c r="K91" s="443"/>
      <c r="L91" s="443"/>
      <c r="M91" s="443"/>
      <c r="N91" s="444"/>
      <c r="O91" s="142"/>
    </row>
    <row r="92">
      <c r="A92" s="438" t="s">
        <v>419</v>
      </c>
      <c r="B92" s="439">
        <v>238170.0</v>
      </c>
      <c r="C92" s="440" t="s">
        <v>420</v>
      </c>
      <c r="D92" s="438"/>
      <c r="E92" s="443"/>
      <c r="F92" s="443"/>
      <c r="G92" s="443"/>
      <c r="H92" s="443"/>
      <c r="I92" s="443"/>
      <c r="J92" s="443"/>
      <c r="K92" s="443"/>
      <c r="L92" s="443"/>
      <c r="M92" s="443"/>
      <c r="N92" s="444"/>
      <c r="O92" s="142"/>
    </row>
    <row r="93">
      <c r="A93" s="438" t="s">
        <v>421</v>
      </c>
      <c r="B93" s="439">
        <v>238190.0</v>
      </c>
      <c r="C93" s="440" t="s">
        <v>422</v>
      </c>
      <c r="D93" s="438"/>
      <c r="E93" s="443"/>
      <c r="F93" s="443"/>
      <c r="G93" s="443"/>
      <c r="H93" s="443"/>
      <c r="I93" s="443"/>
      <c r="J93" s="443"/>
      <c r="K93" s="443"/>
      <c r="L93" s="443"/>
      <c r="M93" s="443"/>
      <c r="N93" s="444"/>
      <c r="O93" s="142"/>
    </row>
    <row r="94">
      <c r="A94" s="438" t="s">
        <v>423</v>
      </c>
      <c r="B94" s="439">
        <v>238210.0</v>
      </c>
      <c r="C94" s="440" t="s">
        <v>424</v>
      </c>
      <c r="D94" s="438"/>
      <c r="E94" s="443"/>
      <c r="F94" s="443"/>
      <c r="G94" s="443"/>
      <c r="H94" s="443"/>
      <c r="I94" s="443"/>
      <c r="J94" s="443"/>
      <c r="K94" s="443"/>
      <c r="L94" s="443"/>
      <c r="M94" s="443"/>
      <c r="N94" s="444"/>
      <c r="O94" s="142"/>
    </row>
    <row r="95">
      <c r="A95" s="438" t="s">
        <v>425</v>
      </c>
      <c r="B95" s="439">
        <v>238220.0</v>
      </c>
      <c r="C95" s="440" t="s">
        <v>426</v>
      </c>
      <c r="D95" s="438"/>
      <c r="E95" s="443"/>
      <c r="F95" s="443"/>
      <c r="G95" s="443"/>
      <c r="H95" s="443"/>
      <c r="I95" s="443"/>
      <c r="J95" s="443"/>
      <c r="K95" s="443"/>
      <c r="L95" s="443"/>
      <c r="M95" s="443"/>
      <c r="N95" s="444"/>
      <c r="O95" s="142"/>
    </row>
    <row r="96">
      <c r="A96" s="438" t="s">
        <v>427</v>
      </c>
      <c r="B96" s="439">
        <v>238290.0</v>
      </c>
      <c r="C96" s="440" t="s">
        <v>428</v>
      </c>
      <c r="D96" s="438"/>
      <c r="E96" s="443"/>
      <c r="F96" s="443"/>
      <c r="G96" s="443"/>
      <c r="H96" s="443"/>
      <c r="I96" s="443"/>
      <c r="J96" s="443"/>
      <c r="K96" s="443"/>
      <c r="L96" s="443"/>
      <c r="M96" s="443"/>
      <c r="N96" s="444"/>
      <c r="O96" s="142"/>
    </row>
    <row r="97">
      <c r="A97" s="438" t="s">
        <v>429</v>
      </c>
      <c r="B97" s="439">
        <v>238310.0</v>
      </c>
      <c r="C97" s="440" t="s">
        <v>430</v>
      </c>
      <c r="D97" s="438"/>
      <c r="E97" s="443"/>
      <c r="F97" s="443"/>
      <c r="G97" s="443"/>
      <c r="H97" s="443"/>
      <c r="I97" s="443"/>
      <c r="J97" s="443"/>
      <c r="K97" s="443"/>
      <c r="L97" s="443"/>
      <c r="M97" s="443"/>
      <c r="N97" s="444"/>
      <c r="O97" s="142"/>
    </row>
    <row r="98">
      <c r="A98" s="438" t="s">
        <v>431</v>
      </c>
      <c r="B98" s="439">
        <v>238320.0</v>
      </c>
      <c r="C98" s="440" t="s">
        <v>432</v>
      </c>
      <c r="D98" s="438"/>
      <c r="E98" s="443"/>
      <c r="F98" s="443"/>
      <c r="G98" s="443"/>
      <c r="H98" s="443"/>
      <c r="I98" s="443"/>
      <c r="J98" s="443"/>
      <c r="K98" s="443"/>
      <c r="L98" s="443"/>
      <c r="M98" s="443"/>
      <c r="N98" s="444"/>
      <c r="O98" s="142"/>
    </row>
    <row r="99">
      <c r="A99" s="438" t="s">
        <v>433</v>
      </c>
      <c r="B99" s="439">
        <v>238330.0</v>
      </c>
      <c r="C99" s="440" t="s">
        <v>434</v>
      </c>
      <c r="D99" s="438"/>
      <c r="E99" s="445"/>
      <c r="F99" s="445"/>
      <c r="G99" s="445"/>
      <c r="H99" s="445"/>
      <c r="I99" s="445"/>
      <c r="J99" s="445"/>
      <c r="K99" s="445"/>
      <c r="L99" s="445"/>
      <c r="M99" s="445"/>
      <c r="N99" s="446"/>
      <c r="O99" s="142"/>
    </row>
    <row r="100">
      <c r="A100" s="438" t="s">
        <v>435</v>
      </c>
      <c r="B100" s="439">
        <v>238340.0</v>
      </c>
      <c r="C100" s="447" t="s">
        <v>436</v>
      </c>
      <c r="D100" s="438"/>
      <c r="E100" s="448"/>
      <c r="F100" s="448"/>
      <c r="G100" s="448"/>
      <c r="H100" s="448"/>
      <c r="I100" s="448"/>
      <c r="J100" s="448"/>
      <c r="K100" s="448"/>
      <c r="L100" s="448"/>
      <c r="M100" s="448"/>
      <c r="N100" s="448"/>
      <c r="O100" s="142"/>
    </row>
    <row r="101">
      <c r="A101" s="438" t="s">
        <v>437</v>
      </c>
      <c r="B101" s="439">
        <v>238350.0</v>
      </c>
      <c r="C101" s="440" t="s">
        <v>438</v>
      </c>
      <c r="D101" s="438"/>
      <c r="E101" s="443"/>
      <c r="F101" s="443"/>
      <c r="G101" s="443"/>
      <c r="H101" s="443"/>
      <c r="I101" s="443"/>
      <c r="J101" s="443"/>
      <c r="K101" s="443"/>
      <c r="L101" s="443"/>
      <c r="M101" s="443"/>
      <c r="N101" s="444"/>
      <c r="O101" s="142"/>
    </row>
    <row r="102">
      <c r="A102" s="438" t="s">
        <v>439</v>
      </c>
      <c r="B102" s="439">
        <v>238390.0</v>
      </c>
      <c r="C102" s="440" t="s">
        <v>440</v>
      </c>
      <c r="D102" s="438"/>
      <c r="E102" s="443"/>
      <c r="F102" s="443"/>
      <c r="G102" s="443"/>
      <c r="H102" s="443"/>
      <c r="I102" s="443"/>
      <c r="J102" s="443"/>
      <c r="K102" s="443"/>
      <c r="L102" s="443"/>
      <c r="M102" s="443"/>
      <c r="N102" s="444"/>
      <c r="O102" s="142"/>
    </row>
    <row r="103">
      <c r="A103" s="438" t="s">
        <v>441</v>
      </c>
      <c r="B103" s="439">
        <v>238910.0</v>
      </c>
      <c r="C103" s="440" t="s">
        <v>442</v>
      </c>
      <c r="D103" s="438"/>
      <c r="E103" s="443"/>
      <c r="F103" s="443"/>
      <c r="G103" s="443"/>
      <c r="H103" s="443"/>
      <c r="I103" s="443"/>
      <c r="J103" s="443"/>
      <c r="K103" s="443"/>
      <c r="L103" s="443"/>
      <c r="M103" s="443"/>
      <c r="N103" s="444"/>
      <c r="O103" s="142"/>
    </row>
    <row r="104">
      <c r="A104" s="438" t="s">
        <v>443</v>
      </c>
      <c r="B104" s="439">
        <v>238990.0</v>
      </c>
      <c r="C104" s="440" t="s">
        <v>444</v>
      </c>
      <c r="D104" s="438"/>
      <c r="E104" s="443"/>
      <c r="F104" s="443"/>
      <c r="G104" s="443"/>
      <c r="H104" s="443"/>
      <c r="I104" s="443"/>
      <c r="J104" s="443"/>
      <c r="K104" s="443"/>
      <c r="L104" s="443"/>
      <c r="M104" s="443"/>
      <c r="N104" s="444"/>
      <c r="O104" s="142"/>
    </row>
    <row r="105">
      <c r="A105" s="438" t="s">
        <v>445</v>
      </c>
      <c r="B105" s="439">
        <v>311111.0</v>
      </c>
      <c r="C105" s="440" t="s">
        <v>446</v>
      </c>
      <c r="D105" s="438"/>
      <c r="E105" s="443"/>
      <c r="F105" s="443"/>
      <c r="G105" s="443"/>
      <c r="H105" s="443"/>
      <c r="I105" s="443"/>
      <c r="J105" s="443"/>
      <c r="K105" s="443"/>
      <c r="L105" s="443"/>
      <c r="M105" s="443"/>
      <c r="N105" s="444"/>
      <c r="O105" s="142"/>
    </row>
    <row r="106">
      <c r="A106" s="438" t="s">
        <v>447</v>
      </c>
      <c r="B106" s="439">
        <v>311119.0</v>
      </c>
      <c r="C106" s="440" t="s">
        <v>448</v>
      </c>
      <c r="D106" s="438"/>
      <c r="E106" s="443"/>
      <c r="F106" s="443"/>
      <c r="G106" s="443"/>
      <c r="H106" s="443"/>
      <c r="I106" s="443"/>
      <c r="J106" s="443"/>
      <c r="K106" s="443"/>
      <c r="L106" s="443"/>
      <c r="M106" s="443"/>
      <c r="N106" s="444"/>
      <c r="O106" s="142"/>
    </row>
    <row r="107">
      <c r="A107" s="438" t="s">
        <v>449</v>
      </c>
      <c r="B107" s="439">
        <v>311211.0</v>
      </c>
      <c r="C107" s="440" t="s">
        <v>450</v>
      </c>
      <c r="D107" s="438"/>
      <c r="E107" s="438"/>
      <c r="F107" s="438"/>
      <c r="G107" s="438"/>
      <c r="H107" s="438"/>
      <c r="I107" s="438"/>
      <c r="J107" s="438"/>
      <c r="K107" s="438"/>
      <c r="L107" s="438"/>
      <c r="M107" s="438"/>
      <c r="N107" s="441"/>
      <c r="O107" s="142"/>
    </row>
    <row r="108">
      <c r="A108" s="438" t="s">
        <v>451</v>
      </c>
      <c r="B108" s="439">
        <v>311212.0</v>
      </c>
      <c r="C108" s="440" t="s">
        <v>452</v>
      </c>
      <c r="D108" s="438"/>
      <c r="E108" s="438"/>
      <c r="F108" s="438"/>
      <c r="G108" s="438"/>
      <c r="H108" s="438"/>
      <c r="I108" s="438"/>
      <c r="J108" s="438"/>
      <c r="K108" s="438"/>
      <c r="L108" s="438"/>
      <c r="M108" s="438"/>
      <c r="N108" s="441"/>
      <c r="O108" s="142"/>
    </row>
    <row r="109">
      <c r="A109" s="438" t="s">
        <v>453</v>
      </c>
      <c r="B109" s="439">
        <v>311213.0</v>
      </c>
      <c r="C109" s="440" t="s">
        <v>454</v>
      </c>
      <c r="D109" s="438"/>
      <c r="E109" s="438"/>
      <c r="F109" s="438"/>
      <c r="G109" s="438"/>
      <c r="H109" s="438"/>
      <c r="I109" s="438"/>
      <c r="J109" s="438"/>
      <c r="K109" s="438"/>
      <c r="L109" s="438"/>
      <c r="M109" s="438"/>
      <c r="N109" s="441"/>
      <c r="O109" s="142"/>
    </row>
    <row r="110">
      <c r="A110" s="438" t="s">
        <v>455</v>
      </c>
      <c r="B110" s="439">
        <v>311221.0</v>
      </c>
      <c r="C110" s="440" t="s">
        <v>456</v>
      </c>
      <c r="D110" s="438"/>
      <c r="E110" s="438"/>
      <c r="F110" s="438"/>
      <c r="G110" s="438"/>
      <c r="H110" s="438"/>
      <c r="I110" s="438"/>
      <c r="J110" s="438"/>
      <c r="K110" s="438"/>
      <c r="L110" s="438"/>
      <c r="M110" s="438"/>
      <c r="N110" s="441"/>
      <c r="O110" s="142"/>
    </row>
    <row r="111">
      <c r="A111" s="438" t="s">
        <v>457</v>
      </c>
      <c r="B111" s="439">
        <v>311224.0</v>
      </c>
      <c r="C111" s="440" t="s">
        <v>458</v>
      </c>
      <c r="D111" s="438"/>
      <c r="E111" s="438"/>
      <c r="F111" s="438"/>
      <c r="G111" s="438"/>
      <c r="H111" s="438"/>
      <c r="I111" s="438"/>
      <c r="J111" s="438"/>
      <c r="K111" s="438"/>
      <c r="L111" s="438"/>
      <c r="M111" s="438"/>
      <c r="N111" s="441"/>
      <c r="O111" s="142"/>
    </row>
    <row r="112">
      <c r="A112" s="438" t="s">
        <v>459</v>
      </c>
      <c r="B112" s="439">
        <v>311225.0</v>
      </c>
      <c r="C112" s="440" t="s">
        <v>460</v>
      </c>
      <c r="D112" s="438"/>
      <c r="E112" s="443"/>
      <c r="F112" s="443"/>
      <c r="G112" s="443"/>
      <c r="H112" s="443"/>
      <c r="I112" s="443"/>
      <c r="J112" s="443"/>
      <c r="K112" s="443"/>
      <c r="L112" s="443"/>
      <c r="M112" s="443"/>
      <c r="N112" s="444"/>
      <c r="O112" s="142"/>
    </row>
    <row r="113">
      <c r="A113" s="438" t="s">
        <v>461</v>
      </c>
      <c r="B113" s="439">
        <v>311230.0</v>
      </c>
      <c r="C113" s="440" t="s">
        <v>462</v>
      </c>
      <c r="D113" s="438"/>
      <c r="E113" s="438"/>
      <c r="F113" s="438"/>
      <c r="G113" s="438"/>
      <c r="H113" s="438"/>
      <c r="I113" s="438"/>
      <c r="J113" s="438"/>
      <c r="K113" s="438"/>
      <c r="L113" s="438"/>
      <c r="M113" s="438"/>
      <c r="N113" s="441"/>
      <c r="O113" s="142"/>
    </row>
    <row r="114">
      <c r="A114" s="438" t="s">
        <v>463</v>
      </c>
      <c r="B114" s="439">
        <v>311313.0</v>
      </c>
      <c r="C114" s="440" t="s">
        <v>464</v>
      </c>
      <c r="D114" s="438"/>
      <c r="E114" s="438"/>
      <c r="F114" s="438"/>
      <c r="G114" s="438"/>
      <c r="H114" s="438"/>
      <c r="I114" s="438"/>
      <c r="J114" s="438"/>
      <c r="K114" s="438"/>
      <c r="L114" s="438"/>
      <c r="M114" s="438"/>
      <c r="N114" s="441"/>
      <c r="O114" s="142"/>
    </row>
    <row r="115">
      <c r="A115" s="438" t="s">
        <v>465</v>
      </c>
      <c r="B115" s="439">
        <v>311314.0</v>
      </c>
      <c r="C115" s="440" t="s">
        <v>466</v>
      </c>
      <c r="D115" s="438"/>
      <c r="E115" s="438"/>
      <c r="F115" s="438"/>
      <c r="G115" s="438"/>
      <c r="H115" s="438"/>
      <c r="I115" s="438"/>
      <c r="J115" s="438"/>
      <c r="K115" s="438"/>
      <c r="L115" s="438"/>
      <c r="M115" s="438"/>
      <c r="N115" s="441"/>
      <c r="O115" s="142"/>
    </row>
    <row r="116">
      <c r="A116" s="438" t="s">
        <v>467</v>
      </c>
      <c r="B116" s="439">
        <v>311340.0</v>
      </c>
      <c r="C116" s="449" t="s">
        <v>468</v>
      </c>
      <c r="D116" s="438"/>
      <c r="E116" s="438"/>
      <c r="F116" s="438"/>
      <c r="G116" s="438"/>
      <c r="H116" s="438"/>
      <c r="I116" s="438"/>
      <c r="J116" s="438"/>
      <c r="K116" s="438"/>
      <c r="L116" s="438"/>
      <c r="M116" s="438"/>
      <c r="N116" s="441"/>
      <c r="O116" s="142"/>
    </row>
    <row r="117">
      <c r="A117" s="438" t="s">
        <v>469</v>
      </c>
      <c r="B117" s="439">
        <v>311351.0</v>
      </c>
      <c r="C117" s="440" t="s">
        <v>470</v>
      </c>
      <c r="D117" s="438"/>
      <c r="E117" s="438"/>
      <c r="F117" s="438"/>
      <c r="G117" s="438"/>
      <c r="H117" s="438"/>
      <c r="I117" s="438"/>
      <c r="J117" s="438"/>
      <c r="K117" s="438"/>
      <c r="L117" s="438"/>
      <c r="M117" s="438"/>
      <c r="N117" s="441"/>
      <c r="O117" s="142"/>
    </row>
    <row r="118">
      <c r="A118" s="438" t="s">
        <v>471</v>
      </c>
      <c r="B118" s="439">
        <v>311352.0</v>
      </c>
      <c r="C118" s="440" t="s">
        <v>472</v>
      </c>
      <c r="D118" s="438"/>
      <c r="E118" s="443"/>
      <c r="F118" s="443"/>
      <c r="G118" s="443"/>
      <c r="H118" s="443"/>
      <c r="I118" s="443"/>
      <c r="J118" s="443"/>
      <c r="K118" s="443"/>
      <c r="L118" s="443"/>
      <c r="M118" s="443"/>
      <c r="N118" s="444"/>
      <c r="O118" s="142"/>
    </row>
    <row r="119">
      <c r="A119" s="438" t="s">
        <v>473</v>
      </c>
      <c r="B119" s="439">
        <v>311411.0</v>
      </c>
      <c r="C119" s="440" t="s">
        <v>474</v>
      </c>
      <c r="D119" s="438"/>
      <c r="E119" s="443"/>
      <c r="F119" s="443"/>
      <c r="G119" s="443"/>
      <c r="H119" s="443"/>
      <c r="I119" s="443"/>
      <c r="J119" s="443"/>
      <c r="K119" s="443"/>
      <c r="L119" s="443"/>
      <c r="M119" s="443"/>
      <c r="N119" s="444"/>
      <c r="O119" s="142"/>
    </row>
    <row r="120">
      <c r="A120" s="438" t="s">
        <v>475</v>
      </c>
      <c r="B120" s="439">
        <v>311412.0</v>
      </c>
      <c r="C120" s="440" t="s">
        <v>476</v>
      </c>
      <c r="D120" s="438"/>
      <c r="E120" s="438"/>
      <c r="F120" s="438"/>
      <c r="G120" s="438"/>
      <c r="H120" s="438"/>
      <c r="I120" s="438"/>
      <c r="J120" s="438"/>
      <c r="K120" s="438"/>
      <c r="L120" s="438"/>
      <c r="M120" s="438"/>
      <c r="N120" s="441"/>
      <c r="O120" s="142"/>
    </row>
    <row r="121">
      <c r="A121" s="438" t="s">
        <v>477</v>
      </c>
      <c r="B121" s="439">
        <v>311421.0</v>
      </c>
      <c r="C121" s="440" t="s">
        <v>478</v>
      </c>
      <c r="D121" s="438"/>
      <c r="E121" s="438"/>
      <c r="F121" s="438"/>
      <c r="G121" s="438"/>
      <c r="H121" s="438"/>
      <c r="I121" s="438"/>
      <c r="J121" s="438"/>
      <c r="K121" s="438"/>
      <c r="L121" s="438"/>
      <c r="M121" s="438"/>
      <c r="N121" s="441"/>
      <c r="O121" s="142"/>
    </row>
    <row r="122">
      <c r="A122" s="438" t="s">
        <v>479</v>
      </c>
      <c r="B122" s="439">
        <v>311422.0</v>
      </c>
      <c r="C122" s="440" t="s">
        <v>480</v>
      </c>
      <c r="D122" s="438"/>
      <c r="E122" s="438"/>
      <c r="F122" s="438"/>
      <c r="G122" s="438"/>
      <c r="H122" s="438"/>
      <c r="I122" s="438"/>
      <c r="J122" s="438"/>
      <c r="K122" s="438"/>
      <c r="L122" s="438"/>
      <c r="M122" s="438"/>
      <c r="N122" s="441"/>
      <c r="O122" s="142"/>
    </row>
    <row r="123">
      <c r="A123" s="438" t="s">
        <v>481</v>
      </c>
      <c r="B123" s="439">
        <v>311423.0</v>
      </c>
      <c r="C123" s="440" t="s">
        <v>482</v>
      </c>
      <c r="D123" s="438"/>
      <c r="E123" s="438"/>
      <c r="F123" s="438"/>
      <c r="G123" s="438"/>
      <c r="H123" s="438"/>
      <c r="I123" s="438"/>
      <c r="J123" s="438"/>
      <c r="K123" s="438"/>
      <c r="L123" s="438"/>
      <c r="M123" s="438"/>
      <c r="N123" s="441"/>
      <c r="O123" s="142"/>
    </row>
    <row r="124">
      <c r="A124" s="438" t="s">
        <v>483</v>
      </c>
      <c r="B124" s="439">
        <v>311511.0</v>
      </c>
      <c r="C124" s="440" t="s">
        <v>484</v>
      </c>
      <c r="D124" s="438"/>
      <c r="E124" s="443"/>
      <c r="F124" s="443"/>
      <c r="G124" s="443"/>
      <c r="H124" s="443"/>
      <c r="I124" s="443"/>
      <c r="J124" s="443"/>
      <c r="K124" s="443"/>
      <c r="L124" s="443"/>
      <c r="M124" s="443"/>
      <c r="N124" s="444"/>
      <c r="O124" s="142"/>
    </row>
    <row r="125">
      <c r="A125" s="438" t="s">
        <v>485</v>
      </c>
      <c r="B125" s="439">
        <v>311512.0</v>
      </c>
      <c r="C125" s="440" t="s">
        <v>486</v>
      </c>
      <c r="D125" s="438"/>
      <c r="E125" s="438"/>
      <c r="F125" s="438"/>
      <c r="G125" s="438"/>
      <c r="H125" s="438"/>
      <c r="I125" s="438"/>
      <c r="J125" s="438"/>
      <c r="K125" s="438"/>
      <c r="L125" s="438"/>
      <c r="M125" s="438"/>
      <c r="N125" s="441"/>
      <c r="O125" s="142"/>
    </row>
    <row r="126">
      <c r="A126" s="438" t="s">
        <v>487</v>
      </c>
      <c r="B126" s="439">
        <v>311513.0</v>
      </c>
      <c r="C126" s="440" t="s">
        <v>488</v>
      </c>
      <c r="D126" s="438"/>
      <c r="E126" s="438"/>
      <c r="F126" s="438"/>
      <c r="G126" s="438"/>
      <c r="H126" s="438"/>
      <c r="I126" s="438"/>
      <c r="J126" s="438"/>
      <c r="K126" s="438"/>
      <c r="L126" s="438"/>
      <c r="M126" s="438"/>
      <c r="N126" s="441"/>
      <c r="O126" s="142"/>
    </row>
    <row r="127">
      <c r="A127" s="438" t="s">
        <v>489</v>
      </c>
      <c r="B127" s="439">
        <v>311514.0</v>
      </c>
      <c r="C127" s="440" t="s">
        <v>490</v>
      </c>
      <c r="D127" s="438"/>
      <c r="E127" s="443"/>
      <c r="F127" s="443"/>
      <c r="G127" s="443"/>
      <c r="H127" s="443"/>
      <c r="I127" s="443"/>
      <c r="J127" s="443"/>
      <c r="K127" s="443"/>
      <c r="L127" s="443"/>
      <c r="M127" s="443"/>
      <c r="N127" s="444"/>
      <c r="O127" s="142"/>
    </row>
    <row r="128">
      <c r="A128" s="438" t="s">
        <v>491</v>
      </c>
      <c r="B128" s="439">
        <v>311520.0</v>
      </c>
      <c r="C128" s="440" t="s">
        <v>492</v>
      </c>
      <c r="D128" s="438"/>
      <c r="E128" s="438"/>
      <c r="F128" s="438"/>
      <c r="G128" s="438"/>
      <c r="H128" s="438"/>
      <c r="I128" s="438"/>
      <c r="J128" s="438"/>
      <c r="K128" s="438"/>
      <c r="L128" s="438"/>
      <c r="M128" s="438"/>
      <c r="N128" s="441"/>
      <c r="O128" s="142"/>
    </row>
    <row r="129">
      <c r="A129" s="438" t="s">
        <v>493</v>
      </c>
      <c r="B129" s="439">
        <v>311611.0</v>
      </c>
      <c r="C129" s="440" t="s">
        <v>494</v>
      </c>
      <c r="D129" s="438"/>
      <c r="E129" s="438"/>
      <c r="F129" s="438"/>
      <c r="G129" s="438"/>
      <c r="H129" s="438"/>
      <c r="I129" s="438"/>
      <c r="J129" s="438"/>
      <c r="K129" s="438"/>
      <c r="L129" s="438"/>
      <c r="M129" s="438"/>
      <c r="N129" s="441"/>
      <c r="O129" s="142"/>
    </row>
    <row r="130">
      <c r="A130" s="438" t="s">
        <v>495</v>
      </c>
      <c r="B130" s="439">
        <v>311612.0</v>
      </c>
      <c r="C130" s="440" t="s">
        <v>496</v>
      </c>
      <c r="D130" s="438"/>
      <c r="E130" s="443"/>
      <c r="F130" s="443"/>
      <c r="G130" s="443"/>
      <c r="H130" s="443"/>
      <c r="I130" s="443"/>
      <c r="J130" s="443"/>
      <c r="K130" s="443"/>
      <c r="L130" s="443"/>
      <c r="M130" s="443"/>
      <c r="N130" s="444"/>
      <c r="O130" s="142"/>
    </row>
    <row r="131">
      <c r="A131" s="438" t="s">
        <v>497</v>
      </c>
      <c r="B131" s="439">
        <v>311613.0</v>
      </c>
      <c r="C131" s="440" t="s">
        <v>498</v>
      </c>
      <c r="D131" s="438"/>
      <c r="E131" s="438"/>
      <c r="F131" s="438"/>
      <c r="G131" s="438"/>
      <c r="H131" s="438"/>
      <c r="I131" s="438"/>
      <c r="J131" s="438"/>
      <c r="K131" s="438"/>
      <c r="L131" s="438"/>
      <c r="M131" s="438"/>
      <c r="N131" s="441"/>
      <c r="O131" s="142"/>
    </row>
    <row r="132">
      <c r="A132" s="438" t="s">
        <v>499</v>
      </c>
      <c r="B132" s="439">
        <v>311615.0</v>
      </c>
      <c r="C132" s="440" t="s">
        <v>500</v>
      </c>
      <c r="D132" s="438"/>
      <c r="E132" s="443"/>
      <c r="F132" s="443"/>
      <c r="G132" s="443"/>
      <c r="H132" s="443"/>
      <c r="I132" s="443"/>
      <c r="J132" s="443"/>
      <c r="K132" s="443"/>
      <c r="L132" s="443"/>
      <c r="M132" s="443"/>
      <c r="N132" s="444"/>
      <c r="O132" s="142"/>
    </row>
    <row r="133">
      <c r="A133" s="438" t="s">
        <v>501</v>
      </c>
      <c r="B133" s="439">
        <v>311710.0</v>
      </c>
      <c r="C133" s="440" t="s">
        <v>502</v>
      </c>
      <c r="D133" s="438"/>
      <c r="E133" s="443"/>
      <c r="F133" s="443"/>
      <c r="G133" s="443"/>
      <c r="H133" s="443"/>
      <c r="I133" s="443"/>
      <c r="J133" s="443"/>
      <c r="K133" s="443"/>
      <c r="L133" s="443"/>
      <c r="M133" s="443"/>
      <c r="N133" s="444"/>
      <c r="O133" s="142"/>
    </row>
    <row r="134">
      <c r="A134" s="438" t="s">
        <v>503</v>
      </c>
      <c r="B134" s="439">
        <v>311811.0</v>
      </c>
      <c r="C134" s="440" t="s">
        <v>504</v>
      </c>
      <c r="D134" s="438"/>
      <c r="E134" s="438"/>
      <c r="F134" s="438"/>
      <c r="G134" s="438"/>
      <c r="H134" s="438"/>
      <c r="I134" s="438"/>
      <c r="J134" s="438"/>
      <c r="K134" s="438"/>
      <c r="L134" s="438"/>
      <c r="M134" s="438"/>
      <c r="N134" s="441"/>
      <c r="O134" s="142"/>
    </row>
    <row r="135">
      <c r="A135" s="438" t="s">
        <v>505</v>
      </c>
      <c r="B135" s="439">
        <v>311812.0</v>
      </c>
      <c r="C135" s="440" t="s">
        <v>506</v>
      </c>
      <c r="D135" s="438"/>
      <c r="E135" s="443"/>
      <c r="F135" s="443"/>
      <c r="G135" s="443"/>
      <c r="H135" s="443"/>
      <c r="I135" s="443"/>
      <c r="J135" s="443"/>
      <c r="K135" s="443"/>
      <c r="L135" s="443"/>
      <c r="M135" s="443"/>
      <c r="N135" s="444"/>
      <c r="O135" s="142"/>
    </row>
    <row r="136">
      <c r="A136" s="438" t="s">
        <v>507</v>
      </c>
      <c r="B136" s="439">
        <v>311813.0</v>
      </c>
      <c r="C136" s="440" t="s">
        <v>508</v>
      </c>
      <c r="D136" s="438"/>
      <c r="E136" s="438"/>
      <c r="F136" s="438"/>
      <c r="G136" s="438"/>
      <c r="H136" s="438"/>
      <c r="I136" s="438"/>
      <c r="J136" s="438"/>
      <c r="K136" s="438"/>
      <c r="L136" s="438"/>
      <c r="M136" s="438"/>
      <c r="N136" s="441"/>
      <c r="O136" s="142"/>
    </row>
    <row r="137">
      <c r="A137" s="438" t="s">
        <v>509</v>
      </c>
      <c r="B137" s="439">
        <v>311821.0</v>
      </c>
      <c r="C137" s="440" t="s">
        <v>510</v>
      </c>
      <c r="D137" s="438"/>
      <c r="E137" s="438"/>
      <c r="F137" s="438"/>
      <c r="G137" s="438"/>
      <c r="H137" s="438"/>
      <c r="I137" s="438"/>
      <c r="J137" s="438"/>
      <c r="K137" s="438"/>
      <c r="L137" s="438"/>
      <c r="M137" s="438"/>
      <c r="N137" s="441"/>
      <c r="O137" s="142"/>
    </row>
    <row r="138">
      <c r="A138" s="438" t="s">
        <v>511</v>
      </c>
      <c r="B138" s="439">
        <v>311824.0</v>
      </c>
      <c r="C138" s="440" t="s">
        <v>512</v>
      </c>
      <c r="D138" s="438"/>
      <c r="E138" s="443"/>
      <c r="F138" s="443"/>
      <c r="G138" s="443"/>
      <c r="H138" s="443"/>
      <c r="I138" s="443"/>
      <c r="J138" s="443"/>
      <c r="K138" s="443"/>
      <c r="L138" s="443"/>
      <c r="M138" s="443"/>
      <c r="N138" s="444"/>
      <c r="O138" s="142"/>
    </row>
    <row r="139">
      <c r="A139" s="438" t="s">
        <v>513</v>
      </c>
      <c r="B139" s="439">
        <v>311830.0</v>
      </c>
      <c r="C139" s="440" t="s">
        <v>514</v>
      </c>
      <c r="D139" s="438"/>
      <c r="E139" s="443"/>
      <c r="F139" s="443"/>
      <c r="G139" s="443"/>
      <c r="H139" s="443"/>
      <c r="I139" s="443"/>
      <c r="J139" s="443"/>
      <c r="K139" s="443"/>
      <c r="L139" s="443"/>
      <c r="M139" s="443"/>
      <c r="N139" s="444"/>
      <c r="O139" s="142"/>
    </row>
    <row r="140">
      <c r="A140" s="438" t="s">
        <v>515</v>
      </c>
      <c r="B140" s="439">
        <v>311911.0</v>
      </c>
      <c r="C140" s="440" t="s">
        <v>516</v>
      </c>
      <c r="D140" s="438"/>
      <c r="E140" s="443"/>
      <c r="F140" s="443"/>
      <c r="G140" s="443"/>
      <c r="H140" s="443"/>
      <c r="I140" s="443"/>
      <c r="J140" s="443"/>
      <c r="K140" s="443"/>
      <c r="L140" s="443"/>
      <c r="M140" s="443"/>
      <c r="N140" s="444"/>
      <c r="O140" s="142"/>
    </row>
    <row r="141">
      <c r="A141" s="438" t="s">
        <v>517</v>
      </c>
      <c r="B141" s="439">
        <v>311919.0</v>
      </c>
      <c r="C141" s="440" t="s">
        <v>518</v>
      </c>
      <c r="D141" s="438"/>
      <c r="E141" s="443"/>
      <c r="F141" s="443"/>
      <c r="G141" s="443"/>
      <c r="H141" s="443"/>
      <c r="I141" s="443"/>
      <c r="J141" s="443"/>
      <c r="K141" s="443"/>
      <c r="L141" s="443"/>
      <c r="M141" s="443"/>
      <c r="N141" s="444"/>
      <c r="O141" s="142"/>
    </row>
    <row r="142">
      <c r="A142" s="438" t="s">
        <v>519</v>
      </c>
      <c r="B142" s="439">
        <v>311920.0</v>
      </c>
      <c r="C142" s="440" t="s">
        <v>520</v>
      </c>
      <c r="D142" s="438"/>
      <c r="E142" s="443"/>
      <c r="F142" s="443"/>
      <c r="G142" s="443"/>
      <c r="H142" s="443"/>
      <c r="I142" s="443"/>
      <c r="J142" s="443"/>
      <c r="K142" s="443"/>
      <c r="L142" s="443"/>
      <c r="M142" s="443"/>
      <c r="N142" s="444"/>
      <c r="O142" s="142"/>
    </row>
    <row r="143">
      <c r="A143" s="438" t="s">
        <v>521</v>
      </c>
      <c r="B143" s="439">
        <v>311930.0</v>
      </c>
      <c r="C143" s="440" t="s">
        <v>522</v>
      </c>
      <c r="D143" s="438"/>
      <c r="E143" s="438"/>
      <c r="F143" s="438"/>
      <c r="G143" s="438"/>
      <c r="H143" s="438"/>
      <c r="I143" s="438"/>
      <c r="J143" s="438"/>
      <c r="K143" s="438"/>
      <c r="L143" s="438"/>
      <c r="M143" s="438"/>
      <c r="N143" s="441"/>
      <c r="O143" s="142"/>
    </row>
    <row r="144">
      <c r="A144" s="438" t="s">
        <v>523</v>
      </c>
      <c r="B144" s="439">
        <v>311941.0</v>
      </c>
      <c r="C144" s="440" t="s">
        <v>524</v>
      </c>
      <c r="D144" s="438"/>
      <c r="E144" s="443"/>
      <c r="F144" s="443"/>
      <c r="G144" s="443"/>
      <c r="H144" s="443"/>
      <c r="I144" s="443"/>
      <c r="J144" s="443"/>
      <c r="K144" s="443"/>
      <c r="L144" s="443"/>
      <c r="M144" s="443"/>
      <c r="N144" s="444"/>
      <c r="O144" s="142"/>
    </row>
    <row r="145">
      <c r="A145" s="438" t="s">
        <v>525</v>
      </c>
      <c r="B145" s="439">
        <v>311942.0</v>
      </c>
      <c r="C145" s="440" t="s">
        <v>526</v>
      </c>
      <c r="D145" s="438"/>
      <c r="E145" s="443"/>
      <c r="F145" s="443"/>
      <c r="G145" s="443"/>
      <c r="H145" s="443"/>
      <c r="I145" s="443"/>
      <c r="J145" s="443"/>
      <c r="K145" s="443"/>
      <c r="L145" s="443"/>
      <c r="M145" s="443"/>
      <c r="N145" s="444"/>
      <c r="O145" s="142"/>
    </row>
    <row r="146">
      <c r="A146" s="438" t="s">
        <v>527</v>
      </c>
      <c r="B146" s="439">
        <v>311991.0</v>
      </c>
      <c r="C146" s="440" t="s">
        <v>528</v>
      </c>
      <c r="D146" s="438"/>
      <c r="E146" s="443"/>
      <c r="F146" s="443"/>
      <c r="G146" s="443"/>
      <c r="H146" s="443"/>
      <c r="I146" s="443"/>
      <c r="J146" s="443"/>
      <c r="K146" s="443"/>
      <c r="L146" s="443"/>
      <c r="M146" s="443"/>
      <c r="N146" s="444"/>
      <c r="O146" s="142"/>
    </row>
    <row r="147">
      <c r="A147" s="438" t="s">
        <v>529</v>
      </c>
      <c r="B147" s="439">
        <v>311999.0</v>
      </c>
      <c r="C147" s="440" t="s">
        <v>530</v>
      </c>
      <c r="D147" s="438"/>
      <c r="E147" s="443"/>
      <c r="F147" s="443"/>
      <c r="G147" s="443"/>
      <c r="H147" s="443"/>
      <c r="I147" s="443"/>
      <c r="J147" s="443"/>
      <c r="K147" s="443"/>
      <c r="L147" s="443"/>
      <c r="M147" s="443"/>
      <c r="N147" s="444"/>
      <c r="O147" s="142"/>
    </row>
    <row r="148">
      <c r="A148" s="438" t="s">
        <v>531</v>
      </c>
      <c r="B148" s="439">
        <v>312111.0</v>
      </c>
      <c r="C148" s="440" t="s">
        <v>532</v>
      </c>
      <c r="D148" s="438"/>
      <c r="E148" s="443"/>
      <c r="F148" s="443"/>
      <c r="G148" s="443"/>
      <c r="H148" s="443"/>
      <c r="I148" s="443"/>
      <c r="J148" s="443"/>
      <c r="K148" s="443"/>
      <c r="L148" s="443"/>
      <c r="M148" s="443"/>
      <c r="N148" s="444"/>
      <c r="O148" s="142"/>
    </row>
    <row r="149">
      <c r="A149" s="438" t="s">
        <v>533</v>
      </c>
      <c r="B149" s="439">
        <v>312112.0</v>
      </c>
      <c r="C149" s="440" t="s">
        <v>534</v>
      </c>
      <c r="D149" s="438"/>
      <c r="E149" s="443"/>
      <c r="F149" s="443"/>
      <c r="G149" s="443"/>
      <c r="H149" s="443"/>
      <c r="I149" s="443"/>
      <c r="J149" s="443"/>
      <c r="K149" s="443"/>
      <c r="L149" s="443"/>
      <c r="M149" s="443"/>
      <c r="N149" s="444"/>
      <c r="O149" s="142"/>
    </row>
    <row r="150">
      <c r="A150" s="438" t="s">
        <v>535</v>
      </c>
      <c r="B150" s="439">
        <v>312113.0</v>
      </c>
      <c r="C150" s="440" t="s">
        <v>536</v>
      </c>
      <c r="D150" s="438"/>
      <c r="E150" s="443"/>
      <c r="F150" s="443"/>
      <c r="G150" s="443"/>
      <c r="H150" s="443"/>
      <c r="I150" s="443"/>
      <c r="J150" s="443"/>
      <c r="K150" s="443"/>
      <c r="L150" s="443"/>
      <c r="M150" s="443"/>
      <c r="N150" s="444"/>
      <c r="O150" s="142"/>
    </row>
    <row r="151">
      <c r="A151" s="438" t="s">
        <v>537</v>
      </c>
      <c r="B151" s="439">
        <v>312120.0</v>
      </c>
      <c r="C151" s="440" t="s">
        <v>538</v>
      </c>
      <c r="D151" s="438"/>
      <c r="E151" s="443"/>
      <c r="F151" s="443"/>
      <c r="G151" s="443"/>
      <c r="H151" s="443"/>
      <c r="I151" s="443"/>
      <c r="J151" s="443"/>
      <c r="K151" s="443"/>
      <c r="L151" s="443"/>
      <c r="M151" s="443"/>
      <c r="N151" s="444"/>
      <c r="O151" s="142"/>
    </row>
    <row r="152">
      <c r="A152" s="438" t="s">
        <v>539</v>
      </c>
      <c r="B152" s="439">
        <v>312130.0</v>
      </c>
      <c r="C152" s="440" t="s">
        <v>540</v>
      </c>
      <c r="D152" s="438"/>
      <c r="E152" s="443"/>
      <c r="F152" s="443"/>
      <c r="G152" s="443"/>
      <c r="H152" s="443"/>
      <c r="I152" s="443"/>
      <c r="J152" s="443"/>
      <c r="K152" s="443"/>
      <c r="L152" s="443"/>
      <c r="M152" s="443"/>
      <c r="N152" s="444"/>
      <c r="O152" s="142"/>
    </row>
    <row r="153">
      <c r="A153" s="438" t="s">
        <v>541</v>
      </c>
      <c r="B153" s="439">
        <v>312140.0</v>
      </c>
      <c r="C153" s="440" t="s">
        <v>542</v>
      </c>
      <c r="D153" s="438"/>
      <c r="E153" s="438"/>
      <c r="F153" s="438"/>
      <c r="G153" s="438"/>
      <c r="H153" s="438"/>
      <c r="I153" s="438"/>
      <c r="J153" s="438"/>
      <c r="K153" s="438"/>
      <c r="L153" s="438"/>
      <c r="M153" s="438"/>
      <c r="N153" s="441"/>
      <c r="O153" s="142"/>
    </row>
    <row r="154">
      <c r="A154" s="438" t="s">
        <v>543</v>
      </c>
      <c r="B154" s="439">
        <v>312230.0</v>
      </c>
      <c r="C154" s="440" t="s">
        <v>544</v>
      </c>
      <c r="D154" s="438"/>
      <c r="E154" s="438"/>
      <c r="F154" s="438"/>
      <c r="G154" s="438"/>
      <c r="H154" s="438"/>
      <c r="I154" s="438"/>
      <c r="J154" s="438"/>
      <c r="K154" s="438"/>
      <c r="L154" s="438"/>
      <c r="M154" s="438"/>
      <c r="N154" s="441"/>
      <c r="O154" s="142"/>
    </row>
    <row r="155">
      <c r="A155" s="438" t="s">
        <v>545</v>
      </c>
      <c r="B155" s="439">
        <v>313110.0</v>
      </c>
      <c r="C155" s="440" t="s">
        <v>546</v>
      </c>
      <c r="D155" s="438"/>
      <c r="E155" s="438"/>
      <c r="F155" s="438"/>
      <c r="G155" s="438"/>
      <c r="H155" s="438"/>
      <c r="I155" s="438"/>
      <c r="J155" s="438"/>
      <c r="K155" s="438"/>
      <c r="L155" s="438"/>
      <c r="M155" s="438"/>
      <c r="N155" s="441"/>
      <c r="O155" s="142"/>
    </row>
    <row r="156">
      <c r="A156" s="438" t="s">
        <v>547</v>
      </c>
      <c r="B156" s="439">
        <v>313210.0</v>
      </c>
      <c r="C156" s="440" t="s">
        <v>548</v>
      </c>
      <c r="D156" s="438"/>
      <c r="E156" s="443"/>
      <c r="F156" s="443"/>
      <c r="G156" s="443"/>
      <c r="H156" s="443"/>
      <c r="I156" s="443"/>
      <c r="J156" s="443"/>
      <c r="K156" s="443"/>
      <c r="L156" s="443"/>
      <c r="M156" s="443"/>
      <c r="N156" s="444"/>
      <c r="O156" s="142"/>
    </row>
    <row r="157">
      <c r="A157" s="438" t="s">
        <v>549</v>
      </c>
      <c r="B157" s="439">
        <v>313220.0</v>
      </c>
      <c r="C157" s="440" t="s">
        <v>550</v>
      </c>
      <c r="D157" s="438"/>
      <c r="E157" s="443"/>
      <c r="F157" s="443"/>
      <c r="G157" s="443"/>
      <c r="H157" s="443"/>
      <c r="I157" s="443"/>
      <c r="J157" s="443"/>
      <c r="K157" s="443"/>
      <c r="L157" s="443"/>
      <c r="M157" s="443"/>
      <c r="N157" s="444"/>
      <c r="O157" s="142"/>
    </row>
    <row r="158">
      <c r="A158" s="438" t="s">
        <v>551</v>
      </c>
      <c r="B158" s="439">
        <v>313230.0</v>
      </c>
      <c r="C158" s="440" t="s">
        <v>552</v>
      </c>
      <c r="D158" s="438"/>
      <c r="E158" s="438"/>
      <c r="F158" s="438"/>
      <c r="G158" s="438"/>
      <c r="H158" s="438"/>
      <c r="I158" s="438"/>
      <c r="J158" s="438"/>
      <c r="K158" s="438"/>
      <c r="L158" s="438"/>
      <c r="M158" s="438"/>
      <c r="N158" s="441"/>
      <c r="O158" s="142"/>
    </row>
    <row r="159">
      <c r="A159" s="438" t="s">
        <v>553</v>
      </c>
      <c r="B159" s="439">
        <v>313240.0</v>
      </c>
      <c r="C159" s="440" t="s">
        <v>554</v>
      </c>
      <c r="D159" s="438"/>
      <c r="E159" s="438"/>
      <c r="F159" s="438"/>
      <c r="G159" s="438"/>
      <c r="H159" s="438"/>
      <c r="I159" s="438"/>
      <c r="J159" s="438"/>
      <c r="K159" s="438"/>
      <c r="L159" s="438"/>
      <c r="M159" s="438"/>
      <c r="N159" s="441"/>
      <c r="O159" s="142"/>
    </row>
    <row r="160">
      <c r="A160" s="438" t="s">
        <v>555</v>
      </c>
      <c r="B160" s="439">
        <v>313310.0</v>
      </c>
      <c r="C160" s="440" t="s">
        <v>556</v>
      </c>
      <c r="D160" s="438"/>
      <c r="E160" s="443"/>
      <c r="F160" s="443"/>
      <c r="G160" s="443"/>
      <c r="H160" s="443"/>
      <c r="I160" s="443"/>
      <c r="J160" s="443"/>
      <c r="K160" s="443"/>
      <c r="L160" s="443"/>
      <c r="M160" s="443"/>
      <c r="N160" s="444"/>
      <c r="O160" s="142"/>
    </row>
    <row r="161">
      <c r="A161" s="438" t="s">
        <v>557</v>
      </c>
      <c r="B161" s="439">
        <v>313320.0</v>
      </c>
      <c r="C161" s="440" t="s">
        <v>558</v>
      </c>
      <c r="D161" s="438"/>
      <c r="E161" s="438"/>
      <c r="F161" s="438"/>
      <c r="G161" s="438"/>
      <c r="H161" s="438"/>
      <c r="I161" s="438"/>
      <c r="J161" s="438"/>
      <c r="K161" s="438"/>
      <c r="L161" s="438"/>
      <c r="M161" s="438"/>
      <c r="N161" s="441"/>
      <c r="O161" s="142"/>
    </row>
    <row r="162">
      <c r="A162" s="438" t="s">
        <v>559</v>
      </c>
      <c r="B162" s="439">
        <v>314110.0</v>
      </c>
      <c r="C162" s="440" t="s">
        <v>560</v>
      </c>
      <c r="D162" s="438"/>
      <c r="E162" s="443"/>
      <c r="F162" s="443"/>
      <c r="G162" s="443"/>
      <c r="H162" s="443"/>
      <c r="I162" s="443"/>
      <c r="J162" s="443"/>
      <c r="K162" s="443"/>
      <c r="L162" s="443"/>
      <c r="M162" s="443"/>
      <c r="N162" s="444"/>
      <c r="O162" s="142"/>
    </row>
    <row r="163">
      <c r="A163" s="438" t="s">
        <v>561</v>
      </c>
      <c r="B163" s="439">
        <v>314120.0</v>
      </c>
      <c r="C163" s="440" t="s">
        <v>562</v>
      </c>
      <c r="D163" s="438"/>
      <c r="E163" s="443"/>
      <c r="F163" s="443"/>
      <c r="G163" s="443"/>
      <c r="H163" s="443"/>
      <c r="I163" s="443"/>
      <c r="J163" s="443"/>
      <c r="K163" s="443"/>
      <c r="L163" s="443"/>
      <c r="M163" s="443"/>
      <c r="N163" s="444"/>
      <c r="O163" s="142"/>
    </row>
    <row r="164">
      <c r="A164" s="438" t="s">
        <v>563</v>
      </c>
      <c r="B164" s="439">
        <v>314910.0</v>
      </c>
      <c r="C164" s="440" t="s">
        <v>564</v>
      </c>
      <c r="D164" s="438"/>
      <c r="E164" s="438"/>
      <c r="F164" s="438"/>
      <c r="G164" s="438"/>
      <c r="H164" s="438"/>
      <c r="I164" s="438"/>
      <c r="J164" s="438"/>
      <c r="K164" s="438"/>
      <c r="L164" s="438"/>
      <c r="M164" s="438"/>
      <c r="N164" s="441"/>
      <c r="O164" s="142"/>
    </row>
    <row r="165">
      <c r="A165" s="438" t="s">
        <v>565</v>
      </c>
      <c r="B165" s="439">
        <v>314994.0</v>
      </c>
      <c r="C165" s="440" t="s">
        <v>566</v>
      </c>
      <c r="D165" s="438"/>
      <c r="E165" s="438"/>
      <c r="F165" s="438"/>
      <c r="G165" s="438"/>
      <c r="H165" s="438"/>
      <c r="I165" s="438"/>
      <c r="J165" s="438"/>
      <c r="K165" s="438"/>
      <c r="L165" s="438"/>
      <c r="M165" s="438"/>
      <c r="N165" s="441"/>
      <c r="O165" s="142"/>
    </row>
    <row r="166">
      <c r="A166" s="438" t="s">
        <v>567</v>
      </c>
      <c r="B166" s="439">
        <v>314999.0</v>
      </c>
      <c r="C166" s="440" t="s">
        <v>568</v>
      </c>
      <c r="D166" s="438"/>
      <c r="E166" s="438"/>
      <c r="F166" s="438"/>
      <c r="G166" s="438"/>
      <c r="H166" s="438"/>
      <c r="I166" s="438"/>
      <c r="J166" s="438"/>
      <c r="K166" s="438"/>
      <c r="L166" s="438"/>
      <c r="M166" s="438"/>
      <c r="N166" s="441"/>
      <c r="O166" s="142"/>
    </row>
    <row r="167">
      <c r="A167" s="438" t="s">
        <v>569</v>
      </c>
      <c r="B167" s="439">
        <v>315120.0</v>
      </c>
      <c r="C167" s="440" t="s">
        <v>570</v>
      </c>
      <c r="D167" s="438"/>
      <c r="E167" s="438"/>
      <c r="F167" s="438"/>
      <c r="G167" s="438"/>
      <c r="H167" s="438"/>
      <c r="I167" s="438"/>
      <c r="J167" s="438"/>
      <c r="K167" s="438"/>
      <c r="L167" s="438"/>
      <c r="M167" s="438"/>
      <c r="N167" s="441"/>
      <c r="O167" s="142"/>
    </row>
    <row r="168">
      <c r="A168" s="438" t="s">
        <v>571</v>
      </c>
      <c r="B168" s="439">
        <v>315210.0</v>
      </c>
      <c r="C168" s="440" t="s">
        <v>572</v>
      </c>
      <c r="D168" s="438"/>
      <c r="E168" s="443"/>
      <c r="F168" s="443"/>
      <c r="G168" s="443"/>
      <c r="H168" s="443"/>
      <c r="I168" s="443"/>
      <c r="J168" s="443"/>
      <c r="K168" s="443"/>
      <c r="L168" s="443"/>
      <c r="M168" s="443"/>
      <c r="N168" s="444"/>
      <c r="O168" s="142"/>
    </row>
    <row r="169">
      <c r="A169" s="438" t="s">
        <v>573</v>
      </c>
      <c r="B169" s="439">
        <v>315250.0</v>
      </c>
      <c r="C169" s="440" t="s">
        <v>574</v>
      </c>
      <c r="D169" s="438"/>
      <c r="E169" s="438"/>
      <c r="F169" s="438"/>
      <c r="G169" s="438"/>
      <c r="H169" s="438"/>
      <c r="I169" s="438"/>
      <c r="J169" s="438"/>
      <c r="K169" s="438"/>
      <c r="L169" s="438"/>
      <c r="M169" s="438"/>
      <c r="N169" s="441"/>
      <c r="O169" s="142"/>
    </row>
    <row r="170">
      <c r="A170" s="438" t="s">
        <v>575</v>
      </c>
      <c r="B170" s="439">
        <v>315990.0</v>
      </c>
      <c r="C170" s="440" t="s">
        <v>576</v>
      </c>
      <c r="D170" s="438"/>
      <c r="E170" s="443"/>
      <c r="F170" s="443"/>
      <c r="G170" s="443"/>
      <c r="H170" s="443"/>
      <c r="I170" s="443"/>
      <c r="J170" s="443"/>
      <c r="K170" s="443"/>
      <c r="L170" s="443"/>
      <c r="M170" s="443"/>
      <c r="N170" s="444"/>
      <c r="O170" s="142"/>
    </row>
    <row r="171">
      <c r="A171" s="438" t="s">
        <v>577</v>
      </c>
      <c r="B171" s="439">
        <v>316110.0</v>
      </c>
      <c r="C171" s="440" t="s">
        <v>578</v>
      </c>
      <c r="D171" s="438"/>
      <c r="E171" s="438"/>
      <c r="F171" s="438"/>
      <c r="G171" s="438"/>
      <c r="H171" s="438"/>
      <c r="I171" s="438"/>
      <c r="J171" s="438"/>
      <c r="K171" s="438"/>
      <c r="L171" s="438"/>
      <c r="M171" s="438"/>
      <c r="N171" s="441"/>
      <c r="O171" s="142"/>
    </row>
    <row r="172">
      <c r="A172" s="438" t="s">
        <v>579</v>
      </c>
      <c r="B172" s="439">
        <v>316210.0</v>
      </c>
      <c r="C172" s="440" t="s">
        <v>580</v>
      </c>
      <c r="D172" s="438"/>
      <c r="E172" s="443"/>
      <c r="F172" s="443"/>
      <c r="G172" s="443"/>
      <c r="H172" s="443"/>
      <c r="I172" s="443"/>
      <c r="J172" s="443"/>
      <c r="K172" s="443"/>
      <c r="L172" s="443"/>
      <c r="M172" s="443"/>
      <c r="N172" s="444"/>
      <c r="O172" s="142"/>
    </row>
    <row r="173">
      <c r="A173" s="438" t="s">
        <v>581</v>
      </c>
      <c r="B173" s="439">
        <v>316990.0</v>
      </c>
      <c r="C173" s="440" t="s">
        <v>582</v>
      </c>
      <c r="D173" s="438"/>
      <c r="E173" s="438"/>
      <c r="F173" s="438"/>
      <c r="G173" s="438"/>
      <c r="H173" s="438"/>
      <c r="I173" s="438"/>
      <c r="J173" s="438"/>
      <c r="K173" s="438"/>
      <c r="L173" s="438"/>
      <c r="M173" s="438"/>
      <c r="N173" s="441"/>
      <c r="O173" s="142"/>
    </row>
    <row r="174">
      <c r="A174" s="438" t="s">
        <v>583</v>
      </c>
      <c r="B174" s="439">
        <v>321113.0</v>
      </c>
      <c r="C174" s="440" t="s">
        <v>584</v>
      </c>
      <c r="D174" s="438"/>
      <c r="E174" s="443"/>
      <c r="F174" s="443"/>
      <c r="G174" s="443"/>
      <c r="H174" s="443"/>
      <c r="I174" s="443"/>
      <c r="J174" s="443"/>
      <c r="K174" s="443"/>
      <c r="L174" s="443"/>
      <c r="M174" s="443"/>
      <c r="N174" s="444"/>
      <c r="O174" s="142"/>
    </row>
    <row r="175">
      <c r="A175" s="438" t="s">
        <v>585</v>
      </c>
      <c r="B175" s="439">
        <v>321114.0</v>
      </c>
      <c r="C175" s="440" t="s">
        <v>586</v>
      </c>
      <c r="D175" s="438"/>
      <c r="E175" s="438"/>
      <c r="F175" s="438"/>
      <c r="G175" s="438"/>
      <c r="H175" s="438"/>
      <c r="I175" s="438"/>
      <c r="J175" s="438"/>
      <c r="K175" s="438"/>
      <c r="L175" s="438"/>
      <c r="M175" s="438"/>
      <c r="N175" s="441"/>
      <c r="O175" s="142"/>
    </row>
    <row r="176">
      <c r="A176" s="438" t="s">
        <v>587</v>
      </c>
      <c r="B176" s="439">
        <v>321211.0</v>
      </c>
      <c r="C176" s="440" t="s">
        <v>588</v>
      </c>
      <c r="D176" s="438"/>
      <c r="E176" s="443"/>
      <c r="F176" s="443"/>
      <c r="G176" s="443"/>
      <c r="H176" s="443"/>
      <c r="I176" s="443"/>
      <c r="J176" s="443"/>
      <c r="K176" s="443"/>
      <c r="L176" s="443"/>
      <c r="M176" s="443"/>
      <c r="N176" s="444"/>
      <c r="O176" s="142"/>
    </row>
    <row r="177">
      <c r="A177" s="438" t="s">
        <v>589</v>
      </c>
      <c r="B177" s="439">
        <v>321212.0</v>
      </c>
      <c r="C177" s="440" t="s">
        <v>590</v>
      </c>
      <c r="D177" s="438"/>
      <c r="E177" s="438"/>
      <c r="F177" s="438"/>
      <c r="G177" s="438"/>
      <c r="H177" s="438"/>
      <c r="I177" s="438"/>
      <c r="J177" s="438"/>
      <c r="K177" s="438"/>
      <c r="L177" s="438"/>
      <c r="M177" s="438"/>
      <c r="N177" s="441"/>
      <c r="O177" s="142"/>
    </row>
    <row r="178">
      <c r="A178" s="438" t="s">
        <v>591</v>
      </c>
      <c r="B178" s="439">
        <v>321215.0</v>
      </c>
      <c r="C178" s="440" t="s">
        <v>592</v>
      </c>
      <c r="D178" s="438"/>
      <c r="E178" s="438"/>
      <c r="F178" s="438"/>
      <c r="G178" s="438"/>
      <c r="H178" s="438"/>
      <c r="I178" s="438"/>
      <c r="J178" s="438"/>
      <c r="K178" s="438"/>
      <c r="L178" s="438"/>
      <c r="M178" s="438"/>
      <c r="N178" s="441"/>
      <c r="O178" s="142"/>
    </row>
    <row r="179">
      <c r="A179" s="438" t="s">
        <v>593</v>
      </c>
      <c r="B179" s="439">
        <v>321219.0</v>
      </c>
      <c r="C179" s="440" t="s">
        <v>594</v>
      </c>
      <c r="D179" s="438"/>
      <c r="E179" s="438"/>
      <c r="F179" s="438"/>
      <c r="G179" s="438"/>
      <c r="H179" s="438"/>
      <c r="I179" s="438"/>
      <c r="J179" s="438"/>
      <c r="K179" s="438"/>
      <c r="L179" s="438"/>
      <c r="M179" s="438"/>
      <c r="N179" s="441"/>
      <c r="O179" s="142"/>
    </row>
    <row r="180">
      <c r="A180" s="438" t="s">
        <v>595</v>
      </c>
      <c r="B180" s="439">
        <v>321911.0</v>
      </c>
      <c r="C180" s="440" t="s">
        <v>596</v>
      </c>
      <c r="D180" s="438"/>
      <c r="E180" s="443"/>
      <c r="F180" s="443"/>
      <c r="G180" s="443"/>
      <c r="H180" s="443"/>
      <c r="I180" s="443"/>
      <c r="J180" s="443"/>
      <c r="K180" s="443"/>
      <c r="L180" s="443"/>
      <c r="M180" s="443"/>
      <c r="N180" s="444"/>
      <c r="O180" s="142"/>
    </row>
    <row r="181">
      <c r="A181" s="438" t="s">
        <v>597</v>
      </c>
      <c r="B181" s="439">
        <v>321912.0</v>
      </c>
      <c r="C181" s="440" t="s">
        <v>598</v>
      </c>
      <c r="D181" s="438"/>
      <c r="E181" s="443"/>
      <c r="F181" s="443"/>
      <c r="G181" s="443"/>
      <c r="H181" s="443"/>
      <c r="I181" s="443"/>
      <c r="J181" s="443"/>
      <c r="K181" s="443"/>
      <c r="L181" s="443"/>
      <c r="M181" s="443"/>
      <c r="N181" s="444"/>
      <c r="O181" s="142"/>
    </row>
    <row r="182">
      <c r="A182" s="438" t="s">
        <v>599</v>
      </c>
      <c r="B182" s="439">
        <v>321918.0</v>
      </c>
      <c r="C182" s="440" t="s">
        <v>600</v>
      </c>
      <c r="D182" s="438"/>
      <c r="E182" s="443"/>
      <c r="F182" s="443"/>
      <c r="G182" s="443"/>
      <c r="H182" s="443"/>
      <c r="I182" s="443"/>
      <c r="J182" s="443"/>
      <c r="K182" s="443"/>
      <c r="L182" s="443"/>
      <c r="M182" s="443"/>
      <c r="N182" s="444"/>
      <c r="O182" s="142"/>
    </row>
    <row r="183">
      <c r="A183" s="438" t="s">
        <v>601</v>
      </c>
      <c r="B183" s="439">
        <v>321920.0</v>
      </c>
      <c r="C183" s="440" t="s">
        <v>602</v>
      </c>
      <c r="D183" s="438"/>
      <c r="E183" s="443"/>
      <c r="F183" s="443"/>
      <c r="G183" s="443"/>
      <c r="H183" s="443"/>
      <c r="I183" s="443"/>
      <c r="J183" s="443"/>
      <c r="K183" s="443"/>
      <c r="L183" s="443"/>
      <c r="M183" s="443"/>
      <c r="N183" s="444"/>
      <c r="O183" s="142"/>
    </row>
    <row r="184">
      <c r="A184" s="438" t="s">
        <v>603</v>
      </c>
      <c r="B184" s="439">
        <v>321991.0</v>
      </c>
      <c r="C184" s="440" t="s">
        <v>604</v>
      </c>
      <c r="D184" s="438"/>
      <c r="E184" s="438"/>
      <c r="F184" s="438"/>
      <c r="G184" s="438"/>
      <c r="H184" s="438"/>
      <c r="I184" s="438"/>
      <c r="J184" s="438"/>
      <c r="K184" s="438"/>
      <c r="L184" s="438"/>
      <c r="M184" s="438"/>
      <c r="N184" s="441"/>
      <c r="O184" s="142"/>
    </row>
    <row r="185">
      <c r="A185" s="438" t="s">
        <v>605</v>
      </c>
      <c r="B185" s="439">
        <v>321992.0</v>
      </c>
      <c r="C185" s="440" t="s">
        <v>606</v>
      </c>
      <c r="D185" s="438"/>
      <c r="E185" s="443"/>
      <c r="F185" s="443"/>
      <c r="G185" s="443"/>
      <c r="H185" s="443"/>
      <c r="I185" s="443"/>
      <c r="J185" s="443"/>
      <c r="K185" s="443"/>
      <c r="L185" s="443"/>
      <c r="M185" s="443"/>
      <c r="N185" s="444"/>
      <c r="O185" s="142"/>
    </row>
    <row r="186">
      <c r="A186" s="438" t="s">
        <v>607</v>
      </c>
      <c r="B186" s="439">
        <v>321999.0</v>
      </c>
      <c r="C186" s="440" t="s">
        <v>608</v>
      </c>
      <c r="D186" s="438"/>
      <c r="E186" s="443"/>
      <c r="F186" s="443"/>
      <c r="G186" s="443"/>
      <c r="H186" s="443"/>
      <c r="I186" s="443"/>
      <c r="J186" s="443"/>
      <c r="K186" s="443"/>
      <c r="L186" s="443"/>
      <c r="M186" s="443"/>
      <c r="N186" s="444"/>
      <c r="O186" s="142"/>
    </row>
    <row r="187">
      <c r="A187" s="438" t="s">
        <v>609</v>
      </c>
      <c r="B187" s="439">
        <v>322110.0</v>
      </c>
      <c r="C187" s="440" t="s">
        <v>610</v>
      </c>
      <c r="D187" s="438"/>
      <c r="E187" s="438"/>
      <c r="F187" s="438"/>
      <c r="G187" s="438"/>
      <c r="H187" s="438"/>
      <c r="I187" s="438"/>
      <c r="J187" s="438"/>
      <c r="K187" s="438"/>
      <c r="L187" s="438"/>
      <c r="M187" s="438"/>
      <c r="N187" s="441"/>
      <c r="O187" s="142"/>
    </row>
    <row r="188">
      <c r="A188" s="438" t="s">
        <v>611</v>
      </c>
      <c r="B188" s="439">
        <v>322120.0</v>
      </c>
      <c r="C188" s="440" t="s">
        <v>612</v>
      </c>
      <c r="D188" s="438"/>
      <c r="E188" s="438"/>
      <c r="F188" s="438"/>
      <c r="G188" s="438"/>
      <c r="H188" s="438"/>
      <c r="I188" s="438"/>
      <c r="J188" s="438"/>
      <c r="K188" s="438"/>
      <c r="L188" s="438"/>
      <c r="M188" s="438"/>
      <c r="N188" s="441"/>
      <c r="O188" s="142"/>
    </row>
    <row r="189">
      <c r="A189" s="438" t="s">
        <v>613</v>
      </c>
      <c r="B189" s="439">
        <v>322130.0</v>
      </c>
      <c r="C189" s="440" t="s">
        <v>614</v>
      </c>
      <c r="D189" s="438"/>
      <c r="E189" s="438"/>
      <c r="F189" s="438"/>
      <c r="G189" s="438"/>
      <c r="H189" s="438"/>
      <c r="I189" s="438"/>
      <c r="J189" s="438"/>
      <c r="K189" s="438"/>
      <c r="L189" s="438"/>
      <c r="M189" s="438"/>
      <c r="N189" s="441"/>
      <c r="O189" s="142"/>
    </row>
    <row r="190">
      <c r="A190" s="438" t="s">
        <v>615</v>
      </c>
      <c r="B190" s="439">
        <v>322211.0</v>
      </c>
      <c r="C190" s="440" t="s">
        <v>616</v>
      </c>
      <c r="D190" s="438"/>
      <c r="E190" s="443"/>
      <c r="F190" s="443"/>
      <c r="G190" s="443"/>
      <c r="H190" s="443"/>
      <c r="I190" s="443"/>
      <c r="J190" s="443"/>
      <c r="K190" s="443"/>
      <c r="L190" s="443"/>
      <c r="M190" s="443"/>
      <c r="N190" s="444"/>
      <c r="O190" s="142"/>
    </row>
    <row r="191">
      <c r="A191" s="438" t="s">
        <v>617</v>
      </c>
      <c r="B191" s="439">
        <v>322212.0</v>
      </c>
      <c r="C191" s="440" t="s">
        <v>618</v>
      </c>
      <c r="D191" s="438"/>
      <c r="E191" s="438"/>
      <c r="F191" s="438"/>
      <c r="G191" s="438"/>
      <c r="H191" s="438"/>
      <c r="I191" s="438"/>
      <c r="J191" s="438"/>
      <c r="K191" s="438"/>
      <c r="L191" s="438"/>
      <c r="M191" s="438"/>
      <c r="N191" s="441"/>
      <c r="O191" s="142"/>
    </row>
    <row r="192">
      <c r="A192" s="438" t="s">
        <v>619</v>
      </c>
      <c r="B192" s="439">
        <v>322219.0</v>
      </c>
      <c r="C192" s="440" t="s">
        <v>620</v>
      </c>
      <c r="D192" s="438"/>
      <c r="E192" s="443"/>
      <c r="F192" s="443"/>
      <c r="G192" s="443"/>
      <c r="H192" s="443"/>
      <c r="I192" s="443"/>
      <c r="J192" s="443"/>
      <c r="K192" s="443"/>
      <c r="L192" s="443"/>
      <c r="M192" s="443"/>
      <c r="N192" s="444"/>
      <c r="O192" s="142"/>
    </row>
    <row r="193">
      <c r="A193" s="438" t="s">
        <v>621</v>
      </c>
      <c r="B193" s="439">
        <v>322220.0</v>
      </c>
      <c r="C193" s="440" t="s">
        <v>622</v>
      </c>
      <c r="D193" s="438"/>
      <c r="E193" s="443"/>
      <c r="F193" s="443"/>
      <c r="G193" s="443"/>
      <c r="H193" s="443"/>
      <c r="I193" s="443"/>
      <c r="J193" s="443"/>
      <c r="K193" s="443"/>
      <c r="L193" s="443"/>
      <c r="M193" s="443"/>
      <c r="N193" s="444"/>
      <c r="O193" s="142"/>
    </row>
    <row r="194">
      <c r="A194" s="438" t="s">
        <v>623</v>
      </c>
      <c r="B194" s="439">
        <v>322230.0</v>
      </c>
      <c r="C194" s="440" t="s">
        <v>624</v>
      </c>
      <c r="D194" s="438"/>
      <c r="E194" s="443"/>
      <c r="F194" s="443"/>
      <c r="G194" s="443"/>
      <c r="H194" s="443"/>
      <c r="I194" s="443"/>
      <c r="J194" s="443"/>
      <c r="K194" s="443"/>
      <c r="L194" s="443"/>
      <c r="M194" s="443"/>
      <c r="N194" s="444"/>
      <c r="O194" s="142"/>
    </row>
    <row r="195">
      <c r="A195" s="438" t="s">
        <v>625</v>
      </c>
      <c r="B195" s="439">
        <v>322291.0</v>
      </c>
      <c r="C195" s="440" t="s">
        <v>626</v>
      </c>
      <c r="D195" s="438"/>
      <c r="E195" s="438"/>
      <c r="F195" s="438"/>
      <c r="G195" s="438"/>
      <c r="H195" s="438"/>
      <c r="I195" s="438"/>
      <c r="J195" s="438"/>
      <c r="K195" s="438"/>
      <c r="L195" s="438"/>
      <c r="M195" s="438"/>
      <c r="N195" s="441"/>
      <c r="O195" s="142"/>
    </row>
    <row r="196">
      <c r="A196" s="438" t="s">
        <v>627</v>
      </c>
      <c r="B196" s="439">
        <v>322299.0</v>
      </c>
      <c r="C196" s="440" t="s">
        <v>628</v>
      </c>
      <c r="D196" s="438"/>
      <c r="E196" s="443"/>
      <c r="F196" s="443"/>
      <c r="G196" s="443"/>
      <c r="H196" s="443"/>
      <c r="I196" s="443"/>
      <c r="J196" s="443"/>
      <c r="K196" s="443"/>
      <c r="L196" s="443"/>
      <c r="M196" s="443"/>
      <c r="N196" s="444"/>
      <c r="O196" s="142"/>
    </row>
    <row r="197">
      <c r="A197" s="438" t="s">
        <v>629</v>
      </c>
      <c r="B197" s="439">
        <v>323111.0</v>
      </c>
      <c r="C197" s="440" t="s">
        <v>630</v>
      </c>
      <c r="D197" s="438"/>
      <c r="E197" s="443"/>
      <c r="F197" s="443"/>
      <c r="G197" s="443"/>
      <c r="H197" s="443"/>
      <c r="I197" s="443"/>
      <c r="J197" s="443"/>
      <c r="K197" s="443"/>
      <c r="L197" s="443"/>
      <c r="M197" s="443"/>
      <c r="N197" s="444"/>
      <c r="O197" s="142"/>
    </row>
    <row r="198">
      <c r="A198" s="438" t="s">
        <v>631</v>
      </c>
      <c r="B198" s="439">
        <v>323113.0</v>
      </c>
      <c r="C198" s="440" t="s">
        <v>632</v>
      </c>
      <c r="D198" s="438"/>
      <c r="E198" s="443"/>
      <c r="F198" s="443"/>
      <c r="G198" s="443"/>
      <c r="H198" s="443"/>
      <c r="I198" s="443"/>
      <c r="J198" s="443"/>
      <c r="K198" s="443"/>
      <c r="L198" s="443"/>
      <c r="M198" s="443"/>
      <c r="N198" s="444"/>
      <c r="O198" s="142"/>
    </row>
    <row r="199">
      <c r="A199" s="438" t="s">
        <v>633</v>
      </c>
      <c r="B199" s="439">
        <v>323117.0</v>
      </c>
      <c r="C199" s="440" t="s">
        <v>634</v>
      </c>
      <c r="D199" s="438"/>
      <c r="E199" s="443"/>
      <c r="F199" s="443"/>
      <c r="G199" s="443"/>
      <c r="H199" s="443"/>
      <c r="I199" s="443"/>
      <c r="J199" s="443"/>
      <c r="K199" s="443"/>
      <c r="L199" s="443"/>
      <c r="M199" s="443"/>
      <c r="N199" s="444"/>
      <c r="O199" s="142"/>
    </row>
    <row r="200">
      <c r="A200" s="438" t="s">
        <v>635</v>
      </c>
      <c r="B200" s="439">
        <v>323120.0</v>
      </c>
      <c r="C200" s="440" t="s">
        <v>636</v>
      </c>
      <c r="D200" s="438"/>
      <c r="E200" s="443"/>
      <c r="F200" s="443"/>
      <c r="G200" s="443"/>
      <c r="H200" s="443"/>
      <c r="I200" s="443"/>
      <c r="J200" s="443"/>
      <c r="K200" s="443"/>
      <c r="L200" s="443"/>
      <c r="M200" s="443"/>
      <c r="N200" s="444"/>
      <c r="O200" s="142"/>
    </row>
    <row r="201">
      <c r="A201" s="438" t="s">
        <v>637</v>
      </c>
      <c r="B201" s="439">
        <v>324110.0</v>
      </c>
      <c r="C201" s="440" t="s">
        <v>638</v>
      </c>
      <c r="D201" s="438"/>
      <c r="E201" s="438"/>
      <c r="F201" s="438"/>
      <c r="G201" s="438"/>
      <c r="H201" s="438"/>
      <c r="I201" s="438"/>
      <c r="J201" s="438"/>
      <c r="K201" s="438"/>
      <c r="L201" s="438"/>
      <c r="M201" s="438"/>
      <c r="N201" s="441"/>
      <c r="O201" s="142"/>
    </row>
    <row r="202">
      <c r="A202" s="438" t="s">
        <v>639</v>
      </c>
      <c r="B202" s="439">
        <v>324121.0</v>
      </c>
      <c r="C202" s="440" t="s">
        <v>640</v>
      </c>
      <c r="D202" s="438"/>
      <c r="E202" s="438"/>
      <c r="F202" s="438"/>
      <c r="G202" s="438"/>
      <c r="H202" s="438"/>
      <c r="I202" s="438"/>
      <c r="J202" s="438"/>
      <c r="K202" s="438"/>
      <c r="L202" s="438"/>
      <c r="M202" s="438"/>
      <c r="N202" s="441"/>
      <c r="O202" s="142"/>
    </row>
    <row r="203">
      <c r="A203" s="438" t="s">
        <v>641</v>
      </c>
      <c r="B203" s="439">
        <v>324122.0</v>
      </c>
      <c r="C203" s="440" t="s">
        <v>642</v>
      </c>
      <c r="D203" s="438"/>
      <c r="E203" s="438"/>
      <c r="F203" s="438"/>
      <c r="G203" s="438"/>
      <c r="H203" s="438"/>
      <c r="I203" s="438"/>
      <c r="J203" s="438"/>
      <c r="K203" s="438"/>
      <c r="L203" s="438"/>
      <c r="M203" s="438"/>
      <c r="N203" s="441"/>
      <c r="O203" s="142"/>
    </row>
    <row r="204">
      <c r="A204" s="438" t="s">
        <v>643</v>
      </c>
      <c r="B204" s="439">
        <v>324191.0</v>
      </c>
      <c r="C204" s="440" t="s">
        <v>644</v>
      </c>
      <c r="D204" s="438"/>
      <c r="E204" s="438"/>
      <c r="F204" s="438"/>
      <c r="G204" s="438"/>
      <c r="H204" s="438"/>
      <c r="I204" s="438"/>
      <c r="J204" s="438"/>
      <c r="K204" s="438"/>
      <c r="L204" s="438"/>
      <c r="M204" s="438"/>
      <c r="N204" s="441"/>
      <c r="O204" s="142"/>
    </row>
    <row r="205">
      <c r="A205" s="438" t="s">
        <v>645</v>
      </c>
      <c r="B205" s="439">
        <v>324199.0</v>
      </c>
      <c r="C205" s="440" t="s">
        <v>646</v>
      </c>
      <c r="D205" s="438"/>
      <c r="E205" s="443"/>
      <c r="F205" s="443"/>
      <c r="G205" s="443"/>
      <c r="H205" s="443"/>
      <c r="I205" s="443"/>
      <c r="J205" s="443"/>
      <c r="K205" s="443"/>
      <c r="L205" s="443"/>
      <c r="M205" s="443"/>
      <c r="N205" s="444"/>
      <c r="O205" s="142"/>
    </row>
    <row r="206">
      <c r="A206" s="438" t="s">
        <v>647</v>
      </c>
      <c r="B206" s="439">
        <v>325110.0</v>
      </c>
      <c r="C206" s="440" t="s">
        <v>648</v>
      </c>
      <c r="D206" s="438"/>
      <c r="E206" s="438"/>
      <c r="F206" s="438"/>
      <c r="G206" s="438"/>
      <c r="H206" s="438"/>
      <c r="I206" s="438"/>
      <c r="J206" s="438"/>
      <c r="K206" s="438"/>
      <c r="L206" s="438"/>
      <c r="M206" s="438"/>
      <c r="N206" s="441"/>
      <c r="O206" s="142"/>
    </row>
    <row r="207">
      <c r="A207" s="438" t="s">
        <v>649</v>
      </c>
      <c r="B207" s="439">
        <v>325120.0</v>
      </c>
      <c r="C207" s="440" t="s">
        <v>650</v>
      </c>
      <c r="D207" s="438"/>
      <c r="E207" s="443"/>
      <c r="F207" s="443"/>
      <c r="G207" s="443"/>
      <c r="H207" s="443"/>
      <c r="I207" s="443"/>
      <c r="J207" s="443"/>
      <c r="K207" s="443"/>
      <c r="L207" s="443"/>
      <c r="M207" s="443"/>
      <c r="N207" s="444"/>
      <c r="O207" s="142"/>
    </row>
    <row r="208">
      <c r="A208" s="438" t="s">
        <v>651</v>
      </c>
      <c r="B208" s="439">
        <v>325130.0</v>
      </c>
      <c r="C208" s="440" t="s">
        <v>652</v>
      </c>
      <c r="D208" s="438"/>
      <c r="E208" s="438"/>
      <c r="F208" s="438"/>
      <c r="G208" s="438"/>
      <c r="H208" s="438"/>
      <c r="I208" s="438"/>
      <c r="J208" s="438"/>
      <c r="K208" s="438"/>
      <c r="L208" s="438"/>
      <c r="M208" s="438"/>
      <c r="N208" s="441"/>
      <c r="O208" s="142"/>
    </row>
    <row r="209">
      <c r="A209" s="438" t="s">
        <v>653</v>
      </c>
      <c r="B209" s="439">
        <v>325180.0</v>
      </c>
      <c r="C209" s="440" t="s">
        <v>654</v>
      </c>
      <c r="D209" s="438"/>
      <c r="E209" s="443"/>
      <c r="F209" s="443"/>
      <c r="G209" s="443"/>
      <c r="H209" s="443"/>
      <c r="I209" s="443"/>
      <c r="J209" s="443"/>
      <c r="K209" s="443"/>
      <c r="L209" s="443"/>
      <c r="M209" s="443"/>
      <c r="N209" s="444"/>
      <c r="O209" s="142"/>
    </row>
    <row r="210">
      <c r="A210" s="438" t="s">
        <v>655</v>
      </c>
      <c r="B210" s="439">
        <v>325193.0</v>
      </c>
      <c r="C210" s="440" t="s">
        <v>656</v>
      </c>
      <c r="D210" s="438"/>
      <c r="E210" s="443"/>
      <c r="F210" s="443"/>
      <c r="G210" s="443"/>
      <c r="H210" s="443"/>
      <c r="I210" s="443"/>
      <c r="J210" s="443"/>
      <c r="K210" s="443"/>
      <c r="L210" s="443"/>
      <c r="M210" s="443"/>
      <c r="N210" s="444"/>
      <c r="O210" s="142"/>
    </row>
    <row r="211">
      <c r="A211" s="438" t="s">
        <v>657</v>
      </c>
      <c r="B211" s="439">
        <v>325194.0</v>
      </c>
      <c r="C211" s="440" t="s">
        <v>658</v>
      </c>
      <c r="D211" s="438"/>
      <c r="E211" s="438"/>
      <c r="F211" s="438"/>
      <c r="G211" s="438"/>
      <c r="H211" s="438"/>
      <c r="I211" s="438"/>
      <c r="J211" s="438"/>
      <c r="K211" s="438"/>
      <c r="L211" s="438"/>
      <c r="M211" s="438"/>
      <c r="N211" s="441"/>
      <c r="O211" s="142"/>
    </row>
    <row r="212">
      <c r="A212" s="438" t="s">
        <v>659</v>
      </c>
      <c r="B212" s="439">
        <v>325199.0</v>
      </c>
      <c r="C212" s="440" t="s">
        <v>660</v>
      </c>
      <c r="D212" s="438"/>
      <c r="E212" s="443"/>
      <c r="F212" s="443"/>
      <c r="G212" s="443"/>
      <c r="H212" s="443"/>
      <c r="I212" s="443"/>
      <c r="J212" s="443"/>
      <c r="K212" s="443"/>
      <c r="L212" s="443"/>
      <c r="M212" s="443"/>
      <c r="N212" s="444"/>
      <c r="O212" s="142"/>
    </row>
    <row r="213">
      <c r="A213" s="438" t="s">
        <v>661</v>
      </c>
      <c r="B213" s="439">
        <v>325211.0</v>
      </c>
      <c r="C213" s="440" t="s">
        <v>662</v>
      </c>
      <c r="D213" s="438"/>
      <c r="E213" s="443"/>
      <c r="F213" s="443"/>
      <c r="G213" s="443"/>
      <c r="H213" s="443"/>
      <c r="I213" s="443"/>
      <c r="J213" s="443"/>
      <c r="K213" s="443"/>
      <c r="L213" s="443"/>
      <c r="M213" s="443"/>
      <c r="N213" s="444"/>
      <c r="O213" s="142"/>
    </row>
    <row r="214">
      <c r="A214" s="438" t="s">
        <v>663</v>
      </c>
      <c r="B214" s="439">
        <v>325212.0</v>
      </c>
      <c r="C214" s="440" t="s">
        <v>664</v>
      </c>
      <c r="D214" s="438"/>
      <c r="E214" s="443"/>
      <c r="F214" s="443"/>
      <c r="G214" s="443"/>
      <c r="H214" s="443"/>
      <c r="I214" s="443"/>
      <c r="J214" s="443"/>
      <c r="K214" s="443"/>
      <c r="L214" s="443"/>
      <c r="M214" s="443"/>
      <c r="N214" s="444"/>
      <c r="O214" s="142"/>
    </row>
    <row r="215">
      <c r="A215" s="438" t="s">
        <v>665</v>
      </c>
      <c r="B215" s="439">
        <v>325220.0</v>
      </c>
      <c r="C215" s="440" t="s">
        <v>666</v>
      </c>
      <c r="D215" s="438"/>
      <c r="E215" s="443"/>
      <c r="F215" s="443"/>
      <c r="G215" s="443"/>
      <c r="H215" s="443"/>
      <c r="I215" s="443"/>
      <c r="J215" s="443"/>
      <c r="K215" s="443"/>
      <c r="L215" s="443"/>
      <c r="M215" s="443"/>
      <c r="N215" s="444"/>
      <c r="O215" s="142"/>
    </row>
    <row r="216">
      <c r="A216" s="438" t="s">
        <v>667</v>
      </c>
      <c r="B216" s="439">
        <v>325311.0</v>
      </c>
      <c r="C216" s="440" t="s">
        <v>668</v>
      </c>
      <c r="D216" s="438"/>
      <c r="E216" s="438"/>
      <c r="F216" s="438"/>
      <c r="G216" s="438"/>
      <c r="H216" s="438"/>
      <c r="I216" s="438"/>
      <c r="J216" s="438"/>
      <c r="K216" s="438"/>
      <c r="L216" s="438"/>
      <c r="M216" s="438"/>
      <c r="N216" s="441"/>
      <c r="O216" s="142"/>
    </row>
    <row r="217">
      <c r="A217" s="438" t="s">
        <v>669</v>
      </c>
      <c r="B217" s="439">
        <v>325312.0</v>
      </c>
      <c r="C217" s="440" t="s">
        <v>670</v>
      </c>
      <c r="D217" s="438"/>
      <c r="E217" s="438"/>
      <c r="F217" s="438"/>
      <c r="G217" s="438"/>
      <c r="H217" s="438"/>
      <c r="I217" s="438"/>
      <c r="J217" s="438"/>
      <c r="K217" s="438"/>
      <c r="L217" s="438"/>
      <c r="M217" s="438"/>
      <c r="N217" s="441"/>
      <c r="O217" s="142"/>
    </row>
    <row r="218">
      <c r="A218" s="438" t="s">
        <v>671</v>
      </c>
      <c r="B218" s="439">
        <v>325314.0</v>
      </c>
      <c r="C218" s="440" t="s">
        <v>672</v>
      </c>
      <c r="D218" s="438"/>
      <c r="E218" s="438"/>
      <c r="F218" s="438"/>
      <c r="G218" s="438"/>
      <c r="H218" s="438"/>
      <c r="I218" s="438"/>
      <c r="J218" s="438"/>
      <c r="K218" s="438"/>
      <c r="L218" s="438"/>
      <c r="M218" s="438"/>
      <c r="N218" s="441"/>
      <c r="O218" s="142"/>
    </row>
    <row r="219">
      <c r="A219" s="438" t="s">
        <v>673</v>
      </c>
      <c r="B219" s="439">
        <v>325315.0</v>
      </c>
      <c r="C219" s="440" t="s">
        <v>674</v>
      </c>
      <c r="D219" s="438"/>
      <c r="E219" s="438"/>
      <c r="F219" s="438"/>
      <c r="G219" s="438"/>
      <c r="H219" s="438"/>
      <c r="I219" s="438"/>
      <c r="J219" s="438"/>
      <c r="K219" s="438"/>
      <c r="L219" s="438"/>
      <c r="M219" s="438"/>
      <c r="N219" s="441"/>
      <c r="O219" s="142"/>
    </row>
    <row r="220">
      <c r="A220" s="438" t="s">
        <v>675</v>
      </c>
      <c r="B220" s="439">
        <v>325320.0</v>
      </c>
      <c r="C220" s="440" t="s">
        <v>676</v>
      </c>
      <c r="D220" s="438"/>
      <c r="E220" s="438"/>
      <c r="F220" s="438"/>
      <c r="G220" s="438"/>
      <c r="H220" s="438"/>
      <c r="I220" s="438"/>
      <c r="J220" s="438"/>
      <c r="K220" s="438"/>
      <c r="L220" s="438"/>
      <c r="M220" s="438"/>
      <c r="N220" s="441"/>
      <c r="O220" s="142"/>
    </row>
    <row r="221">
      <c r="A221" s="438" t="s">
        <v>677</v>
      </c>
      <c r="B221" s="439">
        <v>325411.0</v>
      </c>
      <c r="C221" s="440" t="s">
        <v>678</v>
      </c>
      <c r="D221" s="438"/>
      <c r="E221" s="443"/>
      <c r="F221" s="443"/>
      <c r="G221" s="443"/>
      <c r="H221" s="443"/>
      <c r="I221" s="443"/>
      <c r="J221" s="443"/>
      <c r="K221" s="443"/>
      <c r="L221" s="443"/>
      <c r="M221" s="443"/>
      <c r="N221" s="444"/>
      <c r="O221" s="142"/>
    </row>
    <row r="222">
      <c r="A222" s="438" t="s">
        <v>679</v>
      </c>
      <c r="B222" s="439">
        <v>325412.0</v>
      </c>
      <c r="C222" s="440" t="s">
        <v>680</v>
      </c>
      <c r="D222" s="438"/>
      <c r="E222" s="443"/>
      <c r="F222" s="443"/>
      <c r="G222" s="443"/>
      <c r="H222" s="443"/>
      <c r="I222" s="443"/>
      <c r="J222" s="443"/>
      <c r="K222" s="443"/>
      <c r="L222" s="443"/>
      <c r="M222" s="443"/>
      <c r="N222" s="444"/>
      <c r="O222" s="142"/>
    </row>
    <row r="223">
      <c r="A223" s="438" t="s">
        <v>681</v>
      </c>
      <c r="B223" s="439">
        <v>325413.0</v>
      </c>
      <c r="C223" s="440" t="s">
        <v>682</v>
      </c>
      <c r="D223" s="438"/>
      <c r="E223" s="443"/>
      <c r="F223" s="443"/>
      <c r="G223" s="443"/>
      <c r="H223" s="443"/>
      <c r="I223" s="443"/>
      <c r="J223" s="443"/>
      <c r="K223" s="443"/>
      <c r="L223" s="443"/>
      <c r="M223" s="443"/>
      <c r="N223" s="444"/>
      <c r="O223" s="142"/>
    </row>
    <row r="224">
      <c r="A224" s="438" t="s">
        <v>683</v>
      </c>
      <c r="B224" s="439">
        <v>325414.0</v>
      </c>
      <c r="C224" s="440" t="s">
        <v>684</v>
      </c>
      <c r="D224" s="438"/>
      <c r="E224" s="443"/>
      <c r="F224" s="443"/>
      <c r="G224" s="443"/>
      <c r="H224" s="443"/>
      <c r="I224" s="443"/>
      <c r="J224" s="443"/>
      <c r="K224" s="443"/>
      <c r="L224" s="443"/>
      <c r="M224" s="443"/>
      <c r="N224" s="444"/>
      <c r="O224" s="142"/>
    </row>
    <row r="225">
      <c r="A225" s="438" t="s">
        <v>685</v>
      </c>
      <c r="B225" s="439">
        <v>325510.0</v>
      </c>
      <c r="C225" s="440" t="s">
        <v>686</v>
      </c>
      <c r="D225" s="438"/>
      <c r="E225" s="443"/>
      <c r="F225" s="443"/>
      <c r="G225" s="443"/>
      <c r="H225" s="443"/>
      <c r="I225" s="443"/>
      <c r="J225" s="443"/>
      <c r="K225" s="443"/>
      <c r="L225" s="443"/>
      <c r="M225" s="443"/>
      <c r="N225" s="444"/>
      <c r="O225" s="142"/>
    </row>
    <row r="226">
      <c r="A226" s="438" t="s">
        <v>687</v>
      </c>
      <c r="B226" s="439">
        <v>325520.0</v>
      </c>
      <c r="C226" s="440" t="s">
        <v>688</v>
      </c>
      <c r="D226" s="438"/>
      <c r="E226" s="443"/>
      <c r="F226" s="443"/>
      <c r="G226" s="443"/>
      <c r="H226" s="443"/>
      <c r="I226" s="443"/>
      <c r="J226" s="443"/>
      <c r="K226" s="443"/>
      <c r="L226" s="443"/>
      <c r="M226" s="443"/>
      <c r="N226" s="444"/>
      <c r="O226" s="142"/>
    </row>
    <row r="227">
      <c r="A227" s="438" t="s">
        <v>689</v>
      </c>
      <c r="B227" s="439">
        <v>325611.0</v>
      </c>
      <c r="C227" s="440" t="s">
        <v>690</v>
      </c>
      <c r="D227" s="438"/>
      <c r="E227" s="443"/>
      <c r="F227" s="443"/>
      <c r="G227" s="443"/>
      <c r="H227" s="443"/>
      <c r="I227" s="443"/>
      <c r="J227" s="443"/>
      <c r="K227" s="443"/>
      <c r="L227" s="443"/>
      <c r="M227" s="443"/>
      <c r="N227" s="444"/>
      <c r="O227" s="142"/>
    </row>
    <row r="228">
      <c r="A228" s="438" t="s">
        <v>691</v>
      </c>
      <c r="B228" s="439">
        <v>325612.0</v>
      </c>
      <c r="C228" s="440" t="s">
        <v>692</v>
      </c>
      <c r="D228" s="438"/>
      <c r="E228" s="443"/>
      <c r="F228" s="443"/>
      <c r="G228" s="443"/>
      <c r="H228" s="443"/>
      <c r="I228" s="443"/>
      <c r="J228" s="443"/>
      <c r="K228" s="443"/>
      <c r="L228" s="443"/>
      <c r="M228" s="443"/>
      <c r="N228" s="444"/>
      <c r="O228" s="142"/>
    </row>
    <row r="229">
      <c r="A229" s="438" t="s">
        <v>693</v>
      </c>
      <c r="B229" s="439">
        <v>325613.0</v>
      </c>
      <c r="C229" s="440" t="s">
        <v>694</v>
      </c>
      <c r="D229" s="438"/>
      <c r="E229" s="438"/>
      <c r="F229" s="438"/>
      <c r="G229" s="438"/>
      <c r="H229" s="438"/>
      <c r="I229" s="438"/>
      <c r="J229" s="438"/>
      <c r="K229" s="438"/>
      <c r="L229" s="438"/>
      <c r="M229" s="438"/>
      <c r="N229" s="441"/>
      <c r="O229" s="142"/>
    </row>
    <row r="230">
      <c r="A230" s="438" t="s">
        <v>695</v>
      </c>
      <c r="B230" s="439">
        <v>325620.0</v>
      </c>
      <c r="C230" s="440" t="s">
        <v>696</v>
      </c>
      <c r="D230" s="438"/>
      <c r="E230" s="443"/>
      <c r="F230" s="443"/>
      <c r="G230" s="443"/>
      <c r="H230" s="443"/>
      <c r="I230" s="443"/>
      <c r="J230" s="443"/>
      <c r="K230" s="443"/>
      <c r="L230" s="443"/>
      <c r="M230" s="443"/>
      <c r="N230" s="444"/>
      <c r="O230" s="142"/>
    </row>
    <row r="231">
      <c r="A231" s="438" t="s">
        <v>697</v>
      </c>
      <c r="B231" s="439">
        <v>325910.0</v>
      </c>
      <c r="C231" s="440" t="s">
        <v>698</v>
      </c>
      <c r="D231" s="438"/>
      <c r="E231" s="438"/>
      <c r="F231" s="438"/>
      <c r="G231" s="438"/>
      <c r="H231" s="438"/>
      <c r="I231" s="438"/>
      <c r="J231" s="438"/>
      <c r="K231" s="438"/>
      <c r="L231" s="438"/>
      <c r="M231" s="438"/>
      <c r="N231" s="441"/>
      <c r="O231" s="142"/>
    </row>
    <row r="232">
      <c r="A232" s="438" t="s">
        <v>699</v>
      </c>
      <c r="B232" s="439">
        <v>325920.0</v>
      </c>
      <c r="C232" s="440" t="s">
        <v>700</v>
      </c>
      <c r="D232" s="438"/>
      <c r="E232" s="438"/>
      <c r="F232" s="438"/>
      <c r="G232" s="438"/>
      <c r="H232" s="438"/>
      <c r="I232" s="438"/>
      <c r="J232" s="438"/>
      <c r="K232" s="438"/>
      <c r="L232" s="438"/>
      <c r="M232" s="438"/>
      <c r="N232" s="441"/>
      <c r="O232" s="142"/>
    </row>
    <row r="233">
      <c r="A233" s="438" t="s">
        <v>701</v>
      </c>
      <c r="B233" s="439">
        <v>325991.0</v>
      </c>
      <c r="C233" s="440" t="s">
        <v>702</v>
      </c>
      <c r="D233" s="438"/>
      <c r="E233" s="443"/>
      <c r="F233" s="443"/>
      <c r="G233" s="443"/>
      <c r="H233" s="443"/>
      <c r="I233" s="443"/>
      <c r="J233" s="443"/>
      <c r="K233" s="443"/>
      <c r="L233" s="443"/>
      <c r="M233" s="443"/>
      <c r="N233" s="444"/>
      <c r="O233" s="142"/>
    </row>
    <row r="234">
      <c r="A234" s="438" t="s">
        <v>703</v>
      </c>
      <c r="B234" s="439">
        <v>325992.0</v>
      </c>
      <c r="C234" s="440" t="s">
        <v>704</v>
      </c>
      <c r="D234" s="438"/>
      <c r="E234" s="443"/>
      <c r="F234" s="443"/>
      <c r="G234" s="443"/>
      <c r="H234" s="443"/>
      <c r="I234" s="443"/>
      <c r="J234" s="443"/>
      <c r="K234" s="443"/>
      <c r="L234" s="443"/>
      <c r="M234" s="443"/>
      <c r="N234" s="444"/>
      <c r="O234" s="142"/>
    </row>
    <row r="235">
      <c r="A235" s="438" t="s">
        <v>705</v>
      </c>
      <c r="B235" s="439">
        <v>325998.0</v>
      </c>
      <c r="C235" s="440" t="s">
        <v>706</v>
      </c>
      <c r="D235" s="438"/>
      <c r="E235" s="443"/>
      <c r="F235" s="443"/>
      <c r="G235" s="443"/>
      <c r="H235" s="443"/>
      <c r="I235" s="443"/>
      <c r="J235" s="443"/>
      <c r="K235" s="443"/>
      <c r="L235" s="443"/>
      <c r="M235" s="443"/>
      <c r="N235" s="444"/>
      <c r="O235" s="142"/>
    </row>
    <row r="236">
      <c r="A236" s="438" t="s">
        <v>707</v>
      </c>
      <c r="B236" s="439">
        <v>326111.0</v>
      </c>
      <c r="C236" s="440" t="s">
        <v>708</v>
      </c>
      <c r="D236" s="438"/>
      <c r="E236" s="443"/>
      <c r="F236" s="443"/>
      <c r="G236" s="443"/>
      <c r="H236" s="443"/>
      <c r="I236" s="443"/>
      <c r="J236" s="443"/>
      <c r="K236" s="443"/>
      <c r="L236" s="443"/>
      <c r="M236" s="443"/>
      <c r="N236" s="444"/>
      <c r="O236" s="142"/>
    </row>
    <row r="237">
      <c r="A237" s="438" t="s">
        <v>709</v>
      </c>
      <c r="B237" s="439">
        <v>326112.0</v>
      </c>
      <c r="C237" s="440" t="s">
        <v>710</v>
      </c>
      <c r="D237" s="438"/>
      <c r="E237" s="443"/>
      <c r="F237" s="443"/>
      <c r="G237" s="443"/>
      <c r="H237" s="443"/>
      <c r="I237" s="443"/>
      <c r="J237" s="443"/>
      <c r="K237" s="443"/>
      <c r="L237" s="443"/>
      <c r="M237" s="443"/>
      <c r="N237" s="444"/>
      <c r="O237" s="142"/>
    </row>
    <row r="238">
      <c r="A238" s="438" t="s">
        <v>711</v>
      </c>
      <c r="B238" s="439">
        <v>326113.0</v>
      </c>
      <c r="C238" s="440" t="s">
        <v>712</v>
      </c>
      <c r="D238" s="438"/>
      <c r="E238" s="443"/>
      <c r="F238" s="443"/>
      <c r="G238" s="443"/>
      <c r="H238" s="443"/>
      <c r="I238" s="443"/>
      <c r="J238" s="443"/>
      <c r="K238" s="443"/>
      <c r="L238" s="443"/>
      <c r="M238" s="443"/>
      <c r="N238" s="444"/>
      <c r="O238" s="142"/>
    </row>
    <row r="239">
      <c r="A239" s="438" t="s">
        <v>713</v>
      </c>
      <c r="B239" s="439">
        <v>326121.0</v>
      </c>
      <c r="C239" s="440" t="s">
        <v>714</v>
      </c>
      <c r="D239" s="438"/>
      <c r="E239" s="443"/>
      <c r="F239" s="443"/>
      <c r="G239" s="443"/>
      <c r="H239" s="443"/>
      <c r="I239" s="443"/>
      <c r="J239" s="443"/>
      <c r="K239" s="443"/>
      <c r="L239" s="443"/>
      <c r="M239" s="443"/>
      <c r="N239" s="444"/>
      <c r="O239" s="142"/>
    </row>
    <row r="240">
      <c r="A240" s="438" t="s">
        <v>715</v>
      </c>
      <c r="B240" s="439">
        <v>326122.0</v>
      </c>
      <c r="C240" s="440" t="s">
        <v>716</v>
      </c>
      <c r="D240" s="438"/>
      <c r="E240" s="443"/>
      <c r="F240" s="443"/>
      <c r="G240" s="443"/>
      <c r="H240" s="443"/>
      <c r="I240" s="443"/>
      <c r="J240" s="443"/>
      <c r="K240" s="443"/>
      <c r="L240" s="443"/>
      <c r="M240" s="443"/>
      <c r="N240" s="444"/>
      <c r="O240" s="142"/>
    </row>
    <row r="241">
      <c r="A241" s="438" t="s">
        <v>717</v>
      </c>
      <c r="B241" s="439">
        <v>326130.0</v>
      </c>
      <c r="C241" s="440" t="s">
        <v>718</v>
      </c>
      <c r="D241" s="438"/>
      <c r="E241" s="443"/>
      <c r="F241" s="443"/>
      <c r="G241" s="443"/>
      <c r="H241" s="443"/>
      <c r="I241" s="443"/>
      <c r="J241" s="443"/>
      <c r="K241" s="443"/>
      <c r="L241" s="443"/>
      <c r="M241" s="443"/>
      <c r="N241" s="444"/>
      <c r="O241" s="142"/>
    </row>
    <row r="242">
      <c r="A242" s="438" t="s">
        <v>719</v>
      </c>
      <c r="B242" s="439">
        <v>326140.0</v>
      </c>
      <c r="C242" s="440" t="s">
        <v>720</v>
      </c>
      <c r="D242" s="438"/>
      <c r="E242" s="443"/>
      <c r="F242" s="443"/>
      <c r="G242" s="443"/>
      <c r="H242" s="443"/>
      <c r="I242" s="443"/>
      <c r="J242" s="443"/>
      <c r="K242" s="443"/>
      <c r="L242" s="443"/>
      <c r="M242" s="443"/>
      <c r="N242" s="444"/>
      <c r="O242" s="142"/>
    </row>
    <row r="243">
      <c r="A243" s="438" t="s">
        <v>721</v>
      </c>
      <c r="B243" s="439">
        <v>326150.0</v>
      </c>
      <c r="C243" s="440" t="s">
        <v>722</v>
      </c>
      <c r="D243" s="438"/>
      <c r="E243" s="443"/>
      <c r="F243" s="443"/>
      <c r="G243" s="443"/>
      <c r="H243" s="443"/>
      <c r="I243" s="443"/>
      <c r="J243" s="443"/>
      <c r="K243" s="443"/>
      <c r="L243" s="443"/>
      <c r="M243" s="443"/>
      <c r="N243" s="444"/>
      <c r="O243" s="142"/>
    </row>
    <row r="244">
      <c r="A244" s="438" t="s">
        <v>723</v>
      </c>
      <c r="B244" s="439">
        <v>326160.0</v>
      </c>
      <c r="C244" s="440" t="s">
        <v>724</v>
      </c>
      <c r="D244" s="438"/>
      <c r="E244" s="443"/>
      <c r="F244" s="443"/>
      <c r="G244" s="443"/>
      <c r="H244" s="443"/>
      <c r="I244" s="443"/>
      <c r="J244" s="443"/>
      <c r="K244" s="443"/>
      <c r="L244" s="443"/>
      <c r="M244" s="443"/>
      <c r="N244" s="444"/>
      <c r="O244" s="142"/>
    </row>
    <row r="245">
      <c r="A245" s="438" t="s">
        <v>725</v>
      </c>
      <c r="B245" s="439">
        <v>326191.0</v>
      </c>
      <c r="C245" s="440" t="s">
        <v>726</v>
      </c>
      <c r="D245" s="438"/>
      <c r="E245" s="438"/>
      <c r="F245" s="438"/>
      <c r="G245" s="438"/>
      <c r="H245" s="438"/>
      <c r="I245" s="438"/>
      <c r="J245" s="438"/>
      <c r="K245" s="438"/>
      <c r="L245" s="438"/>
      <c r="M245" s="438"/>
      <c r="N245" s="441"/>
      <c r="O245" s="142"/>
    </row>
    <row r="246">
      <c r="A246" s="438" t="s">
        <v>727</v>
      </c>
      <c r="B246" s="439">
        <v>326199.0</v>
      </c>
      <c r="C246" s="440" t="s">
        <v>728</v>
      </c>
      <c r="D246" s="438"/>
      <c r="E246" s="443"/>
      <c r="F246" s="443"/>
      <c r="G246" s="443"/>
      <c r="H246" s="443"/>
      <c r="I246" s="443"/>
      <c r="J246" s="443"/>
      <c r="K246" s="443"/>
      <c r="L246" s="443"/>
      <c r="M246" s="443"/>
      <c r="N246" s="444"/>
      <c r="O246" s="142"/>
    </row>
    <row r="247">
      <c r="A247" s="438" t="s">
        <v>729</v>
      </c>
      <c r="B247" s="439">
        <v>326211.0</v>
      </c>
      <c r="C247" s="440" t="s">
        <v>730</v>
      </c>
      <c r="D247" s="438"/>
      <c r="E247" s="438"/>
      <c r="F247" s="438"/>
      <c r="G247" s="438"/>
      <c r="H247" s="438"/>
      <c r="I247" s="438"/>
      <c r="J247" s="438"/>
      <c r="K247" s="438"/>
      <c r="L247" s="438"/>
      <c r="M247" s="438"/>
      <c r="N247" s="441"/>
      <c r="O247" s="142"/>
    </row>
    <row r="248">
      <c r="A248" s="438" t="s">
        <v>731</v>
      </c>
      <c r="B248" s="439">
        <v>326212.0</v>
      </c>
      <c r="C248" s="440" t="s">
        <v>732</v>
      </c>
      <c r="D248" s="438"/>
      <c r="E248" s="443"/>
      <c r="F248" s="443"/>
      <c r="G248" s="443"/>
      <c r="H248" s="443"/>
      <c r="I248" s="443"/>
      <c r="J248" s="443"/>
      <c r="K248" s="443"/>
      <c r="L248" s="443"/>
      <c r="M248" s="443"/>
      <c r="N248" s="444"/>
      <c r="O248" s="142"/>
    </row>
    <row r="249">
      <c r="A249" s="438" t="s">
        <v>733</v>
      </c>
      <c r="B249" s="439">
        <v>326220.0</v>
      </c>
      <c r="C249" s="440" t="s">
        <v>734</v>
      </c>
      <c r="D249" s="438"/>
      <c r="E249" s="438"/>
      <c r="F249" s="438"/>
      <c r="G249" s="438"/>
      <c r="H249" s="438"/>
      <c r="I249" s="438"/>
      <c r="J249" s="438"/>
      <c r="K249" s="438"/>
      <c r="L249" s="438"/>
      <c r="M249" s="438"/>
      <c r="N249" s="441"/>
      <c r="O249" s="142"/>
    </row>
    <row r="250">
      <c r="A250" s="438" t="s">
        <v>735</v>
      </c>
      <c r="B250" s="439">
        <v>326291.0</v>
      </c>
      <c r="C250" s="440" t="s">
        <v>736</v>
      </c>
      <c r="D250" s="438"/>
      <c r="E250" s="438"/>
      <c r="F250" s="438"/>
      <c r="G250" s="438"/>
      <c r="H250" s="438"/>
      <c r="I250" s="438"/>
      <c r="J250" s="438"/>
      <c r="K250" s="438"/>
      <c r="L250" s="438"/>
      <c r="M250" s="438"/>
      <c r="N250" s="441"/>
      <c r="O250" s="142"/>
    </row>
    <row r="251">
      <c r="A251" s="438" t="s">
        <v>737</v>
      </c>
      <c r="B251" s="439">
        <v>326299.0</v>
      </c>
      <c r="C251" s="440" t="s">
        <v>738</v>
      </c>
      <c r="D251" s="438"/>
      <c r="E251" s="443"/>
      <c r="F251" s="443"/>
      <c r="G251" s="443"/>
      <c r="H251" s="443"/>
      <c r="I251" s="443"/>
      <c r="J251" s="443"/>
      <c r="K251" s="443"/>
      <c r="L251" s="443"/>
      <c r="M251" s="443"/>
      <c r="N251" s="444"/>
      <c r="O251" s="142"/>
    </row>
    <row r="252">
      <c r="A252" s="438" t="s">
        <v>739</v>
      </c>
      <c r="B252" s="439">
        <v>327110.0</v>
      </c>
      <c r="C252" s="440" t="s">
        <v>740</v>
      </c>
      <c r="D252" s="438"/>
      <c r="E252" s="438"/>
      <c r="F252" s="438"/>
      <c r="G252" s="438"/>
      <c r="H252" s="438"/>
      <c r="I252" s="438"/>
      <c r="J252" s="438"/>
      <c r="K252" s="438"/>
      <c r="L252" s="438"/>
      <c r="M252" s="438"/>
      <c r="N252" s="441"/>
      <c r="O252" s="142"/>
    </row>
    <row r="253">
      <c r="A253" s="438" t="s">
        <v>741</v>
      </c>
      <c r="B253" s="439">
        <v>327120.0</v>
      </c>
      <c r="C253" s="440" t="s">
        <v>742</v>
      </c>
      <c r="D253" s="438"/>
      <c r="E253" s="443"/>
      <c r="F253" s="443"/>
      <c r="G253" s="443"/>
      <c r="H253" s="443"/>
      <c r="I253" s="443"/>
      <c r="J253" s="443"/>
      <c r="K253" s="443"/>
      <c r="L253" s="443"/>
      <c r="M253" s="443"/>
      <c r="N253" s="444"/>
      <c r="O253" s="142"/>
    </row>
    <row r="254">
      <c r="A254" s="438" t="s">
        <v>743</v>
      </c>
      <c r="B254" s="439">
        <v>327211.0</v>
      </c>
      <c r="C254" s="440" t="s">
        <v>744</v>
      </c>
      <c r="D254" s="438"/>
      <c r="E254" s="438"/>
      <c r="F254" s="438"/>
      <c r="G254" s="438"/>
      <c r="H254" s="438"/>
      <c r="I254" s="438"/>
      <c r="J254" s="438"/>
      <c r="K254" s="438"/>
      <c r="L254" s="438"/>
      <c r="M254" s="438"/>
      <c r="N254" s="441"/>
      <c r="O254" s="142"/>
    </row>
    <row r="255">
      <c r="A255" s="438" t="s">
        <v>745</v>
      </c>
      <c r="B255" s="439">
        <v>327212.0</v>
      </c>
      <c r="C255" s="440" t="s">
        <v>746</v>
      </c>
      <c r="D255" s="438"/>
      <c r="E255" s="438"/>
      <c r="F255" s="438"/>
      <c r="G255" s="438"/>
      <c r="H255" s="438"/>
      <c r="I255" s="438"/>
      <c r="J255" s="438"/>
      <c r="K255" s="438"/>
      <c r="L255" s="438"/>
      <c r="M255" s="438"/>
      <c r="N255" s="441"/>
      <c r="O255" s="142"/>
    </row>
    <row r="256">
      <c r="A256" s="438" t="s">
        <v>747</v>
      </c>
      <c r="B256" s="439">
        <v>327213.0</v>
      </c>
      <c r="C256" s="440" t="s">
        <v>748</v>
      </c>
      <c r="D256" s="438"/>
      <c r="E256" s="443"/>
      <c r="F256" s="443"/>
      <c r="G256" s="443"/>
      <c r="H256" s="443"/>
      <c r="I256" s="443"/>
      <c r="J256" s="443"/>
      <c r="K256" s="443"/>
      <c r="L256" s="443"/>
      <c r="M256" s="443"/>
      <c r="N256" s="444"/>
      <c r="O256" s="142"/>
    </row>
    <row r="257">
      <c r="A257" s="438" t="s">
        <v>749</v>
      </c>
      <c r="B257" s="439">
        <v>327215.0</v>
      </c>
      <c r="C257" s="440" t="s">
        <v>750</v>
      </c>
      <c r="D257" s="438"/>
      <c r="E257" s="443"/>
      <c r="F257" s="443"/>
      <c r="G257" s="443"/>
      <c r="H257" s="443"/>
      <c r="I257" s="443"/>
      <c r="J257" s="443"/>
      <c r="K257" s="443"/>
      <c r="L257" s="443"/>
      <c r="M257" s="443"/>
      <c r="N257" s="444"/>
      <c r="O257" s="142"/>
    </row>
    <row r="258">
      <c r="A258" s="438" t="s">
        <v>751</v>
      </c>
      <c r="B258" s="439">
        <v>327310.0</v>
      </c>
      <c r="C258" s="440" t="s">
        <v>752</v>
      </c>
      <c r="D258" s="438"/>
      <c r="E258" s="438"/>
      <c r="F258" s="438"/>
      <c r="G258" s="438"/>
      <c r="H258" s="438"/>
      <c r="I258" s="438"/>
      <c r="J258" s="438"/>
      <c r="K258" s="438"/>
      <c r="L258" s="438"/>
      <c r="M258" s="438"/>
      <c r="N258" s="441"/>
      <c r="O258" s="142"/>
    </row>
    <row r="259">
      <c r="A259" s="438" t="s">
        <v>753</v>
      </c>
      <c r="B259" s="439">
        <v>327320.0</v>
      </c>
      <c r="C259" s="440" t="s">
        <v>754</v>
      </c>
      <c r="D259" s="438"/>
      <c r="E259" s="443"/>
      <c r="F259" s="443"/>
      <c r="G259" s="443"/>
      <c r="H259" s="443"/>
      <c r="I259" s="443"/>
      <c r="J259" s="443"/>
      <c r="K259" s="443"/>
      <c r="L259" s="443"/>
      <c r="M259" s="443"/>
      <c r="N259" s="444"/>
      <c r="O259" s="142"/>
    </row>
    <row r="260">
      <c r="A260" s="438" t="s">
        <v>755</v>
      </c>
      <c r="B260" s="439">
        <v>327331.0</v>
      </c>
      <c r="C260" s="440" t="s">
        <v>756</v>
      </c>
      <c r="D260" s="438"/>
      <c r="E260" s="438"/>
      <c r="F260" s="438"/>
      <c r="G260" s="438"/>
      <c r="H260" s="438"/>
      <c r="I260" s="438"/>
      <c r="J260" s="438"/>
      <c r="K260" s="438"/>
      <c r="L260" s="438"/>
      <c r="M260" s="438"/>
      <c r="N260" s="441"/>
      <c r="O260" s="142"/>
    </row>
    <row r="261">
      <c r="A261" s="438" t="s">
        <v>757</v>
      </c>
      <c r="B261" s="439">
        <v>327332.0</v>
      </c>
      <c r="C261" s="440" t="s">
        <v>758</v>
      </c>
      <c r="D261" s="438"/>
      <c r="E261" s="438"/>
      <c r="F261" s="438"/>
      <c r="G261" s="438"/>
      <c r="H261" s="438"/>
      <c r="I261" s="438"/>
      <c r="J261" s="438"/>
      <c r="K261" s="438"/>
      <c r="L261" s="438"/>
      <c r="M261" s="438"/>
      <c r="N261" s="441"/>
      <c r="O261" s="142"/>
    </row>
    <row r="262">
      <c r="A262" s="438" t="s">
        <v>759</v>
      </c>
      <c r="B262" s="439">
        <v>327390.0</v>
      </c>
      <c r="C262" s="440" t="s">
        <v>760</v>
      </c>
      <c r="D262" s="438"/>
      <c r="E262" s="443"/>
      <c r="F262" s="443"/>
      <c r="G262" s="443"/>
      <c r="H262" s="443"/>
      <c r="I262" s="443"/>
      <c r="J262" s="443"/>
      <c r="K262" s="443"/>
      <c r="L262" s="443"/>
      <c r="M262" s="443"/>
      <c r="N262" s="444"/>
      <c r="O262" s="142"/>
    </row>
    <row r="263">
      <c r="A263" s="438" t="s">
        <v>761</v>
      </c>
      <c r="B263" s="439">
        <v>327410.0</v>
      </c>
      <c r="C263" s="440" t="s">
        <v>762</v>
      </c>
      <c r="D263" s="438"/>
      <c r="E263" s="438"/>
      <c r="F263" s="438"/>
      <c r="G263" s="438"/>
      <c r="H263" s="438"/>
      <c r="I263" s="438"/>
      <c r="J263" s="438"/>
      <c r="K263" s="438"/>
      <c r="L263" s="438"/>
      <c r="M263" s="438"/>
      <c r="N263" s="441"/>
      <c r="O263" s="142"/>
    </row>
    <row r="264">
      <c r="A264" s="438" t="s">
        <v>763</v>
      </c>
      <c r="B264" s="439">
        <v>327420.0</v>
      </c>
      <c r="C264" s="440" t="s">
        <v>764</v>
      </c>
      <c r="D264" s="438"/>
      <c r="E264" s="438"/>
      <c r="F264" s="438"/>
      <c r="G264" s="438"/>
      <c r="H264" s="438"/>
      <c r="I264" s="438"/>
      <c r="J264" s="438"/>
      <c r="K264" s="438"/>
      <c r="L264" s="438"/>
      <c r="M264" s="438"/>
      <c r="N264" s="441"/>
      <c r="O264" s="142"/>
    </row>
    <row r="265">
      <c r="A265" s="438" t="s">
        <v>765</v>
      </c>
      <c r="B265" s="439">
        <v>327910.0</v>
      </c>
      <c r="C265" s="440" t="s">
        <v>766</v>
      </c>
      <c r="D265" s="438"/>
      <c r="E265" s="438"/>
      <c r="F265" s="438"/>
      <c r="G265" s="438"/>
      <c r="H265" s="438"/>
      <c r="I265" s="438"/>
      <c r="J265" s="438"/>
      <c r="K265" s="438"/>
      <c r="L265" s="438"/>
      <c r="M265" s="438"/>
      <c r="N265" s="441"/>
      <c r="O265" s="142"/>
    </row>
    <row r="266">
      <c r="A266" s="438" t="s">
        <v>767</v>
      </c>
      <c r="B266" s="439">
        <v>327991.0</v>
      </c>
      <c r="C266" s="440" t="s">
        <v>768</v>
      </c>
      <c r="D266" s="438"/>
      <c r="E266" s="443"/>
      <c r="F266" s="443"/>
      <c r="G266" s="443"/>
      <c r="H266" s="443"/>
      <c r="I266" s="443"/>
      <c r="J266" s="443"/>
      <c r="K266" s="443"/>
      <c r="L266" s="443"/>
      <c r="M266" s="443"/>
      <c r="N266" s="444"/>
      <c r="O266" s="142"/>
    </row>
    <row r="267">
      <c r="A267" s="438" t="s">
        <v>769</v>
      </c>
      <c r="B267" s="439">
        <v>327992.0</v>
      </c>
      <c r="C267" s="440" t="s">
        <v>770</v>
      </c>
      <c r="D267" s="438"/>
      <c r="E267" s="438"/>
      <c r="F267" s="438"/>
      <c r="G267" s="438"/>
      <c r="H267" s="438"/>
      <c r="I267" s="438"/>
      <c r="J267" s="438"/>
      <c r="K267" s="438"/>
      <c r="L267" s="438"/>
      <c r="M267" s="438"/>
      <c r="N267" s="441"/>
      <c r="O267" s="142"/>
    </row>
    <row r="268">
      <c r="A268" s="438" t="s">
        <v>771</v>
      </c>
      <c r="B268" s="439">
        <v>327993.0</v>
      </c>
      <c r="C268" s="440" t="s">
        <v>772</v>
      </c>
      <c r="D268" s="438"/>
      <c r="E268" s="443"/>
      <c r="F268" s="443"/>
      <c r="G268" s="443"/>
      <c r="H268" s="443"/>
      <c r="I268" s="443"/>
      <c r="J268" s="443"/>
      <c r="K268" s="443"/>
      <c r="L268" s="443"/>
      <c r="M268" s="443"/>
      <c r="N268" s="444"/>
      <c r="O268" s="142"/>
    </row>
    <row r="269">
      <c r="A269" s="438" t="s">
        <v>773</v>
      </c>
      <c r="B269" s="439">
        <v>327999.0</v>
      </c>
      <c r="C269" s="440" t="s">
        <v>774</v>
      </c>
      <c r="D269" s="438"/>
      <c r="E269" s="438"/>
      <c r="F269" s="438"/>
      <c r="G269" s="438"/>
      <c r="H269" s="438"/>
      <c r="I269" s="438"/>
      <c r="J269" s="438"/>
      <c r="K269" s="438"/>
      <c r="L269" s="438"/>
      <c r="M269" s="438"/>
      <c r="N269" s="441"/>
      <c r="O269" s="142"/>
    </row>
    <row r="270">
      <c r="A270" s="438" t="s">
        <v>775</v>
      </c>
      <c r="B270" s="439">
        <v>331110.0</v>
      </c>
      <c r="C270" s="440" t="s">
        <v>776</v>
      </c>
      <c r="D270" s="438"/>
      <c r="E270" s="443"/>
      <c r="F270" s="443"/>
      <c r="G270" s="443"/>
      <c r="H270" s="443"/>
      <c r="I270" s="443"/>
      <c r="J270" s="443"/>
      <c r="K270" s="443"/>
      <c r="L270" s="443"/>
      <c r="M270" s="443"/>
      <c r="N270" s="444"/>
      <c r="O270" s="142"/>
    </row>
    <row r="271">
      <c r="A271" s="438" t="s">
        <v>777</v>
      </c>
      <c r="B271" s="439">
        <v>331210.0</v>
      </c>
      <c r="C271" s="440" t="s">
        <v>778</v>
      </c>
      <c r="D271" s="438"/>
      <c r="E271" s="443"/>
      <c r="F271" s="443"/>
      <c r="G271" s="443"/>
      <c r="H271" s="443"/>
      <c r="I271" s="443"/>
      <c r="J271" s="443"/>
      <c r="K271" s="443"/>
      <c r="L271" s="443"/>
      <c r="M271" s="443"/>
      <c r="N271" s="444"/>
      <c r="O271" s="142"/>
    </row>
    <row r="272">
      <c r="A272" s="438" t="s">
        <v>779</v>
      </c>
      <c r="B272" s="439">
        <v>331221.0</v>
      </c>
      <c r="C272" s="440" t="s">
        <v>780</v>
      </c>
      <c r="D272" s="438"/>
      <c r="E272" s="443"/>
      <c r="F272" s="443"/>
      <c r="G272" s="443"/>
      <c r="H272" s="443"/>
      <c r="I272" s="443"/>
      <c r="J272" s="443"/>
      <c r="K272" s="443"/>
      <c r="L272" s="443"/>
      <c r="M272" s="443"/>
      <c r="N272" s="444"/>
      <c r="O272" s="142"/>
    </row>
    <row r="273">
      <c r="A273" s="438" t="s">
        <v>781</v>
      </c>
      <c r="B273" s="439">
        <v>331222.0</v>
      </c>
      <c r="C273" s="440" t="s">
        <v>782</v>
      </c>
      <c r="D273" s="438"/>
      <c r="E273" s="443"/>
      <c r="F273" s="443"/>
      <c r="G273" s="443"/>
      <c r="H273" s="443"/>
      <c r="I273" s="443"/>
      <c r="J273" s="443"/>
      <c r="K273" s="443"/>
      <c r="L273" s="443"/>
      <c r="M273" s="443"/>
      <c r="N273" s="444"/>
      <c r="O273" s="142"/>
    </row>
    <row r="274">
      <c r="A274" s="438" t="s">
        <v>783</v>
      </c>
      <c r="B274" s="439">
        <v>331313.0</v>
      </c>
      <c r="C274" s="440" t="s">
        <v>784</v>
      </c>
      <c r="D274" s="438"/>
      <c r="E274" s="438"/>
      <c r="F274" s="438"/>
      <c r="G274" s="438"/>
      <c r="H274" s="438"/>
      <c r="I274" s="438"/>
      <c r="J274" s="438"/>
      <c r="K274" s="438"/>
      <c r="L274" s="438"/>
      <c r="M274" s="438"/>
      <c r="N274" s="441"/>
      <c r="O274" s="142"/>
    </row>
    <row r="275">
      <c r="A275" s="438" t="s">
        <v>785</v>
      </c>
      <c r="B275" s="439">
        <v>331314.0</v>
      </c>
      <c r="C275" s="440" t="s">
        <v>786</v>
      </c>
      <c r="D275" s="438"/>
      <c r="E275" s="443"/>
      <c r="F275" s="443"/>
      <c r="G275" s="443"/>
      <c r="H275" s="443"/>
      <c r="I275" s="443"/>
      <c r="J275" s="443"/>
      <c r="K275" s="443"/>
      <c r="L275" s="443"/>
      <c r="M275" s="443"/>
      <c r="N275" s="444"/>
      <c r="O275" s="142"/>
    </row>
    <row r="276">
      <c r="A276" s="438" t="s">
        <v>787</v>
      </c>
      <c r="B276" s="439">
        <v>331315.0</v>
      </c>
      <c r="C276" s="440" t="s">
        <v>788</v>
      </c>
      <c r="D276" s="438"/>
      <c r="E276" s="443"/>
      <c r="F276" s="443"/>
      <c r="G276" s="443"/>
      <c r="H276" s="443"/>
      <c r="I276" s="443"/>
      <c r="J276" s="443"/>
      <c r="K276" s="443"/>
      <c r="L276" s="443"/>
      <c r="M276" s="443"/>
      <c r="N276" s="444"/>
      <c r="O276" s="142"/>
    </row>
    <row r="277">
      <c r="A277" s="438" t="s">
        <v>789</v>
      </c>
      <c r="B277" s="439">
        <v>331318.0</v>
      </c>
      <c r="C277" s="440" t="s">
        <v>790</v>
      </c>
      <c r="D277" s="438"/>
      <c r="E277" s="443"/>
      <c r="F277" s="443"/>
      <c r="G277" s="443"/>
      <c r="H277" s="443"/>
      <c r="I277" s="443"/>
      <c r="J277" s="443"/>
      <c r="K277" s="443"/>
      <c r="L277" s="443"/>
      <c r="M277" s="443"/>
      <c r="N277" s="444"/>
      <c r="O277" s="142"/>
    </row>
    <row r="278">
      <c r="A278" s="438" t="s">
        <v>791</v>
      </c>
      <c r="B278" s="439">
        <v>331410.0</v>
      </c>
      <c r="C278" s="449" t="s">
        <v>792</v>
      </c>
      <c r="D278" s="438"/>
      <c r="E278" s="443"/>
      <c r="F278" s="443"/>
      <c r="G278" s="443"/>
      <c r="H278" s="443"/>
      <c r="I278" s="443"/>
      <c r="J278" s="443"/>
      <c r="K278" s="443"/>
      <c r="L278" s="443"/>
      <c r="M278" s="443"/>
      <c r="N278" s="444"/>
      <c r="O278" s="142"/>
    </row>
    <row r="279">
      <c r="A279" s="438" t="s">
        <v>793</v>
      </c>
      <c r="B279" s="439">
        <v>331420.0</v>
      </c>
      <c r="C279" s="440" t="s">
        <v>794</v>
      </c>
      <c r="D279" s="438"/>
      <c r="E279" s="443"/>
      <c r="F279" s="443"/>
      <c r="G279" s="443"/>
      <c r="H279" s="443"/>
      <c r="I279" s="443"/>
      <c r="J279" s="443"/>
      <c r="K279" s="443"/>
      <c r="L279" s="443"/>
      <c r="M279" s="443"/>
      <c r="N279" s="444"/>
      <c r="O279" s="142"/>
    </row>
    <row r="280">
      <c r="A280" s="438" t="s">
        <v>795</v>
      </c>
      <c r="B280" s="439">
        <v>331491.0</v>
      </c>
      <c r="C280" s="449" t="s">
        <v>796</v>
      </c>
      <c r="D280" s="438"/>
      <c r="E280" s="443"/>
      <c r="F280" s="443"/>
      <c r="G280" s="443"/>
      <c r="H280" s="443"/>
      <c r="I280" s="443"/>
      <c r="J280" s="443"/>
      <c r="K280" s="443"/>
      <c r="L280" s="443"/>
      <c r="M280" s="443"/>
      <c r="N280" s="444"/>
      <c r="O280" s="142"/>
    </row>
    <row r="281">
      <c r="A281" s="438" t="s">
        <v>797</v>
      </c>
      <c r="B281" s="439">
        <v>331492.0</v>
      </c>
      <c r="C281" s="440" t="s">
        <v>798</v>
      </c>
      <c r="D281" s="438"/>
      <c r="E281" s="438"/>
      <c r="F281" s="438"/>
      <c r="G281" s="438"/>
      <c r="H281" s="438"/>
      <c r="I281" s="438"/>
      <c r="J281" s="438"/>
      <c r="K281" s="438"/>
      <c r="L281" s="438"/>
      <c r="M281" s="438"/>
      <c r="N281" s="441"/>
      <c r="O281" s="142"/>
    </row>
    <row r="282">
      <c r="A282" s="438" t="s">
        <v>799</v>
      </c>
      <c r="B282" s="439">
        <v>331511.0</v>
      </c>
      <c r="C282" s="440" t="s">
        <v>800</v>
      </c>
      <c r="D282" s="438"/>
      <c r="E282" s="438"/>
      <c r="F282" s="438"/>
      <c r="G282" s="438"/>
      <c r="H282" s="438"/>
      <c r="I282" s="438"/>
      <c r="J282" s="438"/>
      <c r="K282" s="438"/>
      <c r="L282" s="438"/>
      <c r="M282" s="438"/>
      <c r="N282" s="441"/>
      <c r="O282" s="142"/>
    </row>
    <row r="283">
      <c r="A283" s="438" t="s">
        <v>801</v>
      </c>
      <c r="B283" s="439">
        <v>331512.0</v>
      </c>
      <c r="C283" s="440" t="s">
        <v>802</v>
      </c>
      <c r="D283" s="438"/>
      <c r="E283" s="438"/>
      <c r="F283" s="438"/>
      <c r="G283" s="438"/>
      <c r="H283" s="438"/>
      <c r="I283" s="438"/>
      <c r="J283" s="438"/>
      <c r="K283" s="438"/>
      <c r="L283" s="438"/>
      <c r="M283" s="438"/>
      <c r="N283" s="441"/>
      <c r="O283" s="142"/>
    </row>
    <row r="284">
      <c r="A284" s="438" t="s">
        <v>803</v>
      </c>
      <c r="B284" s="439">
        <v>331513.0</v>
      </c>
      <c r="C284" s="440" t="s">
        <v>804</v>
      </c>
      <c r="D284" s="438"/>
      <c r="E284" s="438"/>
      <c r="F284" s="438"/>
      <c r="G284" s="438"/>
      <c r="H284" s="438"/>
      <c r="I284" s="438"/>
      <c r="J284" s="438"/>
      <c r="K284" s="438"/>
      <c r="L284" s="438"/>
      <c r="M284" s="438"/>
      <c r="N284" s="441"/>
      <c r="O284" s="142"/>
    </row>
    <row r="285">
      <c r="A285" s="438" t="s">
        <v>805</v>
      </c>
      <c r="B285" s="439">
        <v>331523.0</v>
      </c>
      <c r="C285" s="440" t="s">
        <v>806</v>
      </c>
      <c r="D285" s="438"/>
      <c r="E285" s="443"/>
      <c r="F285" s="443"/>
      <c r="G285" s="443"/>
      <c r="H285" s="443"/>
      <c r="I285" s="443"/>
      <c r="J285" s="443"/>
      <c r="K285" s="443"/>
      <c r="L285" s="443"/>
      <c r="M285" s="443"/>
      <c r="N285" s="444"/>
      <c r="O285" s="142"/>
    </row>
    <row r="286">
      <c r="A286" s="438" t="s">
        <v>807</v>
      </c>
      <c r="B286" s="439">
        <v>331524.0</v>
      </c>
      <c r="C286" s="440" t="s">
        <v>808</v>
      </c>
      <c r="D286" s="438"/>
      <c r="E286" s="443"/>
      <c r="F286" s="443"/>
      <c r="G286" s="443"/>
      <c r="H286" s="443"/>
      <c r="I286" s="443"/>
      <c r="J286" s="443"/>
      <c r="K286" s="443"/>
      <c r="L286" s="443"/>
      <c r="M286" s="443"/>
      <c r="N286" s="444"/>
      <c r="O286" s="142"/>
    </row>
    <row r="287">
      <c r="A287" s="438" t="s">
        <v>809</v>
      </c>
      <c r="B287" s="439">
        <v>331529.0</v>
      </c>
      <c r="C287" s="440" t="s">
        <v>810</v>
      </c>
      <c r="D287" s="438"/>
      <c r="E287" s="438"/>
      <c r="F287" s="438"/>
      <c r="G287" s="438"/>
      <c r="H287" s="438"/>
      <c r="I287" s="438"/>
      <c r="J287" s="438"/>
      <c r="K287" s="438"/>
      <c r="L287" s="438"/>
      <c r="M287" s="438"/>
      <c r="N287" s="441"/>
      <c r="O287" s="142"/>
    </row>
    <row r="288">
      <c r="A288" s="438" t="s">
        <v>811</v>
      </c>
      <c r="B288" s="439">
        <v>332111.0</v>
      </c>
      <c r="C288" s="440" t="s">
        <v>812</v>
      </c>
      <c r="D288" s="438"/>
      <c r="E288" s="443"/>
      <c r="F288" s="443"/>
      <c r="G288" s="443"/>
      <c r="H288" s="443"/>
      <c r="I288" s="443"/>
      <c r="J288" s="443"/>
      <c r="K288" s="443"/>
      <c r="L288" s="443"/>
      <c r="M288" s="443"/>
      <c r="N288" s="444"/>
      <c r="O288" s="142"/>
    </row>
    <row r="289">
      <c r="A289" s="438" t="s">
        <v>813</v>
      </c>
      <c r="B289" s="439">
        <v>332112.0</v>
      </c>
      <c r="C289" s="449" t="s">
        <v>814</v>
      </c>
      <c r="D289" s="438"/>
      <c r="E289" s="443"/>
      <c r="F289" s="443"/>
      <c r="G289" s="443"/>
      <c r="H289" s="443"/>
      <c r="I289" s="443"/>
      <c r="J289" s="443"/>
      <c r="K289" s="443"/>
      <c r="L289" s="443"/>
      <c r="M289" s="443"/>
      <c r="N289" s="444"/>
      <c r="O289" s="142"/>
    </row>
    <row r="290">
      <c r="A290" s="438" t="s">
        <v>815</v>
      </c>
      <c r="B290" s="439">
        <v>332114.0</v>
      </c>
      <c r="C290" s="440" t="s">
        <v>816</v>
      </c>
      <c r="D290" s="438"/>
      <c r="E290" s="438"/>
      <c r="F290" s="438"/>
      <c r="G290" s="438"/>
      <c r="H290" s="438"/>
      <c r="I290" s="438"/>
      <c r="J290" s="438"/>
      <c r="K290" s="438"/>
      <c r="L290" s="438"/>
      <c r="M290" s="438"/>
      <c r="N290" s="441"/>
      <c r="O290" s="142"/>
    </row>
    <row r="291">
      <c r="A291" s="438" t="s">
        <v>817</v>
      </c>
      <c r="B291" s="439">
        <v>332117.0</v>
      </c>
      <c r="C291" s="440" t="s">
        <v>818</v>
      </c>
      <c r="D291" s="438"/>
      <c r="E291" s="443"/>
      <c r="F291" s="443"/>
      <c r="G291" s="443"/>
      <c r="H291" s="443"/>
      <c r="I291" s="443"/>
      <c r="J291" s="443"/>
      <c r="K291" s="443"/>
      <c r="L291" s="443"/>
      <c r="M291" s="443"/>
      <c r="N291" s="444"/>
      <c r="O291" s="142"/>
    </row>
    <row r="292">
      <c r="A292" s="438" t="s">
        <v>819</v>
      </c>
      <c r="B292" s="439">
        <v>332119.0</v>
      </c>
      <c r="C292" s="440" t="s">
        <v>820</v>
      </c>
      <c r="D292" s="438"/>
      <c r="E292" s="443"/>
      <c r="F292" s="443"/>
      <c r="G292" s="443"/>
      <c r="H292" s="443"/>
      <c r="I292" s="443"/>
      <c r="J292" s="443"/>
      <c r="K292" s="443"/>
      <c r="L292" s="443"/>
      <c r="M292" s="443"/>
      <c r="N292" s="444"/>
      <c r="O292" s="142"/>
    </row>
    <row r="293">
      <c r="A293" s="438" t="s">
        <v>821</v>
      </c>
      <c r="B293" s="439">
        <v>332215.0</v>
      </c>
      <c r="C293" s="440" t="s">
        <v>822</v>
      </c>
      <c r="D293" s="438"/>
      <c r="E293" s="443"/>
      <c r="F293" s="443"/>
      <c r="G293" s="443"/>
      <c r="H293" s="443"/>
      <c r="I293" s="443"/>
      <c r="J293" s="443"/>
      <c r="K293" s="443"/>
      <c r="L293" s="443"/>
      <c r="M293" s="443"/>
      <c r="N293" s="444"/>
      <c r="O293" s="142"/>
    </row>
    <row r="294">
      <c r="A294" s="438" t="s">
        <v>823</v>
      </c>
      <c r="B294" s="439">
        <v>332216.0</v>
      </c>
      <c r="C294" s="440" t="s">
        <v>824</v>
      </c>
      <c r="D294" s="438"/>
      <c r="E294" s="443"/>
      <c r="F294" s="443"/>
      <c r="G294" s="443"/>
      <c r="H294" s="443"/>
      <c r="I294" s="443"/>
      <c r="J294" s="443"/>
      <c r="K294" s="443"/>
      <c r="L294" s="443"/>
      <c r="M294" s="443"/>
      <c r="N294" s="444"/>
      <c r="O294" s="142"/>
    </row>
    <row r="295">
      <c r="A295" s="438" t="s">
        <v>825</v>
      </c>
      <c r="B295" s="439">
        <v>332311.0</v>
      </c>
      <c r="C295" s="440" t="s">
        <v>826</v>
      </c>
      <c r="D295" s="438"/>
      <c r="E295" s="443"/>
      <c r="F295" s="443"/>
      <c r="G295" s="443"/>
      <c r="H295" s="443"/>
      <c r="I295" s="443"/>
      <c r="J295" s="443"/>
      <c r="K295" s="443"/>
      <c r="L295" s="443"/>
      <c r="M295" s="443"/>
      <c r="N295" s="444"/>
      <c r="O295" s="142"/>
    </row>
    <row r="296">
      <c r="A296" s="438" t="s">
        <v>827</v>
      </c>
      <c r="B296" s="439">
        <v>332312.0</v>
      </c>
      <c r="C296" s="440" t="s">
        <v>828</v>
      </c>
      <c r="D296" s="438"/>
      <c r="E296" s="443"/>
      <c r="F296" s="443"/>
      <c r="G296" s="443"/>
      <c r="H296" s="443"/>
      <c r="I296" s="443"/>
      <c r="J296" s="443"/>
      <c r="K296" s="443"/>
      <c r="L296" s="443"/>
      <c r="M296" s="443"/>
      <c r="N296" s="444"/>
      <c r="O296" s="142"/>
    </row>
    <row r="297">
      <c r="A297" s="438" t="s">
        <v>829</v>
      </c>
      <c r="B297" s="439">
        <v>332313.0</v>
      </c>
      <c r="C297" s="440" t="s">
        <v>830</v>
      </c>
      <c r="D297" s="438"/>
      <c r="E297" s="443"/>
      <c r="F297" s="443"/>
      <c r="G297" s="443"/>
      <c r="H297" s="443"/>
      <c r="I297" s="443"/>
      <c r="J297" s="443"/>
      <c r="K297" s="443"/>
      <c r="L297" s="443"/>
      <c r="M297" s="443"/>
      <c r="N297" s="444"/>
      <c r="O297" s="142"/>
    </row>
    <row r="298">
      <c r="A298" s="438" t="s">
        <v>831</v>
      </c>
      <c r="B298" s="439">
        <v>332321.0</v>
      </c>
      <c r="C298" s="440" t="s">
        <v>832</v>
      </c>
      <c r="D298" s="438"/>
      <c r="E298" s="445"/>
      <c r="F298" s="445"/>
      <c r="G298" s="445"/>
      <c r="H298" s="445"/>
      <c r="I298" s="445"/>
      <c r="J298" s="445"/>
      <c r="K298" s="445"/>
      <c r="L298" s="445"/>
      <c r="M298" s="445"/>
      <c r="N298" s="446"/>
      <c r="O298" s="142"/>
    </row>
    <row r="299">
      <c r="A299" s="438" t="s">
        <v>833</v>
      </c>
      <c r="B299" s="439">
        <v>332322.0</v>
      </c>
      <c r="C299" s="447" t="s">
        <v>834</v>
      </c>
      <c r="D299" s="438"/>
      <c r="E299" s="448"/>
      <c r="F299" s="448"/>
      <c r="G299" s="448"/>
      <c r="H299" s="448"/>
      <c r="I299" s="448"/>
      <c r="J299" s="448"/>
      <c r="K299" s="448"/>
      <c r="L299" s="448"/>
      <c r="M299" s="448"/>
      <c r="N299" s="448"/>
      <c r="O299" s="142"/>
    </row>
    <row r="300">
      <c r="A300" s="438" t="s">
        <v>835</v>
      </c>
      <c r="B300" s="439">
        <v>332323.0</v>
      </c>
      <c r="C300" s="440" t="s">
        <v>836</v>
      </c>
      <c r="D300" s="438"/>
      <c r="E300" s="443"/>
      <c r="F300" s="443"/>
      <c r="G300" s="443"/>
      <c r="H300" s="443"/>
      <c r="I300" s="443"/>
      <c r="J300" s="443"/>
      <c r="K300" s="443"/>
      <c r="L300" s="443"/>
      <c r="M300" s="443"/>
      <c r="N300" s="444"/>
      <c r="O300" s="142"/>
    </row>
    <row r="301">
      <c r="A301" s="438" t="s">
        <v>837</v>
      </c>
      <c r="B301" s="439">
        <v>332410.0</v>
      </c>
      <c r="C301" s="440" t="s">
        <v>838</v>
      </c>
      <c r="D301" s="438"/>
      <c r="E301" s="443"/>
      <c r="F301" s="443"/>
      <c r="G301" s="443"/>
      <c r="H301" s="443"/>
      <c r="I301" s="443"/>
      <c r="J301" s="443"/>
      <c r="K301" s="443"/>
      <c r="L301" s="443"/>
      <c r="M301" s="443"/>
      <c r="N301" s="444"/>
      <c r="O301" s="142"/>
    </row>
    <row r="302">
      <c r="A302" s="438" t="s">
        <v>839</v>
      </c>
      <c r="B302" s="439">
        <v>332420.0</v>
      </c>
      <c r="C302" s="440" t="s">
        <v>840</v>
      </c>
      <c r="D302" s="438"/>
      <c r="E302" s="443"/>
      <c r="F302" s="443"/>
      <c r="G302" s="443"/>
      <c r="H302" s="443"/>
      <c r="I302" s="443"/>
      <c r="J302" s="443"/>
      <c r="K302" s="443"/>
      <c r="L302" s="443"/>
      <c r="M302" s="443"/>
      <c r="N302" s="444"/>
      <c r="O302" s="142"/>
    </row>
    <row r="303">
      <c r="A303" s="438" t="s">
        <v>841</v>
      </c>
      <c r="B303" s="439">
        <v>332431.0</v>
      </c>
      <c r="C303" s="440" t="s">
        <v>842</v>
      </c>
      <c r="D303" s="438"/>
      <c r="E303" s="438"/>
      <c r="F303" s="438"/>
      <c r="G303" s="438"/>
      <c r="H303" s="438"/>
      <c r="I303" s="438"/>
      <c r="J303" s="438"/>
      <c r="K303" s="438"/>
      <c r="L303" s="438"/>
      <c r="M303" s="438"/>
      <c r="N303" s="441"/>
      <c r="O303" s="142"/>
    </row>
    <row r="304">
      <c r="A304" s="438" t="s">
        <v>843</v>
      </c>
      <c r="B304" s="439">
        <v>332439.0</v>
      </c>
      <c r="C304" s="440" t="s">
        <v>844</v>
      </c>
      <c r="D304" s="438"/>
      <c r="E304" s="443"/>
      <c r="F304" s="443"/>
      <c r="G304" s="443"/>
      <c r="H304" s="443"/>
      <c r="I304" s="443"/>
      <c r="J304" s="443"/>
      <c r="K304" s="443"/>
      <c r="L304" s="443"/>
      <c r="M304" s="443"/>
      <c r="N304" s="444"/>
      <c r="O304" s="142"/>
    </row>
    <row r="305">
      <c r="A305" s="438" t="s">
        <v>845</v>
      </c>
      <c r="B305" s="439">
        <v>332510.0</v>
      </c>
      <c r="C305" s="440" t="s">
        <v>846</v>
      </c>
      <c r="D305" s="438"/>
      <c r="E305" s="443"/>
      <c r="F305" s="443"/>
      <c r="G305" s="443"/>
      <c r="H305" s="443"/>
      <c r="I305" s="443"/>
      <c r="J305" s="443"/>
      <c r="K305" s="443"/>
      <c r="L305" s="443"/>
      <c r="M305" s="443"/>
      <c r="N305" s="444"/>
      <c r="O305" s="142"/>
    </row>
    <row r="306">
      <c r="A306" s="438" t="s">
        <v>847</v>
      </c>
      <c r="B306" s="439">
        <v>332613.0</v>
      </c>
      <c r="C306" s="440" t="s">
        <v>848</v>
      </c>
      <c r="D306" s="438"/>
      <c r="E306" s="438"/>
      <c r="F306" s="438"/>
      <c r="G306" s="438"/>
      <c r="H306" s="438"/>
      <c r="I306" s="438"/>
      <c r="J306" s="438"/>
      <c r="K306" s="438"/>
      <c r="L306" s="438"/>
      <c r="M306" s="438"/>
      <c r="N306" s="441"/>
      <c r="O306" s="142"/>
    </row>
    <row r="307">
      <c r="A307" s="438" t="s">
        <v>849</v>
      </c>
      <c r="B307" s="439">
        <v>332618.0</v>
      </c>
      <c r="C307" s="440" t="s">
        <v>850</v>
      </c>
      <c r="D307" s="438"/>
      <c r="E307" s="443"/>
      <c r="F307" s="443"/>
      <c r="G307" s="443"/>
      <c r="H307" s="443"/>
      <c r="I307" s="443"/>
      <c r="J307" s="443"/>
      <c r="K307" s="443"/>
      <c r="L307" s="443"/>
      <c r="M307" s="443"/>
      <c r="N307" s="444"/>
      <c r="O307" s="142"/>
    </row>
    <row r="308">
      <c r="A308" s="438" t="s">
        <v>851</v>
      </c>
      <c r="B308" s="439">
        <v>332710.0</v>
      </c>
      <c r="C308" s="440" t="s">
        <v>852</v>
      </c>
      <c r="D308" s="438"/>
      <c r="E308" s="443"/>
      <c r="F308" s="443"/>
      <c r="G308" s="443"/>
      <c r="H308" s="443"/>
      <c r="I308" s="443"/>
      <c r="J308" s="443"/>
      <c r="K308" s="443"/>
      <c r="L308" s="443"/>
      <c r="M308" s="443"/>
      <c r="N308" s="444"/>
      <c r="O308" s="142"/>
    </row>
    <row r="309">
      <c r="A309" s="438" t="s">
        <v>853</v>
      </c>
      <c r="B309" s="439">
        <v>332721.0</v>
      </c>
      <c r="C309" s="440" t="s">
        <v>854</v>
      </c>
      <c r="D309" s="438"/>
      <c r="E309" s="443"/>
      <c r="F309" s="443"/>
      <c r="G309" s="443"/>
      <c r="H309" s="443"/>
      <c r="I309" s="443"/>
      <c r="J309" s="443"/>
      <c r="K309" s="443"/>
      <c r="L309" s="443"/>
      <c r="M309" s="443"/>
      <c r="N309" s="444"/>
      <c r="O309" s="142"/>
    </row>
    <row r="310">
      <c r="A310" s="438" t="s">
        <v>855</v>
      </c>
      <c r="B310" s="439">
        <v>332722.0</v>
      </c>
      <c r="C310" s="440" t="s">
        <v>856</v>
      </c>
      <c r="D310" s="438"/>
      <c r="E310" s="443"/>
      <c r="F310" s="443"/>
      <c r="G310" s="443"/>
      <c r="H310" s="443"/>
      <c r="I310" s="443"/>
      <c r="J310" s="443"/>
      <c r="K310" s="443"/>
      <c r="L310" s="443"/>
      <c r="M310" s="443"/>
      <c r="N310" s="444"/>
      <c r="O310" s="142"/>
    </row>
    <row r="311">
      <c r="A311" s="438" t="s">
        <v>857</v>
      </c>
      <c r="B311" s="439">
        <v>332811.0</v>
      </c>
      <c r="C311" s="440" t="s">
        <v>858</v>
      </c>
      <c r="D311" s="438"/>
      <c r="E311" s="443"/>
      <c r="F311" s="443"/>
      <c r="G311" s="443"/>
      <c r="H311" s="443"/>
      <c r="I311" s="443"/>
      <c r="J311" s="443"/>
      <c r="K311" s="443"/>
      <c r="L311" s="443"/>
      <c r="M311" s="443"/>
      <c r="N311" s="444"/>
      <c r="O311" s="142"/>
    </row>
    <row r="312">
      <c r="A312" s="438" t="s">
        <v>859</v>
      </c>
      <c r="B312" s="439">
        <v>332812.0</v>
      </c>
      <c r="C312" s="440" t="s">
        <v>860</v>
      </c>
      <c r="D312" s="438"/>
      <c r="E312" s="443"/>
      <c r="F312" s="443"/>
      <c r="G312" s="443"/>
      <c r="H312" s="443"/>
      <c r="I312" s="443"/>
      <c r="J312" s="443"/>
      <c r="K312" s="443"/>
      <c r="L312" s="443"/>
      <c r="M312" s="443"/>
      <c r="N312" s="444"/>
      <c r="O312" s="142"/>
    </row>
    <row r="313">
      <c r="A313" s="438" t="s">
        <v>861</v>
      </c>
      <c r="B313" s="439">
        <v>332813.0</v>
      </c>
      <c r="C313" s="440" t="s">
        <v>862</v>
      </c>
      <c r="D313" s="438"/>
      <c r="E313" s="443"/>
      <c r="F313" s="443"/>
      <c r="G313" s="443"/>
      <c r="H313" s="443"/>
      <c r="I313" s="443"/>
      <c r="J313" s="443"/>
      <c r="K313" s="443"/>
      <c r="L313" s="443"/>
      <c r="M313" s="443"/>
      <c r="N313" s="444"/>
      <c r="O313" s="142"/>
    </row>
    <row r="314">
      <c r="A314" s="438" t="s">
        <v>863</v>
      </c>
      <c r="B314" s="439">
        <v>332911.0</v>
      </c>
      <c r="C314" s="440" t="s">
        <v>864</v>
      </c>
      <c r="D314" s="438"/>
      <c r="E314" s="443"/>
      <c r="F314" s="443"/>
      <c r="G314" s="443"/>
      <c r="H314" s="443"/>
      <c r="I314" s="443"/>
      <c r="J314" s="443"/>
      <c r="K314" s="443"/>
      <c r="L314" s="443"/>
      <c r="M314" s="443"/>
      <c r="N314" s="444"/>
      <c r="O314" s="142"/>
    </row>
    <row r="315">
      <c r="A315" s="438" t="s">
        <v>865</v>
      </c>
      <c r="B315" s="439">
        <v>332912.0</v>
      </c>
      <c r="C315" s="440" t="s">
        <v>866</v>
      </c>
      <c r="D315" s="438"/>
      <c r="E315" s="443"/>
      <c r="F315" s="443"/>
      <c r="G315" s="443"/>
      <c r="H315" s="443"/>
      <c r="I315" s="443"/>
      <c r="J315" s="443"/>
      <c r="K315" s="443"/>
      <c r="L315" s="443"/>
      <c r="M315" s="443"/>
      <c r="N315" s="444"/>
      <c r="O315" s="142"/>
    </row>
    <row r="316">
      <c r="A316" s="438" t="s">
        <v>867</v>
      </c>
      <c r="B316" s="439">
        <v>332913.0</v>
      </c>
      <c r="C316" s="440" t="s">
        <v>868</v>
      </c>
      <c r="D316" s="438"/>
      <c r="E316" s="443"/>
      <c r="F316" s="443"/>
      <c r="G316" s="443"/>
      <c r="H316" s="443"/>
      <c r="I316" s="443"/>
      <c r="J316" s="443"/>
      <c r="K316" s="443"/>
      <c r="L316" s="443"/>
      <c r="M316" s="443"/>
      <c r="N316" s="444"/>
      <c r="O316" s="142"/>
    </row>
    <row r="317">
      <c r="A317" s="438" t="s">
        <v>869</v>
      </c>
      <c r="B317" s="439">
        <v>332919.0</v>
      </c>
      <c r="C317" s="440" t="s">
        <v>870</v>
      </c>
      <c r="D317" s="438"/>
      <c r="E317" s="443"/>
      <c r="F317" s="443"/>
      <c r="G317" s="443"/>
      <c r="H317" s="443"/>
      <c r="I317" s="443"/>
      <c r="J317" s="443"/>
      <c r="K317" s="443"/>
      <c r="L317" s="443"/>
      <c r="M317" s="443"/>
      <c r="N317" s="444"/>
      <c r="O317" s="142"/>
    </row>
    <row r="318">
      <c r="A318" s="438" t="s">
        <v>871</v>
      </c>
      <c r="B318" s="439">
        <v>332991.0</v>
      </c>
      <c r="C318" s="440" t="s">
        <v>872</v>
      </c>
      <c r="D318" s="438"/>
      <c r="E318" s="438"/>
      <c r="F318" s="438"/>
      <c r="G318" s="438"/>
      <c r="H318" s="438"/>
      <c r="I318" s="438"/>
      <c r="J318" s="438"/>
      <c r="K318" s="438"/>
      <c r="L318" s="438"/>
      <c r="M318" s="438"/>
      <c r="N318" s="441"/>
      <c r="O318" s="142"/>
    </row>
    <row r="319">
      <c r="A319" s="438" t="s">
        <v>873</v>
      </c>
      <c r="B319" s="439">
        <v>332992.0</v>
      </c>
      <c r="C319" s="440" t="s">
        <v>874</v>
      </c>
      <c r="D319" s="438"/>
      <c r="E319" s="438"/>
      <c r="F319" s="438"/>
      <c r="G319" s="438"/>
      <c r="H319" s="438"/>
      <c r="I319" s="438"/>
      <c r="J319" s="438"/>
      <c r="K319" s="438"/>
      <c r="L319" s="438"/>
      <c r="M319" s="438"/>
      <c r="N319" s="441"/>
      <c r="O319" s="142"/>
    </row>
    <row r="320">
      <c r="A320" s="438" t="s">
        <v>875</v>
      </c>
      <c r="B320" s="439">
        <v>332993.0</v>
      </c>
      <c r="C320" s="440" t="s">
        <v>876</v>
      </c>
      <c r="D320" s="438"/>
      <c r="E320" s="443"/>
      <c r="F320" s="443"/>
      <c r="G320" s="443"/>
      <c r="H320" s="443"/>
      <c r="I320" s="443"/>
      <c r="J320" s="443"/>
      <c r="K320" s="443"/>
      <c r="L320" s="443"/>
      <c r="M320" s="443"/>
      <c r="N320" s="444"/>
      <c r="O320" s="142"/>
    </row>
    <row r="321">
      <c r="A321" s="438" t="s">
        <v>877</v>
      </c>
      <c r="B321" s="439">
        <v>332994.0</v>
      </c>
      <c r="C321" s="440" t="s">
        <v>878</v>
      </c>
      <c r="D321" s="438"/>
      <c r="E321" s="443"/>
      <c r="F321" s="443"/>
      <c r="G321" s="443"/>
      <c r="H321" s="443"/>
      <c r="I321" s="443"/>
      <c r="J321" s="443"/>
      <c r="K321" s="443"/>
      <c r="L321" s="443"/>
      <c r="M321" s="443"/>
      <c r="N321" s="444"/>
      <c r="O321" s="142"/>
    </row>
    <row r="322">
      <c r="A322" s="438" t="s">
        <v>879</v>
      </c>
      <c r="B322" s="439">
        <v>332996.0</v>
      </c>
      <c r="C322" s="440" t="s">
        <v>880</v>
      </c>
      <c r="D322" s="438"/>
      <c r="E322" s="443"/>
      <c r="F322" s="443"/>
      <c r="G322" s="443"/>
      <c r="H322" s="443"/>
      <c r="I322" s="443"/>
      <c r="J322" s="443"/>
      <c r="K322" s="443"/>
      <c r="L322" s="443"/>
      <c r="M322" s="443"/>
      <c r="N322" s="444"/>
      <c r="O322" s="142"/>
    </row>
    <row r="323">
      <c r="A323" s="438" t="s">
        <v>881</v>
      </c>
      <c r="B323" s="439">
        <v>332999.0</v>
      </c>
      <c r="C323" s="440" t="s">
        <v>882</v>
      </c>
      <c r="D323" s="438"/>
      <c r="E323" s="443"/>
      <c r="F323" s="443"/>
      <c r="G323" s="443"/>
      <c r="H323" s="443"/>
      <c r="I323" s="443"/>
      <c r="J323" s="443"/>
      <c r="K323" s="443"/>
      <c r="L323" s="443"/>
      <c r="M323" s="443"/>
      <c r="N323" s="444"/>
      <c r="O323" s="142"/>
    </row>
    <row r="324">
      <c r="A324" s="438" t="s">
        <v>883</v>
      </c>
      <c r="B324" s="439">
        <v>333111.0</v>
      </c>
      <c r="C324" s="440" t="s">
        <v>884</v>
      </c>
      <c r="D324" s="438"/>
      <c r="E324" s="443"/>
      <c r="F324" s="443"/>
      <c r="G324" s="443"/>
      <c r="H324" s="443"/>
      <c r="I324" s="443"/>
      <c r="J324" s="443"/>
      <c r="K324" s="443"/>
      <c r="L324" s="443"/>
      <c r="M324" s="443"/>
      <c r="N324" s="444"/>
      <c r="O324" s="142"/>
    </row>
    <row r="325">
      <c r="A325" s="438" t="s">
        <v>885</v>
      </c>
      <c r="B325" s="439">
        <v>333112.0</v>
      </c>
      <c r="C325" s="440" t="s">
        <v>886</v>
      </c>
      <c r="D325" s="438"/>
      <c r="E325" s="438"/>
      <c r="F325" s="438"/>
      <c r="G325" s="438"/>
      <c r="H325" s="438"/>
      <c r="I325" s="438"/>
      <c r="J325" s="438"/>
      <c r="K325" s="438"/>
      <c r="L325" s="438"/>
      <c r="M325" s="438"/>
      <c r="N325" s="441"/>
      <c r="O325" s="142"/>
    </row>
    <row r="326">
      <c r="A326" s="438" t="s">
        <v>887</v>
      </c>
      <c r="B326" s="439">
        <v>333120.0</v>
      </c>
      <c r="C326" s="440" t="s">
        <v>888</v>
      </c>
      <c r="D326" s="438"/>
      <c r="E326" s="443"/>
      <c r="F326" s="443"/>
      <c r="G326" s="443"/>
      <c r="H326" s="443"/>
      <c r="I326" s="443"/>
      <c r="J326" s="443"/>
      <c r="K326" s="443"/>
      <c r="L326" s="443"/>
      <c r="M326" s="443"/>
      <c r="N326" s="444"/>
      <c r="O326" s="142"/>
    </row>
    <row r="327">
      <c r="A327" s="438" t="s">
        <v>889</v>
      </c>
      <c r="B327" s="439">
        <v>333131.0</v>
      </c>
      <c r="C327" s="440" t="s">
        <v>890</v>
      </c>
      <c r="D327" s="438"/>
      <c r="E327" s="438"/>
      <c r="F327" s="438"/>
      <c r="G327" s="438"/>
      <c r="H327" s="438"/>
      <c r="I327" s="438"/>
      <c r="J327" s="438"/>
      <c r="K327" s="438"/>
      <c r="L327" s="438"/>
      <c r="M327" s="438"/>
      <c r="N327" s="441"/>
      <c r="O327" s="142"/>
    </row>
    <row r="328">
      <c r="A328" s="438" t="s">
        <v>891</v>
      </c>
      <c r="B328" s="439">
        <v>333132.0</v>
      </c>
      <c r="C328" s="440" t="s">
        <v>892</v>
      </c>
      <c r="D328" s="438"/>
      <c r="E328" s="443"/>
      <c r="F328" s="443"/>
      <c r="G328" s="443"/>
      <c r="H328" s="443"/>
      <c r="I328" s="443"/>
      <c r="J328" s="443"/>
      <c r="K328" s="443"/>
      <c r="L328" s="443"/>
      <c r="M328" s="443"/>
      <c r="N328" s="444"/>
      <c r="O328" s="142"/>
    </row>
    <row r="329">
      <c r="A329" s="438" t="s">
        <v>893</v>
      </c>
      <c r="B329" s="439">
        <v>333241.0</v>
      </c>
      <c r="C329" s="440" t="s">
        <v>894</v>
      </c>
      <c r="D329" s="438"/>
      <c r="E329" s="443"/>
      <c r="F329" s="443"/>
      <c r="G329" s="443"/>
      <c r="H329" s="443"/>
      <c r="I329" s="443"/>
      <c r="J329" s="443"/>
      <c r="K329" s="443"/>
      <c r="L329" s="443"/>
      <c r="M329" s="443"/>
      <c r="N329" s="444"/>
      <c r="O329" s="142"/>
    </row>
    <row r="330">
      <c r="A330" s="438" t="s">
        <v>895</v>
      </c>
      <c r="B330" s="439">
        <v>333242.0</v>
      </c>
      <c r="C330" s="440" t="s">
        <v>896</v>
      </c>
      <c r="D330" s="438"/>
      <c r="E330" s="443"/>
      <c r="F330" s="443"/>
      <c r="G330" s="443"/>
      <c r="H330" s="443"/>
      <c r="I330" s="443"/>
      <c r="J330" s="443"/>
      <c r="K330" s="443"/>
      <c r="L330" s="443"/>
      <c r="M330" s="443"/>
      <c r="N330" s="444"/>
      <c r="O330" s="142"/>
    </row>
    <row r="331">
      <c r="A331" s="438" t="s">
        <v>897</v>
      </c>
      <c r="B331" s="439">
        <v>333243.0</v>
      </c>
      <c r="C331" s="440" t="s">
        <v>898</v>
      </c>
      <c r="D331" s="438"/>
      <c r="E331" s="438"/>
      <c r="F331" s="438"/>
      <c r="G331" s="438"/>
      <c r="H331" s="438"/>
      <c r="I331" s="438"/>
      <c r="J331" s="438"/>
      <c r="K331" s="438"/>
      <c r="L331" s="438"/>
      <c r="M331" s="438"/>
      <c r="N331" s="441"/>
      <c r="O331" s="142"/>
    </row>
    <row r="332">
      <c r="A332" s="438" t="s">
        <v>899</v>
      </c>
      <c r="B332" s="439">
        <v>333248.0</v>
      </c>
      <c r="C332" s="440" t="s">
        <v>900</v>
      </c>
      <c r="D332" s="438"/>
      <c r="E332" s="450"/>
      <c r="F332" s="450"/>
      <c r="G332" s="450"/>
      <c r="H332" s="450"/>
      <c r="I332" s="450"/>
      <c r="J332" s="450"/>
      <c r="K332" s="450"/>
      <c r="L332" s="450"/>
      <c r="M332" s="450"/>
      <c r="N332" s="451"/>
      <c r="O332" s="142"/>
    </row>
    <row r="333">
      <c r="A333" s="438" t="s">
        <v>901</v>
      </c>
      <c r="B333" s="439">
        <v>333310.0</v>
      </c>
      <c r="C333" s="440" t="s">
        <v>902</v>
      </c>
      <c r="D333" s="438"/>
      <c r="E333" s="438"/>
      <c r="F333" s="438"/>
      <c r="G333" s="438"/>
      <c r="H333" s="438"/>
      <c r="I333" s="438"/>
      <c r="J333" s="438"/>
      <c r="K333" s="438"/>
      <c r="L333" s="438"/>
      <c r="M333" s="438"/>
      <c r="N333" s="441"/>
      <c r="O333" s="142"/>
    </row>
    <row r="334">
      <c r="A334" s="438" t="s">
        <v>903</v>
      </c>
      <c r="B334" s="439">
        <v>333413.0</v>
      </c>
      <c r="C334" s="440" t="s">
        <v>904</v>
      </c>
      <c r="D334" s="438"/>
      <c r="E334" s="450"/>
      <c r="F334" s="450"/>
      <c r="G334" s="450"/>
      <c r="H334" s="450"/>
      <c r="I334" s="450"/>
      <c r="J334" s="450"/>
      <c r="K334" s="450"/>
      <c r="L334" s="450"/>
      <c r="M334" s="450"/>
      <c r="N334" s="451"/>
      <c r="O334" s="142"/>
    </row>
    <row r="335">
      <c r="A335" s="438" t="s">
        <v>905</v>
      </c>
      <c r="B335" s="439">
        <v>333414.0</v>
      </c>
      <c r="C335" s="440" t="s">
        <v>906</v>
      </c>
      <c r="D335" s="438"/>
      <c r="E335" s="450"/>
      <c r="F335" s="450"/>
      <c r="G335" s="450"/>
      <c r="H335" s="450"/>
      <c r="I335" s="450"/>
      <c r="J335" s="450"/>
      <c r="K335" s="450"/>
      <c r="L335" s="450"/>
      <c r="M335" s="450"/>
      <c r="N335" s="451"/>
      <c r="O335" s="142"/>
    </row>
    <row r="336">
      <c r="A336" s="438" t="s">
        <v>907</v>
      </c>
      <c r="B336" s="439">
        <v>333415.0</v>
      </c>
      <c r="C336" s="440" t="s">
        <v>908</v>
      </c>
      <c r="D336" s="438"/>
      <c r="E336" s="450"/>
      <c r="F336" s="450"/>
      <c r="G336" s="450"/>
      <c r="H336" s="450"/>
      <c r="I336" s="450"/>
      <c r="J336" s="450"/>
      <c r="K336" s="450"/>
      <c r="L336" s="450"/>
      <c r="M336" s="450"/>
      <c r="N336" s="451"/>
      <c r="O336" s="142"/>
    </row>
    <row r="337">
      <c r="A337" s="438" t="s">
        <v>909</v>
      </c>
      <c r="B337" s="439">
        <v>333511.0</v>
      </c>
      <c r="C337" s="440" t="s">
        <v>910</v>
      </c>
      <c r="D337" s="438"/>
      <c r="E337" s="450"/>
      <c r="F337" s="450"/>
      <c r="G337" s="450"/>
      <c r="H337" s="450"/>
      <c r="I337" s="450"/>
      <c r="J337" s="450"/>
      <c r="K337" s="450"/>
      <c r="L337" s="450"/>
      <c r="M337" s="450"/>
      <c r="N337" s="451"/>
      <c r="O337" s="142"/>
    </row>
    <row r="338">
      <c r="A338" s="438" t="s">
        <v>911</v>
      </c>
      <c r="B338" s="439">
        <v>333514.0</v>
      </c>
      <c r="C338" s="440" t="s">
        <v>912</v>
      </c>
      <c r="D338" s="438"/>
      <c r="E338" s="450"/>
      <c r="F338" s="450"/>
      <c r="G338" s="450"/>
      <c r="H338" s="450"/>
      <c r="I338" s="450"/>
      <c r="J338" s="450"/>
      <c r="K338" s="450"/>
      <c r="L338" s="450"/>
      <c r="M338" s="450"/>
      <c r="N338" s="451"/>
      <c r="O338" s="142"/>
    </row>
    <row r="339">
      <c r="A339" s="438" t="s">
        <v>913</v>
      </c>
      <c r="B339" s="439">
        <v>333515.0</v>
      </c>
      <c r="C339" s="440" t="s">
        <v>914</v>
      </c>
      <c r="D339" s="438"/>
      <c r="E339" s="450"/>
      <c r="F339" s="450"/>
      <c r="G339" s="450"/>
      <c r="H339" s="450"/>
      <c r="I339" s="450"/>
      <c r="J339" s="450"/>
      <c r="K339" s="450"/>
      <c r="L339" s="450"/>
      <c r="M339" s="450"/>
      <c r="N339" s="451"/>
      <c r="O339" s="142"/>
    </row>
    <row r="340">
      <c r="A340" s="438" t="s">
        <v>915</v>
      </c>
      <c r="B340" s="439">
        <v>333517.0</v>
      </c>
      <c r="C340" s="440" t="s">
        <v>916</v>
      </c>
      <c r="D340" s="438"/>
      <c r="E340" s="450"/>
      <c r="F340" s="450"/>
      <c r="G340" s="450"/>
      <c r="H340" s="450"/>
      <c r="I340" s="450"/>
      <c r="J340" s="450"/>
      <c r="K340" s="450"/>
      <c r="L340" s="450"/>
      <c r="M340" s="450"/>
      <c r="N340" s="451"/>
      <c r="O340" s="142"/>
    </row>
    <row r="341">
      <c r="A341" s="438" t="s">
        <v>917</v>
      </c>
      <c r="B341" s="439">
        <v>333519.0</v>
      </c>
      <c r="C341" s="440" t="s">
        <v>918</v>
      </c>
      <c r="D341" s="438"/>
      <c r="E341" s="450"/>
      <c r="F341" s="450"/>
      <c r="G341" s="450"/>
      <c r="H341" s="450"/>
      <c r="I341" s="450"/>
      <c r="J341" s="450"/>
      <c r="K341" s="450"/>
      <c r="L341" s="450"/>
      <c r="M341" s="450"/>
      <c r="N341" s="451"/>
      <c r="O341" s="142"/>
    </row>
    <row r="342">
      <c r="A342" s="438" t="s">
        <v>919</v>
      </c>
      <c r="B342" s="439">
        <v>333611.0</v>
      </c>
      <c r="C342" s="440" t="s">
        <v>920</v>
      </c>
      <c r="D342" s="438"/>
      <c r="E342" s="450"/>
      <c r="F342" s="450"/>
      <c r="G342" s="450"/>
      <c r="H342" s="450"/>
      <c r="I342" s="450"/>
      <c r="J342" s="450"/>
      <c r="K342" s="450"/>
      <c r="L342" s="450"/>
      <c r="M342" s="450"/>
      <c r="N342" s="451"/>
      <c r="O342" s="142"/>
    </row>
    <row r="343">
      <c r="A343" s="438" t="s">
        <v>921</v>
      </c>
      <c r="B343" s="439">
        <v>333612.0</v>
      </c>
      <c r="C343" s="440" t="s">
        <v>922</v>
      </c>
      <c r="D343" s="438"/>
      <c r="E343" s="450"/>
      <c r="F343" s="450"/>
      <c r="G343" s="450"/>
      <c r="H343" s="450"/>
      <c r="I343" s="450"/>
      <c r="J343" s="450"/>
      <c r="K343" s="450"/>
      <c r="L343" s="450"/>
      <c r="M343" s="450"/>
      <c r="N343" s="451"/>
      <c r="O343" s="142"/>
    </row>
    <row r="344">
      <c r="A344" s="438" t="s">
        <v>923</v>
      </c>
      <c r="B344" s="439">
        <v>333613.0</v>
      </c>
      <c r="C344" s="440" t="s">
        <v>924</v>
      </c>
      <c r="D344" s="438"/>
      <c r="E344" s="450"/>
      <c r="F344" s="450"/>
      <c r="G344" s="450"/>
      <c r="H344" s="450"/>
      <c r="I344" s="450"/>
      <c r="J344" s="450"/>
      <c r="K344" s="450"/>
      <c r="L344" s="450"/>
      <c r="M344" s="450"/>
      <c r="N344" s="451"/>
      <c r="O344" s="142"/>
    </row>
    <row r="345">
      <c r="A345" s="438" t="s">
        <v>925</v>
      </c>
      <c r="B345" s="439">
        <v>333618.0</v>
      </c>
      <c r="C345" s="440" t="s">
        <v>926</v>
      </c>
      <c r="D345" s="438"/>
      <c r="E345" s="450"/>
      <c r="F345" s="450"/>
      <c r="G345" s="450"/>
      <c r="H345" s="450"/>
      <c r="I345" s="450"/>
      <c r="J345" s="450"/>
      <c r="K345" s="450"/>
      <c r="L345" s="450"/>
      <c r="M345" s="450"/>
      <c r="N345" s="451"/>
      <c r="O345" s="142"/>
    </row>
    <row r="346">
      <c r="A346" s="438" t="s">
        <v>927</v>
      </c>
      <c r="B346" s="439">
        <v>333912.0</v>
      </c>
      <c r="C346" s="440" t="s">
        <v>928</v>
      </c>
      <c r="D346" s="438"/>
      <c r="E346" s="450"/>
      <c r="F346" s="450"/>
      <c r="G346" s="450"/>
      <c r="H346" s="450"/>
      <c r="I346" s="450"/>
      <c r="J346" s="450"/>
      <c r="K346" s="450"/>
      <c r="L346" s="450"/>
      <c r="M346" s="450"/>
      <c r="N346" s="451"/>
      <c r="O346" s="142"/>
    </row>
    <row r="347">
      <c r="A347" s="438" t="s">
        <v>929</v>
      </c>
      <c r="B347" s="439">
        <v>333914.0</v>
      </c>
      <c r="C347" s="440" t="s">
        <v>930</v>
      </c>
      <c r="D347" s="438"/>
      <c r="E347" s="450"/>
      <c r="F347" s="450"/>
      <c r="G347" s="450"/>
      <c r="H347" s="450"/>
      <c r="I347" s="450"/>
      <c r="J347" s="450"/>
      <c r="K347" s="450"/>
      <c r="L347" s="450"/>
      <c r="M347" s="450"/>
      <c r="N347" s="451"/>
      <c r="O347" s="142"/>
    </row>
    <row r="348">
      <c r="A348" s="438" t="s">
        <v>931</v>
      </c>
      <c r="B348" s="439">
        <v>333921.0</v>
      </c>
      <c r="C348" s="440" t="s">
        <v>932</v>
      </c>
      <c r="D348" s="438"/>
      <c r="E348" s="450"/>
      <c r="F348" s="450"/>
      <c r="G348" s="450"/>
      <c r="H348" s="450"/>
      <c r="I348" s="450"/>
      <c r="J348" s="450"/>
      <c r="K348" s="450"/>
      <c r="L348" s="450"/>
      <c r="M348" s="450"/>
      <c r="N348" s="451"/>
      <c r="O348" s="142"/>
    </row>
    <row r="349">
      <c r="A349" s="438" t="s">
        <v>933</v>
      </c>
      <c r="B349" s="439">
        <v>333922.0</v>
      </c>
      <c r="C349" s="440" t="s">
        <v>934</v>
      </c>
      <c r="D349" s="438"/>
      <c r="E349" s="450"/>
      <c r="F349" s="450"/>
      <c r="G349" s="450"/>
      <c r="H349" s="450"/>
      <c r="I349" s="450"/>
      <c r="J349" s="450"/>
      <c r="K349" s="450"/>
      <c r="L349" s="450"/>
      <c r="M349" s="450"/>
      <c r="N349" s="451"/>
      <c r="O349" s="142"/>
    </row>
    <row r="350">
      <c r="A350" s="438" t="s">
        <v>935</v>
      </c>
      <c r="B350" s="439">
        <v>333923.0</v>
      </c>
      <c r="C350" s="440" t="s">
        <v>936</v>
      </c>
      <c r="D350" s="438"/>
      <c r="E350" s="450"/>
      <c r="F350" s="450"/>
      <c r="G350" s="450"/>
      <c r="H350" s="450"/>
      <c r="I350" s="450"/>
      <c r="J350" s="450"/>
      <c r="K350" s="450"/>
      <c r="L350" s="450"/>
      <c r="M350" s="450"/>
      <c r="N350" s="451"/>
      <c r="O350" s="142"/>
    </row>
    <row r="351">
      <c r="A351" s="438" t="s">
        <v>937</v>
      </c>
      <c r="B351" s="439">
        <v>333924.0</v>
      </c>
      <c r="C351" s="440" t="s">
        <v>938</v>
      </c>
      <c r="D351" s="438"/>
      <c r="E351" s="450"/>
      <c r="F351" s="450"/>
      <c r="G351" s="450"/>
      <c r="H351" s="450"/>
      <c r="I351" s="450"/>
      <c r="J351" s="450"/>
      <c r="K351" s="450"/>
      <c r="L351" s="450"/>
      <c r="M351" s="450"/>
      <c r="N351" s="451"/>
      <c r="O351" s="142"/>
    </row>
    <row r="352">
      <c r="A352" s="438" t="s">
        <v>939</v>
      </c>
      <c r="B352" s="439">
        <v>333991.0</v>
      </c>
      <c r="C352" s="440" t="s">
        <v>940</v>
      </c>
      <c r="D352" s="438"/>
      <c r="E352" s="450"/>
      <c r="F352" s="450"/>
      <c r="G352" s="450"/>
      <c r="H352" s="450"/>
      <c r="I352" s="450"/>
      <c r="J352" s="450"/>
      <c r="K352" s="450"/>
      <c r="L352" s="450"/>
      <c r="M352" s="450"/>
      <c r="N352" s="451"/>
      <c r="O352" s="142"/>
    </row>
    <row r="353">
      <c r="A353" s="438" t="s">
        <v>941</v>
      </c>
      <c r="B353" s="439">
        <v>333992.0</v>
      </c>
      <c r="C353" s="440" t="s">
        <v>942</v>
      </c>
      <c r="D353" s="438"/>
      <c r="E353" s="450"/>
      <c r="F353" s="450"/>
      <c r="G353" s="450"/>
      <c r="H353" s="450"/>
      <c r="I353" s="450"/>
      <c r="J353" s="450"/>
      <c r="K353" s="450"/>
      <c r="L353" s="450"/>
      <c r="M353" s="450"/>
      <c r="N353" s="451"/>
      <c r="O353" s="142"/>
    </row>
    <row r="354">
      <c r="A354" s="438" t="s">
        <v>943</v>
      </c>
      <c r="B354" s="439">
        <v>333993.0</v>
      </c>
      <c r="C354" s="440" t="s">
        <v>944</v>
      </c>
      <c r="D354" s="438"/>
      <c r="E354" s="450"/>
      <c r="F354" s="450"/>
      <c r="G354" s="450"/>
      <c r="H354" s="450"/>
      <c r="I354" s="450"/>
      <c r="J354" s="450"/>
      <c r="K354" s="450"/>
      <c r="L354" s="450"/>
      <c r="M354" s="450"/>
      <c r="N354" s="451"/>
      <c r="O354" s="142"/>
    </row>
    <row r="355">
      <c r="A355" s="438" t="s">
        <v>945</v>
      </c>
      <c r="B355" s="439">
        <v>333994.0</v>
      </c>
      <c r="C355" s="440" t="s">
        <v>946</v>
      </c>
      <c r="D355" s="438"/>
      <c r="E355" s="450"/>
      <c r="F355" s="450"/>
      <c r="G355" s="450"/>
      <c r="H355" s="450"/>
      <c r="I355" s="450"/>
      <c r="J355" s="450"/>
      <c r="K355" s="450"/>
      <c r="L355" s="450"/>
      <c r="M355" s="450"/>
      <c r="N355" s="451"/>
      <c r="O355" s="142"/>
    </row>
    <row r="356">
      <c r="A356" s="438" t="s">
        <v>947</v>
      </c>
      <c r="B356" s="439">
        <v>333995.0</v>
      </c>
      <c r="C356" s="440" t="s">
        <v>948</v>
      </c>
      <c r="D356" s="438"/>
      <c r="E356" s="450"/>
      <c r="F356" s="450"/>
      <c r="G356" s="450"/>
      <c r="H356" s="450"/>
      <c r="I356" s="450"/>
      <c r="J356" s="450"/>
      <c r="K356" s="450"/>
      <c r="L356" s="450"/>
      <c r="M356" s="450"/>
      <c r="N356" s="451"/>
      <c r="O356" s="142"/>
    </row>
    <row r="357">
      <c r="A357" s="438" t="s">
        <v>949</v>
      </c>
      <c r="B357" s="439">
        <v>333996.0</v>
      </c>
      <c r="C357" s="440" t="s">
        <v>950</v>
      </c>
      <c r="D357" s="438"/>
      <c r="E357" s="450"/>
      <c r="F357" s="450"/>
      <c r="G357" s="450"/>
      <c r="H357" s="450"/>
      <c r="I357" s="450"/>
      <c r="J357" s="450"/>
      <c r="K357" s="450"/>
      <c r="L357" s="450"/>
      <c r="M357" s="450"/>
      <c r="N357" s="451"/>
      <c r="O357" s="142"/>
    </row>
    <row r="358">
      <c r="A358" s="438" t="s">
        <v>951</v>
      </c>
      <c r="B358" s="439">
        <v>333998.0</v>
      </c>
      <c r="C358" s="440" t="s">
        <v>952</v>
      </c>
      <c r="D358" s="438"/>
      <c r="E358" s="438"/>
      <c r="F358" s="438"/>
      <c r="G358" s="438"/>
      <c r="H358" s="438"/>
      <c r="I358" s="438"/>
      <c r="J358" s="438"/>
      <c r="K358" s="438"/>
      <c r="L358" s="438"/>
      <c r="M358" s="438"/>
      <c r="N358" s="441"/>
      <c r="O358" s="142"/>
    </row>
    <row r="359">
      <c r="A359" s="438" t="s">
        <v>953</v>
      </c>
      <c r="B359" s="439">
        <v>334111.0</v>
      </c>
      <c r="C359" s="440" t="s">
        <v>954</v>
      </c>
      <c r="D359" s="438"/>
      <c r="E359" s="450"/>
      <c r="F359" s="450"/>
      <c r="G359" s="450"/>
      <c r="H359" s="450"/>
      <c r="I359" s="450"/>
      <c r="J359" s="450"/>
      <c r="K359" s="450"/>
      <c r="L359" s="450"/>
      <c r="M359" s="450"/>
      <c r="N359" s="451"/>
      <c r="O359" s="142"/>
    </row>
    <row r="360">
      <c r="A360" s="438" t="s">
        <v>955</v>
      </c>
      <c r="B360" s="439">
        <v>334112.0</v>
      </c>
      <c r="C360" s="440" t="s">
        <v>956</v>
      </c>
      <c r="D360" s="438"/>
      <c r="E360" s="450"/>
      <c r="F360" s="450"/>
      <c r="G360" s="450"/>
      <c r="H360" s="450"/>
      <c r="I360" s="450"/>
      <c r="J360" s="450"/>
      <c r="K360" s="450"/>
      <c r="L360" s="450"/>
      <c r="M360" s="450"/>
      <c r="N360" s="451"/>
      <c r="O360" s="142"/>
    </row>
    <row r="361">
      <c r="A361" s="438" t="s">
        <v>957</v>
      </c>
      <c r="B361" s="439">
        <v>334118.0</v>
      </c>
      <c r="C361" s="440" t="s">
        <v>958</v>
      </c>
      <c r="D361" s="438"/>
      <c r="E361" s="450"/>
      <c r="F361" s="450"/>
      <c r="G361" s="450"/>
      <c r="H361" s="450"/>
      <c r="I361" s="450"/>
      <c r="J361" s="450"/>
      <c r="K361" s="450"/>
      <c r="L361" s="450"/>
      <c r="M361" s="450"/>
      <c r="N361" s="451"/>
      <c r="O361" s="142"/>
    </row>
    <row r="362">
      <c r="A362" s="438" t="s">
        <v>959</v>
      </c>
      <c r="B362" s="439">
        <v>334210.0</v>
      </c>
      <c r="C362" s="440" t="s">
        <v>960</v>
      </c>
      <c r="D362" s="438"/>
      <c r="E362" s="450"/>
      <c r="F362" s="450"/>
      <c r="G362" s="450"/>
      <c r="H362" s="450"/>
      <c r="I362" s="450"/>
      <c r="J362" s="450"/>
      <c r="K362" s="450"/>
      <c r="L362" s="450"/>
      <c r="M362" s="450"/>
      <c r="N362" s="451"/>
      <c r="O362" s="142"/>
    </row>
    <row r="363">
      <c r="A363" s="438" t="s">
        <v>961</v>
      </c>
      <c r="B363" s="439">
        <v>334220.0</v>
      </c>
      <c r="C363" s="440" t="s">
        <v>962</v>
      </c>
      <c r="D363" s="438"/>
      <c r="E363" s="450"/>
      <c r="F363" s="450"/>
      <c r="G363" s="450"/>
      <c r="H363" s="450"/>
      <c r="I363" s="450"/>
      <c r="J363" s="450"/>
      <c r="K363" s="450"/>
      <c r="L363" s="450"/>
      <c r="M363" s="450"/>
      <c r="N363" s="451"/>
      <c r="O363" s="142"/>
    </row>
    <row r="364">
      <c r="A364" s="438" t="s">
        <v>963</v>
      </c>
      <c r="B364" s="439">
        <v>334290.0</v>
      </c>
      <c r="C364" s="440" t="s">
        <v>964</v>
      </c>
      <c r="D364" s="438"/>
      <c r="E364" s="450"/>
      <c r="F364" s="450"/>
      <c r="G364" s="450"/>
      <c r="H364" s="450"/>
      <c r="I364" s="450"/>
      <c r="J364" s="450"/>
      <c r="K364" s="450"/>
      <c r="L364" s="450"/>
      <c r="M364" s="450"/>
      <c r="N364" s="451"/>
      <c r="O364" s="142"/>
    </row>
    <row r="365">
      <c r="A365" s="438" t="s">
        <v>965</v>
      </c>
      <c r="B365" s="439">
        <v>334310.0</v>
      </c>
      <c r="C365" s="440" t="s">
        <v>966</v>
      </c>
      <c r="D365" s="438"/>
      <c r="E365" s="450"/>
      <c r="F365" s="450"/>
      <c r="G365" s="450"/>
      <c r="H365" s="450"/>
      <c r="I365" s="450"/>
      <c r="J365" s="450"/>
      <c r="K365" s="450"/>
      <c r="L365" s="450"/>
      <c r="M365" s="450"/>
      <c r="N365" s="451"/>
      <c r="O365" s="142"/>
    </row>
    <row r="366">
      <c r="A366" s="438" t="s">
        <v>967</v>
      </c>
      <c r="B366" s="439">
        <v>334412.0</v>
      </c>
      <c r="C366" s="440" t="s">
        <v>968</v>
      </c>
      <c r="D366" s="438"/>
      <c r="E366" s="450"/>
      <c r="F366" s="450"/>
      <c r="G366" s="450"/>
      <c r="H366" s="450"/>
      <c r="I366" s="450"/>
      <c r="J366" s="450"/>
      <c r="K366" s="450"/>
      <c r="L366" s="450"/>
      <c r="M366" s="450"/>
      <c r="N366" s="451"/>
      <c r="O366" s="142"/>
    </row>
    <row r="367">
      <c r="A367" s="438" t="s">
        <v>969</v>
      </c>
      <c r="B367" s="439">
        <v>334413.0</v>
      </c>
      <c r="C367" s="440" t="s">
        <v>970</v>
      </c>
      <c r="D367" s="438"/>
      <c r="E367" s="450"/>
      <c r="F367" s="450"/>
      <c r="G367" s="450"/>
      <c r="H367" s="450"/>
      <c r="I367" s="450"/>
      <c r="J367" s="450"/>
      <c r="K367" s="450"/>
      <c r="L367" s="450"/>
      <c r="M367" s="450"/>
      <c r="N367" s="451"/>
      <c r="O367" s="142"/>
    </row>
    <row r="368">
      <c r="A368" s="438" t="s">
        <v>971</v>
      </c>
      <c r="B368" s="439">
        <v>334416.0</v>
      </c>
      <c r="C368" s="440" t="s">
        <v>972</v>
      </c>
      <c r="D368" s="438"/>
      <c r="E368" s="450"/>
      <c r="F368" s="450"/>
      <c r="G368" s="450"/>
      <c r="H368" s="450"/>
      <c r="I368" s="450"/>
      <c r="J368" s="450"/>
      <c r="K368" s="450"/>
      <c r="L368" s="450"/>
      <c r="M368" s="450"/>
      <c r="N368" s="451"/>
      <c r="O368" s="142"/>
    </row>
    <row r="369">
      <c r="A369" s="438" t="s">
        <v>973</v>
      </c>
      <c r="B369" s="439">
        <v>334417.0</v>
      </c>
      <c r="C369" s="440" t="s">
        <v>974</v>
      </c>
      <c r="D369" s="438"/>
      <c r="E369" s="450"/>
      <c r="F369" s="450"/>
      <c r="G369" s="450"/>
      <c r="H369" s="450"/>
      <c r="I369" s="450"/>
      <c r="J369" s="450"/>
      <c r="K369" s="450"/>
      <c r="L369" s="450"/>
      <c r="M369" s="450"/>
      <c r="N369" s="451"/>
      <c r="O369" s="142"/>
    </row>
    <row r="370">
      <c r="A370" s="438" t="s">
        <v>975</v>
      </c>
      <c r="B370" s="439">
        <v>334418.0</v>
      </c>
      <c r="C370" s="440" t="s">
        <v>976</v>
      </c>
      <c r="D370" s="438"/>
      <c r="E370" s="450"/>
      <c r="F370" s="450"/>
      <c r="G370" s="450"/>
      <c r="H370" s="450"/>
      <c r="I370" s="450"/>
      <c r="J370" s="450"/>
      <c r="K370" s="450"/>
      <c r="L370" s="450"/>
      <c r="M370" s="450"/>
      <c r="N370" s="451"/>
      <c r="O370" s="142"/>
    </row>
    <row r="371">
      <c r="A371" s="438" t="s">
        <v>977</v>
      </c>
      <c r="B371" s="439">
        <v>334419.0</v>
      </c>
      <c r="C371" s="440" t="s">
        <v>978</v>
      </c>
      <c r="D371" s="438"/>
      <c r="E371" s="450"/>
      <c r="F371" s="450"/>
      <c r="G371" s="450"/>
      <c r="H371" s="450"/>
      <c r="I371" s="450"/>
      <c r="J371" s="450"/>
      <c r="K371" s="450"/>
      <c r="L371" s="450"/>
      <c r="M371" s="450"/>
      <c r="N371" s="451"/>
      <c r="O371" s="142"/>
    </row>
    <row r="372">
      <c r="A372" s="438" t="s">
        <v>979</v>
      </c>
      <c r="B372" s="439">
        <v>334510.0</v>
      </c>
      <c r="C372" s="440" t="s">
        <v>980</v>
      </c>
      <c r="D372" s="438"/>
      <c r="E372" s="450"/>
      <c r="F372" s="450"/>
      <c r="G372" s="450"/>
      <c r="H372" s="450"/>
      <c r="I372" s="450"/>
      <c r="J372" s="450"/>
      <c r="K372" s="450"/>
      <c r="L372" s="450"/>
      <c r="M372" s="450"/>
      <c r="N372" s="451"/>
      <c r="O372" s="142"/>
    </row>
    <row r="373">
      <c r="A373" s="438" t="s">
        <v>981</v>
      </c>
      <c r="B373" s="439">
        <v>334511.0</v>
      </c>
      <c r="C373" s="440" t="s">
        <v>982</v>
      </c>
      <c r="D373" s="438"/>
      <c r="E373" s="450"/>
      <c r="F373" s="450"/>
      <c r="G373" s="450"/>
      <c r="H373" s="450"/>
      <c r="I373" s="450"/>
      <c r="J373" s="450"/>
      <c r="K373" s="450"/>
      <c r="L373" s="450"/>
      <c r="M373" s="450"/>
      <c r="N373" s="451"/>
      <c r="O373" s="142"/>
    </row>
    <row r="374">
      <c r="A374" s="438" t="s">
        <v>983</v>
      </c>
      <c r="B374" s="439">
        <v>334512.0</v>
      </c>
      <c r="C374" s="440" t="s">
        <v>984</v>
      </c>
      <c r="D374" s="438"/>
      <c r="E374" s="438"/>
      <c r="F374" s="438"/>
      <c r="G374" s="438"/>
      <c r="H374" s="438"/>
      <c r="I374" s="438"/>
      <c r="J374" s="438"/>
      <c r="K374" s="438"/>
      <c r="L374" s="438"/>
      <c r="M374" s="438"/>
      <c r="N374" s="441"/>
      <c r="O374" s="142"/>
    </row>
    <row r="375">
      <c r="A375" s="438" t="s">
        <v>985</v>
      </c>
      <c r="B375" s="439">
        <v>334513.0</v>
      </c>
      <c r="C375" s="440" t="s">
        <v>986</v>
      </c>
      <c r="D375" s="438"/>
      <c r="E375" s="450"/>
      <c r="F375" s="450"/>
      <c r="G375" s="450"/>
      <c r="H375" s="450"/>
      <c r="I375" s="450"/>
      <c r="J375" s="450"/>
      <c r="K375" s="450"/>
      <c r="L375" s="450"/>
      <c r="M375" s="450"/>
      <c r="N375" s="451"/>
      <c r="O375" s="142"/>
    </row>
    <row r="376">
      <c r="A376" s="438" t="s">
        <v>987</v>
      </c>
      <c r="B376" s="439">
        <v>334514.0</v>
      </c>
      <c r="C376" s="440" t="s">
        <v>988</v>
      </c>
      <c r="D376" s="438"/>
      <c r="E376" s="450"/>
      <c r="F376" s="450"/>
      <c r="G376" s="450"/>
      <c r="H376" s="450"/>
      <c r="I376" s="450"/>
      <c r="J376" s="450"/>
      <c r="K376" s="450"/>
      <c r="L376" s="450"/>
      <c r="M376" s="450"/>
      <c r="N376" s="451"/>
      <c r="O376" s="142"/>
    </row>
    <row r="377">
      <c r="A377" s="438" t="s">
        <v>989</v>
      </c>
      <c r="B377" s="439">
        <v>334515.0</v>
      </c>
      <c r="C377" s="440" t="s">
        <v>990</v>
      </c>
      <c r="D377" s="438"/>
      <c r="E377" s="450"/>
      <c r="F377" s="450"/>
      <c r="G377" s="450"/>
      <c r="H377" s="450"/>
      <c r="I377" s="450"/>
      <c r="J377" s="450"/>
      <c r="K377" s="450"/>
      <c r="L377" s="450"/>
      <c r="M377" s="450"/>
      <c r="N377" s="451"/>
      <c r="O377" s="142"/>
    </row>
    <row r="378">
      <c r="A378" s="438" t="s">
        <v>991</v>
      </c>
      <c r="B378" s="439">
        <v>334516.0</v>
      </c>
      <c r="C378" s="440" t="s">
        <v>992</v>
      </c>
      <c r="D378" s="438"/>
      <c r="E378" s="450"/>
      <c r="F378" s="450"/>
      <c r="G378" s="450"/>
      <c r="H378" s="450"/>
      <c r="I378" s="450"/>
      <c r="J378" s="450"/>
      <c r="K378" s="450"/>
      <c r="L378" s="450"/>
      <c r="M378" s="450"/>
      <c r="N378" s="451"/>
      <c r="O378" s="142"/>
    </row>
    <row r="379">
      <c r="A379" s="438" t="s">
        <v>993</v>
      </c>
      <c r="B379" s="439">
        <v>334517.0</v>
      </c>
      <c r="C379" s="440" t="s">
        <v>994</v>
      </c>
      <c r="D379" s="438"/>
      <c r="E379" s="450"/>
      <c r="F379" s="450"/>
      <c r="G379" s="450"/>
      <c r="H379" s="450"/>
      <c r="I379" s="450"/>
      <c r="J379" s="450"/>
      <c r="K379" s="450"/>
      <c r="L379" s="450"/>
      <c r="M379" s="450"/>
      <c r="N379" s="451"/>
      <c r="O379" s="142"/>
    </row>
    <row r="380">
      <c r="A380" s="438" t="s">
        <v>995</v>
      </c>
      <c r="B380" s="439">
        <v>334519.0</v>
      </c>
      <c r="C380" s="440" t="s">
        <v>996</v>
      </c>
      <c r="D380" s="438"/>
      <c r="E380" s="450"/>
      <c r="F380" s="450"/>
      <c r="G380" s="450"/>
      <c r="H380" s="450"/>
      <c r="I380" s="450"/>
      <c r="J380" s="450"/>
      <c r="K380" s="450"/>
      <c r="L380" s="450"/>
      <c r="M380" s="450"/>
      <c r="N380" s="451"/>
      <c r="O380" s="142"/>
    </row>
    <row r="381">
      <c r="A381" s="438" t="s">
        <v>997</v>
      </c>
      <c r="B381" s="439">
        <v>334610.0</v>
      </c>
      <c r="C381" s="440" t="s">
        <v>998</v>
      </c>
      <c r="D381" s="438"/>
      <c r="E381" s="438"/>
      <c r="F381" s="438"/>
      <c r="G381" s="438"/>
      <c r="H381" s="438"/>
      <c r="I381" s="438"/>
      <c r="J381" s="438"/>
      <c r="K381" s="438"/>
      <c r="L381" s="438"/>
      <c r="M381" s="438"/>
      <c r="N381" s="441"/>
      <c r="O381" s="142"/>
    </row>
    <row r="382">
      <c r="A382" s="438" t="s">
        <v>999</v>
      </c>
      <c r="B382" s="439">
        <v>335131.0</v>
      </c>
      <c r="C382" s="440" t="s">
        <v>1000</v>
      </c>
      <c r="D382" s="438"/>
      <c r="E382" s="450"/>
      <c r="F382" s="450"/>
      <c r="G382" s="450"/>
      <c r="H382" s="450"/>
      <c r="I382" s="450"/>
      <c r="J382" s="450"/>
      <c r="K382" s="450"/>
      <c r="L382" s="450"/>
      <c r="M382" s="450"/>
      <c r="N382" s="451"/>
      <c r="O382" s="142"/>
    </row>
    <row r="383">
      <c r="A383" s="438" t="s">
        <v>1001</v>
      </c>
      <c r="B383" s="439">
        <v>335132.0</v>
      </c>
      <c r="C383" s="440" t="s">
        <v>1002</v>
      </c>
      <c r="D383" s="438"/>
      <c r="E383" s="450"/>
      <c r="F383" s="450"/>
      <c r="G383" s="450"/>
      <c r="H383" s="450"/>
      <c r="I383" s="450"/>
      <c r="J383" s="450"/>
      <c r="K383" s="450"/>
      <c r="L383" s="450"/>
      <c r="M383" s="450"/>
      <c r="N383" s="451"/>
      <c r="O383" s="142"/>
    </row>
    <row r="384">
      <c r="A384" s="438" t="s">
        <v>1003</v>
      </c>
      <c r="B384" s="439">
        <v>335139.0</v>
      </c>
      <c r="C384" s="440" t="s">
        <v>1004</v>
      </c>
      <c r="D384" s="438"/>
      <c r="E384" s="438"/>
      <c r="F384" s="438"/>
      <c r="G384" s="438"/>
      <c r="H384" s="438"/>
      <c r="I384" s="438"/>
      <c r="J384" s="438"/>
      <c r="K384" s="438"/>
      <c r="L384" s="438"/>
      <c r="M384" s="438"/>
      <c r="N384" s="441"/>
      <c r="O384" s="142"/>
    </row>
    <row r="385">
      <c r="A385" s="438" t="s">
        <v>1005</v>
      </c>
      <c r="B385" s="439">
        <v>335210.0</v>
      </c>
      <c r="C385" s="440" t="s">
        <v>1006</v>
      </c>
      <c r="D385" s="438"/>
      <c r="E385" s="438"/>
      <c r="F385" s="438"/>
      <c r="G385" s="438"/>
      <c r="H385" s="438"/>
      <c r="I385" s="438"/>
      <c r="J385" s="438"/>
      <c r="K385" s="438"/>
      <c r="L385" s="438"/>
      <c r="M385" s="438"/>
      <c r="N385" s="441"/>
      <c r="O385" s="142"/>
    </row>
    <row r="386">
      <c r="A386" s="438" t="s">
        <v>1007</v>
      </c>
      <c r="B386" s="439">
        <v>335220.0</v>
      </c>
      <c r="C386" s="440" t="s">
        <v>1008</v>
      </c>
      <c r="D386" s="438"/>
      <c r="E386" s="438"/>
      <c r="F386" s="438"/>
      <c r="G386" s="438"/>
      <c r="H386" s="438"/>
      <c r="I386" s="438"/>
      <c r="J386" s="438"/>
      <c r="K386" s="438"/>
      <c r="L386" s="438"/>
      <c r="M386" s="438"/>
      <c r="N386" s="441"/>
      <c r="O386" s="142"/>
    </row>
    <row r="387">
      <c r="A387" s="438" t="s">
        <v>1009</v>
      </c>
      <c r="B387" s="439">
        <v>335311.0</v>
      </c>
      <c r="C387" s="440" t="s">
        <v>1010</v>
      </c>
      <c r="D387" s="438"/>
      <c r="E387" s="450"/>
      <c r="F387" s="450"/>
      <c r="G387" s="450"/>
      <c r="H387" s="450"/>
      <c r="I387" s="450"/>
      <c r="J387" s="450"/>
      <c r="K387" s="450"/>
      <c r="L387" s="450"/>
      <c r="M387" s="450"/>
      <c r="N387" s="451"/>
      <c r="O387" s="142"/>
    </row>
    <row r="388">
      <c r="A388" s="438" t="s">
        <v>1011</v>
      </c>
      <c r="B388" s="439">
        <v>335312.0</v>
      </c>
      <c r="C388" s="440" t="s">
        <v>1012</v>
      </c>
      <c r="D388" s="438"/>
      <c r="E388" s="450"/>
      <c r="F388" s="450"/>
      <c r="G388" s="450"/>
      <c r="H388" s="450"/>
      <c r="I388" s="450"/>
      <c r="J388" s="450"/>
      <c r="K388" s="450"/>
      <c r="L388" s="450"/>
      <c r="M388" s="450"/>
      <c r="N388" s="451"/>
      <c r="O388" s="142"/>
    </row>
    <row r="389">
      <c r="A389" s="438" t="s">
        <v>1013</v>
      </c>
      <c r="B389" s="439">
        <v>335313.0</v>
      </c>
      <c r="C389" s="440" t="s">
        <v>1014</v>
      </c>
      <c r="D389" s="438"/>
      <c r="E389" s="450"/>
      <c r="F389" s="450"/>
      <c r="G389" s="450"/>
      <c r="H389" s="450"/>
      <c r="I389" s="450"/>
      <c r="J389" s="450"/>
      <c r="K389" s="450"/>
      <c r="L389" s="450"/>
      <c r="M389" s="450"/>
      <c r="N389" s="451"/>
      <c r="O389" s="142"/>
    </row>
    <row r="390">
      <c r="A390" s="438" t="s">
        <v>1015</v>
      </c>
      <c r="B390" s="439">
        <v>335314.0</v>
      </c>
      <c r="C390" s="440" t="s">
        <v>1016</v>
      </c>
      <c r="D390" s="438"/>
      <c r="E390" s="450"/>
      <c r="F390" s="450"/>
      <c r="G390" s="450"/>
      <c r="H390" s="450"/>
      <c r="I390" s="450"/>
      <c r="J390" s="450"/>
      <c r="K390" s="450"/>
      <c r="L390" s="450"/>
      <c r="M390" s="450"/>
      <c r="N390" s="451"/>
      <c r="O390" s="142"/>
    </row>
    <row r="391">
      <c r="A391" s="438" t="s">
        <v>1017</v>
      </c>
      <c r="B391" s="439">
        <v>335910.0</v>
      </c>
      <c r="C391" s="440" t="s">
        <v>1018</v>
      </c>
      <c r="D391" s="438"/>
      <c r="E391" s="438"/>
      <c r="F391" s="438"/>
      <c r="G391" s="438"/>
      <c r="H391" s="438"/>
      <c r="I391" s="438"/>
      <c r="J391" s="438"/>
      <c r="K391" s="438"/>
      <c r="L391" s="438"/>
      <c r="M391" s="438"/>
      <c r="N391" s="441"/>
      <c r="O391" s="142"/>
    </row>
    <row r="392">
      <c r="A392" s="438" t="s">
        <v>1019</v>
      </c>
      <c r="B392" s="439">
        <v>335921.0</v>
      </c>
      <c r="C392" s="440" t="s">
        <v>1020</v>
      </c>
      <c r="D392" s="438"/>
      <c r="E392" s="450"/>
      <c r="F392" s="450"/>
      <c r="G392" s="450"/>
      <c r="H392" s="450"/>
      <c r="I392" s="450"/>
      <c r="J392" s="450"/>
      <c r="K392" s="450"/>
      <c r="L392" s="450"/>
      <c r="M392" s="450"/>
      <c r="N392" s="451"/>
      <c r="O392" s="142"/>
    </row>
    <row r="393">
      <c r="A393" s="438" t="s">
        <v>1021</v>
      </c>
      <c r="B393" s="439">
        <v>335929.0</v>
      </c>
      <c r="C393" s="440" t="s">
        <v>1022</v>
      </c>
      <c r="D393" s="438"/>
      <c r="E393" s="450"/>
      <c r="F393" s="450"/>
      <c r="G393" s="450"/>
      <c r="H393" s="450"/>
      <c r="I393" s="450"/>
      <c r="J393" s="450"/>
      <c r="K393" s="450"/>
      <c r="L393" s="450"/>
      <c r="M393" s="450"/>
      <c r="N393" s="451"/>
      <c r="O393" s="142"/>
    </row>
    <row r="394">
      <c r="A394" s="438" t="s">
        <v>1023</v>
      </c>
      <c r="B394" s="439">
        <v>335931.0</v>
      </c>
      <c r="C394" s="440" t="s">
        <v>1024</v>
      </c>
      <c r="D394" s="438"/>
      <c r="E394" s="450"/>
      <c r="F394" s="450"/>
      <c r="G394" s="450"/>
      <c r="H394" s="450"/>
      <c r="I394" s="450"/>
      <c r="J394" s="450"/>
      <c r="K394" s="450"/>
      <c r="L394" s="450"/>
      <c r="M394" s="450"/>
      <c r="N394" s="451"/>
      <c r="O394" s="142"/>
    </row>
    <row r="395">
      <c r="A395" s="438" t="s">
        <v>1025</v>
      </c>
      <c r="B395" s="439">
        <v>335932.0</v>
      </c>
      <c r="C395" s="440" t="s">
        <v>1026</v>
      </c>
      <c r="D395" s="438"/>
      <c r="E395" s="438"/>
      <c r="F395" s="438"/>
      <c r="G395" s="438"/>
      <c r="H395" s="438"/>
      <c r="I395" s="438"/>
      <c r="J395" s="438"/>
      <c r="K395" s="438"/>
      <c r="L395" s="438"/>
      <c r="M395" s="438"/>
      <c r="N395" s="441"/>
      <c r="O395" s="142"/>
    </row>
    <row r="396">
      <c r="A396" s="438" t="s">
        <v>1027</v>
      </c>
      <c r="B396" s="439">
        <v>335991.0</v>
      </c>
      <c r="C396" s="440" t="s">
        <v>1028</v>
      </c>
      <c r="D396" s="438"/>
      <c r="E396" s="450"/>
      <c r="F396" s="450"/>
      <c r="G396" s="450"/>
      <c r="H396" s="450"/>
      <c r="I396" s="450"/>
      <c r="J396" s="450"/>
      <c r="K396" s="450"/>
      <c r="L396" s="450"/>
      <c r="M396" s="450"/>
      <c r="N396" s="451"/>
      <c r="O396" s="142"/>
    </row>
    <row r="397">
      <c r="A397" s="438" t="s">
        <v>1029</v>
      </c>
      <c r="B397" s="439">
        <v>335999.0</v>
      </c>
      <c r="C397" s="440" t="s">
        <v>1030</v>
      </c>
      <c r="D397" s="438"/>
      <c r="E397" s="450"/>
      <c r="F397" s="450"/>
      <c r="G397" s="450"/>
      <c r="H397" s="450"/>
      <c r="I397" s="450"/>
      <c r="J397" s="450"/>
      <c r="K397" s="450"/>
      <c r="L397" s="450"/>
      <c r="M397" s="450"/>
      <c r="N397" s="451"/>
      <c r="O397" s="142"/>
    </row>
    <row r="398">
      <c r="A398" s="438" t="s">
        <v>1031</v>
      </c>
      <c r="B398" s="439">
        <v>336110.0</v>
      </c>
      <c r="C398" s="440" t="s">
        <v>1032</v>
      </c>
      <c r="D398" s="438"/>
      <c r="E398" s="438"/>
      <c r="F398" s="438"/>
      <c r="G398" s="438"/>
      <c r="H398" s="438"/>
      <c r="I398" s="438"/>
      <c r="J398" s="438"/>
      <c r="K398" s="438"/>
      <c r="L398" s="438"/>
      <c r="M398" s="438"/>
      <c r="N398" s="441"/>
      <c r="O398" s="142"/>
    </row>
    <row r="399">
      <c r="A399" s="438" t="s">
        <v>1033</v>
      </c>
      <c r="B399" s="439">
        <v>336120.0</v>
      </c>
      <c r="C399" s="440" t="s">
        <v>1034</v>
      </c>
      <c r="D399" s="438"/>
      <c r="E399" s="438"/>
      <c r="F399" s="438"/>
      <c r="G399" s="438"/>
      <c r="H399" s="438"/>
      <c r="I399" s="438"/>
      <c r="J399" s="438"/>
      <c r="K399" s="438"/>
      <c r="L399" s="438"/>
      <c r="M399" s="438"/>
      <c r="N399" s="441"/>
      <c r="O399" s="142"/>
    </row>
    <row r="400">
      <c r="A400" s="438" t="s">
        <v>1035</v>
      </c>
      <c r="B400" s="439">
        <v>336211.0</v>
      </c>
      <c r="C400" s="440" t="s">
        <v>1036</v>
      </c>
      <c r="D400" s="438"/>
      <c r="E400" s="450"/>
      <c r="F400" s="450"/>
      <c r="G400" s="450"/>
      <c r="H400" s="450"/>
      <c r="I400" s="450"/>
      <c r="J400" s="450"/>
      <c r="K400" s="450"/>
      <c r="L400" s="450"/>
      <c r="M400" s="450"/>
      <c r="N400" s="451"/>
      <c r="O400" s="142"/>
    </row>
    <row r="401">
      <c r="A401" s="438" t="s">
        <v>1037</v>
      </c>
      <c r="B401" s="439">
        <v>336212.0</v>
      </c>
      <c r="C401" s="440" t="s">
        <v>1038</v>
      </c>
      <c r="D401" s="438"/>
      <c r="E401" s="450"/>
      <c r="F401" s="450"/>
      <c r="G401" s="450"/>
      <c r="H401" s="450"/>
      <c r="I401" s="450"/>
      <c r="J401" s="450"/>
      <c r="K401" s="450"/>
      <c r="L401" s="450"/>
      <c r="M401" s="450"/>
      <c r="N401" s="451"/>
      <c r="O401" s="142"/>
    </row>
    <row r="402">
      <c r="A402" s="438" t="s">
        <v>1039</v>
      </c>
      <c r="B402" s="439">
        <v>336213.0</v>
      </c>
      <c r="C402" s="440" t="s">
        <v>1040</v>
      </c>
      <c r="D402" s="438"/>
      <c r="E402" s="438"/>
      <c r="F402" s="438"/>
      <c r="G402" s="438"/>
      <c r="H402" s="438"/>
      <c r="I402" s="438"/>
      <c r="J402" s="438"/>
      <c r="K402" s="438"/>
      <c r="L402" s="438"/>
      <c r="M402" s="438"/>
      <c r="N402" s="441"/>
      <c r="O402" s="142"/>
    </row>
    <row r="403">
      <c r="A403" s="438" t="s">
        <v>1041</v>
      </c>
      <c r="B403" s="439">
        <v>336214.0</v>
      </c>
      <c r="C403" s="440" t="s">
        <v>1042</v>
      </c>
      <c r="D403" s="438"/>
      <c r="E403" s="450"/>
      <c r="F403" s="450"/>
      <c r="G403" s="450"/>
      <c r="H403" s="450"/>
      <c r="I403" s="450"/>
      <c r="J403" s="450"/>
      <c r="K403" s="450"/>
      <c r="L403" s="450"/>
      <c r="M403" s="450"/>
      <c r="N403" s="451"/>
      <c r="O403" s="142"/>
    </row>
    <row r="404">
      <c r="A404" s="438" t="s">
        <v>1043</v>
      </c>
      <c r="B404" s="439">
        <v>336310.0</v>
      </c>
      <c r="C404" s="440" t="s">
        <v>1044</v>
      </c>
      <c r="D404" s="438"/>
      <c r="E404" s="450"/>
      <c r="F404" s="450"/>
      <c r="G404" s="450"/>
      <c r="H404" s="450"/>
      <c r="I404" s="450"/>
      <c r="J404" s="450"/>
      <c r="K404" s="450"/>
      <c r="L404" s="450"/>
      <c r="M404" s="450"/>
      <c r="N404" s="451"/>
      <c r="O404" s="142"/>
    </row>
    <row r="405">
      <c r="A405" s="438" t="s">
        <v>1045</v>
      </c>
      <c r="B405" s="439">
        <v>336320.0</v>
      </c>
      <c r="C405" s="440" t="s">
        <v>1046</v>
      </c>
      <c r="D405" s="438"/>
      <c r="E405" s="450"/>
      <c r="F405" s="450"/>
      <c r="G405" s="450"/>
      <c r="H405" s="450"/>
      <c r="I405" s="450"/>
      <c r="J405" s="450"/>
      <c r="K405" s="450"/>
      <c r="L405" s="450"/>
      <c r="M405" s="450"/>
      <c r="N405" s="451"/>
      <c r="O405" s="142"/>
    </row>
    <row r="406">
      <c r="A406" s="438" t="s">
        <v>1047</v>
      </c>
      <c r="B406" s="439">
        <v>336330.0</v>
      </c>
      <c r="C406" s="440" t="s">
        <v>1048</v>
      </c>
      <c r="D406" s="438"/>
      <c r="E406" s="438"/>
      <c r="F406" s="438"/>
      <c r="G406" s="438"/>
      <c r="H406" s="438"/>
      <c r="I406" s="438"/>
      <c r="J406" s="438"/>
      <c r="K406" s="438"/>
      <c r="L406" s="438"/>
      <c r="M406" s="438"/>
      <c r="N406" s="441"/>
      <c r="O406" s="142"/>
    </row>
    <row r="407">
      <c r="A407" s="438" t="s">
        <v>1049</v>
      </c>
      <c r="B407" s="439">
        <v>336340.0</v>
      </c>
      <c r="C407" s="440" t="s">
        <v>1050</v>
      </c>
      <c r="D407" s="438"/>
      <c r="E407" s="450"/>
      <c r="F407" s="450"/>
      <c r="G407" s="450"/>
      <c r="H407" s="450"/>
      <c r="I407" s="450"/>
      <c r="J407" s="450"/>
      <c r="K407" s="450"/>
      <c r="L407" s="450"/>
      <c r="M407" s="450"/>
      <c r="N407" s="451"/>
      <c r="O407" s="142"/>
    </row>
    <row r="408">
      <c r="A408" s="438" t="s">
        <v>1051</v>
      </c>
      <c r="B408" s="439">
        <v>336350.0</v>
      </c>
      <c r="C408" s="440" t="s">
        <v>1052</v>
      </c>
      <c r="D408" s="438"/>
      <c r="E408" s="450"/>
      <c r="F408" s="450"/>
      <c r="G408" s="450"/>
      <c r="H408" s="450"/>
      <c r="I408" s="450"/>
      <c r="J408" s="450"/>
      <c r="K408" s="450"/>
      <c r="L408" s="450"/>
      <c r="M408" s="450"/>
      <c r="N408" s="451"/>
      <c r="O408" s="142"/>
    </row>
    <row r="409">
      <c r="A409" s="438" t="s">
        <v>1053</v>
      </c>
      <c r="B409" s="439">
        <v>336360.0</v>
      </c>
      <c r="C409" s="440" t="s">
        <v>1054</v>
      </c>
      <c r="D409" s="438"/>
      <c r="E409" s="450"/>
      <c r="F409" s="450"/>
      <c r="G409" s="450"/>
      <c r="H409" s="450"/>
      <c r="I409" s="450"/>
      <c r="J409" s="450"/>
      <c r="K409" s="450"/>
      <c r="L409" s="450"/>
      <c r="M409" s="450"/>
      <c r="N409" s="451"/>
      <c r="O409" s="142"/>
    </row>
    <row r="410">
      <c r="A410" s="438" t="s">
        <v>1055</v>
      </c>
      <c r="B410" s="439">
        <v>336370.0</v>
      </c>
      <c r="C410" s="440" t="s">
        <v>1056</v>
      </c>
      <c r="D410" s="438"/>
      <c r="E410" s="450"/>
      <c r="F410" s="450"/>
      <c r="G410" s="450"/>
      <c r="H410" s="450"/>
      <c r="I410" s="450"/>
      <c r="J410" s="450"/>
      <c r="K410" s="450"/>
      <c r="L410" s="450"/>
      <c r="M410" s="450"/>
      <c r="N410" s="451"/>
      <c r="O410" s="142"/>
    </row>
    <row r="411">
      <c r="A411" s="438" t="s">
        <v>1057</v>
      </c>
      <c r="B411" s="439">
        <v>336390.0</v>
      </c>
      <c r="C411" s="440" t="s">
        <v>1058</v>
      </c>
      <c r="D411" s="438"/>
      <c r="E411" s="450"/>
      <c r="F411" s="450"/>
      <c r="G411" s="450"/>
      <c r="H411" s="450"/>
      <c r="I411" s="450"/>
      <c r="J411" s="450"/>
      <c r="K411" s="450"/>
      <c r="L411" s="450"/>
      <c r="M411" s="450"/>
      <c r="N411" s="451"/>
      <c r="O411" s="142"/>
    </row>
    <row r="412">
      <c r="A412" s="438" t="s">
        <v>1059</v>
      </c>
      <c r="B412" s="439">
        <v>336411.0</v>
      </c>
      <c r="C412" s="440" t="s">
        <v>1060</v>
      </c>
      <c r="D412" s="438"/>
      <c r="E412" s="450"/>
      <c r="F412" s="450"/>
      <c r="G412" s="450"/>
      <c r="H412" s="450"/>
      <c r="I412" s="450"/>
      <c r="J412" s="450"/>
      <c r="K412" s="450"/>
      <c r="L412" s="450"/>
      <c r="M412" s="450"/>
      <c r="N412" s="451"/>
      <c r="O412" s="142"/>
    </row>
    <row r="413">
      <c r="A413" s="438" t="s">
        <v>1061</v>
      </c>
      <c r="B413" s="439">
        <v>336412.0</v>
      </c>
      <c r="C413" s="440" t="s">
        <v>1062</v>
      </c>
      <c r="D413" s="438"/>
      <c r="E413" s="450"/>
      <c r="F413" s="450"/>
      <c r="G413" s="450"/>
      <c r="H413" s="450"/>
      <c r="I413" s="450"/>
      <c r="J413" s="450"/>
      <c r="K413" s="450"/>
      <c r="L413" s="450"/>
      <c r="M413" s="450"/>
      <c r="N413" s="451"/>
      <c r="O413" s="142"/>
    </row>
    <row r="414">
      <c r="A414" s="438" t="s">
        <v>1063</v>
      </c>
      <c r="B414" s="439">
        <v>336413.0</v>
      </c>
      <c r="C414" s="440" t="s">
        <v>1064</v>
      </c>
      <c r="D414" s="438"/>
      <c r="E414" s="450"/>
      <c r="F414" s="450"/>
      <c r="G414" s="450"/>
      <c r="H414" s="450"/>
      <c r="I414" s="450"/>
      <c r="J414" s="450"/>
      <c r="K414" s="450"/>
      <c r="L414" s="450"/>
      <c r="M414" s="450"/>
      <c r="N414" s="451"/>
      <c r="O414" s="142"/>
    </row>
    <row r="415">
      <c r="A415" s="438" t="s">
        <v>1065</v>
      </c>
      <c r="B415" s="439">
        <v>336414.0</v>
      </c>
      <c r="C415" s="440" t="s">
        <v>1066</v>
      </c>
      <c r="D415" s="438"/>
      <c r="E415" s="438"/>
      <c r="F415" s="438"/>
      <c r="G415" s="438"/>
      <c r="H415" s="438"/>
      <c r="I415" s="438"/>
      <c r="J415" s="438"/>
      <c r="K415" s="438"/>
      <c r="L415" s="438"/>
      <c r="M415" s="438"/>
      <c r="N415" s="441"/>
      <c r="O415" s="142"/>
    </row>
    <row r="416">
      <c r="A416" s="438" t="s">
        <v>1067</v>
      </c>
      <c r="B416" s="439">
        <v>336415.0</v>
      </c>
      <c r="C416" s="440" t="s">
        <v>1068</v>
      </c>
      <c r="D416" s="438"/>
      <c r="E416" s="438"/>
      <c r="F416" s="438"/>
      <c r="G416" s="438"/>
      <c r="H416" s="438"/>
      <c r="I416" s="438"/>
      <c r="J416" s="438"/>
      <c r="K416" s="438"/>
      <c r="L416" s="438"/>
      <c r="M416" s="438"/>
      <c r="N416" s="441"/>
      <c r="O416" s="142"/>
    </row>
    <row r="417">
      <c r="A417" s="438" t="s">
        <v>1069</v>
      </c>
      <c r="B417" s="439">
        <v>336419.0</v>
      </c>
      <c r="C417" s="440" t="s">
        <v>1070</v>
      </c>
      <c r="D417" s="438"/>
      <c r="E417" s="438"/>
      <c r="F417" s="438"/>
      <c r="G417" s="438"/>
      <c r="H417" s="438"/>
      <c r="I417" s="438"/>
      <c r="J417" s="438"/>
      <c r="K417" s="438"/>
      <c r="L417" s="438"/>
      <c r="M417" s="438"/>
      <c r="N417" s="441"/>
      <c r="O417" s="142"/>
    </row>
    <row r="418">
      <c r="A418" s="438" t="s">
        <v>1071</v>
      </c>
      <c r="B418" s="439">
        <v>336510.0</v>
      </c>
      <c r="C418" s="440" t="s">
        <v>1072</v>
      </c>
      <c r="D418" s="438"/>
      <c r="E418" s="438"/>
      <c r="F418" s="438"/>
      <c r="G418" s="438"/>
      <c r="H418" s="438"/>
      <c r="I418" s="438"/>
      <c r="J418" s="438"/>
      <c r="K418" s="438"/>
      <c r="L418" s="438"/>
      <c r="M418" s="438"/>
      <c r="N418" s="441"/>
      <c r="O418" s="142"/>
    </row>
    <row r="419">
      <c r="A419" s="438" t="s">
        <v>1073</v>
      </c>
      <c r="B419" s="439">
        <v>336611.0</v>
      </c>
      <c r="C419" s="440" t="s">
        <v>1074</v>
      </c>
      <c r="D419" s="438"/>
      <c r="E419" s="450"/>
      <c r="F419" s="450"/>
      <c r="G419" s="450"/>
      <c r="H419" s="450"/>
      <c r="I419" s="450"/>
      <c r="J419" s="450"/>
      <c r="K419" s="450"/>
      <c r="L419" s="450"/>
      <c r="M419" s="450"/>
      <c r="N419" s="451"/>
      <c r="O419" s="142"/>
    </row>
    <row r="420">
      <c r="A420" s="438" t="s">
        <v>1075</v>
      </c>
      <c r="B420" s="439">
        <v>336612.0</v>
      </c>
      <c r="C420" s="440" t="s">
        <v>1076</v>
      </c>
      <c r="D420" s="438"/>
      <c r="E420" s="438"/>
      <c r="F420" s="438"/>
      <c r="G420" s="438"/>
      <c r="H420" s="438"/>
      <c r="I420" s="438"/>
      <c r="J420" s="438"/>
      <c r="K420" s="438"/>
      <c r="L420" s="438"/>
      <c r="M420" s="438"/>
      <c r="N420" s="441"/>
      <c r="O420" s="142"/>
    </row>
    <row r="421">
      <c r="A421" s="438" t="s">
        <v>1077</v>
      </c>
      <c r="B421" s="439">
        <v>336991.0</v>
      </c>
      <c r="C421" s="440" t="s">
        <v>1078</v>
      </c>
      <c r="D421" s="438"/>
      <c r="E421" s="438"/>
      <c r="F421" s="438"/>
      <c r="G421" s="438"/>
      <c r="H421" s="438"/>
      <c r="I421" s="438"/>
      <c r="J421" s="438"/>
      <c r="K421" s="438"/>
      <c r="L421" s="438"/>
      <c r="M421" s="438"/>
      <c r="N421" s="441"/>
      <c r="O421" s="142"/>
    </row>
    <row r="422">
      <c r="A422" s="438" t="s">
        <v>1079</v>
      </c>
      <c r="B422" s="439">
        <v>336992.0</v>
      </c>
      <c r="C422" s="440" t="s">
        <v>1080</v>
      </c>
      <c r="D422" s="438"/>
      <c r="E422" s="450"/>
      <c r="F422" s="450"/>
      <c r="G422" s="450"/>
      <c r="H422" s="450"/>
      <c r="I422" s="450"/>
      <c r="J422" s="450"/>
      <c r="K422" s="450"/>
      <c r="L422" s="450"/>
      <c r="M422" s="450"/>
      <c r="N422" s="451"/>
      <c r="O422" s="142"/>
    </row>
    <row r="423">
      <c r="A423" s="438" t="s">
        <v>1081</v>
      </c>
      <c r="B423" s="439">
        <v>336999.0</v>
      </c>
      <c r="C423" s="440" t="s">
        <v>1082</v>
      </c>
      <c r="D423" s="438"/>
      <c r="E423" s="450"/>
      <c r="F423" s="450"/>
      <c r="G423" s="450"/>
      <c r="H423" s="450"/>
      <c r="I423" s="450"/>
      <c r="J423" s="450"/>
      <c r="K423" s="450"/>
      <c r="L423" s="450"/>
      <c r="M423" s="450"/>
      <c r="N423" s="451"/>
      <c r="O423" s="142"/>
    </row>
    <row r="424">
      <c r="A424" s="438" t="s">
        <v>1083</v>
      </c>
      <c r="B424" s="439">
        <v>337110.0</v>
      </c>
      <c r="C424" s="440" t="s">
        <v>1084</v>
      </c>
      <c r="D424" s="438"/>
      <c r="E424" s="450"/>
      <c r="F424" s="450"/>
      <c r="G424" s="450"/>
      <c r="H424" s="450"/>
      <c r="I424" s="450"/>
      <c r="J424" s="450"/>
      <c r="K424" s="450"/>
      <c r="L424" s="450"/>
      <c r="M424" s="450"/>
      <c r="N424" s="451"/>
      <c r="O424" s="142"/>
    </row>
    <row r="425">
      <c r="A425" s="438" t="s">
        <v>1085</v>
      </c>
      <c r="B425" s="439">
        <v>337121.0</v>
      </c>
      <c r="C425" s="440" t="s">
        <v>1086</v>
      </c>
      <c r="D425" s="438"/>
      <c r="E425" s="450"/>
      <c r="F425" s="450"/>
      <c r="G425" s="450"/>
      <c r="H425" s="450"/>
      <c r="I425" s="450"/>
      <c r="J425" s="450"/>
      <c r="K425" s="450"/>
      <c r="L425" s="450"/>
      <c r="M425" s="450"/>
      <c r="N425" s="451"/>
      <c r="O425" s="142"/>
    </row>
    <row r="426">
      <c r="A426" s="438" t="s">
        <v>1087</v>
      </c>
      <c r="B426" s="439">
        <v>337122.0</v>
      </c>
      <c r="C426" s="449" t="s">
        <v>1088</v>
      </c>
      <c r="D426" s="438"/>
      <c r="E426" s="450"/>
      <c r="F426" s="450"/>
      <c r="G426" s="450"/>
      <c r="H426" s="450"/>
      <c r="I426" s="450"/>
      <c r="J426" s="450"/>
      <c r="K426" s="450"/>
      <c r="L426" s="450"/>
      <c r="M426" s="450"/>
      <c r="N426" s="451"/>
      <c r="O426" s="142"/>
    </row>
    <row r="427">
      <c r="A427" s="438" t="s">
        <v>1089</v>
      </c>
      <c r="B427" s="439">
        <v>337126.0</v>
      </c>
      <c r="C427" s="440" t="s">
        <v>1090</v>
      </c>
      <c r="D427" s="438"/>
      <c r="E427" s="438"/>
      <c r="F427" s="438"/>
      <c r="G427" s="438"/>
      <c r="H427" s="438"/>
      <c r="I427" s="438"/>
      <c r="J427" s="438"/>
      <c r="K427" s="438"/>
      <c r="L427" s="438"/>
      <c r="M427" s="438"/>
      <c r="N427" s="441"/>
      <c r="O427" s="142"/>
    </row>
    <row r="428">
      <c r="A428" s="438" t="s">
        <v>1091</v>
      </c>
      <c r="B428" s="439">
        <v>337127.0</v>
      </c>
      <c r="C428" s="440" t="s">
        <v>1092</v>
      </c>
      <c r="D428" s="438"/>
      <c r="E428" s="450"/>
      <c r="F428" s="450"/>
      <c r="G428" s="450"/>
      <c r="H428" s="450"/>
      <c r="I428" s="450"/>
      <c r="J428" s="450"/>
      <c r="K428" s="450"/>
      <c r="L428" s="450"/>
      <c r="M428" s="450"/>
      <c r="N428" s="451"/>
      <c r="O428" s="142"/>
    </row>
    <row r="429">
      <c r="A429" s="438" t="s">
        <v>1093</v>
      </c>
      <c r="B429" s="439">
        <v>337211.0</v>
      </c>
      <c r="C429" s="440" t="s">
        <v>1094</v>
      </c>
      <c r="D429" s="438"/>
      <c r="E429" s="438"/>
      <c r="F429" s="438"/>
      <c r="G429" s="438"/>
      <c r="H429" s="438"/>
      <c r="I429" s="438"/>
      <c r="J429" s="438"/>
      <c r="K429" s="438"/>
      <c r="L429" s="438"/>
      <c r="M429" s="438"/>
      <c r="N429" s="441"/>
      <c r="O429" s="142"/>
    </row>
    <row r="430">
      <c r="A430" s="438" t="s">
        <v>1095</v>
      </c>
      <c r="B430" s="439">
        <v>337212.0</v>
      </c>
      <c r="C430" s="440" t="s">
        <v>1096</v>
      </c>
      <c r="D430" s="438"/>
      <c r="E430" s="438"/>
      <c r="F430" s="438"/>
      <c r="G430" s="438"/>
      <c r="H430" s="438"/>
      <c r="I430" s="438"/>
      <c r="J430" s="438"/>
      <c r="K430" s="438"/>
      <c r="L430" s="438"/>
      <c r="M430" s="438"/>
      <c r="N430" s="441"/>
      <c r="O430" s="142"/>
    </row>
    <row r="431">
      <c r="A431" s="438" t="s">
        <v>1097</v>
      </c>
      <c r="B431" s="439">
        <v>337214.0</v>
      </c>
      <c r="C431" s="440" t="s">
        <v>1098</v>
      </c>
      <c r="D431" s="438"/>
      <c r="E431" s="450"/>
      <c r="F431" s="450"/>
      <c r="G431" s="450"/>
      <c r="H431" s="450"/>
      <c r="I431" s="450"/>
      <c r="J431" s="450"/>
      <c r="K431" s="450"/>
      <c r="L431" s="450"/>
      <c r="M431" s="450"/>
      <c r="N431" s="451"/>
      <c r="O431" s="142"/>
    </row>
    <row r="432">
      <c r="A432" s="438" t="s">
        <v>1099</v>
      </c>
      <c r="B432" s="439">
        <v>337215.0</v>
      </c>
      <c r="C432" s="440" t="s">
        <v>1100</v>
      </c>
      <c r="D432" s="438"/>
      <c r="E432" s="450"/>
      <c r="F432" s="450"/>
      <c r="G432" s="450"/>
      <c r="H432" s="450"/>
      <c r="I432" s="450"/>
      <c r="J432" s="450"/>
      <c r="K432" s="450"/>
      <c r="L432" s="450"/>
      <c r="M432" s="450"/>
      <c r="N432" s="451"/>
      <c r="O432" s="142"/>
    </row>
    <row r="433">
      <c r="A433" s="438" t="s">
        <v>1101</v>
      </c>
      <c r="B433" s="439">
        <v>337910.0</v>
      </c>
      <c r="C433" s="440" t="s">
        <v>1102</v>
      </c>
      <c r="D433" s="438"/>
      <c r="E433" s="438"/>
      <c r="F433" s="438"/>
      <c r="G433" s="438"/>
      <c r="H433" s="438"/>
      <c r="I433" s="438"/>
      <c r="J433" s="438"/>
      <c r="K433" s="438"/>
      <c r="L433" s="438"/>
      <c r="M433" s="438"/>
      <c r="N433" s="441"/>
      <c r="O433" s="142"/>
    </row>
    <row r="434">
      <c r="A434" s="438" t="s">
        <v>1103</v>
      </c>
      <c r="B434" s="439">
        <v>337920.0</v>
      </c>
      <c r="C434" s="440" t="s">
        <v>1104</v>
      </c>
      <c r="D434" s="438"/>
      <c r="E434" s="438"/>
      <c r="F434" s="438"/>
      <c r="G434" s="438"/>
      <c r="H434" s="438"/>
      <c r="I434" s="438"/>
      <c r="J434" s="438"/>
      <c r="K434" s="438"/>
      <c r="L434" s="438"/>
      <c r="M434" s="438"/>
      <c r="N434" s="441"/>
      <c r="O434" s="142"/>
    </row>
    <row r="435">
      <c r="A435" s="438" t="s">
        <v>1105</v>
      </c>
      <c r="B435" s="439">
        <v>339112.0</v>
      </c>
      <c r="C435" s="440" t="s">
        <v>1106</v>
      </c>
      <c r="D435" s="438"/>
      <c r="E435" s="450"/>
      <c r="F435" s="450"/>
      <c r="G435" s="450"/>
      <c r="H435" s="450"/>
      <c r="I435" s="450"/>
      <c r="J435" s="450"/>
      <c r="K435" s="450"/>
      <c r="L435" s="450"/>
      <c r="M435" s="450"/>
      <c r="N435" s="451"/>
      <c r="O435" s="142"/>
    </row>
    <row r="436">
      <c r="A436" s="438" t="s">
        <v>1107</v>
      </c>
      <c r="B436" s="439">
        <v>339113.0</v>
      </c>
      <c r="C436" s="440" t="s">
        <v>1108</v>
      </c>
      <c r="D436" s="438"/>
      <c r="E436" s="450"/>
      <c r="F436" s="450"/>
      <c r="G436" s="450"/>
      <c r="H436" s="450"/>
      <c r="I436" s="450"/>
      <c r="J436" s="450"/>
      <c r="K436" s="450"/>
      <c r="L436" s="450"/>
      <c r="M436" s="450"/>
      <c r="N436" s="451"/>
      <c r="O436" s="142"/>
    </row>
    <row r="437">
      <c r="A437" s="438" t="s">
        <v>1109</v>
      </c>
      <c r="B437" s="439">
        <v>339114.0</v>
      </c>
      <c r="C437" s="440" t="s">
        <v>1110</v>
      </c>
      <c r="D437" s="438"/>
      <c r="E437" s="450"/>
      <c r="F437" s="450"/>
      <c r="G437" s="450"/>
      <c r="H437" s="450"/>
      <c r="I437" s="450"/>
      <c r="J437" s="450"/>
      <c r="K437" s="450"/>
      <c r="L437" s="450"/>
      <c r="M437" s="450"/>
      <c r="N437" s="451"/>
      <c r="O437" s="142"/>
    </row>
    <row r="438">
      <c r="A438" s="438" t="s">
        <v>1111</v>
      </c>
      <c r="B438" s="439">
        <v>339115.0</v>
      </c>
      <c r="C438" s="440" t="s">
        <v>1112</v>
      </c>
      <c r="D438" s="438"/>
      <c r="E438" s="450"/>
      <c r="F438" s="450"/>
      <c r="G438" s="450"/>
      <c r="H438" s="450"/>
      <c r="I438" s="450"/>
      <c r="J438" s="450"/>
      <c r="K438" s="450"/>
      <c r="L438" s="450"/>
      <c r="M438" s="450"/>
      <c r="N438" s="451"/>
      <c r="O438" s="142"/>
    </row>
    <row r="439">
      <c r="A439" s="438" t="s">
        <v>1113</v>
      </c>
      <c r="B439" s="439">
        <v>339116.0</v>
      </c>
      <c r="C439" s="440" t="s">
        <v>1114</v>
      </c>
      <c r="D439" s="438"/>
      <c r="E439" s="450"/>
      <c r="F439" s="450"/>
      <c r="G439" s="450"/>
      <c r="H439" s="450"/>
      <c r="I439" s="450"/>
      <c r="J439" s="450"/>
      <c r="K439" s="450"/>
      <c r="L439" s="450"/>
      <c r="M439" s="450"/>
      <c r="N439" s="451"/>
      <c r="O439" s="142"/>
    </row>
    <row r="440">
      <c r="A440" s="438" t="s">
        <v>1115</v>
      </c>
      <c r="B440" s="439">
        <v>339910.0</v>
      </c>
      <c r="C440" s="440" t="s">
        <v>1116</v>
      </c>
      <c r="D440" s="438"/>
      <c r="E440" s="450"/>
      <c r="F440" s="450"/>
      <c r="G440" s="450"/>
      <c r="H440" s="450"/>
      <c r="I440" s="450"/>
      <c r="J440" s="450"/>
      <c r="K440" s="450"/>
      <c r="L440" s="450"/>
      <c r="M440" s="450"/>
      <c r="N440" s="451"/>
      <c r="O440" s="142"/>
    </row>
    <row r="441">
      <c r="A441" s="438" t="s">
        <v>1117</v>
      </c>
      <c r="B441" s="439">
        <v>339920.0</v>
      </c>
      <c r="C441" s="440" t="s">
        <v>1118</v>
      </c>
      <c r="D441" s="438"/>
      <c r="E441" s="450"/>
      <c r="F441" s="450"/>
      <c r="G441" s="450"/>
      <c r="H441" s="450"/>
      <c r="I441" s="450"/>
      <c r="J441" s="450"/>
      <c r="K441" s="450"/>
      <c r="L441" s="450"/>
      <c r="M441" s="450"/>
      <c r="N441" s="451"/>
      <c r="O441" s="142"/>
    </row>
    <row r="442">
      <c r="A442" s="438" t="s">
        <v>1119</v>
      </c>
      <c r="B442" s="439">
        <v>339930.0</v>
      </c>
      <c r="C442" s="440" t="s">
        <v>1120</v>
      </c>
      <c r="D442" s="438"/>
      <c r="E442" s="450"/>
      <c r="F442" s="450"/>
      <c r="G442" s="450"/>
      <c r="H442" s="450"/>
      <c r="I442" s="450"/>
      <c r="J442" s="450"/>
      <c r="K442" s="450"/>
      <c r="L442" s="450"/>
      <c r="M442" s="450"/>
      <c r="N442" s="451"/>
      <c r="O442" s="142"/>
    </row>
    <row r="443">
      <c r="A443" s="438" t="s">
        <v>1121</v>
      </c>
      <c r="B443" s="439">
        <v>339940.0</v>
      </c>
      <c r="C443" s="440" t="s">
        <v>1122</v>
      </c>
      <c r="D443" s="438"/>
      <c r="E443" s="450"/>
      <c r="F443" s="450"/>
      <c r="G443" s="450"/>
      <c r="H443" s="450"/>
      <c r="I443" s="450"/>
      <c r="J443" s="450"/>
      <c r="K443" s="450"/>
      <c r="L443" s="450"/>
      <c r="M443" s="450"/>
      <c r="N443" s="451"/>
      <c r="O443" s="142"/>
    </row>
    <row r="444">
      <c r="A444" s="438" t="s">
        <v>1123</v>
      </c>
      <c r="B444" s="439">
        <v>339950.0</v>
      </c>
      <c r="C444" s="440" t="s">
        <v>1124</v>
      </c>
      <c r="D444" s="438"/>
      <c r="E444" s="450"/>
      <c r="F444" s="450"/>
      <c r="G444" s="450"/>
      <c r="H444" s="450"/>
      <c r="I444" s="450"/>
      <c r="J444" s="450"/>
      <c r="K444" s="450"/>
      <c r="L444" s="450"/>
      <c r="M444" s="450"/>
      <c r="N444" s="451"/>
      <c r="O444" s="142"/>
    </row>
    <row r="445">
      <c r="A445" s="438" t="s">
        <v>1125</v>
      </c>
      <c r="B445" s="439">
        <v>339991.0</v>
      </c>
      <c r="C445" s="440" t="s">
        <v>1126</v>
      </c>
      <c r="D445" s="438"/>
      <c r="E445" s="438"/>
      <c r="F445" s="438"/>
      <c r="G445" s="438"/>
      <c r="H445" s="438"/>
      <c r="I445" s="438"/>
      <c r="J445" s="438"/>
      <c r="K445" s="438"/>
      <c r="L445" s="438"/>
      <c r="M445" s="438"/>
      <c r="N445" s="441"/>
      <c r="O445" s="142"/>
    </row>
    <row r="446">
      <c r="A446" s="438" t="s">
        <v>1127</v>
      </c>
      <c r="B446" s="439">
        <v>339992.0</v>
      </c>
      <c r="C446" s="440" t="s">
        <v>1128</v>
      </c>
      <c r="D446" s="438"/>
      <c r="E446" s="438"/>
      <c r="F446" s="438"/>
      <c r="G446" s="438"/>
      <c r="H446" s="438"/>
      <c r="I446" s="438"/>
      <c r="J446" s="438"/>
      <c r="K446" s="438"/>
      <c r="L446" s="438"/>
      <c r="M446" s="438"/>
      <c r="N446" s="441"/>
      <c r="O446" s="142"/>
    </row>
    <row r="447">
      <c r="A447" s="438" t="s">
        <v>1129</v>
      </c>
      <c r="B447" s="439">
        <v>339993.0</v>
      </c>
      <c r="C447" s="440" t="s">
        <v>1130</v>
      </c>
      <c r="D447" s="438"/>
      <c r="E447" s="450"/>
      <c r="F447" s="450"/>
      <c r="G447" s="450"/>
      <c r="H447" s="450"/>
      <c r="I447" s="450"/>
      <c r="J447" s="450"/>
      <c r="K447" s="450"/>
      <c r="L447" s="450"/>
      <c r="M447" s="450"/>
      <c r="N447" s="451"/>
      <c r="O447" s="142"/>
    </row>
    <row r="448">
      <c r="A448" s="438" t="s">
        <v>1131</v>
      </c>
      <c r="B448" s="439">
        <v>339994.0</v>
      </c>
      <c r="C448" s="440" t="s">
        <v>1132</v>
      </c>
      <c r="D448" s="438"/>
      <c r="E448" s="450"/>
      <c r="F448" s="450"/>
      <c r="G448" s="450"/>
      <c r="H448" s="450"/>
      <c r="I448" s="450"/>
      <c r="J448" s="450"/>
      <c r="K448" s="450"/>
      <c r="L448" s="450"/>
      <c r="M448" s="450"/>
      <c r="N448" s="451"/>
      <c r="O448" s="142"/>
    </row>
    <row r="449">
      <c r="A449" s="438" t="s">
        <v>1133</v>
      </c>
      <c r="B449" s="439">
        <v>339995.0</v>
      </c>
      <c r="C449" s="440" t="s">
        <v>1134</v>
      </c>
      <c r="D449" s="438"/>
      <c r="E449" s="438"/>
      <c r="F449" s="438"/>
      <c r="G449" s="438"/>
      <c r="H449" s="438"/>
      <c r="I449" s="438"/>
      <c r="J449" s="438"/>
      <c r="K449" s="438"/>
      <c r="L449" s="438"/>
      <c r="M449" s="438"/>
      <c r="N449" s="441"/>
      <c r="O449" s="142"/>
    </row>
    <row r="450">
      <c r="A450" s="438" t="s">
        <v>1135</v>
      </c>
      <c r="B450" s="439">
        <v>339999.0</v>
      </c>
      <c r="C450" s="440" t="s">
        <v>1136</v>
      </c>
      <c r="D450" s="438"/>
      <c r="E450" s="450"/>
      <c r="F450" s="450"/>
      <c r="G450" s="450"/>
      <c r="H450" s="450"/>
      <c r="I450" s="450"/>
      <c r="J450" s="450"/>
      <c r="K450" s="450"/>
      <c r="L450" s="450"/>
      <c r="M450" s="450"/>
      <c r="N450" s="451"/>
      <c r="O450" s="142"/>
    </row>
    <row r="451">
      <c r="A451" s="438" t="s">
        <v>1137</v>
      </c>
      <c r="B451" s="439">
        <v>423110.0</v>
      </c>
      <c r="C451" s="440" t="s">
        <v>1138</v>
      </c>
      <c r="D451" s="438"/>
      <c r="E451" s="450"/>
      <c r="F451" s="450"/>
      <c r="G451" s="450"/>
      <c r="H451" s="450"/>
      <c r="I451" s="450"/>
      <c r="J451" s="450"/>
      <c r="K451" s="450"/>
      <c r="L451" s="450"/>
      <c r="M451" s="450"/>
      <c r="N451" s="451"/>
      <c r="O451" s="142"/>
    </row>
    <row r="452">
      <c r="A452" s="438" t="s">
        <v>1139</v>
      </c>
      <c r="B452" s="439">
        <v>423120.0</v>
      </c>
      <c r="C452" s="440" t="s">
        <v>1140</v>
      </c>
      <c r="D452" s="438"/>
      <c r="E452" s="450"/>
      <c r="F452" s="450"/>
      <c r="G452" s="450"/>
      <c r="H452" s="450"/>
      <c r="I452" s="450"/>
      <c r="J452" s="450"/>
      <c r="K452" s="450"/>
      <c r="L452" s="450"/>
      <c r="M452" s="450"/>
      <c r="N452" s="451"/>
      <c r="O452" s="142"/>
    </row>
    <row r="453">
      <c r="A453" s="438" t="s">
        <v>1141</v>
      </c>
      <c r="B453" s="439">
        <v>423130.0</v>
      </c>
      <c r="C453" s="440" t="s">
        <v>1142</v>
      </c>
      <c r="D453" s="438"/>
      <c r="E453" s="450"/>
      <c r="F453" s="450"/>
      <c r="G453" s="450"/>
      <c r="H453" s="450"/>
      <c r="I453" s="450"/>
      <c r="J453" s="450"/>
      <c r="K453" s="450"/>
      <c r="L453" s="450"/>
      <c r="M453" s="450"/>
      <c r="N453" s="451"/>
      <c r="O453" s="142"/>
    </row>
    <row r="454">
      <c r="A454" s="438" t="s">
        <v>1143</v>
      </c>
      <c r="B454" s="439">
        <v>423140.0</v>
      </c>
      <c r="C454" s="440" t="s">
        <v>1144</v>
      </c>
      <c r="D454" s="438"/>
      <c r="E454" s="450"/>
      <c r="F454" s="450"/>
      <c r="G454" s="450"/>
      <c r="H454" s="450"/>
      <c r="I454" s="450"/>
      <c r="J454" s="450"/>
      <c r="K454" s="450"/>
      <c r="L454" s="450"/>
      <c r="M454" s="450"/>
      <c r="N454" s="451"/>
      <c r="O454" s="142"/>
    </row>
    <row r="455">
      <c r="A455" s="438" t="s">
        <v>1145</v>
      </c>
      <c r="B455" s="439">
        <v>423210.0</v>
      </c>
      <c r="C455" s="440" t="s">
        <v>1146</v>
      </c>
      <c r="D455" s="438"/>
      <c r="E455" s="438"/>
      <c r="F455" s="438"/>
      <c r="G455" s="438"/>
      <c r="H455" s="438"/>
      <c r="I455" s="438"/>
      <c r="J455" s="438"/>
      <c r="K455" s="438"/>
      <c r="L455" s="438"/>
      <c r="M455" s="438"/>
      <c r="N455" s="441"/>
      <c r="O455" s="142"/>
    </row>
    <row r="456">
      <c r="A456" s="438" t="s">
        <v>1147</v>
      </c>
      <c r="B456" s="439">
        <v>423220.0</v>
      </c>
      <c r="C456" s="440" t="s">
        <v>1148</v>
      </c>
      <c r="D456" s="438"/>
      <c r="E456" s="450"/>
      <c r="F456" s="450"/>
      <c r="G456" s="450"/>
      <c r="H456" s="450"/>
      <c r="I456" s="450"/>
      <c r="J456" s="450"/>
      <c r="K456" s="450"/>
      <c r="L456" s="450"/>
      <c r="M456" s="450"/>
      <c r="N456" s="451"/>
      <c r="O456" s="142"/>
    </row>
    <row r="457">
      <c r="A457" s="438" t="s">
        <v>1149</v>
      </c>
      <c r="B457" s="439">
        <v>423310.0</v>
      </c>
      <c r="C457" s="440" t="s">
        <v>1150</v>
      </c>
      <c r="D457" s="438"/>
      <c r="E457" s="450"/>
      <c r="F457" s="450"/>
      <c r="G457" s="450"/>
      <c r="H457" s="450"/>
      <c r="I457" s="450"/>
      <c r="J457" s="450"/>
      <c r="K457" s="450"/>
      <c r="L457" s="450"/>
      <c r="M457" s="450"/>
      <c r="N457" s="451"/>
      <c r="O457" s="142"/>
    </row>
    <row r="458">
      <c r="A458" s="438" t="s">
        <v>1151</v>
      </c>
      <c r="B458" s="439">
        <v>423320.0</v>
      </c>
      <c r="C458" s="440" t="s">
        <v>1152</v>
      </c>
      <c r="D458" s="438"/>
      <c r="E458" s="450"/>
      <c r="F458" s="450"/>
      <c r="G458" s="450"/>
      <c r="H458" s="450"/>
      <c r="I458" s="450"/>
      <c r="J458" s="450"/>
      <c r="K458" s="450"/>
      <c r="L458" s="450"/>
      <c r="M458" s="450"/>
      <c r="N458" s="451"/>
      <c r="O458" s="142"/>
    </row>
    <row r="459">
      <c r="A459" s="438" t="s">
        <v>1153</v>
      </c>
      <c r="B459" s="439">
        <v>423330.0</v>
      </c>
      <c r="C459" s="440" t="s">
        <v>1154</v>
      </c>
      <c r="D459" s="438"/>
      <c r="E459" s="438"/>
      <c r="F459" s="438"/>
      <c r="G459" s="438"/>
      <c r="H459" s="438"/>
      <c r="I459" s="438"/>
      <c r="J459" s="438"/>
      <c r="K459" s="438"/>
      <c r="L459" s="438"/>
      <c r="M459" s="438"/>
      <c r="N459" s="441"/>
      <c r="O459" s="142"/>
    </row>
    <row r="460">
      <c r="A460" s="438" t="s">
        <v>1155</v>
      </c>
      <c r="B460" s="439">
        <v>423390.0</v>
      </c>
      <c r="C460" s="440" t="s">
        <v>1156</v>
      </c>
      <c r="D460" s="438"/>
      <c r="E460" s="450"/>
      <c r="F460" s="450"/>
      <c r="G460" s="450"/>
      <c r="H460" s="450"/>
      <c r="I460" s="450"/>
      <c r="J460" s="450"/>
      <c r="K460" s="450"/>
      <c r="L460" s="450"/>
      <c r="M460" s="450"/>
      <c r="N460" s="451"/>
      <c r="O460" s="142"/>
    </row>
    <row r="461">
      <c r="A461" s="438" t="s">
        <v>1157</v>
      </c>
      <c r="B461" s="439">
        <v>423410.0</v>
      </c>
      <c r="C461" s="440" t="s">
        <v>1158</v>
      </c>
      <c r="D461" s="438"/>
      <c r="E461" s="438"/>
      <c r="F461" s="438"/>
      <c r="G461" s="438"/>
      <c r="H461" s="438"/>
      <c r="I461" s="438"/>
      <c r="J461" s="438"/>
      <c r="K461" s="438"/>
      <c r="L461" s="438"/>
      <c r="M461" s="438"/>
      <c r="N461" s="441"/>
      <c r="O461" s="142"/>
    </row>
    <row r="462">
      <c r="A462" s="438" t="s">
        <v>1159</v>
      </c>
      <c r="B462" s="439">
        <v>423420.0</v>
      </c>
      <c r="C462" s="440" t="s">
        <v>1160</v>
      </c>
      <c r="D462" s="438"/>
      <c r="E462" s="450"/>
      <c r="F462" s="450"/>
      <c r="G462" s="450"/>
      <c r="H462" s="450"/>
      <c r="I462" s="450"/>
      <c r="J462" s="450"/>
      <c r="K462" s="450"/>
      <c r="L462" s="450"/>
      <c r="M462" s="450"/>
      <c r="N462" s="451"/>
      <c r="O462" s="142"/>
    </row>
    <row r="463">
      <c r="A463" s="438" t="s">
        <v>1161</v>
      </c>
      <c r="B463" s="439">
        <v>423430.0</v>
      </c>
      <c r="C463" s="440" t="s">
        <v>1162</v>
      </c>
      <c r="D463" s="438"/>
      <c r="E463" s="450"/>
      <c r="F463" s="450"/>
      <c r="G463" s="450"/>
      <c r="H463" s="450"/>
      <c r="I463" s="450"/>
      <c r="J463" s="450"/>
      <c r="K463" s="450"/>
      <c r="L463" s="450"/>
      <c r="M463" s="450"/>
      <c r="N463" s="451"/>
      <c r="O463" s="142"/>
    </row>
    <row r="464">
      <c r="A464" s="438" t="s">
        <v>1163</v>
      </c>
      <c r="B464" s="439">
        <v>423440.0</v>
      </c>
      <c r="C464" s="440" t="s">
        <v>1164</v>
      </c>
      <c r="D464" s="438"/>
      <c r="E464" s="450"/>
      <c r="F464" s="450"/>
      <c r="G464" s="450"/>
      <c r="H464" s="450"/>
      <c r="I464" s="450"/>
      <c r="J464" s="450"/>
      <c r="K464" s="450"/>
      <c r="L464" s="450"/>
      <c r="M464" s="450"/>
      <c r="N464" s="451"/>
      <c r="O464" s="142"/>
    </row>
    <row r="465">
      <c r="A465" s="438" t="s">
        <v>1165</v>
      </c>
      <c r="B465" s="439">
        <v>423450.0</v>
      </c>
      <c r="C465" s="440" t="s">
        <v>1166</v>
      </c>
      <c r="D465" s="438"/>
      <c r="E465" s="450"/>
      <c r="F465" s="450"/>
      <c r="G465" s="450"/>
      <c r="H465" s="450"/>
      <c r="I465" s="450"/>
      <c r="J465" s="450"/>
      <c r="K465" s="450"/>
      <c r="L465" s="450"/>
      <c r="M465" s="450"/>
      <c r="N465" s="451"/>
      <c r="O465" s="142"/>
    </row>
    <row r="466">
      <c r="A466" s="438" t="s">
        <v>1167</v>
      </c>
      <c r="B466" s="439">
        <v>423460.0</v>
      </c>
      <c r="C466" s="440" t="s">
        <v>1168</v>
      </c>
      <c r="D466" s="438"/>
      <c r="E466" s="450"/>
      <c r="F466" s="450"/>
      <c r="G466" s="450"/>
      <c r="H466" s="450"/>
      <c r="I466" s="450"/>
      <c r="J466" s="450"/>
      <c r="K466" s="450"/>
      <c r="L466" s="450"/>
      <c r="M466" s="450"/>
      <c r="N466" s="451"/>
      <c r="O466" s="142"/>
    </row>
    <row r="467">
      <c r="A467" s="438" t="s">
        <v>1169</v>
      </c>
      <c r="B467" s="439">
        <v>423490.0</v>
      </c>
      <c r="C467" s="440" t="s">
        <v>1170</v>
      </c>
      <c r="D467" s="438"/>
      <c r="E467" s="450"/>
      <c r="F467" s="450"/>
      <c r="G467" s="450"/>
      <c r="H467" s="450"/>
      <c r="I467" s="450"/>
      <c r="J467" s="450"/>
      <c r="K467" s="450"/>
      <c r="L467" s="450"/>
      <c r="M467" s="450"/>
      <c r="N467" s="451"/>
      <c r="O467" s="142"/>
    </row>
    <row r="468">
      <c r="A468" s="438" t="s">
        <v>1171</v>
      </c>
      <c r="B468" s="439">
        <v>423510.0</v>
      </c>
      <c r="C468" s="440" t="s">
        <v>1172</v>
      </c>
      <c r="D468" s="438"/>
      <c r="E468" s="450"/>
      <c r="F468" s="450"/>
      <c r="G468" s="450"/>
      <c r="H468" s="450"/>
      <c r="I468" s="450"/>
      <c r="J468" s="450"/>
      <c r="K468" s="450"/>
      <c r="L468" s="450"/>
      <c r="M468" s="450"/>
      <c r="N468" s="451"/>
      <c r="O468" s="142"/>
    </row>
    <row r="469">
      <c r="A469" s="438" t="s">
        <v>1173</v>
      </c>
      <c r="B469" s="439">
        <v>423520.0</v>
      </c>
      <c r="C469" s="440" t="s">
        <v>1174</v>
      </c>
      <c r="D469" s="438"/>
      <c r="E469" s="438"/>
      <c r="F469" s="438"/>
      <c r="G469" s="438"/>
      <c r="H469" s="438"/>
      <c r="I469" s="438"/>
      <c r="J469" s="438"/>
      <c r="K469" s="438"/>
      <c r="L469" s="438"/>
      <c r="M469" s="438"/>
      <c r="N469" s="441"/>
      <c r="O469" s="142"/>
    </row>
    <row r="470">
      <c r="A470" s="438" t="s">
        <v>1175</v>
      </c>
      <c r="B470" s="439">
        <v>423610.0</v>
      </c>
      <c r="C470" s="440" t="s">
        <v>1176</v>
      </c>
      <c r="D470" s="438"/>
      <c r="E470" s="450"/>
      <c r="F470" s="450"/>
      <c r="G470" s="450"/>
      <c r="H470" s="450"/>
      <c r="I470" s="450"/>
      <c r="J470" s="450"/>
      <c r="K470" s="450"/>
      <c r="L470" s="450"/>
      <c r="M470" s="450"/>
      <c r="N470" s="451"/>
      <c r="O470" s="142"/>
    </row>
    <row r="471">
      <c r="A471" s="438" t="s">
        <v>1177</v>
      </c>
      <c r="B471" s="439">
        <v>423620.0</v>
      </c>
      <c r="C471" s="440" t="s">
        <v>1178</v>
      </c>
      <c r="D471" s="438"/>
      <c r="E471" s="450"/>
      <c r="F471" s="450"/>
      <c r="G471" s="450"/>
      <c r="H471" s="450"/>
      <c r="I471" s="450"/>
      <c r="J471" s="450"/>
      <c r="K471" s="450"/>
      <c r="L471" s="450"/>
      <c r="M471" s="450"/>
      <c r="N471" s="451"/>
      <c r="O471" s="142"/>
    </row>
    <row r="472">
      <c r="A472" s="438" t="s">
        <v>1179</v>
      </c>
      <c r="B472" s="439">
        <v>423690.0</v>
      </c>
      <c r="C472" s="440" t="s">
        <v>1180</v>
      </c>
      <c r="D472" s="438"/>
      <c r="E472" s="450"/>
      <c r="F472" s="450"/>
      <c r="G472" s="450"/>
      <c r="H472" s="450"/>
      <c r="I472" s="450"/>
      <c r="J472" s="450"/>
      <c r="K472" s="450"/>
      <c r="L472" s="450"/>
      <c r="M472" s="450"/>
      <c r="N472" s="451"/>
      <c r="O472" s="142"/>
    </row>
    <row r="473">
      <c r="A473" s="438" t="s">
        <v>1181</v>
      </c>
      <c r="B473" s="439">
        <v>423710.0</v>
      </c>
      <c r="C473" s="440" t="s">
        <v>1182</v>
      </c>
      <c r="D473" s="438"/>
      <c r="E473" s="450"/>
      <c r="F473" s="450"/>
      <c r="G473" s="450"/>
      <c r="H473" s="450"/>
      <c r="I473" s="450"/>
      <c r="J473" s="450"/>
      <c r="K473" s="450"/>
      <c r="L473" s="450"/>
      <c r="M473" s="450"/>
      <c r="N473" s="451"/>
      <c r="O473" s="142"/>
    </row>
    <row r="474">
      <c r="A474" s="438" t="s">
        <v>1183</v>
      </c>
      <c r="B474" s="439">
        <v>423720.0</v>
      </c>
      <c r="C474" s="440" t="s">
        <v>1184</v>
      </c>
      <c r="D474" s="438"/>
      <c r="E474" s="450"/>
      <c r="F474" s="450"/>
      <c r="G474" s="450"/>
      <c r="H474" s="450"/>
      <c r="I474" s="450"/>
      <c r="J474" s="450"/>
      <c r="K474" s="450"/>
      <c r="L474" s="450"/>
      <c r="M474" s="450"/>
      <c r="N474" s="451"/>
      <c r="O474" s="142"/>
    </row>
    <row r="475">
      <c r="A475" s="438" t="s">
        <v>1185</v>
      </c>
      <c r="B475" s="439">
        <v>423730.0</v>
      </c>
      <c r="C475" s="440" t="s">
        <v>1186</v>
      </c>
      <c r="D475" s="438"/>
      <c r="E475" s="450"/>
      <c r="F475" s="450"/>
      <c r="G475" s="450"/>
      <c r="H475" s="450"/>
      <c r="I475" s="450"/>
      <c r="J475" s="450"/>
      <c r="K475" s="450"/>
      <c r="L475" s="450"/>
      <c r="M475" s="450"/>
      <c r="N475" s="451"/>
      <c r="O475" s="142"/>
    </row>
    <row r="476">
      <c r="A476" s="438" t="s">
        <v>1187</v>
      </c>
      <c r="B476" s="439">
        <v>423740.0</v>
      </c>
      <c r="C476" s="440" t="s">
        <v>1188</v>
      </c>
      <c r="D476" s="438"/>
      <c r="E476" s="450"/>
      <c r="F476" s="450"/>
      <c r="G476" s="450"/>
      <c r="H476" s="450"/>
      <c r="I476" s="450"/>
      <c r="J476" s="450"/>
      <c r="K476" s="450"/>
      <c r="L476" s="450"/>
      <c r="M476" s="450"/>
      <c r="N476" s="451"/>
      <c r="O476" s="142"/>
    </row>
    <row r="477">
      <c r="A477" s="438" t="s">
        <v>1189</v>
      </c>
      <c r="B477" s="439">
        <v>423810.0</v>
      </c>
      <c r="C477" s="440" t="s">
        <v>1190</v>
      </c>
      <c r="D477" s="438"/>
      <c r="E477" s="450"/>
      <c r="F477" s="450"/>
      <c r="G477" s="450"/>
      <c r="H477" s="450"/>
      <c r="I477" s="450"/>
      <c r="J477" s="450"/>
      <c r="K477" s="450"/>
      <c r="L477" s="450"/>
      <c r="M477" s="450"/>
      <c r="N477" s="451"/>
      <c r="O477" s="142"/>
    </row>
    <row r="478">
      <c r="A478" s="438" t="s">
        <v>1191</v>
      </c>
      <c r="B478" s="439">
        <v>423820.0</v>
      </c>
      <c r="C478" s="440" t="s">
        <v>1192</v>
      </c>
      <c r="D478" s="438"/>
      <c r="E478" s="450"/>
      <c r="F478" s="450"/>
      <c r="G478" s="450"/>
      <c r="H478" s="450"/>
      <c r="I478" s="450"/>
      <c r="J478" s="450"/>
      <c r="K478" s="450"/>
      <c r="L478" s="450"/>
      <c r="M478" s="450"/>
      <c r="N478" s="451"/>
      <c r="O478" s="142"/>
    </row>
    <row r="479">
      <c r="A479" s="438" t="s">
        <v>1193</v>
      </c>
      <c r="B479" s="439">
        <v>423830.0</v>
      </c>
      <c r="C479" s="440" t="s">
        <v>1194</v>
      </c>
      <c r="D479" s="438"/>
      <c r="E479" s="450"/>
      <c r="F479" s="450"/>
      <c r="G479" s="450"/>
      <c r="H479" s="450"/>
      <c r="I479" s="450"/>
      <c r="J479" s="450"/>
      <c r="K479" s="450"/>
      <c r="L479" s="450"/>
      <c r="M479" s="450"/>
      <c r="N479" s="451"/>
      <c r="O479" s="142"/>
    </row>
    <row r="480">
      <c r="A480" s="438" t="s">
        <v>1195</v>
      </c>
      <c r="B480" s="439">
        <v>423840.0</v>
      </c>
      <c r="C480" s="440" t="s">
        <v>1196</v>
      </c>
      <c r="D480" s="438"/>
      <c r="E480" s="450"/>
      <c r="F480" s="450"/>
      <c r="G480" s="450"/>
      <c r="H480" s="450"/>
      <c r="I480" s="450"/>
      <c r="J480" s="450"/>
      <c r="K480" s="450"/>
      <c r="L480" s="450"/>
      <c r="M480" s="450"/>
      <c r="N480" s="451"/>
      <c r="O480" s="142"/>
    </row>
    <row r="481">
      <c r="A481" s="438" t="s">
        <v>1197</v>
      </c>
      <c r="B481" s="439">
        <v>423850.0</v>
      </c>
      <c r="C481" s="440" t="s">
        <v>1198</v>
      </c>
      <c r="D481" s="438"/>
      <c r="E481" s="450"/>
      <c r="F481" s="450"/>
      <c r="G481" s="450"/>
      <c r="H481" s="450"/>
      <c r="I481" s="450"/>
      <c r="J481" s="450"/>
      <c r="K481" s="450"/>
      <c r="L481" s="450"/>
      <c r="M481" s="450"/>
      <c r="N481" s="451"/>
      <c r="O481" s="142"/>
    </row>
    <row r="482">
      <c r="A482" s="438" t="s">
        <v>1199</v>
      </c>
      <c r="B482" s="439">
        <v>423860.0</v>
      </c>
      <c r="C482" s="440" t="s">
        <v>1200</v>
      </c>
      <c r="D482" s="438"/>
      <c r="E482" s="450"/>
      <c r="F482" s="450"/>
      <c r="G482" s="450"/>
      <c r="H482" s="450"/>
      <c r="I482" s="450"/>
      <c r="J482" s="450"/>
      <c r="K482" s="450"/>
      <c r="L482" s="450"/>
      <c r="M482" s="450"/>
      <c r="N482" s="451"/>
      <c r="O482" s="142"/>
    </row>
    <row r="483">
      <c r="A483" s="438" t="s">
        <v>1201</v>
      </c>
      <c r="B483" s="439">
        <v>423910.0</v>
      </c>
      <c r="C483" s="440" t="s">
        <v>1202</v>
      </c>
      <c r="D483" s="438"/>
      <c r="E483" s="450"/>
      <c r="F483" s="450"/>
      <c r="G483" s="450"/>
      <c r="H483" s="450"/>
      <c r="I483" s="450"/>
      <c r="J483" s="450"/>
      <c r="K483" s="450"/>
      <c r="L483" s="450"/>
      <c r="M483" s="450"/>
      <c r="N483" s="451"/>
      <c r="O483" s="142"/>
    </row>
    <row r="484">
      <c r="A484" s="438" t="s">
        <v>1203</v>
      </c>
      <c r="B484" s="439">
        <v>423920.0</v>
      </c>
      <c r="C484" s="440" t="s">
        <v>1204</v>
      </c>
      <c r="D484" s="438"/>
      <c r="E484" s="450"/>
      <c r="F484" s="450"/>
      <c r="G484" s="450"/>
      <c r="H484" s="450"/>
      <c r="I484" s="450"/>
      <c r="J484" s="450"/>
      <c r="K484" s="450"/>
      <c r="L484" s="450"/>
      <c r="M484" s="450"/>
      <c r="N484" s="451"/>
      <c r="O484" s="142"/>
    </row>
    <row r="485">
      <c r="A485" s="438" t="s">
        <v>1205</v>
      </c>
      <c r="B485" s="439">
        <v>423930.0</v>
      </c>
      <c r="C485" s="440" t="s">
        <v>1206</v>
      </c>
      <c r="D485" s="438"/>
      <c r="E485" s="450"/>
      <c r="F485" s="450"/>
      <c r="G485" s="450"/>
      <c r="H485" s="450"/>
      <c r="I485" s="450"/>
      <c r="J485" s="450"/>
      <c r="K485" s="450"/>
      <c r="L485" s="450"/>
      <c r="M485" s="450"/>
      <c r="N485" s="451"/>
      <c r="O485" s="142"/>
    </row>
    <row r="486">
      <c r="A486" s="438" t="s">
        <v>1207</v>
      </c>
      <c r="B486" s="439">
        <v>423940.0</v>
      </c>
      <c r="C486" s="440" t="s">
        <v>1208</v>
      </c>
      <c r="D486" s="438"/>
      <c r="E486" s="438"/>
      <c r="F486" s="438"/>
      <c r="G486" s="438"/>
      <c r="H486" s="438"/>
      <c r="I486" s="438"/>
      <c r="J486" s="438"/>
      <c r="K486" s="438"/>
      <c r="L486" s="438"/>
      <c r="M486" s="438"/>
      <c r="N486" s="441"/>
      <c r="O486" s="142"/>
    </row>
    <row r="487">
      <c r="A487" s="438" t="s">
        <v>1209</v>
      </c>
      <c r="B487" s="439">
        <v>423990.0</v>
      </c>
      <c r="C487" s="440" t="s">
        <v>1210</v>
      </c>
      <c r="D487" s="438"/>
      <c r="E487" s="450"/>
      <c r="F487" s="450"/>
      <c r="G487" s="450"/>
      <c r="H487" s="450"/>
      <c r="I487" s="450"/>
      <c r="J487" s="450"/>
      <c r="K487" s="450"/>
      <c r="L487" s="450"/>
      <c r="M487" s="450"/>
      <c r="N487" s="451"/>
      <c r="O487" s="142"/>
    </row>
    <row r="488">
      <c r="A488" s="438" t="s">
        <v>1211</v>
      </c>
      <c r="B488" s="439">
        <v>424110.0</v>
      </c>
      <c r="C488" s="440" t="s">
        <v>1212</v>
      </c>
      <c r="D488" s="438"/>
      <c r="E488" s="450"/>
      <c r="F488" s="450"/>
      <c r="G488" s="450"/>
      <c r="H488" s="450"/>
      <c r="I488" s="450"/>
      <c r="J488" s="450"/>
      <c r="K488" s="450"/>
      <c r="L488" s="450"/>
      <c r="M488" s="450"/>
      <c r="N488" s="451"/>
      <c r="O488" s="142"/>
    </row>
    <row r="489">
      <c r="A489" s="438" t="s">
        <v>1213</v>
      </c>
      <c r="B489" s="439">
        <v>424120.0</v>
      </c>
      <c r="C489" s="440" t="s">
        <v>1214</v>
      </c>
      <c r="D489" s="438"/>
      <c r="E489" s="438"/>
      <c r="F489" s="438"/>
      <c r="G489" s="438"/>
      <c r="H489" s="438"/>
      <c r="I489" s="438"/>
      <c r="J489" s="438"/>
      <c r="K489" s="438"/>
      <c r="L489" s="438"/>
      <c r="M489" s="438"/>
      <c r="N489" s="441"/>
      <c r="O489" s="142"/>
    </row>
    <row r="490">
      <c r="A490" s="438" t="s">
        <v>1215</v>
      </c>
      <c r="B490" s="439">
        <v>424130.0</v>
      </c>
      <c r="C490" s="440" t="s">
        <v>1216</v>
      </c>
      <c r="D490" s="438"/>
      <c r="E490" s="450"/>
      <c r="F490" s="450"/>
      <c r="G490" s="450"/>
      <c r="H490" s="450"/>
      <c r="I490" s="450"/>
      <c r="J490" s="450"/>
      <c r="K490" s="450"/>
      <c r="L490" s="450"/>
      <c r="M490" s="450"/>
      <c r="N490" s="451"/>
      <c r="O490" s="142"/>
    </row>
    <row r="491">
      <c r="A491" s="438" t="s">
        <v>1217</v>
      </c>
      <c r="B491" s="439">
        <v>424210.0</v>
      </c>
      <c r="C491" s="440" t="s">
        <v>1218</v>
      </c>
      <c r="D491" s="438"/>
      <c r="E491" s="450"/>
      <c r="F491" s="450"/>
      <c r="G491" s="450"/>
      <c r="H491" s="450"/>
      <c r="I491" s="450"/>
      <c r="J491" s="450"/>
      <c r="K491" s="450"/>
      <c r="L491" s="450"/>
      <c r="M491" s="450"/>
      <c r="N491" s="451"/>
      <c r="O491" s="142"/>
    </row>
    <row r="492">
      <c r="A492" s="438" t="s">
        <v>1219</v>
      </c>
      <c r="B492" s="439">
        <v>424310.0</v>
      </c>
      <c r="C492" s="440" t="s">
        <v>1220</v>
      </c>
      <c r="D492" s="438"/>
      <c r="E492" s="450"/>
      <c r="F492" s="450"/>
      <c r="G492" s="450"/>
      <c r="H492" s="450"/>
      <c r="I492" s="450"/>
      <c r="J492" s="450"/>
      <c r="K492" s="450"/>
      <c r="L492" s="450"/>
      <c r="M492" s="450"/>
      <c r="N492" s="451"/>
      <c r="O492" s="142"/>
    </row>
    <row r="493">
      <c r="A493" s="438" t="s">
        <v>1221</v>
      </c>
      <c r="B493" s="439">
        <v>424340.0</v>
      </c>
      <c r="C493" s="440" t="s">
        <v>1222</v>
      </c>
      <c r="D493" s="438"/>
      <c r="E493" s="438"/>
      <c r="F493" s="438"/>
      <c r="G493" s="438"/>
      <c r="H493" s="438"/>
      <c r="I493" s="438"/>
      <c r="J493" s="438"/>
      <c r="K493" s="438"/>
      <c r="L493" s="438"/>
      <c r="M493" s="438"/>
      <c r="N493" s="441"/>
      <c r="O493" s="142"/>
    </row>
    <row r="494">
      <c r="A494" s="438" t="s">
        <v>1223</v>
      </c>
      <c r="B494" s="439">
        <v>424350.0</v>
      </c>
      <c r="C494" s="440" t="s">
        <v>1224</v>
      </c>
      <c r="D494" s="438"/>
      <c r="E494" s="438"/>
      <c r="F494" s="452"/>
      <c r="G494" s="452"/>
      <c r="H494" s="452"/>
      <c r="I494" s="452"/>
      <c r="J494" s="452"/>
      <c r="K494" s="438"/>
      <c r="L494" s="438"/>
      <c r="M494" s="438"/>
      <c r="N494" s="441"/>
      <c r="O494" s="142"/>
    </row>
    <row r="495">
      <c r="A495" s="438" t="s">
        <v>1225</v>
      </c>
      <c r="B495" s="439">
        <v>424410.0</v>
      </c>
      <c r="C495" s="440" t="s">
        <v>1226</v>
      </c>
      <c r="D495" s="438"/>
      <c r="E495" s="450"/>
      <c r="F495" s="450"/>
      <c r="G495" s="450"/>
      <c r="H495" s="450"/>
      <c r="I495" s="450"/>
      <c r="J495" s="450"/>
      <c r="K495" s="450"/>
      <c r="L495" s="450"/>
      <c r="M495" s="450"/>
      <c r="N495" s="451"/>
      <c r="O495" s="142"/>
    </row>
    <row r="496">
      <c r="A496" s="438" t="s">
        <v>1227</v>
      </c>
      <c r="B496" s="439">
        <v>424420.0</v>
      </c>
      <c r="C496" s="440" t="s">
        <v>1228</v>
      </c>
      <c r="D496" s="438"/>
      <c r="E496" s="438"/>
      <c r="F496" s="438"/>
      <c r="G496" s="438"/>
      <c r="H496" s="438"/>
      <c r="I496" s="438"/>
      <c r="J496" s="438"/>
      <c r="K496" s="438"/>
      <c r="L496" s="438"/>
      <c r="M496" s="438"/>
      <c r="N496" s="441"/>
      <c r="O496" s="142"/>
    </row>
    <row r="497">
      <c r="A497" s="438" t="s">
        <v>1229</v>
      </c>
      <c r="B497" s="439">
        <v>424430.0</v>
      </c>
      <c r="C497" s="440" t="s">
        <v>1230</v>
      </c>
      <c r="D497" s="438"/>
      <c r="E497" s="450"/>
      <c r="F497" s="450"/>
      <c r="G497" s="450"/>
      <c r="H497" s="450"/>
      <c r="I497" s="450"/>
      <c r="J497" s="450"/>
      <c r="K497" s="450"/>
      <c r="L497" s="450"/>
      <c r="M497" s="450"/>
      <c r="N497" s="451"/>
      <c r="O497" s="142"/>
    </row>
    <row r="498">
      <c r="A498" s="438" t="s">
        <v>1231</v>
      </c>
      <c r="B498" s="439">
        <v>424440.0</v>
      </c>
      <c r="C498" s="440" t="s">
        <v>1232</v>
      </c>
      <c r="D498" s="438"/>
      <c r="E498" s="438"/>
      <c r="F498" s="438"/>
      <c r="G498" s="438"/>
      <c r="H498" s="438"/>
      <c r="I498" s="438"/>
      <c r="J498" s="438"/>
      <c r="K498" s="438"/>
      <c r="L498" s="438"/>
      <c r="M498" s="438"/>
      <c r="N498" s="441"/>
      <c r="O498" s="142"/>
    </row>
    <row r="499">
      <c r="A499" s="438" t="s">
        <v>1233</v>
      </c>
      <c r="B499" s="439">
        <v>424450.0</v>
      </c>
      <c r="C499" s="440" t="s">
        <v>1234</v>
      </c>
      <c r="D499" s="438"/>
      <c r="E499" s="450"/>
      <c r="F499" s="450"/>
      <c r="G499" s="450"/>
      <c r="H499" s="450"/>
      <c r="I499" s="450"/>
      <c r="J499" s="450"/>
      <c r="K499" s="450"/>
      <c r="L499" s="450"/>
      <c r="M499" s="450"/>
      <c r="N499" s="451"/>
      <c r="O499" s="142"/>
    </row>
    <row r="500">
      <c r="A500" s="438" t="s">
        <v>1235</v>
      </c>
      <c r="B500" s="439">
        <v>424460.0</v>
      </c>
      <c r="C500" s="440" t="s">
        <v>1236</v>
      </c>
      <c r="D500" s="438"/>
      <c r="E500" s="438"/>
      <c r="F500" s="438"/>
      <c r="G500" s="438"/>
      <c r="H500" s="438"/>
      <c r="I500" s="438"/>
      <c r="J500" s="438"/>
      <c r="K500" s="438"/>
      <c r="L500" s="438"/>
      <c r="M500" s="438"/>
      <c r="N500" s="441"/>
      <c r="O500" s="142"/>
    </row>
    <row r="501">
      <c r="A501" s="438" t="s">
        <v>1237</v>
      </c>
      <c r="B501" s="439">
        <v>424470.0</v>
      </c>
      <c r="C501" s="440" t="s">
        <v>1238</v>
      </c>
      <c r="D501" s="438"/>
      <c r="E501" s="450"/>
      <c r="F501" s="450"/>
      <c r="G501" s="450"/>
      <c r="H501" s="450"/>
      <c r="I501" s="450"/>
      <c r="J501" s="450"/>
      <c r="K501" s="450"/>
      <c r="L501" s="450"/>
      <c r="M501" s="450"/>
      <c r="N501" s="451"/>
      <c r="O501" s="142"/>
    </row>
    <row r="502">
      <c r="A502" s="438" t="s">
        <v>1239</v>
      </c>
      <c r="B502" s="439">
        <v>424480.0</v>
      </c>
      <c r="C502" s="440" t="s">
        <v>1240</v>
      </c>
      <c r="D502" s="438"/>
      <c r="E502" s="450"/>
      <c r="F502" s="450"/>
      <c r="G502" s="450"/>
      <c r="H502" s="450"/>
      <c r="I502" s="450"/>
      <c r="J502" s="450"/>
      <c r="K502" s="450"/>
      <c r="L502" s="450"/>
      <c r="M502" s="450"/>
      <c r="N502" s="451"/>
      <c r="O502" s="142"/>
    </row>
    <row r="503">
      <c r="A503" s="438" t="s">
        <v>1241</v>
      </c>
      <c r="B503" s="439">
        <v>424490.0</v>
      </c>
      <c r="C503" s="440" t="s">
        <v>1242</v>
      </c>
      <c r="D503" s="438"/>
      <c r="E503" s="450"/>
      <c r="F503" s="450"/>
      <c r="G503" s="450"/>
      <c r="H503" s="450"/>
      <c r="I503" s="450"/>
      <c r="J503" s="450"/>
      <c r="K503" s="450"/>
      <c r="L503" s="450"/>
      <c r="M503" s="450"/>
      <c r="N503" s="451"/>
      <c r="O503" s="142"/>
    </row>
    <row r="504">
      <c r="A504" s="438" t="s">
        <v>1243</v>
      </c>
      <c r="B504" s="439">
        <v>424510.0</v>
      </c>
      <c r="C504" s="440" t="s">
        <v>1244</v>
      </c>
      <c r="D504" s="438"/>
      <c r="E504" s="438"/>
      <c r="F504" s="438"/>
      <c r="G504" s="438"/>
      <c r="H504" s="438"/>
      <c r="I504" s="438"/>
      <c r="J504" s="438"/>
      <c r="K504" s="438"/>
      <c r="L504" s="438"/>
      <c r="M504" s="438"/>
      <c r="N504" s="441"/>
      <c r="O504" s="142"/>
    </row>
    <row r="505">
      <c r="A505" s="438" t="s">
        <v>1245</v>
      </c>
      <c r="B505" s="439">
        <v>424520.0</v>
      </c>
      <c r="C505" s="440" t="s">
        <v>1246</v>
      </c>
      <c r="D505" s="438"/>
      <c r="E505" s="438"/>
      <c r="F505" s="438"/>
      <c r="G505" s="438"/>
      <c r="H505" s="438"/>
      <c r="I505" s="438"/>
      <c r="J505" s="438"/>
      <c r="K505" s="438"/>
      <c r="L505" s="438"/>
      <c r="M505" s="438"/>
      <c r="N505" s="441"/>
      <c r="O505" s="142"/>
    </row>
    <row r="506">
      <c r="A506" s="438" t="s">
        <v>1247</v>
      </c>
      <c r="B506" s="439">
        <v>424590.0</v>
      </c>
      <c r="C506" s="440" t="s">
        <v>1248</v>
      </c>
      <c r="D506" s="438"/>
      <c r="E506" s="438"/>
      <c r="F506" s="438"/>
      <c r="G506" s="438"/>
      <c r="H506" s="438"/>
      <c r="I506" s="438"/>
      <c r="J506" s="438"/>
      <c r="K506" s="438"/>
      <c r="L506" s="438"/>
      <c r="M506" s="438"/>
      <c r="N506" s="441"/>
      <c r="O506" s="142"/>
    </row>
    <row r="507">
      <c r="A507" s="438" t="s">
        <v>1249</v>
      </c>
      <c r="B507" s="439">
        <v>424610.0</v>
      </c>
      <c r="C507" s="440" t="s">
        <v>1250</v>
      </c>
      <c r="D507" s="438"/>
      <c r="E507" s="438"/>
      <c r="F507" s="438"/>
      <c r="G507" s="438"/>
      <c r="H507" s="438"/>
      <c r="I507" s="438"/>
      <c r="J507" s="438"/>
      <c r="K507" s="438"/>
      <c r="L507" s="438"/>
      <c r="M507" s="438"/>
      <c r="N507" s="441"/>
      <c r="O507" s="142"/>
    </row>
    <row r="508">
      <c r="A508" s="438" t="s">
        <v>1251</v>
      </c>
      <c r="B508" s="439">
        <v>424690.0</v>
      </c>
      <c r="C508" s="440" t="s">
        <v>1252</v>
      </c>
      <c r="D508" s="438"/>
      <c r="E508" s="450"/>
      <c r="F508" s="450"/>
      <c r="G508" s="450"/>
      <c r="H508" s="450"/>
      <c r="I508" s="450"/>
      <c r="J508" s="450"/>
      <c r="K508" s="450"/>
      <c r="L508" s="450"/>
      <c r="M508" s="450"/>
      <c r="N508" s="451"/>
      <c r="O508" s="142"/>
    </row>
    <row r="509">
      <c r="A509" s="438" t="s">
        <v>1253</v>
      </c>
      <c r="B509" s="439">
        <v>424710.0</v>
      </c>
      <c r="C509" s="440" t="s">
        <v>1254</v>
      </c>
      <c r="D509" s="438"/>
      <c r="E509" s="450"/>
      <c r="F509" s="450"/>
      <c r="G509" s="450"/>
      <c r="H509" s="450"/>
      <c r="I509" s="450"/>
      <c r="J509" s="450"/>
      <c r="K509" s="450"/>
      <c r="L509" s="450"/>
      <c r="M509" s="450"/>
      <c r="N509" s="451"/>
      <c r="O509" s="142"/>
    </row>
    <row r="510">
      <c r="A510" s="438" t="s">
        <v>1255</v>
      </c>
      <c r="B510" s="439">
        <v>424720.0</v>
      </c>
      <c r="C510" s="440" t="s">
        <v>1256</v>
      </c>
      <c r="D510" s="438"/>
      <c r="E510" s="450"/>
      <c r="F510" s="450"/>
      <c r="G510" s="450"/>
      <c r="H510" s="450"/>
      <c r="I510" s="450"/>
      <c r="J510" s="450"/>
      <c r="K510" s="450"/>
      <c r="L510" s="450"/>
      <c r="M510" s="450"/>
      <c r="N510" s="451"/>
      <c r="O510" s="142"/>
    </row>
    <row r="511">
      <c r="A511" s="438" t="s">
        <v>1257</v>
      </c>
      <c r="B511" s="439">
        <v>424810.0</v>
      </c>
      <c r="C511" s="440" t="s">
        <v>1258</v>
      </c>
      <c r="D511" s="438"/>
      <c r="E511" s="438"/>
      <c r="F511" s="438"/>
      <c r="G511" s="438"/>
      <c r="H511" s="438"/>
      <c r="I511" s="438"/>
      <c r="J511" s="438"/>
      <c r="K511" s="438"/>
      <c r="L511" s="438"/>
      <c r="M511" s="438"/>
      <c r="N511" s="441"/>
      <c r="O511" s="142"/>
    </row>
    <row r="512">
      <c r="A512" s="438" t="s">
        <v>1259</v>
      </c>
      <c r="B512" s="439">
        <v>424820.0</v>
      </c>
      <c r="C512" s="440" t="s">
        <v>1260</v>
      </c>
      <c r="D512" s="438"/>
      <c r="E512" s="438"/>
      <c r="F512" s="438"/>
      <c r="G512" s="438"/>
      <c r="H512" s="438"/>
      <c r="I512" s="438"/>
      <c r="J512" s="438"/>
      <c r="K512" s="438"/>
      <c r="L512" s="438"/>
      <c r="M512" s="438"/>
      <c r="N512" s="441"/>
      <c r="O512" s="142"/>
    </row>
    <row r="513">
      <c r="A513" s="438" t="s">
        <v>1261</v>
      </c>
      <c r="B513" s="439">
        <v>424910.0</v>
      </c>
      <c r="C513" s="440" t="s">
        <v>1262</v>
      </c>
      <c r="D513" s="438"/>
      <c r="E513" s="450"/>
      <c r="F513" s="450"/>
      <c r="G513" s="450"/>
      <c r="H513" s="450"/>
      <c r="I513" s="450"/>
      <c r="J513" s="450"/>
      <c r="K513" s="450"/>
      <c r="L513" s="450"/>
      <c r="M513" s="450"/>
      <c r="N513" s="451"/>
      <c r="O513" s="142"/>
    </row>
    <row r="514">
      <c r="A514" s="438" t="s">
        <v>1263</v>
      </c>
      <c r="B514" s="439">
        <v>424920.0</v>
      </c>
      <c r="C514" s="440" t="s">
        <v>1264</v>
      </c>
      <c r="D514" s="438"/>
      <c r="E514" s="438"/>
      <c r="F514" s="438"/>
      <c r="G514" s="438"/>
      <c r="H514" s="438"/>
      <c r="I514" s="438"/>
      <c r="J514" s="438"/>
      <c r="K514" s="438"/>
      <c r="L514" s="438"/>
      <c r="M514" s="438"/>
      <c r="N514" s="441"/>
      <c r="O514" s="142"/>
    </row>
    <row r="515">
      <c r="A515" s="438" t="s">
        <v>1265</v>
      </c>
      <c r="B515" s="439">
        <v>424930.0</v>
      </c>
      <c r="C515" s="440" t="s">
        <v>1266</v>
      </c>
      <c r="D515" s="438"/>
      <c r="E515" s="450"/>
      <c r="F515" s="450"/>
      <c r="G515" s="450"/>
      <c r="H515" s="450"/>
      <c r="I515" s="450"/>
      <c r="J515" s="450"/>
      <c r="K515" s="450"/>
      <c r="L515" s="450"/>
      <c r="M515" s="450"/>
      <c r="N515" s="451"/>
      <c r="O515" s="142"/>
    </row>
    <row r="516">
      <c r="A516" s="438" t="s">
        <v>1267</v>
      </c>
      <c r="B516" s="439">
        <v>424940.0</v>
      </c>
      <c r="C516" s="440" t="s">
        <v>1268</v>
      </c>
      <c r="D516" s="438"/>
      <c r="E516" s="450"/>
      <c r="F516" s="450"/>
      <c r="G516" s="450"/>
      <c r="H516" s="450"/>
      <c r="I516" s="450"/>
      <c r="J516" s="450"/>
      <c r="K516" s="450"/>
      <c r="L516" s="450"/>
      <c r="M516" s="450"/>
      <c r="N516" s="451"/>
      <c r="O516" s="142"/>
    </row>
    <row r="517">
      <c r="A517" s="438" t="s">
        <v>1269</v>
      </c>
      <c r="B517" s="439">
        <v>424950.0</v>
      </c>
      <c r="C517" s="440" t="s">
        <v>1270</v>
      </c>
      <c r="D517" s="438"/>
      <c r="E517" s="438"/>
      <c r="F517" s="438"/>
      <c r="G517" s="438"/>
      <c r="H517" s="438"/>
      <c r="I517" s="438"/>
      <c r="J517" s="438"/>
      <c r="K517" s="438"/>
      <c r="L517" s="438"/>
      <c r="M517" s="438"/>
      <c r="N517" s="441"/>
      <c r="O517" s="142"/>
    </row>
    <row r="518">
      <c r="A518" s="438" t="s">
        <v>1271</v>
      </c>
      <c r="B518" s="439">
        <v>424990.0</v>
      </c>
      <c r="C518" s="440" t="s">
        <v>1272</v>
      </c>
      <c r="D518" s="438"/>
      <c r="E518" s="450"/>
      <c r="F518" s="450"/>
      <c r="G518" s="450"/>
      <c r="H518" s="450"/>
      <c r="I518" s="450"/>
      <c r="J518" s="450"/>
      <c r="K518" s="450"/>
      <c r="L518" s="450"/>
      <c r="M518" s="450"/>
      <c r="N518" s="451"/>
      <c r="O518" s="142"/>
    </row>
    <row r="519">
      <c r="A519" s="438" t="s">
        <v>1273</v>
      </c>
      <c r="B519" s="439">
        <v>425120.0</v>
      </c>
      <c r="C519" s="440" t="s">
        <v>1274</v>
      </c>
      <c r="D519" s="438"/>
      <c r="E519" s="450"/>
      <c r="F519" s="450"/>
      <c r="G519" s="450"/>
      <c r="H519" s="450"/>
      <c r="I519" s="450"/>
      <c r="J519" s="450"/>
      <c r="K519" s="450"/>
      <c r="L519" s="450"/>
      <c r="M519" s="450"/>
      <c r="N519" s="451"/>
      <c r="O519" s="142"/>
    </row>
    <row r="520">
      <c r="A520" s="438" t="s">
        <v>1275</v>
      </c>
      <c r="B520" s="439">
        <v>441110.0</v>
      </c>
      <c r="C520" s="440" t="s">
        <v>1276</v>
      </c>
      <c r="D520" s="438"/>
      <c r="E520" s="450"/>
      <c r="F520" s="450"/>
      <c r="G520" s="450"/>
      <c r="H520" s="450"/>
      <c r="I520" s="450"/>
      <c r="J520" s="450"/>
      <c r="K520" s="450"/>
      <c r="L520" s="450"/>
      <c r="M520" s="450"/>
      <c r="N520" s="451"/>
      <c r="O520" s="142"/>
    </row>
    <row r="521">
      <c r="A521" s="438" t="s">
        <v>1277</v>
      </c>
      <c r="B521" s="439">
        <v>441120.0</v>
      </c>
      <c r="C521" s="440" t="s">
        <v>1278</v>
      </c>
      <c r="D521" s="438"/>
      <c r="E521" s="438"/>
      <c r="F521" s="438"/>
      <c r="G521" s="438"/>
      <c r="H521" s="438"/>
      <c r="I521" s="438"/>
      <c r="J521" s="438"/>
      <c r="K521" s="438"/>
      <c r="L521" s="438"/>
      <c r="M521" s="438"/>
      <c r="N521" s="441"/>
      <c r="O521" s="142"/>
    </row>
    <row r="522">
      <c r="A522" s="438" t="s">
        <v>1279</v>
      </c>
      <c r="B522" s="439">
        <v>441210.0</v>
      </c>
      <c r="C522" s="440" t="s">
        <v>1280</v>
      </c>
      <c r="D522" s="438"/>
      <c r="E522" s="450"/>
      <c r="F522" s="450"/>
      <c r="G522" s="450"/>
      <c r="H522" s="450"/>
      <c r="I522" s="450"/>
      <c r="J522" s="450"/>
      <c r="K522" s="450"/>
      <c r="L522" s="450"/>
      <c r="M522" s="450"/>
      <c r="N522" s="451"/>
      <c r="O522" s="142"/>
    </row>
    <row r="523">
      <c r="A523" s="438" t="s">
        <v>1281</v>
      </c>
      <c r="B523" s="439">
        <v>441222.0</v>
      </c>
      <c r="C523" s="440" t="s">
        <v>1282</v>
      </c>
      <c r="D523" s="438"/>
      <c r="E523" s="450"/>
      <c r="F523" s="450"/>
      <c r="G523" s="450"/>
      <c r="H523" s="450"/>
      <c r="I523" s="450"/>
      <c r="J523" s="450"/>
      <c r="K523" s="450"/>
      <c r="L523" s="450"/>
      <c r="M523" s="450"/>
      <c r="N523" s="451"/>
      <c r="O523" s="142"/>
    </row>
    <row r="524">
      <c r="A524" s="438" t="s">
        <v>1283</v>
      </c>
      <c r="B524" s="439">
        <v>441227.0</v>
      </c>
      <c r="C524" s="440" t="s">
        <v>1284</v>
      </c>
      <c r="D524" s="438"/>
      <c r="E524" s="450"/>
      <c r="F524" s="450"/>
      <c r="G524" s="450"/>
      <c r="H524" s="450"/>
      <c r="I524" s="450"/>
      <c r="J524" s="450"/>
      <c r="K524" s="450"/>
      <c r="L524" s="450"/>
      <c r="M524" s="450"/>
      <c r="N524" s="451"/>
      <c r="O524" s="142"/>
    </row>
    <row r="525">
      <c r="A525" s="438" t="s">
        <v>1285</v>
      </c>
      <c r="B525" s="439">
        <v>441330.0</v>
      </c>
      <c r="C525" s="440" t="s">
        <v>1286</v>
      </c>
      <c r="D525" s="438"/>
      <c r="E525" s="450"/>
      <c r="F525" s="450"/>
      <c r="G525" s="450"/>
      <c r="H525" s="450"/>
      <c r="I525" s="450"/>
      <c r="J525" s="450"/>
      <c r="K525" s="450"/>
      <c r="L525" s="450"/>
      <c r="M525" s="450"/>
      <c r="N525" s="451"/>
      <c r="O525" s="142"/>
    </row>
    <row r="526">
      <c r="A526" s="438" t="s">
        <v>1287</v>
      </c>
      <c r="B526" s="439">
        <v>441340.0</v>
      </c>
      <c r="C526" s="440" t="s">
        <v>1288</v>
      </c>
      <c r="D526" s="438"/>
      <c r="E526" s="450"/>
      <c r="F526" s="450"/>
      <c r="G526" s="450"/>
      <c r="H526" s="450"/>
      <c r="I526" s="450"/>
      <c r="J526" s="450"/>
      <c r="K526" s="450"/>
      <c r="L526" s="450"/>
      <c r="M526" s="450"/>
      <c r="N526" s="451"/>
      <c r="O526" s="142"/>
    </row>
    <row r="527">
      <c r="A527" s="438" t="s">
        <v>1289</v>
      </c>
      <c r="B527" s="439">
        <v>444110.0</v>
      </c>
      <c r="C527" s="440" t="s">
        <v>1290</v>
      </c>
      <c r="D527" s="438"/>
      <c r="E527" s="450"/>
      <c r="F527" s="450"/>
      <c r="G527" s="450"/>
      <c r="H527" s="450"/>
      <c r="I527" s="450"/>
      <c r="J527" s="450"/>
      <c r="K527" s="450"/>
      <c r="L527" s="450"/>
      <c r="M527" s="450"/>
      <c r="N527" s="451"/>
      <c r="O527" s="142"/>
    </row>
    <row r="528">
      <c r="A528" s="438" t="s">
        <v>1291</v>
      </c>
      <c r="B528" s="439">
        <v>444120.0</v>
      </c>
      <c r="C528" s="440" t="s">
        <v>1292</v>
      </c>
      <c r="D528" s="438"/>
      <c r="E528" s="438"/>
      <c r="F528" s="438"/>
      <c r="G528" s="438"/>
      <c r="H528" s="438"/>
      <c r="I528" s="438"/>
      <c r="J528" s="438"/>
      <c r="K528" s="438"/>
      <c r="L528" s="438"/>
      <c r="M528" s="438"/>
      <c r="N528" s="441"/>
      <c r="O528" s="142"/>
    </row>
    <row r="529">
      <c r="A529" s="438" t="s">
        <v>1293</v>
      </c>
      <c r="B529" s="439">
        <v>444140.0</v>
      </c>
      <c r="C529" s="440" t="s">
        <v>1294</v>
      </c>
      <c r="D529" s="438"/>
      <c r="E529" s="450"/>
      <c r="F529" s="450"/>
      <c r="G529" s="450"/>
      <c r="H529" s="450"/>
      <c r="I529" s="450"/>
      <c r="J529" s="450"/>
      <c r="K529" s="450"/>
      <c r="L529" s="450"/>
      <c r="M529" s="450"/>
      <c r="N529" s="451"/>
      <c r="O529" s="142"/>
    </row>
    <row r="530">
      <c r="A530" s="438" t="s">
        <v>1295</v>
      </c>
      <c r="B530" s="439">
        <v>444180.0</v>
      </c>
      <c r="C530" s="440" t="s">
        <v>1296</v>
      </c>
      <c r="D530" s="438"/>
      <c r="E530" s="450"/>
      <c r="F530" s="450"/>
      <c r="G530" s="450"/>
      <c r="H530" s="450"/>
      <c r="I530" s="450"/>
      <c r="J530" s="450"/>
      <c r="K530" s="450"/>
      <c r="L530" s="450"/>
      <c r="M530" s="450"/>
      <c r="N530" s="451"/>
      <c r="O530" s="142"/>
    </row>
    <row r="531">
      <c r="A531" s="438" t="s">
        <v>1297</v>
      </c>
      <c r="B531" s="439">
        <v>444230.0</v>
      </c>
      <c r="C531" s="440" t="s">
        <v>1298</v>
      </c>
      <c r="D531" s="438"/>
      <c r="E531" s="438"/>
      <c r="F531" s="438"/>
      <c r="G531" s="438"/>
      <c r="H531" s="438"/>
      <c r="I531" s="438"/>
      <c r="J531" s="438"/>
      <c r="K531" s="438"/>
      <c r="L531" s="438"/>
      <c r="M531" s="438"/>
      <c r="N531" s="441"/>
      <c r="O531" s="142"/>
    </row>
    <row r="532">
      <c r="A532" s="438" t="s">
        <v>1299</v>
      </c>
      <c r="B532" s="439">
        <v>444240.0</v>
      </c>
      <c r="C532" s="440" t="s">
        <v>1300</v>
      </c>
      <c r="D532" s="438"/>
      <c r="E532" s="450"/>
      <c r="F532" s="450"/>
      <c r="G532" s="450"/>
      <c r="H532" s="450"/>
      <c r="I532" s="450"/>
      <c r="J532" s="450"/>
      <c r="K532" s="450"/>
      <c r="L532" s="450"/>
      <c r="M532" s="450"/>
      <c r="N532" s="451"/>
      <c r="O532" s="142"/>
    </row>
    <row r="533">
      <c r="A533" s="438" t="s">
        <v>1301</v>
      </c>
      <c r="B533" s="439">
        <v>445110.0</v>
      </c>
      <c r="C533" s="440" t="s">
        <v>1302</v>
      </c>
      <c r="D533" s="438"/>
      <c r="E533" s="450"/>
      <c r="F533" s="450"/>
      <c r="G533" s="450"/>
      <c r="H533" s="450"/>
      <c r="I533" s="450"/>
      <c r="J533" s="450"/>
      <c r="K533" s="450"/>
      <c r="L533" s="450"/>
      <c r="M533" s="450"/>
      <c r="N533" s="451"/>
      <c r="O533" s="142"/>
    </row>
    <row r="534">
      <c r="A534" s="438" t="s">
        <v>1303</v>
      </c>
      <c r="B534" s="439">
        <v>445131.0</v>
      </c>
      <c r="C534" s="440" t="s">
        <v>1304</v>
      </c>
      <c r="D534" s="438"/>
      <c r="E534" s="438"/>
      <c r="F534" s="438"/>
      <c r="G534" s="438"/>
      <c r="H534" s="438"/>
      <c r="I534" s="438"/>
      <c r="J534" s="438"/>
      <c r="K534" s="438"/>
      <c r="L534" s="438"/>
      <c r="M534" s="438"/>
      <c r="N534" s="441"/>
      <c r="O534" s="142"/>
    </row>
    <row r="535">
      <c r="A535" s="438" t="s">
        <v>1305</v>
      </c>
      <c r="B535" s="439">
        <v>445132.0</v>
      </c>
      <c r="C535" s="440" t="s">
        <v>1306</v>
      </c>
      <c r="D535" s="438"/>
      <c r="E535" s="438"/>
      <c r="F535" s="438"/>
      <c r="G535" s="438"/>
      <c r="H535" s="438"/>
      <c r="I535" s="438"/>
      <c r="J535" s="438"/>
      <c r="K535" s="438"/>
      <c r="L535" s="438"/>
      <c r="M535" s="438"/>
      <c r="N535" s="441"/>
      <c r="O535" s="142"/>
    </row>
    <row r="536">
      <c r="A536" s="438" t="s">
        <v>1307</v>
      </c>
      <c r="B536" s="439">
        <v>445230.0</v>
      </c>
      <c r="C536" s="440" t="s">
        <v>1308</v>
      </c>
      <c r="D536" s="438"/>
      <c r="E536" s="450"/>
      <c r="F536" s="450"/>
      <c r="G536" s="450"/>
      <c r="H536" s="450"/>
      <c r="I536" s="450"/>
      <c r="J536" s="450"/>
      <c r="K536" s="450"/>
      <c r="L536" s="450"/>
      <c r="M536" s="450"/>
      <c r="N536" s="451"/>
      <c r="O536" s="142"/>
    </row>
    <row r="537">
      <c r="A537" s="438" t="s">
        <v>1309</v>
      </c>
      <c r="B537" s="439">
        <v>445240.0</v>
      </c>
      <c r="C537" s="440" t="s">
        <v>1310</v>
      </c>
      <c r="D537" s="438"/>
      <c r="E537" s="450"/>
      <c r="F537" s="450"/>
      <c r="G537" s="450"/>
      <c r="H537" s="450"/>
      <c r="I537" s="450"/>
      <c r="J537" s="450"/>
      <c r="K537" s="450"/>
      <c r="L537" s="450"/>
      <c r="M537" s="450"/>
      <c r="N537" s="451"/>
      <c r="O537" s="142"/>
    </row>
    <row r="538">
      <c r="A538" s="438" t="s">
        <v>1311</v>
      </c>
      <c r="B538" s="439">
        <v>445250.0</v>
      </c>
      <c r="C538" s="440" t="s">
        <v>1312</v>
      </c>
      <c r="D538" s="438"/>
      <c r="E538" s="438"/>
      <c r="F538" s="438"/>
      <c r="G538" s="438"/>
      <c r="H538" s="438"/>
      <c r="I538" s="438"/>
      <c r="J538" s="438"/>
      <c r="K538" s="438"/>
      <c r="L538" s="438"/>
      <c r="M538" s="438"/>
      <c r="N538" s="441"/>
      <c r="O538" s="142"/>
    </row>
    <row r="539">
      <c r="A539" s="438" t="s">
        <v>1313</v>
      </c>
      <c r="B539" s="439">
        <v>445291.0</v>
      </c>
      <c r="C539" s="440" t="s">
        <v>1314</v>
      </c>
      <c r="D539" s="438"/>
      <c r="E539" s="450"/>
      <c r="F539" s="450"/>
      <c r="G539" s="450"/>
      <c r="H539" s="450"/>
      <c r="I539" s="450"/>
      <c r="J539" s="450"/>
      <c r="K539" s="450"/>
      <c r="L539" s="450"/>
      <c r="M539" s="450"/>
      <c r="N539" s="451"/>
      <c r="O539" s="142"/>
    </row>
    <row r="540">
      <c r="A540" s="438" t="s">
        <v>1315</v>
      </c>
      <c r="B540" s="439">
        <v>445292.0</v>
      </c>
      <c r="C540" s="440" t="s">
        <v>1316</v>
      </c>
      <c r="D540" s="438"/>
      <c r="E540" s="438"/>
      <c r="F540" s="438"/>
      <c r="G540" s="438"/>
      <c r="H540" s="438"/>
      <c r="I540" s="438"/>
      <c r="J540" s="438"/>
      <c r="K540" s="438"/>
      <c r="L540" s="438"/>
      <c r="M540" s="438"/>
      <c r="N540" s="441"/>
      <c r="O540" s="142"/>
    </row>
    <row r="541">
      <c r="A541" s="438" t="s">
        <v>1317</v>
      </c>
      <c r="B541" s="439">
        <v>445298.0</v>
      </c>
      <c r="C541" s="440" t="s">
        <v>1318</v>
      </c>
      <c r="D541" s="438"/>
      <c r="E541" s="450"/>
      <c r="F541" s="450"/>
      <c r="G541" s="450"/>
      <c r="H541" s="450"/>
      <c r="I541" s="450"/>
      <c r="J541" s="450"/>
      <c r="K541" s="450"/>
      <c r="L541" s="450"/>
      <c r="M541" s="450"/>
      <c r="N541" s="451"/>
      <c r="O541" s="142"/>
    </row>
    <row r="542">
      <c r="A542" s="438" t="s">
        <v>1319</v>
      </c>
      <c r="B542" s="439">
        <v>445320.0</v>
      </c>
      <c r="C542" s="440" t="s">
        <v>1320</v>
      </c>
      <c r="D542" s="438"/>
      <c r="E542" s="450"/>
      <c r="F542" s="450"/>
      <c r="G542" s="450"/>
      <c r="H542" s="450"/>
      <c r="I542" s="450"/>
      <c r="J542" s="450"/>
      <c r="K542" s="450"/>
      <c r="L542" s="450"/>
      <c r="M542" s="450"/>
      <c r="N542" s="451"/>
      <c r="O542" s="142"/>
    </row>
    <row r="543">
      <c r="A543" s="438" t="s">
        <v>1321</v>
      </c>
      <c r="B543" s="439">
        <v>449110.0</v>
      </c>
      <c r="C543" s="440" t="s">
        <v>1322</v>
      </c>
      <c r="D543" s="438"/>
      <c r="E543" s="438"/>
      <c r="F543" s="438"/>
      <c r="G543" s="438"/>
      <c r="H543" s="438"/>
      <c r="I543" s="438"/>
      <c r="J543" s="438"/>
      <c r="K543" s="438"/>
      <c r="L543" s="438"/>
      <c r="M543" s="438"/>
      <c r="N543" s="441"/>
      <c r="O543" s="142"/>
    </row>
    <row r="544">
      <c r="A544" s="438" t="s">
        <v>1323</v>
      </c>
      <c r="B544" s="439">
        <v>449121.0</v>
      </c>
      <c r="C544" s="440" t="s">
        <v>1324</v>
      </c>
      <c r="D544" s="438"/>
      <c r="E544" s="438"/>
      <c r="F544" s="438"/>
      <c r="G544" s="438"/>
      <c r="H544" s="438"/>
      <c r="I544" s="438"/>
      <c r="J544" s="438"/>
      <c r="K544" s="438"/>
      <c r="L544" s="438"/>
      <c r="M544" s="438"/>
      <c r="N544" s="441"/>
      <c r="O544" s="142"/>
    </row>
    <row r="545">
      <c r="A545" s="438" t="s">
        <v>1325</v>
      </c>
      <c r="B545" s="439">
        <v>449122.0</v>
      </c>
      <c r="C545" s="440" t="s">
        <v>1326</v>
      </c>
      <c r="D545" s="438"/>
      <c r="E545" s="438"/>
      <c r="F545" s="438"/>
      <c r="G545" s="438"/>
      <c r="H545" s="438"/>
      <c r="I545" s="438"/>
      <c r="J545" s="438"/>
      <c r="K545" s="438"/>
      <c r="L545" s="438"/>
      <c r="M545" s="438"/>
      <c r="N545" s="441"/>
      <c r="O545" s="142"/>
    </row>
    <row r="546">
      <c r="A546" s="438" t="s">
        <v>1327</v>
      </c>
      <c r="B546" s="439">
        <v>449129.0</v>
      </c>
      <c r="C546" s="440" t="s">
        <v>1328</v>
      </c>
      <c r="D546" s="438"/>
      <c r="E546" s="438"/>
      <c r="F546" s="438"/>
      <c r="G546" s="438"/>
      <c r="H546" s="438"/>
      <c r="I546" s="438"/>
      <c r="J546" s="438"/>
      <c r="K546" s="438"/>
      <c r="L546" s="438"/>
      <c r="M546" s="438"/>
      <c r="N546" s="441"/>
      <c r="O546" s="142"/>
    </row>
    <row r="547">
      <c r="A547" s="438" t="s">
        <v>1329</v>
      </c>
      <c r="B547" s="439">
        <v>449210.0</v>
      </c>
      <c r="C547" s="440" t="s">
        <v>1330</v>
      </c>
      <c r="D547" s="438"/>
      <c r="E547" s="438"/>
      <c r="F547" s="438"/>
      <c r="G547" s="438"/>
      <c r="H547" s="438"/>
      <c r="I547" s="438"/>
      <c r="J547" s="438"/>
      <c r="K547" s="438"/>
      <c r="L547" s="438"/>
      <c r="M547" s="438"/>
      <c r="N547" s="441"/>
      <c r="O547" s="142"/>
    </row>
    <row r="548">
      <c r="A548" s="438" t="s">
        <v>1331</v>
      </c>
      <c r="B548" s="439">
        <v>455110.0</v>
      </c>
      <c r="C548" s="440" t="s">
        <v>1332</v>
      </c>
      <c r="D548" s="438"/>
      <c r="E548" s="438"/>
      <c r="F548" s="438"/>
      <c r="G548" s="438"/>
      <c r="H548" s="438"/>
      <c r="I548" s="438"/>
      <c r="J548" s="438"/>
      <c r="K548" s="438"/>
      <c r="L548" s="438"/>
      <c r="M548" s="438"/>
      <c r="N548" s="441"/>
      <c r="O548" s="142"/>
    </row>
    <row r="549">
      <c r="A549" s="438" t="s">
        <v>1333</v>
      </c>
      <c r="B549" s="439">
        <v>455211.0</v>
      </c>
      <c r="C549" s="440" t="s">
        <v>1334</v>
      </c>
      <c r="D549" s="438"/>
      <c r="E549" s="438"/>
      <c r="F549" s="438"/>
      <c r="G549" s="438"/>
      <c r="H549" s="438"/>
      <c r="I549" s="438"/>
      <c r="J549" s="438"/>
      <c r="K549" s="438"/>
      <c r="L549" s="438"/>
      <c r="M549" s="438"/>
      <c r="N549" s="441"/>
      <c r="O549" s="142"/>
    </row>
    <row r="550">
      <c r="A550" s="438" t="s">
        <v>1335</v>
      </c>
      <c r="B550" s="439">
        <v>455219.0</v>
      </c>
      <c r="C550" s="440" t="s">
        <v>1336</v>
      </c>
      <c r="D550" s="438"/>
      <c r="E550" s="438"/>
      <c r="F550" s="438"/>
      <c r="G550" s="438"/>
      <c r="H550" s="438"/>
      <c r="I550" s="438"/>
      <c r="J550" s="438"/>
      <c r="K550" s="438"/>
      <c r="L550" s="438"/>
      <c r="M550" s="438"/>
      <c r="N550" s="441"/>
      <c r="O550" s="142"/>
    </row>
    <row r="551">
      <c r="A551" s="438" t="s">
        <v>1337</v>
      </c>
      <c r="B551" s="439">
        <v>456110.0</v>
      </c>
      <c r="C551" s="440" t="s">
        <v>1338</v>
      </c>
      <c r="D551" s="438"/>
      <c r="E551" s="438"/>
      <c r="F551" s="438"/>
      <c r="G551" s="438"/>
      <c r="H551" s="438"/>
      <c r="I551" s="438"/>
      <c r="J551" s="438"/>
      <c r="K551" s="438"/>
      <c r="L551" s="438"/>
      <c r="M551" s="438"/>
      <c r="N551" s="441"/>
      <c r="O551" s="142"/>
    </row>
    <row r="552">
      <c r="A552" s="438" t="s">
        <v>1339</v>
      </c>
      <c r="B552" s="439">
        <v>456120.0</v>
      </c>
      <c r="C552" s="440" t="s">
        <v>1340</v>
      </c>
      <c r="D552" s="438"/>
      <c r="E552" s="438"/>
      <c r="F552" s="438"/>
      <c r="G552" s="438"/>
      <c r="H552" s="438"/>
      <c r="I552" s="438"/>
      <c r="J552" s="438"/>
      <c r="K552" s="438"/>
      <c r="L552" s="438"/>
      <c r="M552" s="438"/>
      <c r="N552" s="441"/>
      <c r="O552" s="142"/>
    </row>
    <row r="553">
      <c r="A553" s="438" t="s">
        <v>1341</v>
      </c>
      <c r="B553" s="439">
        <v>456130.0</v>
      </c>
      <c r="C553" s="440" t="s">
        <v>1342</v>
      </c>
      <c r="D553" s="438"/>
      <c r="E553" s="438"/>
      <c r="F553" s="438"/>
      <c r="G553" s="438"/>
      <c r="H553" s="438"/>
      <c r="I553" s="438"/>
      <c r="J553" s="438"/>
      <c r="K553" s="438"/>
      <c r="L553" s="438"/>
      <c r="M553" s="438"/>
      <c r="N553" s="441"/>
      <c r="O553" s="142"/>
    </row>
    <row r="554">
      <c r="A554" s="438" t="s">
        <v>1343</v>
      </c>
      <c r="B554" s="439">
        <v>456191.0</v>
      </c>
      <c r="C554" s="440" t="s">
        <v>1344</v>
      </c>
      <c r="D554" s="438"/>
      <c r="E554" s="438"/>
      <c r="F554" s="438"/>
      <c r="G554" s="438"/>
      <c r="H554" s="438"/>
      <c r="I554" s="438"/>
      <c r="J554" s="438"/>
      <c r="K554" s="438"/>
      <c r="L554" s="438"/>
      <c r="M554" s="438"/>
      <c r="N554" s="441"/>
      <c r="O554" s="142"/>
    </row>
    <row r="555">
      <c r="A555" s="438" t="s">
        <v>1345</v>
      </c>
      <c r="B555" s="439">
        <v>456199.0</v>
      </c>
      <c r="C555" s="440" t="s">
        <v>1346</v>
      </c>
      <c r="D555" s="438"/>
      <c r="E555" s="438"/>
      <c r="F555" s="438"/>
      <c r="G555" s="438"/>
      <c r="H555" s="438"/>
      <c r="I555" s="438"/>
      <c r="J555" s="438"/>
      <c r="K555" s="438"/>
      <c r="L555" s="438"/>
      <c r="M555" s="438"/>
      <c r="N555" s="441"/>
      <c r="O555" s="142"/>
    </row>
    <row r="556">
      <c r="A556" s="438" t="s">
        <v>1347</v>
      </c>
      <c r="B556" s="439">
        <v>457110.0</v>
      </c>
      <c r="C556" s="440" t="s">
        <v>1348</v>
      </c>
      <c r="D556" s="438"/>
      <c r="E556" s="438"/>
      <c r="F556" s="438"/>
      <c r="G556" s="438"/>
      <c r="H556" s="438"/>
      <c r="I556" s="438"/>
      <c r="J556" s="438"/>
      <c r="K556" s="438"/>
      <c r="L556" s="438"/>
      <c r="M556" s="438"/>
      <c r="N556" s="441"/>
      <c r="O556" s="142"/>
    </row>
    <row r="557">
      <c r="A557" s="438" t="s">
        <v>1349</v>
      </c>
      <c r="B557" s="439">
        <v>457120.0</v>
      </c>
      <c r="C557" s="440" t="s">
        <v>1350</v>
      </c>
      <c r="D557" s="438"/>
      <c r="E557" s="438"/>
      <c r="F557" s="438"/>
      <c r="G557" s="438"/>
      <c r="H557" s="438"/>
      <c r="I557" s="438"/>
      <c r="J557" s="438"/>
      <c r="K557" s="438"/>
      <c r="L557" s="438"/>
      <c r="M557" s="438"/>
      <c r="N557" s="441"/>
      <c r="O557" s="142"/>
    </row>
    <row r="558">
      <c r="A558" s="438" t="s">
        <v>1351</v>
      </c>
      <c r="B558" s="439">
        <v>457210.0</v>
      </c>
      <c r="C558" s="440" t="s">
        <v>1352</v>
      </c>
      <c r="D558" s="438"/>
      <c r="E558" s="438"/>
      <c r="F558" s="438"/>
      <c r="G558" s="438"/>
      <c r="H558" s="438"/>
      <c r="I558" s="438"/>
      <c r="J558" s="438"/>
      <c r="K558" s="438"/>
      <c r="L558" s="438"/>
      <c r="M558" s="438"/>
      <c r="N558" s="441"/>
      <c r="O558" s="142"/>
    </row>
    <row r="559">
      <c r="A559" s="438" t="s">
        <v>1353</v>
      </c>
      <c r="B559" s="439">
        <v>458110.0</v>
      </c>
      <c r="C559" s="440" t="s">
        <v>1354</v>
      </c>
      <c r="D559" s="438"/>
      <c r="E559" s="438"/>
      <c r="F559" s="438"/>
      <c r="G559" s="438"/>
      <c r="H559" s="438"/>
      <c r="I559" s="438"/>
      <c r="J559" s="438"/>
      <c r="K559" s="438"/>
      <c r="L559" s="438"/>
      <c r="M559" s="438"/>
      <c r="N559" s="441"/>
      <c r="O559" s="142"/>
    </row>
    <row r="560">
      <c r="A560" s="438" t="s">
        <v>1355</v>
      </c>
      <c r="B560" s="439">
        <v>458210.0</v>
      </c>
      <c r="C560" s="440" t="s">
        <v>1356</v>
      </c>
      <c r="D560" s="438"/>
      <c r="E560" s="438"/>
      <c r="F560" s="438"/>
      <c r="G560" s="438"/>
      <c r="H560" s="438"/>
      <c r="I560" s="438"/>
      <c r="J560" s="438"/>
      <c r="K560" s="438"/>
      <c r="L560" s="438"/>
      <c r="M560" s="438"/>
      <c r="N560" s="441"/>
      <c r="O560" s="142"/>
    </row>
    <row r="561">
      <c r="A561" s="438" t="s">
        <v>1357</v>
      </c>
      <c r="B561" s="439">
        <v>458310.0</v>
      </c>
      <c r="C561" s="440" t="s">
        <v>1358</v>
      </c>
      <c r="D561" s="438"/>
      <c r="E561" s="438"/>
      <c r="F561" s="438"/>
      <c r="G561" s="438"/>
      <c r="H561" s="438"/>
      <c r="I561" s="438"/>
      <c r="J561" s="438"/>
      <c r="K561" s="438"/>
      <c r="L561" s="438"/>
      <c r="M561" s="438"/>
      <c r="N561" s="441"/>
      <c r="O561" s="142"/>
    </row>
    <row r="562">
      <c r="A562" s="438" t="s">
        <v>1359</v>
      </c>
      <c r="B562" s="439">
        <v>458320.0</v>
      </c>
      <c r="C562" s="440" t="s">
        <v>1360</v>
      </c>
      <c r="D562" s="438"/>
      <c r="E562" s="438"/>
      <c r="F562" s="438"/>
      <c r="G562" s="438"/>
      <c r="H562" s="438"/>
      <c r="I562" s="438"/>
      <c r="J562" s="438"/>
      <c r="K562" s="438"/>
      <c r="L562" s="438"/>
      <c r="M562" s="438"/>
      <c r="N562" s="441"/>
      <c r="O562" s="142"/>
    </row>
    <row r="563">
      <c r="A563" s="438" t="s">
        <v>1361</v>
      </c>
      <c r="B563" s="439">
        <v>459110.0</v>
      </c>
      <c r="C563" s="440" t="s">
        <v>1362</v>
      </c>
      <c r="D563" s="438"/>
      <c r="E563" s="438"/>
      <c r="F563" s="438"/>
      <c r="G563" s="438"/>
      <c r="H563" s="438"/>
      <c r="I563" s="438"/>
      <c r="J563" s="438"/>
      <c r="K563" s="438"/>
      <c r="L563" s="438"/>
      <c r="M563" s="438"/>
      <c r="N563" s="441"/>
      <c r="O563" s="142"/>
    </row>
    <row r="564">
      <c r="A564" s="438" t="s">
        <v>1363</v>
      </c>
      <c r="B564" s="439">
        <v>459120.0</v>
      </c>
      <c r="C564" s="440" t="s">
        <v>1364</v>
      </c>
      <c r="D564" s="438"/>
      <c r="E564" s="438"/>
      <c r="F564" s="438"/>
      <c r="G564" s="438"/>
      <c r="H564" s="438"/>
      <c r="I564" s="438"/>
      <c r="J564" s="438"/>
      <c r="K564" s="438"/>
      <c r="L564" s="438"/>
      <c r="M564" s="438"/>
      <c r="N564" s="441"/>
      <c r="O564" s="142"/>
    </row>
    <row r="565">
      <c r="A565" s="438" t="s">
        <v>1365</v>
      </c>
      <c r="B565" s="439">
        <v>459130.0</v>
      </c>
      <c r="C565" s="440" t="s">
        <v>1366</v>
      </c>
      <c r="D565" s="438"/>
      <c r="E565" s="438"/>
      <c r="F565" s="438"/>
      <c r="G565" s="438"/>
      <c r="H565" s="438"/>
      <c r="I565" s="438"/>
      <c r="J565" s="438"/>
      <c r="K565" s="438"/>
      <c r="L565" s="438"/>
      <c r="M565" s="438"/>
      <c r="N565" s="441"/>
      <c r="O565" s="142"/>
    </row>
    <row r="566">
      <c r="A566" s="438" t="s">
        <v>1367</v>
      </c>
      <c r="B566" s="439">
        <v>459140.0</v>
      </c>
      <c r="C566" s="440" t="s">
        <v>1368</v>
      </c>
      <c r="D566" s="438"/>
      <c r="E566" s="438"/>
      <c r="F566" s="438"/>
      <c r="G566" s="438"/>
      <c r="H566" s="438"/>
      <c r="I566" s="438"/>
      <c r="J566" s="438"/>
      <c r="K566" s="438"/>
      <c r="L566" s="438"/>
      <c r="M566" s="438"/>
      <c r="N566" s="441"/>
      <c r="O566" s="142"/>
    </row>
    <row r="567">
      <c r="A567" s="438" t="s">
        <v>1369</v>
      </c>
      <c r="B567" s="439">
        <v>459210.0</v>
      </c>
      <c r="C567" s="440" t="s">
        <v>1370</v>
      </c>
      <c r="D567" s="438"/>
      <c r="E567" s="438"/>
      <c r="F567" s="438"/>
      <c r="G567" s="438"/>
      <c r="H567" s="438"/>
      <c r="I567" s="438"/>
      <c r="J567" s="438"/>
      <c r="K567" s="438"/>
      <c r="L567" s="438"/>
      <c r="M567" s="438"/>
      <c r="N567" s="441"/>
      <c r="O567" s="142"/>
    </row>
    <row r="568">
      <c r="A568" s="438" t="s">
        <v>1371</v>
      </c>
      <c r="B568" s="439">
        <v>459310.0</v>
      </c>
      <c r="C568" s="440" t="s">
        <v>1372</v>
      </c>
      <c r="D568" s="438"/>
      <c r="E568" s="438"/>
      <c r="F568" s="438"/>
      <c r="G568" s="438"/>
      <c r="H568" s="438"/>
      <c r="I568" s="438"/>
      <c r="J568" s="438"/>
      <c r="K568" s="438"/>
      <c r="L568" s="438"/>
      <c r="M568" s="438"/>
      <c r="N568" s="441"/>
      <c r="O568" s="142"/>
    </row>
    <row r="569">
      <c r="A569" s="438" t="s">
        <v>1373</v>
      </c>
      <c r="B569" s="439">
        <v>459410.0</v>
      </c>
      <c r="C569" s="440" t="s">
        <v>1374</v>
      </c>
      <c r="D569" s="438"/>
      <c r="E569" s="438"/>
      <c r="F569" s="438"/>
      <c r="G569" s="438"/>
      <c r="H569" s="438"/>
      <c r="I569" s="438"/>
      <c r="J569" s="438"/>
      <c r="K569" s="438"/>
      <c r="L569" s="438"/>
      <c r="M569" s="438"/>
      <c r="N569" s="441"/>
      <c r="O569" s="142"/>
    </row>
    <row r="570">
      <c r="A570" s="438" t="s">
        <v>1375</v>
      </c>
      <c r="B570" s="439">
        <v>459420.0</v>
      </c>
      <c r="C570" s="440" t="s">
        <v>1376</v>
      </c>
      <c r="D570" s="438"/>
      <c r="E570" s="438"/>
      <c r="F570" s="438"/>
      <c r="G570" s="438"/>
      <c r="H570" s="438"/>
      <c r="I570" s="438"/>
      <c r="J570" s="438"/>
      <c r="K570" s="438"/>
      <c r="L570" s="438"/>
      <c r="M570" s="438"/>
      <c r="N570" s="441"/>
      <c r="O570" s="142"/>
    </row>
    <row r="571">
      <c r="A571" s="438" t="s">
        <v>1377</v>
      </c>
      <c r="B571" s="439">
        <v>459510.0</v>
      </c>
      <c r="C571" s="440" t="s">
        <v>1378</v>
      </c>
      <c r="D571" s="438"/>
      <c r="E571" s="438"/>
      <c r="F571" s="438"/>
      <c r="G571" s="438"/>
      <c r="H571" s="438"/>
      <c r="I571" s="438"/>
      <c r="J571" s="438"/>
      <c r="K571" s="438"/>
      <c r="L571" s="438"/>
      <c r="M571" s="438"/>
      <c r="N571" s="441"/>
      <c r="O571" s="142"/>
    </row>
    <row r="572">
      <c r="A572" s="438" t="s">
        <v>1379</v>
      </c>
      <c r="B572" s="439">
        <v>459910.0</v>
      </c>
      <c r="C572" s="440" t="s">
        <v>1380</v>
      </c>
      <c r="D572" s="438"/>
      <c r="E572" s="438"/>
      <c r="F572" s="438"/>
      <c r="G572" s="438"/>
      <c r="H572" s="438"/>
      <c r="I572" s="438"/>
      <c r="J572" s="438"/>
      <c r="K572" s="438"/>
      <c r="L572" s="438"/>
      <c r="M572" s="438"/>
      <c r="N572" s="441"/>
      <c r="O572" s="142"/>
    </row>
    <row r="573">
      <c r="A573" s="438" t="s">
        <v>1381</v>
      </c>
      <c r="B573" s="439">
        <v>459920.0</v>
      </c>
      <c r="C573" s="440" t="s">
        <v>1382</v>
      </c>
      <c r="D573" s="438"/>
      <c r="E573" s="438"/>
      <c r="F573" s="438"/>
      <c r="G573" s="438"/>
      <c r="H573" s="438"/>
      <c r="I573" s="438"/>
      <c r="J573" s="438"/>
      <c r="K573" s="438"/>
      <c r="L573" s="438"/>
      <c r="M573" s="438"/>
      <c r="N573" s="441"/>
      <c r="O573" s="142"/>
    </row>
    <row r="574">
      <c r="A574" s="438" t="s">
        <v>1383</v>
      </c>
      <c r="B574" s="439">
        <v>459930.0</v>
      </c>
      <c r="C574" s="440" t="s">
        <v>1384</v>
      </c>
      <c r="D574" s="438"/>
      <c r="E574" s="438"/>
      <c r="F574" s="438"/>
      <c r="G574" s="438"/>
      <c r="H574" s="438"/>
      <c r="I574" s="438"/>
      <c r="J574" s="438"/>
      <c r="K574" s="438"/>
      <c r="L574" s="438"/>
      <c r="M574" s="438"/>
      <c r="N574" s="441"/>
      <c r="O574" s="142"/>
    </row>
    <row r="575">
      <c r="A575" s="438" t="s">
        <v>1385</v>
      </c>
      <c r="B575" s="439">
        <v>459991.0</v>
      </c>
      <c r="C575" s="440" t="s">
        <v>1386</v>
      </c>
      <c r="D575" s="438"/>
      <c r="E575" s="438"/>
      <c r="F575" s="438"/>
      <c r="G575" s="438"/>
      <c r="H575" s="438"/>
      <c r="I575" s="438"/>
      <c r="J575" s="438"/>
      <c r="K575" s="438"/>
      <c r="L575" s="438"/>
      <c r="M575" s="438"/>
      <c r="N575" s="441"/>
      <c r="O575" s="142"/>
    </row>
    <row r="576">
      <c r="A576" s="438" t="s">
        <v>1387</v>
      </c>
      <c r="B576" s="439">
        <v>459999.0</v>
      </c>
      <c r="C576" s="440" t="s">
        <v>1388</v>
      </c>
      <c r="D576" s="438"/>
      <c r="E576" s="438"/>
      <c r="F576" s="438"/>
      <c r="G576" s="438"/>
      <c r="H576" s="438"/>
      <c r="I576" s="438"/>
      <c r="J576" s="438"/>
      <c r="K576" s="438"/>
      <c r="L576" s="438"/>
      <c r="M576" s="438"/>
      <c r="N576" s="441"/>
      <c r="O576" s="142"/>
    </row>
    <row r="577">
      <c r="A577" s="438" t="s">
        <v>1389</v>
      </c>
      <c r="B577" s="439">
        <v>481111.0</v>
      </c>
      <c r="C577" s="440" t="s">
        <v>1390</v>
      </c>
      <c r="D577" s="438"/>
      <c r="E577" s="438"/>
      <c r="F577" s="438"/>
      <c r="G577" s="438"/>
      <c r="H577" s="438"/>
      <c r="I577" s="438"/>
      <c r="J577" s="438"/>
      <c r="K577" s="438"/>
      <c r="L577" s="438"/>
      <c r="M577" s="438"/>
      <c r="N577" s="441"/>
      <c r="O577" s="142"/>
    </row>
    <row r="578">
      <c r="A578" s="438" t="s">
        <v>1391</v>
      </c>
      <c r="B578" s="439">
        <v>481112.0</v>
      </c>
      <c r="C578" s="440" t="s">
        <v>1392</v>
      </c>
      <c r="D578" s="438"/>
      <c r="E578" s="450"/>
      <c r="F578" s="450"/>
      <c r="G578" s="450"/>
      <c r="H578" s="450"/>
      <c r="I578" s="450"/>
      <c r="J578" s="450"/>
      <c r="K578" s="450"/>
      <c r="L578" s="450"/>
      <c r="M578" s="450"/>
      <c r="N578" s="451"/>
      <c r="O578" s="142"/>
    </row>
    <row r="579">
      <c r="A579" s="438" t="s">
        <v>1393</v>
      </c>
      <c r="B579" s="439">
        <v>481211.0</v>
      </c>
      <c r="C579" s="440" t="s">
        <v>1394</v>
      </c>
      <c r="D579" s="438"/>
      <c r="E579" s="450"/>
      <c r="F579" s="450"/>
      <c r="G579" s="450"/>
      <c r="H579" s="450"/>
      <c r="I579" s="450"/>
      <c r="J579" s="450"/>
      <c r="K579" s="450"/>
      <c r="L579" s="450"/>
      <c r="M579" s="450"/>
      <c r="N579" s="451"/>
      <c r="O579" s="142"/>
    </row>
    <row r="580">
      <c r="A580" s="438" t="s">
        <v>1395</v>
      </c>
      <c r="B580" s="439">
        <v>481212.0</v>
      </c>
      <c r="C580" s="440" t="s">
        <v>1396</v>
      </c>
      <c r="D580" s="438"/>
      <c r="E580" s="450"/>
      <c r="F580" s="450"/>
      <c r="G580" s="450"/>
      <c r="H580" s="450"/>
      <c r="I580" s="450"/>
      <c r="J580" s="450"/>
      <c r="K580" s="450"/>
      <c r="L580" s="450"/>
      <c r="M580" s="450"/>
      <c r="N580" s="451"/>
      <c r="O580" s="142"/>
    </row>
    <row r="581">
      <c r="A581" s="438" t="s">
        <v>1397</v>
      </c>
      <c r="B581" s="439">
        <v>481219.0</v>
      </c>
      <c r="C581" s="449" t="s">
        <v>1398</v>
      </c>
      <c r="D581" s="438"/>
      <c r="E581" s="438"/>
      <c r="F581" s="438"/>
      <c r="G581" s="438"/>
      <c r="H581" s="438"/>
      <c r="I581" s="438"/>
      <c r="J581" s="438"/>
      <c r="K581" s="438"/>
      <c r="L581" s="438"/>
      <c r="M581" s="438"/>
      <c r="N581" s="441"/>
      <c r="O581" s="142"/>
    </row>
    <row r="582">
      <c r="A582" s="438" t="s">
        <v>1399</v>
      </c>
      <c r="B582" s="439">
        <v>482111.0</v>
      </c>
      <c r="C582" s="440" t="s">
        <v>1400</v>
      </c>
      <c r="D582" s="438"/>
      <c r="E582" s="450"/>
      <c r="F582" s="450"/>
      <c r="G582" s="450"/>
      <c r="H582" s="450"/>
      <c r="I582" s="450"/>
      <c r="J582" s="450"/>
      <c r="K582" s="450"/>
      <c r="L582" s="450"/>
      <c r="M582" s="450"/>
      <c r="N582" s="451"/>
      <c r="O582" s="142"/>
    </row>
    <row r="583">
      <c r="A583" s="438" t="s">
        <v>1401</v>
      </c>
      <c r="B583" s="439">
        <v>482112.0</v>
      </c>
      <c r="C583" s="440" t="s">
        <v>1402</v>
      </c>
      <c r="D583" s="438"/>
      <c r="E583" s="450"/>
      <c r="F583" s="450"/>
      <c r="G583" s="450"/>
      <c r="H583" s="450"/>
      <c r="I583" s="450"/>
      <c r="J583" s="450"/>
      <c r="K583" s="450"/>
      <c r="L583" s="450"/>
      <c r="M583" s="450"/>
      <c r="N583" s="451"/>
      <c r="O583" s="142"/>
    </row>
    <row r="584">
      <c r="A584" s="438" t="s">
        <v>1403</v>
      </c>
      <c r="B584" s="439">
        <v>483111.0</v>
      </c>
      <c r="C584" s="440" t="s">
        <v>1404</v>
      </c>
      <c r="D584" s="438"/>
      <c r="E584" s="438"/>
      <c r="F584" s="438"/>
      <c r="G584" s="438"/>
      <c r="H584" s="438"/>
      <c r="I584" s="438"/>
      <c r="J584" s="438"/>
      <c r="K584" s="438"/>
      <c r="L584" s="438"/>
      <c r="M584" s="438"/>
      <c r="N584" s="441"/>
      <c r="O584" s="142"/>
    </row>
    <row r="585">
      <c r="A585" s="438" t="s">
        <v>1405</v>
      </c>
      <c r="B585" s="439">
        <v>483112.0</v>
      </c>
      <c r="C585" s="440" t="s">
        <v>1406</v>
      </c>
      <c r="D585" s="438"/>
      <c r="E585" s="438"/>
      <c r="F585" s="438"/>
      <c r="G585" s="438"/>
      <c r="H585" s="438"/>
      <c r="I585" s="438"/>
      <c r="J585" s="438"/>
      <c r="K585" s="438"/>
      <c r="L585" s="438"/>
      <c r="M585" s="438"/>
      <c r="N585" s="441"/>
      <c r="O585" s="142"/>
    </row>
    <row r="586">
      <c r="A586" s="438" t="s">
        <v>1407</v>
      </c>
      <c r="B586" s="439">
        <v>483113.0</v>
      </c>
      <c r="C586" s="440" t="s">
        <v>1408</v>
      </c>
      <c r="D586" s="438"/>
      <c r="E586" s="438"/>
      <c r="F586" s="438"/>
      <c r="G586" s="438"/>
      <c r="H586" s="438"/>
      <c r="I586" s="438"/>
      <c r="J586" s="438"/>
      <c r="K586" s="438"/>
      <c r="L586" s="438"/>
      <c r="M586" s="438"/>
      <c r="N586" s="441"/>
      <c r="O586" s="142"/>
    </row>
    <row r="587">
      <c r="A587" s="438" t="s">
        <v>1409</v>
      </c>
      <c r="B587" s="439">
        <v>483114.0</v>
      </c>
      <c r="C587" s="440" t="s">
        <v>1410</v>
      </c>
      <c r="D587" s="438"/>
      <c r="E587" s="438"/>
      <c r="F587" s="438"/>
      <c r="G587" s="438"/>
      <c r="H587" s="438"/>
      <c r="I587" s="438"/>
      <c r="J587" s="438"/>
      <c r="K587" s="438"/>
      <c r="L587" s="438"/>
      <c r="M587" s="438"/>
      <c r="N587" s="441"/>
      <c r="O587" s="142"/>
    </row>
    <row r="588">
      <c r="A588" s="438" t="s">
        <v>1411</v>
      </c>
      <c r="B588" s="439">
        <v>483211.0</v>
      </c>
      <c r="C588" s="440" t="s">
        <v>1412</v>
      </c>
      <c r="D588" s="438"/>
      <c r="E588" s="438"/>
      <c r="F588" s="438"/>
      <c r="G588" s="438"/>
      <c r="H588" s="438"/>
      <c r="I588" s="438"/>
      <c r="J588" s="438"/>
      <c r="K588" s="438"/>
      <c r="L588" s="438"/>
      <c r="M588" s="438"/>
      <c r="N588" s="441"/>
      <c r="O588" s="142"/>
    </row>
    <row r="589">
      <c r="A589" s="438" t="s">
        <v>1413</v>
      </c>
      <c r="B589" s="439">
        <v>483212.0</v>
      </c>
      <c r="C589" s="440" t="s">
        <v>1414</v>
      </c>
      <c r="D589" s="438"/>
      <c r="E589" s="438"/>
      <c r="F589" s="438"/>
      <c r="G589" s="438"/>
      <c r="H589" s="438"/>
      <c r="I589" s="438"/>
      <c r="J589" s="438"/>
      <c r="K589" s="438"/>
      <c r="L589" s="438"/>
      <c r="M589" s="438"/>
      <c r="N589" s="441"/>
      <c r="O589" s="142"/>
    </row>
    <row r="590">
      <c r="A590" s="438" t="s">
        <v>1415</v>
      </c>
      <c r="B590" s="439">
        <v>484110.0</v>
      </c>
      <c r="C590" s="440" t="s">
        <v>1416</v>
      </c>
      <c r="D590" s="438"/>
      <c r="E590" s="450"/>
      <c r="F590" s="450"/>
      <c r="G590" s="450"/>
      <c r="H590" s="450"/>
      <c r="I590" s="450"/>
      <c r="J590" s="450"/>
      <c r="K590" s="450"/>
      <c r="L590" s="450"/>
      <c r="M590" s="450"/>
      <c r="N590" s="451"/>
      <c r="O590" s="142"/>
    </row>
    <row r="591">
      <c r="A591" s="438" t="s">
        <v>1417</v>
      </c>
      <c r="B591" s="439">
        <v>484121.0</v>
      </c>
      <c r="C591" s="440" t="s">
        <v>1418</v>
      </c>
      <c r="D591" s="438"/>
      <c r="E591" s="450"/>
      <c r="F591" s="450"/>
      <c r="G591" s="450"/>
      <c r="H591" s="450"/>
      <c r="I591" s="450"/>
      <c r="J591" s="450"/>
      <c r="K591" s="450"/>
      <c r="L591" s="450"/>
      <c r="M591" s="450"/>
      <c r="N591" s="451"/>
      <c r="O591" s="142"/>
    </row>
    <row r="592">
      <c r="A592" s="438" t="s">
        <v>1419</v>
      </c>
      <c r="B592" s="439">
        <v>484122.0</v>
      </c>
      <c r="C592" s="440" t="s">
        <v>1420</v>
      </c>
      <c r="D592" s="438"/>
      <c r="E592" s="450"/>
      <c r="F592" s="450"/>
      <c r="G592" s="450"/>
      <c r="H592" s="450"/>
      <c r="I592" s="450"/>
      <c r="J592" s="450"/>
      <c r="K592" s="450"/>
      <c r="L592" s="450"/>
      <c r="M592" s="450"/>
      <c r="N592" s="451"/>
      <c r="O592" s="142"/>
    </row>
    <row r="593">
      <c r="A593" s="438" t="s">
        <v>1421</v>
      </c>
      <c r="B593" s="439">
        <v>484210.0</v>
      </c>
      <c r="C593" s="440" t="s">
        <v>1422</v>
      </c>
      <c r="D593" s="438"/>
      <c r="E593" s="450"/>
      <c r="F593" s="450"/>
      <c r="G593" s="450"/>
      <c r="H593" s="450"/>
      <c r="I593" s="450"/>
      <c r="J593" s="450"/>
      <c r="K593" s="450"/>
      <c r="L593" s="450"/>
      <c r="M593" s="450"/>
      <c r="N593" s="451"/>
      <c r="O593" s="142"/>
    </row>
    <row r="594">
      <c r="A594" s="438" t="s">
        <v>1423</v>
      </c>
      <c r="B594" s="439">
        <v>484220.0</v>
      </c>
      <c r="C594" s="440" t="s">
        <v>1424</v>
      </c>
      <c r="D594" s="438"/>
      <c r="E594" s="450"/>
      <c r="F594" s="450"/>
      <c r="G594" s="450"/>
      <c r="H594" s="450"/>
      <c r="I594" s="450"/>
      <c r="J594" s="450"/>
      <c r="K594" s="450"/>
      <c r="L594" s="450"/>
      <c r="M594" s="450"/>
      <c r="N594" s="451"/>
      <c r="O594" s="142"/>
    </row>
    <row r="595">
      <c r="A595" s="438" t="s">
        <v>1425</v>
      </c>
      <c r="B595" s="439">
        <v>484230.0</v>
      </c>
      <c r="C595" s="440" t="s">
        <v>1426</v>
      </c>
      <c r="D595" s="438"/>
      <c r="E595" s="450"/>
      <c r="F595" s="450"/>
      <c r="G595" s="450"/>
      <c r="H595" s="450"/>
      <c r="I595" s="450"/>
      <c r="J595" s="450"/>
      <c r="K595" s="450"/>
      <c r="L595" s="450"/>
      <c r="M595" s="450"/>
      <c r="N595" s="451"/>
      <c r="O595" s="142"/>
    </row>
    <row r="596">
      <c r="A596" s="438" t="s">
        <v>1427</v>
      </c>
      <c r="B596" s="439">
        <v>485111.0</v>
      </c>
      <c r="C596" s="440" t="s">
        <v>1428</v>
      </c>
      <c r="D596" s="438"/>
      <c r="E596" s="438"/>
      <c r="F596" s="438"/>
      <c r="G596" s="438"/>
      <c r="H596" s="438"/>
      <c r="I596" s="438"/>
      <c r="J596" s="438"/>
      <c r="K596" s="438"/>
      <c r="L596" s="438"/>
      <c r="M596" s="438"/>
      <c r="N596" s="441"/>
      <c r="O596" s="142"/>
    </row>
    <row r="597">
      <c r="A597" s="438" t="s">
        <v>1429</v>
      </c>
      <c r="B597" s="439">
        <v>485112.0</v>
      </c>
      <c r="C597" s="440" t="s">
        <v>1430</v>
      </c>
      <c r="D597" s="438"/>
      <c r="E597" s="438"/>
      <c r="F597" s="438"/>
      <c r="G597" s="438"/>
      <c r="H597" s="438"/>
      <c r="I597" s="438"/>
      <c r="J597" s="438"/>
      <c r="K597" s="438"/>
      <c r="L597" s="438"/>
      <c r="M597" s="438"/>
      <c r="N597" s="441"/>
      <c r="O597" s="142"/>
    </row>
    <row r="598">
      <c r="A598" s="438" t="s">
        <v>1431</v>
      </c>
      <c r="B598" s="439">
        <v>485113.0</v>
      </c>
      <c r="C598" s="440" t="s">
        <v>1432</v>
      </c>
      <c r="D598" s="438"/>
      <c r="E598" s="450"/>
      <c r="F598" s="450"/>
      <c r="G598" s="450"/>
      <c r="H598" s="450"/>
      <c r="I598" s="450"/>
      <c r="J598" s="450"/>
      <c r="K598" s="450"/>
      <c r="L598" s="450"/>
      <c r="M598" s="450"/>
      <c r="N598" s="451"/>
      <c r="O598" s="142"/>
    </row>
    <row r="599">
      <c r="A599" s="438" t="s">
        <v>1433</v>
      </c>
      <c r="B599" s="439">
        <v>485119.0</v>
      </c>
      <c r="C599" s="440" t="s">
        <v>1434</v>
      </c>
      <c r="D599" s="438"/>
      <c r="E599" s="438"/>
      <c r="F599" s="438"/>
      <c r="G599" s="438"/>
      <c r="H599" s="438"/>
      <c r="I599" s="438"/>
      <c r="J599" s="438"/>
      <c r="K599" s="438"/>
      <c r="L599" s="438"/>
      <c r="M599" s="438"/>
      <c r="N599" s="441"/>
      <c r="O599" s="142"/>
    </row>
    <row r="600">
      <c r="A600" s="438" t="s">
        <v>1435</v>
      </c>
      <c r="B600" s="439">
        <v>485210.0</v>
      </c>
      <c r="C600" s="440" t="s">
        <v>1436</v>
      </c>
      <c r="D600" s="438"/>
      <c r="E600" s="438"/>
      <c r="F600" s="438"/>
      <c r="G600" s="438"/>
      <c r="H600" s="438"/>
      <c r="I600" s="438"/>
      <c r="J600" s="438"/>
      <c r="K600" s="438"/>
      <c r="L600" s="438"/>
      <c r="M600" s="438"/>
      <c r="N600" s="441"/>
      <c r="O600" s="142"/>
    </row>
    <row r="601">
      <c r="A601" s="438" t="s">
        <v>1437</v>
      </c>
      <c r="B601" s="439">
        <v>485310.0</v>
      </c>
      <c r="C601" s="440" t="s">
        <v>1438</v>
      </c>
      <c r="D601" s="438"/>
      <c r="E601" s="438"/>
      <c r="F601" s="438"/>
      <c r="G601" s="438"/>
      <c r="H601" s="438"/>
      <c r="I601" s="438"/>
      <c r="J601" s="438"/>
      <c r="K601" s="438"/>
      <c r="L601" s="438"/>
      <c r="M601" s="438"/>
      <c r="N601" s="441"/>
      <c r="O601" s="142"/>
    </row>
    <row r="602">
      <c r="A602" s="438" t="s">
        <v>1439</v>
      </c>
      <c r="B602" s="439">
        <v>485320.0</v>
      </c>
      <c r="C602" s="440" t="s">
        <v>1440</v>
      </c>
      <c r="D602" s="438"/>
      <c r="E602" s="450"/>
      <c r="F602" s="450"/>
      <c r="G602" s="450"/>
      <c r="H602" s="450"/>
      <c r="I602" s="450"/>
      <c r="J602" s="450"/>
      <c r="K602" s="450"/>
      <c r="L602" s="450"/>
      <c r="M602" s="450"/>
      <c r="N602" s="451"/>
      <c r="O602" s="142"/>
    </row>
    <row r="603">
      <c r="A603" s="438" t="s">
        <v>1441</v>
      </c>
      <c r="B603" s="439">
        <v>485410.0</v>
      </c>
      <c r="C603" s="440" t="s">
        <v>1442</v>
      </c>
      <c r="D603" s="438"/>
      <c r="E603" s="450"/>
      <c r="F603" s="450"/>
      <c r="G603" s="450"/>
      <c r="H603" s="450"/>
      <c r="I603" s="450"/>
      <c r="J603" s="450"/>
      <c r="K603" s="450"/>
      <c r="L603" s="450"/>
      <c r="M603" s="450"/>
      <c r="N603" s="451"/>
      <c r="O603" s="142"/>
    </row>
    <row r="604">
      <c r="A604" s="438" t="s">
        <v>1443</v>
      </c>
      <c r="B604" s="439">
        <v>485510.0</v>
      </c>
      <c r="C604" s="440" t="s">
        <v>1444</v>
      </c>
      <c r="D604" s="438"/>
      <c r="E604" s="438"/>
      <c r="F604" s="438"/>
      <c r="G604" s="438"/>
      <c r="H604" s="438"/>
      <c r="I604" s="438"/>
      <c r="J604" s="438"/>
      <c r="K604" s="438"/>
      <c r="L604" s="438"/>
      <c r="M604" s="438"/>
      <c r="N604" s="441"/>
      <c r="O604" s="142"/>
    </row>
    <row r="605">
      <c r="A605" s="438" t="s">
        <v>1445</v>
      </c>
      <c r="B605" s="439">
        <v>485991.0</v>
      </c>
      <c r="C605" s="440" t="s">
        <v>1446</v>
      </c>
      <c r="D605" s="438"/>
      <c r="E605" s="438"/>
      <c r="F605" s="438"/>
      <c r="G605" s="438"/>
      <c r="H605" s="438"/>
      <c r="I605" s="438"/>
      <c r="J605" s="438"/>
      <c r="K605" s="438"/>
      <c r="L605" s="438"/>
      <c r="M605" s="438"/>
      <c r="N605" s="441"/>
      <c r="O605" s="142"/>
    </row>
    <row r="606">
      <c r="A606" s="438" t="s">
        <v>1447</v>
      </c>
      <c r="B606" s="439">
        <v>485999.0</v>
      </c>
      <c r="C606" s="440" t="s">
        <v>1448</v>
      </c>
      <c r="D606" s="438"/>
      <c r="E606" s="438"/>
      <c r="F606" s="438"/>
      <c r="G606" s="438"/>
      <c r="H606" s="438"/>
      <c r="I606" s="438"/>
      <c r="J606" s="438"/>
      <c r="K606" s="438"/>
      <c r="L606" s="438"/>
      <c r="M606" s="438"/>
      <c r="N606" s="441"/>
      <c r="O606" s="142"/>
    </row>
    <row r="607">
      <c r="A607" s="438" t="s">
        <v>1449</v>
      </c>
      <c r="B607" s="439">
        <v>486110.0</v>
      </c>
      <c r="C607" s="440" t="s">
        <v>1450</v>
      </c>
      <c r="D607" s="438"/>
      <c r="E607" s="438"/>
      <c r="F607" s="438"/>
      <c r="G607" s="438"/>
      <c r="H607" s="438"/>
      <c r="I607" s="438"/>
      <c r="J607" s="438"/>
      <c r="K607" s="438"/>
      <c r="L607" s="438"/>
      <c r="M607" s="438"/>
      <c r="N607" s="441"/>
      <c r="O607" s="142"/>
    </row>
    <row r="608">
      <c r="A608" s="438" t="s">
        <v>1451</v>
      </c>
      <c r="B608" s="439">
        <v>486210.0</v>
      </c>
      <c r="C608" s="440" t="s">
        <v>1452</v>
      </c>
      <c r="D608" s="438"/>
      <c r="E608" s="438"/>
      <c r="F608" s="438"/>
      <c r="G608" s="438"/>
      <c r="H608" s="438"/>
      <c r="I608" s="438"/>
      <c r="J608" s="438"/>
      <c r="K608" s="438"/>
      <c r="L608" s="438"/>
      <c r="M608" s="438"/>
      <c r="N608" s="441"/>
      <c r="O608" s="142"/>
    </row>
    <row r="609">
      <c r="A609" s="438" t="s">
        <v>1453</v>
      </c>
      <c r="B609" s="439">
        <v>486910.0</v>
      </c>
      <c r="C609" s="440" t="s">
        <v>1454</v>
      </c>
      <c r="D609" s="438"/>
      <c r="E609" s="438"/>
      <c r="F609" s="438"/>
      <c r="G609" s="438"/>
      <c r="H609" s="438"/>
      <c r="I609" s="438"/>
      <c r="J609" s="438"/>
      <c r="K609" s="438"/>
      <c r="L609" s="438"/>
      <c r="M609" s="438"/>
      <c r="N609" s="441"/>
      <c r="O609" s="142"/>
    </row>
    <row r="610">
      <c r="A610" s="438" t="s">
        <v>1455</v>
      </c>
      <c r="B610" s="439">
        <v>486990.0</v>
      </c>
      <c r="C610" s="440" t="s">
        <v>1456</v>
      </c>
      <c r="D610" s="438"/>
      <c r="E610" s="438"/>
      <c r="F610" s="438"/>
      <c r="G610" s="438"/>
      <c r="H610" s="438"/>
      <c r="I610" s="438"/>
      <c r="J610" s="438"/>
      <c r="K610" s="438"/>
      <c r="L610" s="438"/>
      <c r="M610" s="438"/>
      <c r="N610" s="441"/>
      <c r="O610" s="142"/>
    </row>
    <row r="611">
      <c r="A611" s="438" t="s">
        <v>1457</v>
      </c>
      <c r="B611" s="439">
        <v>487110.0</v>
      </c>
      <c r="C611" s="440" t="s">
        <v>1458</v>
      </c>
      <c r="D611" s="438"/>
      <c r="E611" s="438"/>
      <c r="F611" s="438"/>
      <c r="G611" s="438"/>
      <c r="H611" s="438"/>
      <c r="I611" s="438"/>
      <c r="J611" s="438"/>
      <c r="K611" s="438"/>
      <c r="L611" s="438"/>
      <c r="M611" s="438"/>
      <c r="N611" s="441"/>
      <c r="O611" s="142"/>
    </row>
    <row r="612">
      <c r="A612" s="438" t="s">
        <v>1459</v>
      </c>
      <c r="B612" s="439">
        <v>487210.0</v>
      </c>
      <c r="C612" s="440" t="s">
        <v>1460</v>
      </c>
      <c r="D612" s="438"/>
      <c r="E612" s="450"/>
      <c r="F612" s="450"/>
      <c r="G612" s="450"/>
      <c r="H612" s="450"/>
      <c r="I612" s="450"/>
      <c r="J612" s="450"/>
      <c r="K612" s="450"/>
      <c r="L612" s="450"/>
      <c r="M612" s="450"/>
      <c r="N612" s="451"/>
      <c r="O612" s="142"/>
    </row>
    <row r="613">
      <c r="A613" s="438" t="s">
        <v>1461</v>
      </c>
      <c r="B613" s="439">
        <v>487990.0</v>
      </c>
      <c r="C613" s="440" t="s">
        <v>1462</v>
      </c>
      <c r="D613" s="438"/>
      <c r="E613" s="438"/>
      <c r="F613" s="438"/>
      <c r="G613" s="438"/>
      <c r="H613" s="438"/>
      <c r="I613" s="438"/>
      <c r="J613" s="438"/>
      <c r="K613" s="438"/>
      <c r="L613" s="438"/>
      <c r="M613" s="438"/>
      <c r="N613" s="441"/>
      <c r="O613" s="142"/>
    </row>
    <row r="614">
      <c r="A614" s="438" t="s">
        <v>1463</v>
      </c>
      <c r="B614" s="439">
        <v>488111.0</v>
      </c>
      <c r="C614" s="440" t="s">
        <v>1464</v>
      </c>
      <c r="D614" s="438"/>
      <c r="E614" s="438"/>
      <c r="F614" s="438"/>
      <c r="G614" s="438"/>
      <c r="H614" s="438"/>
      <c r="I614" s="438"/>
      <c r="J614" s="438"/>
      <c r="K614" s="438"/>
      <c r="L614" s="438"/>
      <c r="M614" s="438"/>
      <c r="N614" s="441"/>
      <c r="O614" s="142"/>
    </row>
    <row r="615">
      <c r="A615" s="438" t="s">
        <v>1465</v>
      </c>
      <c r="B615" s="439">
        <v>488119.0</v>
      </c>
      <c r="C615" s="440" t="s">
        <v>1466</v>
      </c>
      <c r="D615" s="438"/>
      <c r="E615" s="450"/>
      <c r="F615" s="450"/>
      <c r="G615" s="450"/>
      <c r="H615" s="450"/>
      <c r="I615" s="450"/>
      <c r="J615" s="450"/>
      <c r="K615" s="450"/>
      <c r="L615" s="450"/>
      <c r="M615" s="450"/>
      <c r="N615" s="451"/>
      <c r="O615" s="142"/>
    </row>
    <row r="616">
      <c r="A616" s="438" t="s">
        <v>1467</v>
      </c>
      <c r="B616" s="439">
        <v>488190.0</v>
      </c>
      <c r="C616" s="440" t="s">
        <v>1468</v>
      </c>
      <c r="D616" s="438"/>
      <c r="E616" s="450"/>
      <c r="F616" s="450"/>
      <c r="G616" s="450"/>
      <c r="H616" s="450"/>
      <c r="I616" s="450"/>
      <c r="J616" s="450"/>
      <c r="K616" s="450"/>
      <c r="L616" s="450"/>
      <c r="M616" s="450"/>
      <c r="N616" s="451"/>
      <c r="O616" s="142"/>
    </row>
    <row r="617">
      <c r="A617" s="438" t="s">
        <v>1469</v>
      </c>
      <c r="B617" s="439">
        <v>488210.0</v>
      </c>
      <c r="C617" s="440" t="s">
        <v>1470</v>
      </c>
      <c r="D617" s="438"/>
      <c r="E617" s="438"/>
      <c r="F617" s="438"/>
      <c r="G617" s="438"/>
      <c r="H617" s="438"/>
      <c r="I617" s="438"/>
      <c r="J617" s="438"/>
      <c r="K617" s="438"/>
      <c r="L617" s="438"/>
      <c r="M617" s="438"/>
      <c r="N617" s="441"/>
      <c r="O617" s="142"/>
    </row>
    <row r="618">
      <c r="A618" s="438" t="s">
        <v>1471</v>
      </c>
      <c r="B618" s="439">
        <v>488310.0</v>
      </c>
      <c r="C618" s="440" t="s">
        <v>1472</v>
      </c>
      <c r="D618" s="438"/>
      <c r="E618" s="438"/>
      <c r="F618" s="438"/>
      <c r="G618" s="438"/>
      <c r="H618" s="438"/>
      <c r="I618" s="438"/>
      <c r="J618" s="438"/>
      <c r="K618" s="438"/>
      <c r="L618" s="438"/>
      <c r="M618" s="438"/>
      <c r="N618" s="441"/>
      <c r="O618" s="142"/>
    </row>
    <row r="619">
      <c r="A619" s="438" t="s">
        <v>1473</v>
      </c>
      <c r="B619" s="439">
        <v>488320.0</v>
      </c>
      <c r="C619" s="440" t="s">
        <v>1474</v>
      </c>
      <c r="D619" s="438"/>
      <c r="E619" s="438"/>
      <c r="F619" s="438"/>
      <c r="G619" s="438"/>
      <c r="H619" s="438"/>
      <c r="I619" s="438"/>
      <c r="J619" s="438"/>
      <c r="K619" s="438"/>
      <c r="L619" s="438"/>
      <c r="M619" s="438"/>
      <c r="N619" s="441"/>
      <c r="O619" s="142"/>
    </row>
    <row r="620">
      <c r="A620" s="438" t="s">
        <v>1475</v>
      </c>
      <c r="B620" s="439">
        <v>488330.0</v>
      </c>
      <c r="C620" s="440" t="s">
        <v>1476</v>
      </c>
      <c r="D620" s="438"/>
      <c r="E620" s="438"/>
      <c r="F620" s="438"/>
      <c r="G620" s="438"/>
      <c r="H620" s="438"/>
      <c r="I620" s="438"/>
      <c r="J620" s="438"/>
      <c r="K620" s="438"/>
      <c r="L620" s="438"/>
      <c r="M620" s="438"/>
      <c r="N620" s="441"/>
      <c r="O620" s="142"/>
    </row>
    <row r="621">
      <c r="A621" s="438" t="s">
        <v>1477</v>
      </c>
      <c r="B621" s="439">
        <v>488390.0</v>
      </c>
      <c r="C621" s="440" t="s">
        <v>1478</v>
      </c>
      <c r="D621" s="438"/>
      <c r="E621" s="438"/>
      <c r="F621" s="438"/>
      <c r="G621" s="438"/>
      <c r="H621" s="438"/>
      <c r="I621" s="438"/>
      <c r="J621" s="438"/>
      <c r="K621" s="438"/>
      <c r="L621" s="438"/>
      <c r="M621" s="438"/>
      <c r="N621" s="441"/>
      <c r="O621" s="142"/>
    </row>
    <row r="622">
      <c r="A622" s="438" t="s">
        <v>1479</v>
      </c>
      <c r="B622" s="439">
        <v>488410.0</v>
      </c>
      <c r="C622" s="440" t="s">
        <v>1480</v>
      </c>
      <c r="D622" s="438"/>
      <c r="E622" s="450"/>
      <c r="F622" s="450"/>
      <c r="G622" s="450"/>
      <c r="H622" s="450"/>
      <c r="I622" s="450"/>
      <c r="J622" s="450"/>
      <c r="K622" s="450"/>
      <c r="L622" s="450"/>
      <c r="M622" s="450"/>
      <c r="N622" s="451"/>
      <c r="O622" s="142"/>
    </row>
    <row r="623">
      <c r="A623" s="438" t="s">
        <v>1481</v>
      </c>
      <c r="B623" s="439">
        <v>488490.0</v>
      </c>
      <c r="C623" s="440" t="s">
        <v>1482</v>
      </c>
      <c r="D623" s="438"/>
      <c r="E623" s="450"/>
      <c r="F623" s="450"/>
      <c r="G623" s="450"/>
      <c r="H623" s="450"/>
      <c r="I623" s="450"/>
      <c r="J623" s="450"/>
      <c r="K623" s="450"/>
      <c r="L623" s="450"/>
      <c r="M623" s="450"/>
      <c r="N623" s="451"/>
      <c r="O623" s="142"/>
    </row>
    <row r="624">
      <c r="A624" s="438" t="s">
        <v>1483</v>
      </c>
      <c r="B624" s="439">
        <v>488510.0</v>
      </c>
      <c r="C624" s="440" t="s">
        <v>1484</v>
      </c>
      <c r="D624" s="438"/>
      <c r="E624" s="450"/>
      <c r="F624" s="450"/>
      <c r="G624" s="450"/>
      <c r="H624" s="450"/>
      <c r="I624" s="450"/>
      <c r="J624" s="450"/>
      <c r="K624" s="450"/>
      <c r="L624" s="450"/>
      <c r="M624" s="450"/>
      <c r="N624" s="451"/>
      <c r="O624" s="142"/>
    </row>
    <row r="625">
      <c r="A625" s="438" t="s">
        <v>1485</v>
      </c>
      <c r="B625" s="439">
        <v>488991.0</v>
      </c>
      <c r="C625" s="440" t="s">
        <v>1486</v>
      </c>
      <c r="D625" s="438"/>
      <c r="E625" s="450"/>
      <c r="F625" s="450"/>
      <c r="G625" s="450"/>
      <c r="H625" s="450"/>
      <c r="I625" s="450"/>
      <c r="J625" s="450"/>
      <c r="K625" s="450"/>
      <c r="L625" s="450"/>
      <c r="M625" s="450"/>
      <c r="N625" s="451"/>
      <c r="O625" s="142"/>
    </row>
    <row r="626">
      <c r="A626" s="438" t="s">
        <v>1487</v>
      </c>
      <c r="B626" s="439">
        <v>488999.0</v>
      </c>
      <c r="C626" s="440" t="s">
        <v>1488</v>
      </c>
      <c r="D626" s="438"/>
      <c r="E626" s="438"/>
      <c r="F626" s="438"/>
      <c r="G626" s="438"/>
      <c r="H626" s="438"/>
      <c r="I626" s="438"/>
      <c r="J626" s="438"/>
      <c r="K626" s="438"/>
      <c r="L626" s="438"/>
      <c r="M626" s="438"/>
      <c r="N626" s="441"/>
      <c r="O626" s="142"/>
    </row>
    <row r="627">
      <c r="A627" s="438" t="s">
        <v>1489</v>
      </c>
      <c r="B627" s="439">
        <v>491110.0</v>
      </c>
      <c r="C627" s="440" t="s">
        <v>1490</v>
      </c>
      <c r="D627" s="438"/>
      <c r="E627" s="438"/>
      <c r="F627" s="438"/>
      <c r="G627" s="438"/>
      <c r="H627" s="438"/>
      <c r="I627" s="438"/>
      <c r="J627" s="438"/>
      <c r="K627" s="438"/>
      <c r="L627" s="438"/>
      <c r="M627" s="438"/>
      <c r="N627" s="441"/>
      <c r="O627" s="142"/>
    </row>
    <row r="628">
      <c r="A628" s="438" t="s">
        <v>1491</v>
      </c>
      <c r="B628" s="439">
        <v>492110.0</v>
      </c>
      <c r="C628" s="440" t="s">
        <v>1492</v>
      </c>
      <c r="D628" s="438"/>
      <c r="E628" s="450"/>
      <c r="F628" s="450"/>
      <c r="G628" s="450"/>
      <c r="H628" s="450"/>
      <c r="I628" s="450"/>
      <c r="J628" s="450"/>
      <c r="K628" s="450"/>
      <c r="L628" s="450"/>
      <c r="M628" s="450"/>
      <c r="N628" s="451"/>
      <c r="O628" s="142"/>
    </row>
    <row r="629">
      <c r="A629" s="438" t="s">
        <v>1493</v>
      </c>
      <c r="B629" s="439">
        <v>492210.0</v>
      </c>
      <c r="C629" s="440" t="s">
        <v>1494</v>
      </c>
      <c r="D629" s="438"/>
      <c r="E629" s="450"/>
      <c r="F629" s="450"/>
      <c r="G629" s="450"/>
      <c r="H629" s="450"/>
      <c r="I629" s="450"/>
      <c r="J629" s="450"/>
      <c r="K629" s="450"/>
      <c r="L629" s="450"/>
      <c r="M629" s="450"/>
      <c r="N629" s="451"/>
      <c r="O629" s="142"/>
    </row>
    <row r="630">
      <c r="A630" s="438" t="s">
        <v>1495</v>
      </c>
      <c r="B630" s="439">
        <v>493110.0</v>
      </c>
      <c r="C630" s="440" t="s">
        <v>1496</v>
      </c>
      <c r="D630" s="438"/>
      <c r="E630" s="450"/>
      <c r="F630" s="450"/>
      <c r="G630" s="450"/>
      <c r="H630" s="450"/>
      <c r="I630" s="450"/>
      <c r="J630" s="450"/>
      <c r="K630" s="450"/>
      <c r="L630" s="450"/>
      <c r="M630" s="450"/>
      <c r="N630" s="451"/>
      <c r="O630" s="142"/>
    </row>
    <row r="631">
      <c r="A631" s="438" t="s">
        <v>1497</v>
      </c>
      <c r="B631" s="439">
        <v>493120.0</v>
      </c>
      <c r="C631" s="440" t="s">
        <v>1498</v>
      </c>
      <c r="D631" s="438"/>
      <c r="E631" s="450"/>
      <c r="F631" s="450"/>
      <c r="G631" s="450"/>
      <c r="H631" s="450"/>
      <c r="I631" s="450"/>
      <c r="J631" s="450"/>
      <c r="K631" s="450"/>
      <c r="L631" s="450"/>
      <c r="M631" s="450"/>
      <c r="N631" s="451"/>
      <c r="O631" s="142"/>
    </row>
    <row r="632">
      <c r="A632" s="438" t="s">
        <v>1499</v>
      </c>
      <c r="B632" s="439">
        <v>493130.0</v>
      </c>
      <c r="C632" s="440" t="s">
        <v>1500</v>
      </c>
      <c r="D632" s="438"/>
      <c r="E632" s="438"/>
      <c r="F632" s="438"/>
      <c r="G632" s="438"/>
      <c r="H632" s="438"/>
      <c r="I632" s="438"/>
      <c r="J632" s="438"/>
      <c r="K632" s="438"/>
      <c r="L632" s="438"/>
      <c r="M632" s="438"/>
      <c r="N632" s="441"/>
      <c r="O632" s="142"/>
    </row>
    <row r="633">
      <c r="A633" s="438" t="s">
        <v>1501</v>
      </c>
      <c r="B633" s="439">
        <v>493190.0</v>
      </c>
      <c r="C633" s="440" t="s">
        <v>1502</v>
      </c>
      <c r="D633" s="438"/>
      <c r="E633" s="450"/>
      <c r="F633" s="450"/>
      <c r="G633" s="450"/>
      <c r="H633" s="450"/>
      <c r="I633" s="450"/>
      <c r="J633" s="450"/>
      <c r="K633" s="450"/>
      <c r="L633" s="450"/>
      <c r="M633" s="450"/>
      <c r="N633" s="451"/>
      <c r="O633" s="142"/>
    </row>
    <row r="634">
      <c r="A634" s="438" t="s">
        <v>1503</v>
      </c>
      <c r="B634" s="439">
        <v>512110.0</v>
      </c>
      <c r="C634" s="440" t="s">
        <v>1504</v>
      </c>
      <c r="D634" s="438"/>
      <c r="E634" s="450"/>
      <c r="F634" s="450"/>
      <c r="G634" s="450"/>
      <c r="H634" s="450"/>
      <c r="I634" s="450"/>
      <c r="J634" s="450"/>
      <c r="K634" s="450"/>
      <c r="L634" s="450"/>
      <c r="M634" s="450"/>
      <c r="N634" s="451"/>
      <c r="O634" s="142"/>
    </row>
    <row r="635">
      <c r="A635" s="438" t="s">
        <v>1505</v>
      </c>
      <c r="B635" s="439">
        <v>512120.0</v>
      </c>
      <c r="C635" s="440" t="s">
        <v>1506</v>
      </c>
      <c r="D635" s="438"/>
      <c r="E635" s="450"/>
      <c r="F635" s="450"/>
      <c r="G635" s="450"/>
      <c r="H635" s="450"/>
      <c r="I635" s="450"/>
      <c r="J635" s="450"/>
      <c r="K635" s="450"/>
      <c r="L635" s="450"/>
      <c r="M635" s="450"/>
      <c r="N635" s="451"/>
      <c r="O635" s="142"/>
    </row>
    <row r="636">
      <c r="A636" s="438" t="s">
        <v>1507</v>
      </c>
      <c r="B636" s="439">
        <v>512131.0</v>
      </c>
      <c r="C636" s="440" t="s">
        <v>1508</v>
      </c>
      <c r="D636" s="438"/>
      <c r="E636" s="438"/>
      <c r="F636" s="438"/>
      <c r="G636" s="438"/>
      <c r="H636" s="438"/>
      <c r="I636" s="438"/>
      <c r="J636" s="438"/>
      <c r="K636" s="438"/>
      <c r="L636" s="438"/>
      <c r="M636" s="438"/>
      <c r="N636" s="441"/>
      <c r="O636" s="142"/>
    </row>
    <row r="637">
      <c r="A637" s="438" t="s">
        <v>1509</v>
      </c>
      <c r="B637" s="439">
        <v>512132.0</v>
      </c>
      <c r="C637" s="440" t="s">
        <v>1510</v>
      </c>
      <c r="D637" s="438"/>
      <c r="E637" s="438"/>
      <c r="F637" s="438"/>
      <c r="G637" s="438"/>
      <c r="H637" s="438"/>
      <c r="I637" s="438"/>
      <c r="J637" s="438"/>
      <c r="K637" s="438"/>
      <c r="L637" s="438"/>
      <c r="M637" s="438"/>
      <c r="N637" s="441"/>
      <c r="O637" s="142"/>
    </row>
    <row r="638">
      <c r="A638" s="438" t="s">
        <v>1511</v>
      </c>
      <c r="B638" s="439">
        <v>512191.0</v>
      </c>
      <c r="C638" s="440" t="s">
        <v>1512</v>
      </c>
      <c r="D638" s="438"/>
      <c r="E638" s="450"/>
      <c r="F638" s="450"/>
      <c r="G638" s="450"/>
      <c r="H638" s="450"/>
      <c r="I638" s="450"/>
      <c r="J638" s="450"/>
      <c r="K638" s="450"/>
      <c r="L638" s="450"/>
      <c r="M638" s="450"/>
      <c r="N638" s="451"/>
      <c r="O638" s="142"/>
    </row>
    <row r="639">
      <c r="A639" s="438" t="s">
        <v>1513</v>
      </c>
      <c r="B639" s="439">
        <v>512199.0</v>
      </c>
      <c r="C639" s="440" t="s">
        <v>1514</v>
      </c>
      <c r="D639" s="438"/>
      <c r="E639" s="438"/>
      <c r="F639" s="438"/>
      <c r="G639" s="438"/>
      <c r="H639" s="438"/>
      <c r="I639" s="438"/>
      <c r="J639" s="438"/>
      <c r="K639" s="438"/>
      <c r="L639" s="438"/>
      <c r="M639" s="438"/>
      <c r="N639" s="441"/>
      <c r="O639" s="142"/>
    </row>
    <row r="640">
      <c r="A640" s="438" t="s">
        <v>1515</v>
      </c>
      <c r="B640" s="439">
        <v>512230.0</v>
      </c>
      <c r="C640" s="440" t="s">
        <v>1516</v>
      </c>
      <c r="D640" s="438"/>
      <c r="E640" s="438"/>
      <c r="F640" s="438"/>
      <c r="G640" s="438"/>
      <c r="H640" s="438"/>
      <c r="I640" s="438"/>
      <c r="J640" s="438"/>
      <c r="K640" s="438"/>
      <c r="L640" s="438"/>
      <c r="M640" s="438"/>
      <c r="N640" s="441"/>
      <c r="O640" s="142"/>
    </row>
    <row r="641">
      <c r="A641" s="438" t="s">
        <v>1517</v>
      </c>
      <c r="B641" s="439">
        <v>512240.0</v>
      </c>
      <c r="C641" s="440" t="s">
        <v>1518</v>
      </c>
      <c r="D641" s="438"/>
      <c r="E641" s="438"/>
      <c r="F641" s="438"/>
      <c r="G641" s="438"/>
      <c r="H641" s="438"/>
      <c r="I641" s="438"/>
      <c r="J641" s="438"/>
      <c r="K641" s="438"/>
      <c r="L641" s="438"/>
      <c r="M641" s="438"/>
      <c r="N641" s="441"/>
      <c r="O641" s="142"/>
    </row>
    <row r="642">
      <c r="A642" s="438" t="s">
        <v>1519</v>
      </c>
      <c r="B642" s="439">
        <v>512250.0</v>
      </c>
      <c r="C642" s="440" t="s">
        <v>1520</v>
      </c>
      <c r="D642" s="438"/>
      <c r="E642" s="450"/>
      <c r="F642" s="450"/>
      <c r="G642" s="450"/>
      <c r="H642" s="450"/>
      <c r="I642" s="450"/>
      <c r="J642" s="450"/>
      <c r="K642" s="450"/>
      <c r="L642" s="450"/>
      <c r="M642" s="450"/>
      <c r="N642" s="451"/>
      <c r="O642" s="142"/>
    </row>
    <row r="643">
      <c r="A643" s="438" t="s">
        <v>1521</v>
      </c>
      <c r="B643" s="439">
        <v>512290.0</v>
      </c>
      <c r="C643" s="440" t="s">
        <v>1522</v>
      </c>
      <c r="D643" s="438"/>
      <c r="E643" s="438"/>
      <c r="F643" s="438"/>
      <c r="G643" s="438"/>
      <c r="H643" s="438"/>
      <c r="I643" s="438"/>
      <c r="J643" s="438"/>
      <c r="K643" s="438"/>
      <c r="L643" s="438"/>
      <c r="M643" s="438"/>
      <c r="N643" s="441"/>
      <c r="O643" s="142"/>
    </row>
    <row r="644">
      <c r="A644" s="438" t="s">
        <v>1523</v>
      </c>
      <c r="B644" s="439">
        <v>513110.0</v>
      </c>
      <c r="C644" s="440" t="s">
        <v>1524</v>
      </c>
      <c r="D644" s="438"/>
      <c r="E644" s="438"/>
      <c r="F644" s="438"/>
      <c r="G644" s="438"/>
      <c r="H644" s="438"/>
      <c r="I644" s="438"/>
      <c r="J644" s="438"/>
      <c r="K644" s="438"/>
      <c r="L644" s="438"/>
      <c r="M644" s="438"/>
      <c r="N644" s="441"/>
      <c r="O644" s="142"/>
    </row>
    <row r="645">
      <c r="A645" s="438" t="s">
        <v>1525</v>
      </c>
      <c r="B645" s="439">
        <v>513120.0</v>
      </c>
      <c r="C645" s="440" t="s">
        <v>1526</v>
      </c>
      <c r="D645" s="438"/>
      <c r="E645" s="438"/>
      <c r="F645" s="438"/>
      <c r="G645" s="438"/>
      <c r="H645" s="438"/>
      <c r="I645" s="438"/>
      <c r="J645" s="438"/>
      <c r="K645" s="438"/>
      <c r="L645" s="438"/>
      <c r="M645" s="438"/>
      <c r="N645" s="441"/>
      <c r="O645" s="142"/>
    </row>
    <row r="646">
      <c r="A646" s="438" t="s">
        <v>1527</v>
      </c>
      <c r="B646" s="439">
        <v>513130.0</v>
      </c>
      <c r="C646" s="440" t="s">
        <v>1528</v>
      </c>
      <c r="D646" s="438"/>
      <c r="E646" s="438"/>
      <c r="F646" s="438"/>
      <c r="G646" s="438"/>
      <c r="H646" s="438"/>
      <c r="I646" s="438"/>
      <c r="J646" s="438"/>
      <c r="K646" s="438"/>
      <c r="L646" s="438"/>
      <c r="M646" s="438"/>
      <c r="N646" s="441"/>
      <c r="O646" s="142"/>
    </row>
    <row r="647">
      <c r="A647" s="438" t="s">
        <v>1529</v>
      </c>
      <c r="B647" s="439">
        <v>513140.0</v>
      </c>
      <c r="C647" s="440" t="s">
        <v>1530</v>
      </c>
      <c r="D647" s="438"/>
      <c r="E647" s="438"/>
      <c r="F647" s="438"/>
      <c r="G647" s="438"/>
      <c r="H647" s="438"/>
      <c r="I647" s="438"/>
      <c r="J647" s="438"/>
      <c r="K647" s="438"/>
      <c r="L647" s="438"/>
      <c r="M647" s="438"/>
      <c r="N647" s="441"/>
      <c r="O647" s="142"/>
    </row>
    <row r="648">
      <c r="A648" s="438" t="s">
        <v>1531</v>
      </c>
      <c r="B648" s="439">
        <v>513191.0</v>
      </c>
      <c r="C648" s="440" t="s">
        <v>1532</v>
      </c>
      <c r="D648" s="438"/>
      <c r="E648" s="438"/>
      <c r="F648" s="438"/>
      <c r="G648" s="438"/>
      <c r="H648" s="438"/>
      <c r="I648" s="438"/>
      <c r="J648" s="438"/>
      <c r="K648" s="438"/>
      <c r="L648" s="438"/>
      <c r="M648" s="438"/>
      <c r="N648" s="441"/>
      <c r="O648" s="142"/>
    </row>
    <row r="649">
      <c r="A649" s="438" t="s">
        <v>1533</v>
      </c>
      <c r="B649" s="439">
        <v>513199.0</v>
      </c>
      <c r="C649" s="440" t="s">
        <v>1534</v>
      </c>
      <c r="D649" s="438"/>
      <c r="E649" s="438"/>
      <c r="F649" s="438"/>
      <c r="G649" s="438"/>
      <c r="H649" s="438"/>
      <c r="I649" s="438"/>
      <c r="J649" s="438"/>
      <c r="K649" s="438"/>
      <c r="L649" s="438"/>
      <c r="M649" s="438"/>
      <c r="N649" s="441"/>
      <c r="O649" s="142"/>
    </row>
    <row r="650">
      <c r="A650" s="438" t="s">
        <v>1535</v>
      </c>
      <c r="B650" s="439">
        <v>513210.0</v>
      </c>
      <c r="C650" s="440" t="s">
        <v>1536</v>
      </c>
      <c r="D650" s="438"/>
      <c r="E650" s="438"/>
      <c r="F650" s="438"/>
      <c r="G650" s="438"/>
      <c r="H650" s="438"/>
      <c r="I650" s="438"/>
      <c r="J650" s="438"/>
      <c r="K650" s="438"/>
      <c r="L650" s="438"/>
      <c r="M650" s="438"/>
      <c r="N650" s="441"/>
      <c r="O650" s="142"/>
    </row>
    <row r="651">
      <c r="A651" s="438" t="s">
        <v>1537</v>
      </c>
      <c r="B651" s="439">
        <v>516110.0</v>
      </c>
      <c r="C651" s="440" t="s">
        <v>1538</v>
      </c>
      <c r="D651" s="438"/>
      <c r="E651" s="450"/>
      <c r="F651" s="450"/>
      <c r="G651" s="450"/>
      <c r="H651" s="450"/>
      <c r="I651" s="450"/>
      <c r="J651" s="450"/>
      <c r="K651" s="450"/>
      <c r="L651" s="450"/>
      <c r="M651" s="450"/>
      <c r="N651" s="451"/>
      <c r="O651" s="142"/>
    </row>
    <row r="652">
      <c r="A652" s="438" t="s">
        <v>1539</v>
      </c>
      <c r="B652" s="439">
        <v>516120.0</v>
      </c>
      <c r="C652" s="440" t="s">
        <v>1540</v>
      </c>
      <c r="D652" s="438"/>
      <c r="E652" s="450"/>
      <c r="F652" s="450"/>
      <c r="G652" s="450"/>
      <c r="H652" s="450"/>
      <c r="I652" s="450"/>
      <c r="J652" s="450"/>
      <c r="K652" s="450"/>
      <c r="L652" s="450"/>
      <c r="M652" s="450"/>
      <c r="N652" s="451"/>
      <c r="O652" s="142"/>
    </row>
    <row r="653">
      <c r="A653" s="438" t="s">
        <v>1541</v>
      </c>
      <c r="B653" s="439">
        <v>516210.0</v>
      </c>
      <c r="C653" s="440" t="s">
        <v>1542</v>
      </c>
      <c r="D653" s="438"/>
      <c r="E653" s="438"/>
      <c r="F653" s="438"/>
      <c r="G653" s="438"/>
      <c r="H653" s="438"/>
      <c r="I653" s="438"/>
      <c r="J653" s="438"/>
      <c r="K653" s="438"/>
      <c r="L653" s="438"/>
      <c r="M653" s="438"/>
      <c r="N653" s="441"/>
      <c r="O653" s="142"/>
    </row>
    <row r="654">
      <c r="A654" s="438" t="s">
        <v>1543</v>
      </c>
      <c r="B654" s="439">
        <v>517111.0</v>
      </c>
      <c r="C654" s="440" t="s">
        <v>1544</v>
      </c>
      <c r="D654" s="438"/>
      <c r="E654" s="450"/>
      <c r="F654" s="450"/>
      <c r="G654" s="450"/>
      <c r="H654" s="450"/>
      <c r="I654" s="450"/>
      <c r="J654" s="450"/>
      <c r="K654" s="450"/>
      <c r="L654" s="450"/>
      <c r="M654" s="450"/>
      <c r="N654" s="451"/>
      <c r="O654" s="142"/>
    </row>
    <row r="655">
      <c r="A655" s="438" t="s">
        <v>1545</v>
      </c>
      <c r="B655" s="439">
        <v>517112.0</v>
      </c>
      <c r="C655" s="440" t="s">
        <v>1546</v>
      </c>
      <c r="D655" s="438"/>
      <c r="E655" s="450"/>
      <c r="F655" s="450"/>
      <c r="G655" s="450"/>
      <c r="H655" s="450"/>
      <c r="I655" s="450"/>
      <c r="J655" s="450"/>
      <c r="K655" s="450"/>
      <c r="L655" s="450"/>
      <c r="M655" s="450"/>
      <c r="N655" s="451"/>
      <c r="O655" s="142"/>
    </row>
    <row r="656">
      <c r="A656" s="438" t="s">
        <v>1547</v>
      </c>
      <c r="B656" s="439">
        <v>517121.0</v>
      </c>
      <c r="C656" s="440" t="s">
        <v>1548</v>
      </c>
      <c r="D656" s="438"/>
      <c r="E656" s="438"/>
      <c r="F656" s="438"/>
      <c r="G656" s="438"/>
      <c r="H656" s="438"/>
      <c r="I656" s="438"/>
      <c r="J656" s="438"/>
      <c r="K656" s="438"/>
      <c r="L656" s="438"/>
      <c r="M656" s="438"/>
      <c r="N656" s="441"/>
      <c r="O656" s="142"/>
    </row>
    <row r="657">
      <c r="A657" s="438" t="s">
        <v>1549</v>
      </c>
      <c r="B657" s="439">
        <v>517122.0</v>
      </c>
      <c r="C657" s="440" t="s">
        <v>1550</v>
      </c>
      <c r="D657" s="438"/>
      <c r="E657" s="438"/>
      <c r="F657" s="438"/>
      <c r="G657" s="438"/>
      <c r="H657" s="438"/>
      <c r="I657" s="438"/>
      <c r="J657" s="438"/>
      <c r="K657" s="438"/>
      <c r="L657" s="438"/>
      <c r="M657" s="438"/>
      <c r="N657" s="441"/>
      <c r="O657" s="142"/>
    </row>
    <row r="658">
      <c r="A658" s="438" t="s">
        <v>1551</v>
      </c>
      <c r="B658" s="439">
        <v>517410.0</v>
      </c>
      <c r="C658" s="440" t="s">
        <v>1552</v>
      </c>
      <c r="D658" s="438"/>
      <c r="E658" s="438"/>
      <c r="F658" s="438"/>
      <c r="G658" s="438"/>
      <c r="H658" s="438"/>
      <c r="I658" s="438"/>
      <c r="J658" s="438"/>
      <c r="K658" s="438"/>
      <c r="L658" s="438"/>
      <c r="M658" s="438"/>
      <c r="N658" s="441"/>
      <c r="O658" s="142"/>
    </row>
    <row r="659">
      <c r="A659" s="438" t="s">
        <v>1553</v>
      </c>
      <c r="B659" s="439">
        <v>517810.0</v>
      </c>
      <c r="C659" s="440" t="s">
        <v>1554</v>
      </c>
      <c r="D659" s="438"/>
      <c r="E659" s="450"/>
      <c r="F659" s="450"/>
      <c r="G659" s="450"/>
      <c r="H659" s="450"/>
      <c r="I659" s="450"/>
      <c r="J659" s="450"/>
      <c r="K659" s="450"/>
      <c r="L659" s="450"/>
      <c r="M659" s="450"/>
      <c r="N659" s="451"/>
      <c r="O659" s="142"/>
    </row>
    <row r="660">
      <c r="A660" s="438" t="s">
        <v>1555</v>
      </c>
      <c r="B660" s="439">
        <v>518210.0</v>
      </c>
      <c r="C660" s="440" t="s">
        <v>1556</v>
      </c>
      <c r="D660" s="438"/>
      <c r="E660" s="450"/>
      <c r="F660" s="450"/>
      <c r="G660" s="450"/>
      <c r="H660" s="450"/>
      <c r="I660" s="450"/>
      <c r="J660" s="450"/>
      <c r="K660" s="450"/>
      <c r="L660" s="450"/>
      <c r="M660" s="450"/>
      <c r="N660" s="451"/>
      <c r="O660" s="142"/>
    </row>
    <row r="661">
      <c r="A661" s="438" t="s">
        <v>1557</v>
      </c>
      <c r="B661" s="439">
        <v>519210.0</v>
      </c>
      <c r="C661" s="440" t="s">
        <v>1558</v>
      </c>
      <c r="D661" s="438"/>
      <c r="E661" s="450"/>
      <c r="F661" s="450"/>
      <c r="G661" s="450"/>
      <c r="H661" s="450"/>
      <c r="I661" s="450"/>
      <c r="J661" s="450"/>
      <c r="K661" s="450"/>
      <c r="L661" s="450"/>
      <c r="M661" s="450"/>
      <c r="N661" s="451"/>
      <c r="O661" s="142"/>
    </row>
    <row r="662">
      <c r="A662" s="438" t="s">
        <v>1559</v>
      </c>
      <c r="B662" s="439">
        <v>519290.0</v>
      </c>
      <c r="C662" s="440" t="s">
        <v>1560</v>
      </c>
      <c r="D662" s="438"/>
      <c r="E662" s="438"/>
      <c r="F662" s="438"/>
      <c r="G662" s="438"/>
      <c r="H662" s="438"/>
      <c r="I662" s="438"/>
      <c r="J662" s="438"/>
      <c r="K662" s="438"/>
      <c r="L662" s="438"/>
      <c r="M662" s="438"/>
      <c r="N662" s="441"/>
      <c r="O662" s="142"/>
    </row>
    <row r="663">
      <c r="A663" s="438" t="s">
        <v>1561</v>
      </c>
      <c r="B663" s="439">
        <v>521110.0</v>
      </c>
      <c r="C663" s="440" t="s">
        <v>1562</v>
      </c>
      <c r="D663" s="438"/>
      <c r="E663" s="438"/>
      <c r="F663" s="438"/>
      <c r="G663" s="438"/>
      <c r="H663" s="438"/>
      <c r="I663" s="438"/>
      <c r="J663" s="438"/>
      <c r="K663" s="438"/>
      <c r="L663" s="438"/>
      <c r="M663" s="438"/>
      <c r="N663" s="441"/>
      <c r="O663" s="142"/>
    </row>
    <row r="664">
      <c r="A664" s="438" t="s">
        <v>1563</v>
      </c>
      <c r="B664" s="439">
        <v>522110.0</v>
      </c>
      <c r="C664" s="440" t="s">
        <v>1564</v>
      </c>
      <c r="D664" s="438"/>
      <c r="E664" s="450"/>
      <c r="F664" s="450"/>
      <c r="G664" s="450"/>
      <c r="H664" s="450"/>
      <c r="I664" s="450"/>
      <c r="J664" s="450"/>
      <c r="K664" s="450"/>
      <c r="L664" s="450"/>
      <c r="M664" s="450"/>
      <c r="N664" s="451"/>
      <c r="O664" s="142"/>
    </row>
    <row r="665">
      <c r="A665" s="438" t="s">
        <v>1565</v>
      </c>
      <c r="B665" s="439">
        <v>522130.0</v>
      </c>
      <c r="C665" s="440" t="s">
        <v>1566</v>
      </c>
      <c r="D665" s="438"/>
      <c r="E665" s="438"/>
      <c r="F665" s="438"/>
      <c r="G665" s="438"/>
      <c r="H665" s="438"/>
      <c r="I665" s="438"/>
      <c r="J665" s="438"/>
      <c r="K665" s="438"/>
      <c r="L665" s="438"/>
      <c r="M665" s="438"/>
      <c r="N665" s="441"/>
      <c r="O665" s="142"/>
    </row>
    <row r="666">
      <c r="A666" s="438" t="s">
        <v>1567</v>
      </c>
      <c r="B666" s="439">
        <v>522180.0</v>
      </c>
      <c r="C666" s="440" t="s">
        <v>1568</v>
      </c>
      <c r="D666" s="438"/>
      <c r="E666" s="438"/>
      <c r="F666" s="438"/>
      <c r="G666" s="438"/>
      <c r="H666" s="438"/>
      <c r="I666" s="438"/>
      <c r="J666" s="438"/>
      <c r="K666" s="438"/>
      <c r="L666" s="438"/>
      <c r="M666" s="438"/>
      <c r="N666" s="441"/>
      <c r="O666" s="142"/>
    </row>
    <row r="667">
      <c r="A667" s="438" t="s">
        <v>1569</v>
      </c>
      <c r="B667" s="439">
        <v>522210.0</v>
      </c>
      <c r="C667" s="440" t="s">
        <v>1570</v>
      </c>
      <c r="D667" s="438"/>
      <c r="E667" s="438"/>
      <c r="F667" s="438"/>
      <c r="G667" s="438"/>
      <c r="H667" s="438"/>
      <c r="I667" s="438"/>
      <c r="J667" s="438"/>
      <c r="K667" s="438"/>
      <c r="L667" s="438"/>
      <c r="M667" s="438"/>
      <c r="N667" s="441"/>
      <c r="O667" s="142"/>
    </row>
    <row r="668">
      <c r="A668" s="438" t="s">
        <v>1571</v>
      </c>
      <c r="B668" s="439">
        <v>522220.0</v>
      </c>
      <c r="C668" s="440" t="s">
        <v>1572</v>
      </c>
      <c r="D668" s="438"/>
      <c r="E668" s="450"/>
      <c r="F668" s="450"/>
      <c r="G668" s="450"/>
      <c r="H668" s="450"/>
      <c r="I668" s="450"/>
      <c r="J668" s="450"/>
      <c r="K668" s="450"/>
      <c r="L668" s="450"/>
      <c r="M668" s="450"/>
      <c r="N668" s="451"/>
      <c r="O668" s="142"/>
    </row>
    <row r="669">
      <c r="A669" s="438" t="s">
        <v>1573</v>
      </c>
      <c r="B669" s="439">
        <v>522291.0</v>
      </c>
      <c r="C669" s="440" t="s">
        <v>1574</v>
      </c>
      <c r="D669" s="438"/>
      <c r="E669" s="450"/>
      <c r="F669" s="450"/>
      <c r="G669" s="450"/>
      <c r="H669" s="450"/>
      <c r="I669" s="450"/>
      <c r="J669" s="450"/>
      <c r="K669" s="450"/>
      <c r="L669" s="450"/>
      <c r="M669" s="450"/>
      <c r="N669" s="451"/>
      <c r="O669" s="142"/>
    </row>
    <row r="670">
      <c r="A670" s="438" t="s">
        <v>1575</v>
      </c>
      <c r="B670" s="439">
        <v>522292.0</v>
      </c>
      <c r="C670" s="440" t="s">
        <v>1576</v>
      </c>
      <c r="D670" s="438"/>
      <c r="E670" s="450"/>
      <c r="F670" s="450"/>
      <c r="G670" s="450"/>
      <c r="H670" s="450"/>
      <c r="I670" s="450"/>
      <c r="J670" s="450"/>
      <c r="K670" s="450"/>
      <c r="L670" s="450"/>
      <c r="M670" s="450"/>
      <c r="N670" s="451"/>
      <c r="O670" s="142"/>
    </row>
    <row r="671">
      <c r="A671" s="438" t="s">
        <v>1577</v>
      </c>
      <c r="B671" s="439">
        <v>522299.0</v>
      </c>
      <c r="C671" s="440" t="s">
        <v>1578</v>
      </c>
      <c r="D671" s="438"/>
      <c r="E671" s="438"/>
      <c r="F671" s="438"/>
      <c r="G671" s="438"/>
      <c r="H671" s="438"/>
      <c r="I671" s="438"/>
      <c r="J671" s="438"/>
      <c r="K671" s="438"/>
      <c r="L671" s="438"/>
      <c r="M671" s="438"/>
      <c r="N671" s="441"/>
      <c r="O671" s="142"/>
    </row>
    <row r="672">
      <c r="A672" s="438" t="s">
        <v>1579</v>
      </c>
      <c r="B672" s="439">
        <v>522310.0</v>
      </c>
      <c r="C672" s="440" t="s">
        <v>1580</v>
      </c>
      <c r="D672" s="438"/>
      <c r="E672" s="450"/>
      <c r="F672" s="450"/>
      <c r="G672" s="450"/>
      <c r="H672" s="450"/>
      <c r="I672" s="450"/>
      <c r="J672" s="450"/>
      <c r="K672" s="450"/>
      <c r="L672" s="450"/>
      <c r="M672" s="450"/>
      <c r="N672" s="451"/>
      <c r="O672" s="142"/>
    </row>
    <row r="673">
      <c r="A673" s="438" t="s">
        <v>1581</v>
      </c>
      <c r="B673" s="439">
        <v>522320.0</v>
      </c>
      <c r="C673" s="440" t="s">
        <v>1582</v>
      </c>
      <c r="D673" s="438"/>
      <c r="E673" s="450"/>
      <c r="F673" s="450"/>
      <c r="G673" s="450"/>
      <c r="H673" s="450"/>
      <c r="I673" s="450"/>
      <c r="J673" s="450"/>
      <c r="K673" s="450"/>
      <c r="L673" s="450"/>
      <c r="M673" s="450"/>
      <c r="N673" s="451"/>
      <c r="O673" s="142"/>
    </row>
    <row r="674">
      <c r="A674" s="438" t="s">
        <v>1583</v>
      </c>
      <c r="B674" s="439">
        <v>522390.0</v>
      </c>
      <c r="C674" s="440" t="s">
        <v>1584</v>
      </c>
      <c r="D674" s="438"/>
      <c r="E674" s="450"/>
      <c r="F674" s="450"/>
      <c r="G674" s="450"/>
      <c r="H674" s="450"/>
      <c r="I674" s="450"/>
      <c r="J674" s="450"/>
      <c r="K674" s="450"/>
      <c r="L674" s="450"/>
      <c r="M674" s="450"/>
      <c r="N674" s="451"/>
      <c r="O674" s="142"/>
    </row>
    <row r="675">
      <c r="A675" s="438" t="s">
        <v>1585</v>
      </c>
      <c r="B675" s="439">
        <v>523150.0</v>
      </c>
      <c r="C675" s="440" t="s">
        <v>1586</v>
      </c>
      <c r="D675" s="438"/>
      <c r="E675" s="438"/>
      <c r="F675" s="438"/>
      <c r="G675" s="438"/>
      <c r="H675" s="438"/>
      <c r="I675" s="438"/>
      <c r="J675" s="438"/>
      <c r="K675" s="438"/>
      <c r="L675" s="438"/>
      <c r="M675" s="438"/>
      <c r="N675" s="441"/>
      <c r="O675" s="142"/>
    </row>
    <row r="676">
      <c r="A676" s="438" t="s">
        <v>1587</v>
      </c>
      <c r="B676" s="439">
        <v>523160.0</v>
      </c>
      <c r="C676" s="440" t="s">
        <v>1588</v>
      </c>
      <c r="D676" s="438"/>
      <c r="E676" s="438"/>
      <c r="F676" s="438"/>
      <c r="G676" s="438"/>
      <c r="H676" s="438"/>
      <c r="I676" s="438"/>
      <c r="J676" s="438"/>
      <c r="K676" s="438"/>
      <c r="L676" s="438"/>
      <c r="M676" s="438"/>
      <c r="N676" s="441"/>
      <c r="O676" s="142"/>
    </row>
    <row r="677">
      <c r="A677" s="438" t="s">
        <v>1589</v>
      </c>
      <c r="B677" s="439">
        <v>523210.0</v>
      </c>
      <c r="C677" s="440" t="s">
        <v>1590</v>
      </c>
      <c r="D677" s="438"/>
      <c r="E677" s="438"/>
      <c r="F677" s="438"/>
      <c r="G677" s="438"/>
      <c r="H677" s="438"/>
      <c r="I677" s="438"/>
      <c r="J677" s="438"/>
      <c r="K677" s="438"/>
      <c r="L677" s="438"/>
      <c r="M677" s="438"/>
      <c r="N677" s="441"/>
      <c r="O677" s="142"/>
    </row>
    <row r="678">
      <c r="A678" s="438" t="s">
        <v>1591</v>
      </c>
      <c r="B678" s="439">
        <v>523910.0</v>
      </c>
      <c r="C678" s="440" t="s">
        <v>1592</v>
      </c>
      <c r="D678" s="438"/>
      <c r="E678" s="450"/>
      <c r="F678" s="450"/>
      <c r="G678" s="450"/>
      <c r="H678" s="450"/>
      <c r="I678" s="450"/>
      <c r="J678" s="450"/>
      <c r="K678" s="450"/>
      <c r="L678" s="450"/>
      <c r="M678" s="450"/>
      <c r="N678" s="451"/>
      <c r="O678" s="142"/>
    </row>
    <row r="679">
      <c r="A679" s="438" t="s">
        <v>1593</v>
      </c>
      <c r="B679" s="439">
        <v>523940.0</v>
      </c>
      <c r="C679" s="440" t="s">
        <v>1594</v>
      </c>
      <c r="D679" s="438"/>
      <c r="E679" s="450"/>
      <c r="F679" s="450"/>
      <c r="G679" s="450"/>
      <c r="H679" s="450"/>
      <c r="I679" s="450"/>
      <c r="J679" s="450"/>
      <c r="K679" s="450"/>
      <c r="L679" s="450"/>
      <c r="M679" s="450"/>
      <c r="N679" s="451"/>
      <c r="O679" s="142"/>
    </row>
    <row r="680">
      <c r="A680" s="438" t="s">
        <v>1595</v>
      </c>
      <c r="B680" s="439">
        <v>523991.0</v>
      </c>
      <c r="C680" s="440" t="s">
        <v>1596</v>
      </c>
      <c r="D680" s="438"/>
      <c r="E680" s="438"/>
      <c r="F680" s="438"/>
      <c r="G680" s="438"/>
      <c r="H680" s="438"/>
      <c r="I680" s="438"/>
      <c r="J680" s="438"/>
      <c r="K680" s="438"/>
      <c r="L680" s="438"/>
      <c r="M680" s="438"/>
      <c r="N680" s="441"/>
      <c r="O680" s="142"/>
    </row>
    <row r="681">
      <c r="A681" s="438" t="s">
        <v>1597</v>
      </c>
      <c r="B681" s="439">
        <v>523999.0</v>
      </c>
      <c r="C681" s="440" t="s">
        <v>1598</v>
      </c>
      <c r="D681" s="438"/>
      <c r="E681" s="450"/>
      <c r="F681" s="450"/>
      <c r="G681" s="450"/>
      <c r="H681" s="450"/>
      <c r="I681" s="450"/>
      <c r="J681" s="450"/>
      <c r="K681" s="450"/>
      <c r="L681" s="450"/>
      <c r="M681" s="450"/>
      <c r="N681" s="451"/>
      <c r="O681" s="142"/>
    </row>
    <row r="682">
      <c r="A682" s="438" t="s">
        <v>1599</v>
      </c>
      <c r="B682" s="439">
        <v>524113.0</v>
      </c>
      <c r="C682" s="440" t="s">
        <v>1600</v>
      </c>
      <c r="D682" s="438"/>
      <c r="E682" s="450"/>
      <c r="F682" s="450"/>
      <c r="G682" s="450"/>
      <c r="H682" s="450"/>
      <c r="I682" s="450"/>
      <c r="J682" s="450"/>
      <c r="K682" s="450"/>
      <c r="L682" s="450"/>
      <c r="M682" s="450"/>
      <c r="N682" s="451"/>
      <c r="O682" s="142"/>
    </row>
    <row r="683">
      <c r="A683" s="438" t="s">
        <v>1601</v>
      </c>
      <c r="B683" s="439">
        <v>524114.0</v>
      </c>
      <c r="C683" s="440" t="s">
        <v>1602</v>
      </c>
      <c r="D683" s="438"/>
      <c r="E683" s="438"/>
      <c r="F683" s="438"/>
      <c r="G683" s="438"/>
      <c r="H683" s="438"/>
      <c r="I683" s="438"/>
      <c r="J683" s="438"/>
      <c r="K683" s="438"/>
      <c r="L683" s="438"/>
      <c r="M683" s="438"/>
      <c r="N683" s="441"/>
      <c r="O683" s="142"/>
    </row>
    <row r="684">
      <c r="A684" s="438" t="s">
        <v>1603</v>
      </c>
      <c r="B684" s="439">
        <v>524126.0</v>
      </c>
      <c r="C684" s="440" t="s">
        <v>1604</v>
      </c>
      <c r="D684" s="438"/>
      <c r="E684" s="450"/>
      <c r="F684" s="450"/>
      <c r="G684" s="450"/>
      <c r="H684" s="450"/>
      <c r="I684" s="450"/>
      <c r="J684" s="450"/>
      <c r="K684" s="450"/>
      <c r="L684" s="450"/>
      <c r="M684" s="450"/>
      <c r="N684" s="451"/>
      <c r="O684" s="142"/>
    </row>
    <row r="685">
      <c r="A685" s="438" t="s">
        <v>1605</v>
      </c>
      <c r="B685" s="439">
        <v>524127.0</v>
      </c>
      <c r="C685" s="440" t="s">
        <v>1606</v>
      </c>
      <c r="D685" s="438"/>
      <c r="E685" s="450"/>
      <c r="F685" s="450"/>
      <c r="G685" s="450"/>
      <c r="H685" s="450"/>
      <c r="I685" s="450"/>
      <c r="J685" s="450"/>
      <c r="K685" s="450"/>
      <c r="L685" s="450"/>
      <c r="M685" s="450"/>
      <c r="N685" s="451"/>
      <c r="O685" s="142"/>
    </row>
    <row r="686">
      <c r="A686" s="438" t="s">
        <v>1607</v>
      </c>
      <c r="B686" s="439">
        <v>524128.0</v>
      </c>
      <c r="C686" s="440" t="s">
        <v>1608</v>
      </c>
      <c r="D686" s="438"/>
      <c r="E686" s="450"/>
      <c r="F686" s="450"/>
      <c r="G686" s="450"/>
      <c r="H686" s="450"/>
      <c r="I686" s="450"/>
      <c r="J686" s="450"/>
      <c r="K686" s="450"/>
      <c r="L686" s="450"/>
      <c r="M686" s="450"/>
      <c r="N686" s="451"/>
      <c r="O686" s="142"/>
    </row>
    <row r="687">
      <c r="A687" s="438" t="s">
        <v>1609</v>
      </c>
      <c r="B687" s="439">
        <v>524130.0</v>
      </c>
      <c r="C687" s="440" t="s">
        <v>1610</v>
      </c>
      <c r="D687" s="438"/>
      <c r="E687" s="450"/>
      <c r="F687" s="450"/>
      <c r="G687" s="450"/>
      <c r="H687" s="450"/>
      <c r="I687" s="450"/>
      <c r="J687" s="450"/>
      <c r="K687" s="450"/>
      <c r="L687" s="450"/>
      <c r="M687" s="450"/>
      <c r="N687" s="451"/>
      <c r="O687" s="142"/>
    </row>
    <row r="688">
      <c r="A688" s="438" t="s">
        <v>1611</v>
      </c>
      <c r="B688" s="439">
        <v>524210.0</v>
      </c>
      <c r="C688" s="440" t="s">
        <v>1612</v>
      </c>
      <c r="D688" s="438"/>
      <c r="E688" s="450"/>
      <c r="F688" s="450"/>
      <c r="G688" s="450"/>
      <c r="H688" s="450"/>
      <c r="I688" s="450"/>
      <c r="J688" s="450"/>
      <c r="K688" s="450"/>
      <c r="L688" s="450"/>
      <c r="M688" s="450"/>
      <c r="N688" s="451"/>
      <c r="O688" s="142"/>
    </row>
    <row r="689">
      <c r="A689" s="438" t="s">
        <v>1613</v>
      </c>
      <c r="B689" s="439">
        <v>524291.0</v>
      </c>
      <c r="C689" s="440" t="s">
        <v>1614</v>
      </c>
      <c r="D689" s="438"/>
      <c r="E689" s="450"/>
      <c r="F689" s="450"/>
      <c r="G689" s="450"/>
      <c r="H689" s="450"/>
      <c r="I689" s="450"/>
      <c r="J689" s="450"/>
      <c r="K689" s="450"/>
      <c r="L689" s="450"/>
      <c r="M689" s="450"/>
      <c r="N689" s="451"/>
      <c r="O689" s="142"/>
    </row>
    <row r="690">
      <c r="A690" s="438" t="s">
        <v>1615</v>
      </c>
      <c r="B690" s="439">
        <v>524292.0</v>
      </c>
      <c r="C690" s="440" t="s">
        <v>1616</v>
      </c>
      <c r="D690" s="438"/>
      <c r="E690" s="450"/>
      <c r="F690" s="450"/>
      <c r="G690" s="450"/>
      <c r="H690" s="450"/>
      <c r="I690" s="450"/>
      <c r="J690" s="450"/>
      <c r="K690" s="450"/>
      <c r="L690" s="450"/>
      <c r="M690" s="450"/>
      <c r="N690" s="451"/>
      <c r="O690" s="142"/>
    </row>
    <row r="691">
      <c r="A691" s="438" t="s">
        <v>1617</v>
      </c>
      <c r="B691" s="439">
        <v>524298.0</v>
      </c>
      <c r="C691" s="440" t="s">
        <v>1618</v>
      </c>
      <c r="D691" s="438"/>
      <c r="E691" s="450"/>
      <c r="F691" s="450"/>
      <c r="G691" s="450"/>
      <c r="H691" s="450"/>
      <c r="I691" s="450"/>
      <c r="J691" s="450"/>
      <c r="K691" s="450"/>
      <c r="L691" s="450"/>
      <c r="M691" s="450"/>
      <c r="N691" s="451"/>
      <c r="O691" s="142"/>
    </row>
    <row r="692">
      <c r="A692" s="438" t="s">
        <v>1619</v>
      </c>
      <c r="B692" s="439">
        <v>525110.0</v>
      </c>
      <c r="C692" s="440" t="s">
        <v>1620</v>
      </c>
      <c r="D692" s="438"/>
      <c r="E692" s="438"/>
      <c r="F692" s="438"/>
      <c r="G692" s="438"/>
      <c r="H692" s="438"/>
      <c r="I692" s="438"/>
      <c r="J692" s="438"/>
      <c r="K692" s="438"/>
      <c r="L692" s="438"/>
      <c r="M692" s="438"/>
      <c r="N692" s="441"/>
      <c r="O692" s="142"/>
    </row>
    <row r="693">
      <c r="A693" s="438" t="s">
        <v>1621</v>
      </c>
      <c r="B693" s="439">
        <v>525120.0</v>
      </c>
      <c r="C693" s="440" t="s">
        <v>1622</v>
      </c>
      <c r="D693" s="438"/>
      <c r="E693" s="438"/>
      <c r="F693" s="438"/>
      <c r="G693" s="438"/>
      <c r="H693" s="438"/>
      <c r="I693" s="438"/>
      <c r="J693" s="438"/>
      <c r="K693" s="438"/>
      <c r="L693" s="438"/>
      <c r="M693" s="438"/>
      <c r="N693" s="441"/>
      <c r="O693" s="142"/>
    </row>
    <row r="694">
      <c r="A694" s="438" t="s">
        <v>1623</v>
      </c>
      <c r="B694" s="439">
        <v>525190.0</v>
      </c>
      <c r="C694" s="440" t="s">
        <v>1624</v>
      </c>
      <c r="D694" s="438"/>
      <c r="E694" s="450"/>
      <c r="F694" s="450"/>
      <c r="G694" s="450"/>
      <c r="H694" s="450"/>
      <c r="I694" s="450"/>
      <c r="J694" s="450"/>
      <c r="K694" s="450"/>
      <c r="L694" s="450"/>
      <c r="M694" s="450"/>
      <c r="N694" s="451"/>
      <c r="O694" s="142"/>
    </row>
    <row r="695">
      <c r="A695" s="438" t="s">
        <v>1625</v>
      </c>
      <c r="B695" s="439">
        <v>525910.0</v>
      </c>
      <c r="C695" s="440" t="s">
        <v>1626</v>
      </c>
      <c r="D695" s="438"/>
      <c r="E695" s="438"/>
      <c r="F695" s="438"/>
      <c r="G695" s="438"/>
      <c r="H695" s="438"/>
      <c r="I695" s="438"/>
      <c r="J695" s="438"/>
      <c r="K695" s="438"/>
      <c r="L695" s="438"/>
      <c r="M695" s="438"/>
      <c r="N695" s="441"/>
      <c r="O695" s="142"/>
    </row>
    <row r="696">
      <c r="A696" s="438" t="s">
        <v>1627</v>
      </c>
      <c r="B696" s="439">
        <v>525920.0</v>
      </c>
      <c r="C696" s="440" t="s">
        <v>1628</v>
      </c>
      <c r="D696" s="438"/>
      <c r="E696" s="438"/>
      <c r="F696" s="438"/>
      <c r="G696" s="438"/>
      <c r="H696" s="438"/>
      <c r="I696" s="438"/>
      <c r="J696" s="438"/>
      <c r="K696" s="438"/>
      <c r="L696" s="438"/>
      <c r="M696" s="438"/>
      <c r="N696" s="441"/>
      <c r="O696" s="142"/>
    </row>
    <row r="697">
      <c r="A697" s="438" t="s">
        <v>1629</v>
      </c>
      <c r="B697" s="439">
        <v>525990.0</v>
      </c>
      <c r="C697" s="440" t="s">
        <v>1630</v>
      </c>
      <c r="D697" s="438"/>
      <c r="E697" s="450"/>
      <c r="F697" s="450"/>
      <c r="G697" s="450"/>
      <c r="H697" s="450"/>
      <c r="I697" s="450"/>
      <c r="J697" s="450"/>
      <c r="K697" s="450"/>
      <c r="L697" s="450"/>
      <c r="M697" s="450"/>
      <c r="N697" s="451"/>
      <c r="O697" s="142"/>
    </row>
    <row r="698">
      <c r="A698" s="438" t="s">
        <v>1631</v>
      </c>
      <c r="B698" s="439">
        <v>531110.0</v>
      </c>
      <c r="C698" s="440" t="s">
        <v>1632</v>
      </c>
      <c r="D698" s="438"/>
      <c r="E698" s="450"/>
      <c r="F698" s="450"/>
      <c r="G698" s="450"/>
      <c r="H698" s="450"/>
      <c r="I698" s="450"/>
      <c r="J698" s="450"/>
      <c r="K698" s="450"/>
      <c r="L698" s="450"/>
      <c r="M698" s="450"/>
      <c r="N698" s="451"/>
      <c r="O698" s="142"/>
    </row>
    <row r="699">
      <c r="A699" s="438" t="s">
        <v>1633</v>
      </c>
      <c r="B699" s="439">
        <v>531120.0</v>
      </c>
      <c r="C699" s="440" t="s">
        <v>1634</v>
      </c>
      <c r="D699" s="438"/>
      <c r="E699" s="450"/>
      <c r="F699" s="450"/>
      <c r="G699" s="450"/>
      <c r="H699" s="450"/>
      <c r="I699" s="450"/>
      <c r="J699" s="450"/>
      <c r="K699" s="450"/>
      <c r="L699" s="450"/>
      <c r="M699" s="450"/>
      <c r="N699" s="451"/>
      <c r="O699" s="142"/>
    </row>
    <row r="700">
      <c r="A700" s="438" t="s">
        <v>1635</v>
      </c>
      <c r="B700" s="439">
        <v>531130.0</v>
      </c>
      <c r="C700" s="449" t="s">
        <v>1636</v>
      </c>
      <c r="D700" s="438"/>
      <c r="E700" s="438"/>
      <c r="F700" s="438"/>
      <c r="G700" s="438"/>
      <c r="H700" s="438"/>
      <c r="I700" s="438"/>
      <c r="J700" s="438"/>
      <c r="K700" s="438"/>
      <c r="L700" s="438"/>
      <c r="M700" s="438"/>
      <c r="N700" s="441"/>
      <c r="O700" s="142"/>
    </row>
    <row r="701">
      <c r="A701" s="438" t="s">
        <v>1637</v>
      </c>
      <c r="B701" s="439">
        <v>531190.0</v>
      </c>
      <c r="C701" s="440" t="s">
        <v>1638</v>
      </c>
      <c r="D701" s="438"/>
      <c r="E701" s="450"/>
      <c r="F701" s="450"/>
      <c r="G701" s="450"/>
      <c r="H701" s="450"/>
      <c r="I701" s="450"/>
      <c r="J701" s="450"/>
      <c r="K701" s="450"/>
      <c r="L701" s="450"/>
      <c r="M701" s="450"/>
      <c r="N701" s="451"/>
      <c r="O701" s="142"/>
    </row>
    <row r="702">
      <c r="A702" s="438" t="s">
        <v>1639</v>
      </c>
      <c r="B702" s="439">
        <v>531210.0</v>
      </c>
      <c r="C702" s="440" t="s">
        <v>1640</v>
      </c>
      <c r="D702" s="438"/>
      <c r="E702" s="438"/>
      <c r="F702" s="438"/>
      <c r="G702" s="438"/>
      <c r="H702" s="438"/>
      <c r="I702" s="438"/>
      <c r="J702" s="438"/>
      <c r="K702" s="438"/>
      <c r="L702" s="438"/>
      <c r="M702" s="438"/>
      <c r="N702" s="441"/>
      <c r="O702" s="142"/>
    </row>
    <row r="703">
      <c r="A703" s="438" t="s">
        <v>1641</v>
      </c>
      <c r="B703" s="439">
        <v>531311.0</v>
      </c>
      <c r="C703" s="440" t="s">
        <v>1642</v>
      </c>
      <c r="D703" s="438"/>
      <c r="E703" s="450"/>
      <c r="F703" s="450"/>
      <c r="G703" s="450"/>
      <c r="H703" s="450"/>
      <c r="I703" s="450"/>
      <c r="J703" s="450"/>
      <c r="K703" s="450"/>
      <c r="L703" s="450"/>
      <c r="M703" s="450"/>
      <c r="N703" s="451"/>
      <c r="O703" s="142"/>
    </row>
    <row r="704">
      <c r="A704" s="438" t="s">
        <v>1643</v>
      </c>
      <c r="B704" s="439">
        <v>531312.0</v>
      </c>
      <c r="C704" s="440" t="s">
        <v>1644</v>
      </c>
      <c r="D704" s="438"/>
      <c r="E704" s="450"/>
      <c r="F704" s="450"/>
      <c r="G704" s="450"/>
      <c r="H704" s="450"/>
      <c r="I704" s="450"/>
      <c r="J704" s="450"/>
      <c r="K704" s="450"/>
      <c r="L704" s="450"/>
      <c r="M704" s="450"/>
      <c r="N704" s="451"/>
      <c r="O704" s="142"/>
    </row>
    <row r="705">
      <c r="A705" s="438" t="s">
        <v>1645</v>
      </c>
      <c r="B705" s="439">
        <v>531320.0</v>
      </c>
      <c r="C705" s="440" t="s">
        <v>1646</v>
      </c>
      <c r="D705" s="438"/>
      <c r="E705" s="450"/>
      <c r="F705" s="450"/>
      <c r="G705" s="450"/>
      <c r="H705" s="450"/>
      <c r="I705" s="450"/>
      <c r="J705" s="450"/>
      <c r="K705" s="450"/>
      <c r="L705" s="450"/>
      <c r="M705" s="450"/>
      <c r="N705" s="451"/>
      <c r="O705" s="142"/>
    </row>
    <row r="706">
      <c r="A706" s="438" t="s">
        <v>1647</v>
      </c>
      <c r="B706" s="439">
        <v>531390.0</v>
      </c>
      <c r="C706" s="440" t="s">
        <v>1648</v>
      </c>
      <c r="D706" s="438"/>
      <c r="E706" s="450"/>
      <c r="F706" s="450"/>
      <c r="G706" s="450"/>
      <c r="H706" s="450"/>
      <c r="I706" s="450"/>
      <c r="J706" s="450"/>
      <c r="K706" s="450"/>
      <c r="L706" s="450"/>
      <c r="M706" s="450"/>
      <c r="N706" s="451"/>
      <c r="O706" s="142"/>
    </row>
    <row r="707">
      <c r="A707" s="438" t="s">
        <v>1649</v>
      </c>
      <c r="B707" s="439">
        <v>532111.0</v>
      </c>
      <c r="C707" s="440" t="s">
        <v>1650</v>
      </c>
      <c r="D707" s="438"/>
      <c r="E707" s="450"/>
      <c r="F707" s="450"/>
      <c r="G707" s="450"/>
      <c r="H707" s="450"/>
      <c r="I707" s="450"/>
      <c r="J707" s="450"/>
      <c r="K707" s="450"/>
      <c r="L707" s="450"/>
      <c r="M707" s="450"/>
      <c r="N707" s="451"/>
      <c r="O707" s="142"/>
    </row>
    <row r="708">
      <c r="A708" s="438" t="s">
        <v>1651</v>
      </c>
      <c r="B708" s="439">
        <v>532112.0</v>
      </c>
      <c r="C708" s="440" t="s">
        <v>1652</v>
      </c>
      <c r="D708" s="438"/>
      <c r="E708" s="438"/>
      <c r="F708" s="438"/>
      <c r="G708" s="438"/>
      <c r="H708" s="438"/>
      <c r="I708" s="438"/>
      <c r="J708" s="438"/>
      <c r="K708" s="438"/>
      <c r="L708" s="438"/>
      <c r="M708" s="438"/>
      <c r="N708" s="441"/>
      <c r="O708" s="142"/>
    </row>
    <row r="709">
      <c r="A709" s="438" t="s">
        <v>1653</v>
      </c>
      <c r="B709" s="439">
        <v>532120.0</v>
      </c>
      <c r="C709" s="440" t="s">
        <v>1654</v>
      </c>
      <c r="D709" s="438"/>
      <c r="E709" s="438"/>
      <c r="F709" s="438"/>
      <c r="G709" s="438"/>
      <c r="H709" s="438"/>
      <c r="I709" s="438"/>
      <c r="J709" s="438"/>
      <c r="K709" s="438"/>
      <c r="L709" s="438"/>
      <c r="M709" s="438"/>
      <c r="N709" s="441"/>
      <c r="O709" s="142"/>
    </row>
    <row r="710">
      <c r="A710" s="438" t="s">
        <v>1655</v>
      </c>
      <c r="B710" s="439">
        <v>532210.0</v>
      </c>
      <c r="C710" s="440" t="s">
        <v>1656</v>
      </c>
      <c r="D710" s="438"/>
      <c r="E710" s="450"/>
      <c r="F710" s="450"/>
      <c r="G710" s="450"/>
      <c r="H710" s="450"/>
      <c r="I710" s="450"/>
      <c r="J710" s="450"/>
      <c r="K710" s="450"/>
      <c r="L710" s="450"/>
      <c r="M710" s="450"/>
      <c r="N710" s="451"/>
      <c r="O710" s="142"/>
    </row>
    <row r="711">
      <c r="A711" s="438" t="s">
        <v>1657</v>
      </c>
      <c r="B711" s="439">
        <v>532281.0</v>
      </c>
      <c r="C711" s="440" t="s">
        <v>1658</v>
      </c>
      <c r="D711" s="438"/>
      <c r="E711" s="438"/>
      <c r="F711" s="438"/>
      <c r="G711" s="438"/>
      <c r="H711" s="438"/>
      <c r="I711" s="438"/>
      <c r="J711" s="438"/>
      <c r="K711" s="438"/>
      <c r="L711" s="438"/>
      <c r="M711" s="438"/>
      <c r="N711" s="441"/>
      <c r="O711" s="142"/>
    </row>
    <row r="712">
      <c r="A712" s="438" t="s">
        <v>1659</v>
      </c>
      <c r="B712" s="439">
        <v>532282.0</v>
      </c>
      <c r="C712" s="440" t="s">
        <v>1660</v>
      </c>
      <c r="D712" s="438"/>
      <c r="E712" s="450"/>
      <c r="F712" s="450"/>
      <c r="G712" s="450"/>
      <c r="H712" s="450"/>
      <c r="I712" s="450"/>
      <c r="J712" s="450"/>
      <c r="K712" s="450"/>
      <c r="L712" s="450"/>
      <c r="M712" s="450"/>
      <c r="N712" s="451"/>
      <c r="O712" s="142"/>
    </row>
    <row r="713">
      <c r="A713" s="438" t="s">
        <v>1661</v>
      </c>
      <c r="B713" s="439">
        <v>532283.0</v>
      </c>
      <c r="C713" s="440" t="s">
        <v>1662</v>
      </c>
      <c r="D713" s="438"/>
      <c r="E713" s="450"/>
      <c r="F713" s="450"/>
      <c r="G713" s="450"/>
      <c r="H713" s="450"/>
      <c r="I713" s="450"/>
      <c r="J713" s="450"/>
      <c r="K713" s="450"/>
      <c r="L713" s="450"/>
      <c r="M713" s="450"/>
      <c r="N713" s="451"/>
      <c r="O713" s="142"/>
    </row>
    <row r="714">
      <c r="A714" s="438" t="s">
        <v>1663</v>
      </c>
      <c r="B714" s="439">
        <v>532284.0</v>
      </c>
      <c r="C714" s="440" t="s">
        <v>1664</v>
      </c>
      <c r="D714" s="438"/>
      <c r="E714" s="438"/>
      <c r="F714" s="438"/>
      <c r="G714" s="438"/>
      <c r="H714" s="438"/>
      <c r="I714" s="438"/>
      <c r="J714" s="438"/>
      <c r="K714" s="438"/>
      <c r="L714" s="438"/>
      <c r="M714" s="438"/>
      <c r="N714" s="441"/>
      <c r="O714" s="142"/>
    </row>
    <row r="715">
      <c r="A715" s="438" t="s">
        <v>1665</v>
      </c>
      <c r="B715" s="439">
        <v>532289.0</v>
      </c>
      <c r="C715" s="440" t="s">
        <v>1666</v>
      </c>
      <c r="D715" s="438"/>
      <c r="E715" s="450"/>
      <c r="F715" s="450"/>
      <c r="G715" s="450"/>
      <c r="H715" s="450"/>
      <c r="I715" s="450"/>
      <c r="J715" s="450"/>
      <c r="K715" s="450"/>
      <c r="L715" s="450"/>
      <c r="M715" s="450"/>
      <c r="N715" s="451"/>
      <c r="O715" s="142"/>
    </row>
    <row r="716">
      <c r="A716" s="438" t="s">
        <v>1667</v>
      </c>
      <c r="B716" s="439">
        <v>532310.0</v>
      </c>
      <c r="C716" s="440" t="s">
        <v>1668</v>
      </c>
      <c r="D716" s="438"/>
      <c r="E716" s="450"/>
      <c r="F716" s="450"/>
      <c r="G716" s="450"/>
      <c r="H716" s="450"/>
      <c r="I716" s="450"/>
      <c r="J716" s="450"/>
      <c r="K716" s="450"/>
      <c r="L716" s="450"/>
      <c r="M716" s="450"/>
      <c r="N716" s="451"/>
      <c r="O716" s="142"/>
    </row>
    <row r="717">
      <c r="A717" s="438" t="s">
        <v>1669</v>
      </c>
      <c r="B717" s="439">
        <v>532411.0</v>
      </c>
      <c r="C717" s="440" t="s">
        <v>1670</v>
      </c>
      <c r="D717" s="438"/>
      <c r="E717" s="450"/>
      <c r="F717" s="450"/>
      <c r="G717" s="450"/>
      <c r="H717" s="450"/>
      <c r="I717" s="450"/>
      <c r="J717" s="450"/>
      <c r="K717" s="450"/>
      <c r="L717" s="450"/>
      <c r="M717" s="450"/>
      <c r="N717" s="451"/>
      <c r="O717" s="142"/>
    </row>
    <row r="718">
      <c r="A718" s="438" t="s">
        <v>1671</v>
      </c>
      <c r="B718" s="439">
        <v>532412.0</v>
      </c>
      <c r="C718" s="440" t="s">
        <v>1672</v>
      </c>
      <c r="D718" s="438"/>
      <c r="E718" s="450"/>
      <c r="F718" s="450"/>
      <c r="G718" s="450"/>
      <c r="H718" s="450"/>
      <c r="I718" s="450"/>
      <c r="J718" s="450"/>
      <c r="K718" s="450"/>
      <c r="L718" s="450"/>
      <c r="M718" s="450"/>
      <c r="N718" s="451"/>
      <c r="O718" s="142"/>
    </row>
    <row r="719">
      <c r="A719" s="438" t="s">
        <v>1673</v>
      </c>
      <c r="B719" s="439">
        <v>532420.0</v>
      </c>
      <c r="C719" s="440" t="s">
        <v>1674</v>
      </c>
      <c r="D719" s="438"/>
      <c r="E719" s="450"/>
      <c r="F719" s="450"/>
      <c r="G719" s="450"/>
      <c r="H719" s="450"/>
      <c r="I719" s="450"/>
      <c r="J719" s="450"/>
      <c r="K719" s="450"/>
      <c r="L719" s="450"/>
      <c r="M719" s="450"/>
      <c r="N719" s="451"/>
      <c r="O719" s="142"/>
    </row>
    <row r="720">
      <c r="A720" s="438" t="s">
        <v>1675</v>
      </c>
      <c r="B720" s="439">
        <v>532490.0</v>
      </c>
      <c r="C720" s="440" t="s">
        <v>1676</v>
      </c>
      <c r="D720" s="438"/>
      <c r="E720" s="450"/>
      <c r="F720" s="450"/>
      <c r="G720" s="450"/>
      <c r="H720" s="450"/>
      <c r="I720" s="450"/>
      <c r="J720" s="450"/>
      <c r="K720" s="450"/>
      <c r="L720" s="450"/>
      <c r="M720" s="450"/>
      <c r="N720" s="451"/>
      <c r="O720" s="142"/>
    </row>
    <row r="721">
      <c r="A721" s="438" t="s">
        <v>1677</v>
      </c>
      <c r="B721" s="439">
        <v>533110.0</v>
      </c>
      <c r="C721" s="440" t="s">
        <v>1678</v>
      </c>
      <c r="D721" s="438"/>
      <c r="E721" s="450"/>
      <c r="F721" s="450"/>
      <c r="G721" s="450"/>
      <c r="H721" s="450"/>
      <c r="I721" s="450"/>
      <c r="J721" s="450"/>
      <c r="K721" s="450"/>
      <c r="L721" s="450"/>
      <c r="M721" s="450"/>
      <c r="N721" s="451"/>
      <c r="O721" s="142"/>
    </row>
    <row r="722">
      <c r="A722" s="438" t="s">
        <v>1679</v>
      </c>
      <c r="B722" s="439">
        <v>541110.0</v>
      </c>
      <c r="C722" s="440" t="s">
        <v>1680</v>
      </c>
      <c r="D722" s="438"/>
      <c r="E722" s="450"/>
      <c r="F722" s="450"/>
      <c r="G722" s="450"/>
      <c r="H722" s="450"/>
      <c r="I722" s="450"/>
      <c r="J722" s="450"/>
      <c r="K722" s="450"/>
      <c r="L722" s="450"/>
      <c r="M722" s="450"/>
      <c r="N722" s="451"/>
      <c r="O722" s="142"/>
    </row>
    <row r="723">
      <c r="A723" s="438" t="s">
        <v>1681</v>
      </c>
      <c r="B723" s="439">
        <v>541120.0</v>
      </c>
      <c r="C723" s="440" t="s">
        <v>1682</v>
      </c>
      <c r="D723" s="438"/>
      <c r="E723" s="438"/>
      <c r="F723" s="438"/>
      <c r="G723" s="438"/>
      <c r="H723" s="438"/>
      <c r="I723" s="438"/>
      <c r="J723" s="438"/>
      <c r="K723" s="438"/>
      <c r="L723" s="438"/>
      <c r="M723" s="438"/>
      <c r="N723" s="441"/>
      <c r="O723" s="142"/>
    </row>
    <row r="724">
      <c r="A724" s="438" t="s">
        <v>1683</v>
      </c>
      <c r="B724" s="439">
        <v>541191.0</v>
      </c>
      <c r="C724" s="440" t="s">
        <v>1684</v>
      </c>
      <c r="D724" s="438"/>
      <c r="E724" s="450"/>
      <c r="F724" s="450"/>
      <c r="G724" s="450"/>
      <c r="H724" s="450"/>
      <c r="I724" s="450"/>
      <c r="J724" s="450"/>
      <c r="K724" s="450"/>
      <c r="L724" s="450"/>
      <c r="M724" s="450"/>
      <c r="N724" s="451"/>
      <c r="O724" s="142"/>
    </row>
    <row r="725">
      <c r="A725" s="438" t="s">
        <v>1685</v>
      </c>
      <c r="B725" s="439">
        <v>541199.0</v>
      </c>
      <c r="C725" s="440" t="s">
        <v>1686</v>
      </c>
      <c r="D725" s="438"/>
      <c r="E725" s="450"/>
      <c r="F725" s="450"/>
      <c r="G725" s="450"/>
      <c r="H725" s="450"/>
      <c r="I725" s="450"/>
      <c r="J725" s="450"/>
      <c r="K725" s="450"/>
      <c r="L725" s="450"/>
      <c r="M725" s="450"/>
      <c r="N725" s="451"/>
      <c r="O725" s="142"/>
    </row>
    <row r="726">
      <c r="A726" s="438" t="s">
        <v>1687</v>
      </c>
      <c r="B726" s="439">
        <v>541211.0</v>
      </c>
      <c r="C726" s="440" t="s">
        <v>1688</v>
      </c>
      <c r="D726" s="438"/>
      <c r="E726" s="450"/>
      <c r="F726" s="450"/>
      <c r="G726" s="450"/>
      <c r="H726" s="450"/>
      <c r="I726" s="450"/>
      <c r="J726" s="450"/>
      <c r="K726" s="450"/>
      <c r="L726" s="450"/>
      <c r="M726" s="450"/>
      <c r="N726" s="451"/>
      <c r="O726" s="142"/>
    </row>
    <row r="727">
      <c r="A727" s="438" t="s">
        <v>1689</v>
      </c>
      <c r="B727" s="439">
        <v>541213.0</v>
      </c>
      <c r="C727" s="440" t="s">
        <v>1690</v>
      </c>
      <c r="D727" s="438"/>
      <c r="E727" s="450"/>
      <c r="F727" s="450"/>
      <c r="G727" s="450"/>
      <c r="H727" s="450"/>
      <c r="I727" s="450"/>
      <c r="J727" s="450"/>
      <c r="K727" s="450"/>
      <c r="L727" s="450"/>
      <c r="M727" s="450"/>
      <c r="N727" s="451"/>
      <c r="O727" s="142"/>
    </row>
    <row r="728">
      <c r="A728" s="438" t="s">
        <v>1691</v>
      </c>
      <c r="B728" s="439">
        <v>541214.0</v>
      </c>
      <c r="C728" s="440" t="s">
        <v>1692</v>
      </c>
      <c r="D728" s="438"/>
      <c r="E728" s="450"/>
      <c r="F728" s="450"/>
      <c r="G728" s="450"/>
      <c r="H728" s="450"/>
      <c r="I728" s="450"/>
      <c r="J728" s="450"/>
      <c r="K728" s="450"/>
      <c r="L728" s="450"/>
      <c r="M728" s="450"/>
      <c r="N728" s="451"/>
      <c r="O728" s="142"/>
    </row>
    <row r="729">
      <c r="A729" s="438" t="s">
        <v>1693</v>
      </c>
      <c r="B729" s="439">
        <v>541219.0</v>
      </c>
      <c r="C729" s="440" t="s">
        <v>1694</v>
      </c>
      <c r="D729" s="438"/>
      <c r="E729" s="450"/>
      <c r="F729" s="450"/>
      <c r="G729" s="450"/>
      <c r="H729" s="450"/>
      <c r="I729" s="450"/>
      <c r="J729" s="450"/>
      <c r="K729" s="450"/>
      <c r="L729" s="450"/>
      <c r="M729" s="450"/>
      <c r="N729" s="451"/>
      <c r="O729" s="142"/>
    </row>
    <row r="730">
      <c r="A730" s="438" t="s">
        <v>1695</v>
      </c>
      <c r="B730" s="439">
        <v>541310.0</v>
      </c>
      <c r="C730" s="440" t="s">
        <v>1696</v>
      </c>
      <c r="D730" s="438"/>
      <c r="E730" s="450"/>
      <c r="F730" s="450"/>
      <c r="G730" s="450"/>
      <c r="H730" s="450"/>
      <c r="I730" s="450"/>
      <c r="J730" s="450"/>
      <c r="K730" s="450"/>
      <c r="L730" s="450"/>
      <c r="M730" s="450"/>
      <c r="N730" s="451"/>
      <c r="O730" s="142"/>
    </row>
    <row r="731">
      <c r="A731" s="438" t="s">
        <v>1697</v>
      </c>
      <c r="B731" s="439">
        <v>541320.0</v>
      </c>
      <c r="C731" s="440" t="s">
        <v>1698</v>
      </c>
      <c r="D731" s="438"/>
      <c r="E731" s="450"/>
      <c r="F731" s="450"/>
      <c r="G731" s="450"/>
      <c r="H731" s="450"/>
      <c r="I731" s="450"/>
      <c r="J731" s="450"/>
      <c r="K731" s="450"/>
      <c r="L731" s="450"/>
      <c r="M731" s="450"/>
      <c r="N731" s="451"/>
      <c r="O731" s="142"/>
    </row>
    <row r="732">
      <c r="A732" s="438" t="s">
        <v>1699</v>
      </c>
      <c r="B732" s="439">
        <v>541330.0</v>
      </c>
      <c r="C732" s="440" t="s">
        <v>1700</v>
      </c>
      <c r="D732" s="438"/>
      <c r="E732" s="450"/>
      <c r="F732" s="450"/>
      <c r="G732" s="450"/>
      <c r="H732" s="450"/>
      <c r="I732" s="450"/>
      <c r="J732" s="450"/>
      <c r="K732" s="450"/>
      <c r="L732" s="450"/>
      <c r="M732" s="450"/>
      <c r="N732" s="451"/>
      <c r="O732" s="142"/>
    </row>
    <row r="733">
      <c r="A733" s="438" t="s">
        <v>1701</v>
      </c>
      <c r="B733" s="439">
        <v>541340.0</v>
      </c>
      <c r="C733" s="440" t="s">
        <v>1702</v>
      </c>
      <c r="D733" s="438"/>
      <c r="E733" s="438"/>
      <c r="F733" s="438"/>
      <c r="G733" s="438"/>
      <c r="H733" s="438"/>
      <c r="I733" s="438"/>
      <c r="J733" s="438"/>
      <c r="K733" s="438"/>
      <c r="L733" s="438"/>
      <c r="M733" s="438"/>
      <c r="N733" s="441"/>
      <c r="O733" s="142"/>
    </row>
    <row r="734">
      <c r="A734" s="438" t="s">
        <v>1703</v>
      </c>
      <c r="B734" s="439">
        <v>541350.0</v>
      </c>
      <c r="C734" s="440" t="s">
        <v>1704</v>
      </c>
      <c r="D734" s="438"/>
      <c r="E734" s="450"/>
      <c r="F734" s="450"/>
      <c r="G734" s="450"/>
      <c r="H734" s="450"/>
      <c r="I734" s="450"/>
      <c r="J734" s="450"/>
      <c r="K734" s="450"/>
      <c r="L734" s="450"/>
      <c r="M734" s="450"/>
      <c r="N734" s="451"/>
      <c r="O734" s="142"/>
    </row>
    <row r="735">
      <c r="A735" s="438" t="s">
        <v>1705</v>
      </c>
      <c r="B735" s="439">
        <v>541360.0</v>
      </c>
      <c r="C735" s="440" t="s">
        <v>1706</v>
      </c>
      <c r="D735" s="438"/>
      <c r="E735" s="450"/>
      <c r="F735" s="450"/>
      <c r="G735" s="450"/>
      <c r="H735" s="450"/>
      <c r="I735" s="450"/>
      <c r="J735" s="450"/>
      <c r="K735" s="450"/>
      <c r="L735" s="450"/>
      <c r="M735" s="450"/>
      <c r="N735" s="451"/>
      <c r="O735" s="142"/>
    </row>
    <row r="736">
      <c r="A736" s="438" t="s">
        <v>1707</v>
      </c>
      <c r="B736" s="439">
        <v>541370.0</v>
      </c>
      <c r="C736" s="440" t="s">
        <v>1708</v>
      </c>
      <c r="D736" s="438"/>
      <c r="E736" s="450"/>
      <c r="F736" s="450"/>
      <c r="G736" s="450"/>
      <c r="H736" s="450"/>
      <c r="I736" s="450"/>
      <c r="J736" s="450"/>
      <c r="K736" s="450"/>
      <c r="L736" s="450"/>
      <c r="M736" s="450"/>
      <c r="N736" s="451"/>
      <c r="O736" s="142"/>
    </row>
    <row r="737">
      <c r="A737" s="438" t="s">
        <v>1709</v>
      </c>
      <c r="B737" s="439">
        <v>541380.0</v>
      </c>
      <c r="C737" s="440" t="s">
        <v>1710</v>
      </c>
      <c r="D737" s="438"/>
      <c r="E737" s="450"/>
      <c r="F737" s="450"/>
      <c r="G737" s="450"/>
      <c r="H737" s="450"/>
      <c r="I737" s="450"/>
      <c r="J737" s="450"/>
      <c r="K737" s="450"/>
      <c r="L737" s="450"/>
      <c r="M737" s="450"/>
      <c r="N737" s="451"/>
      <c r="O737" s="142"/>
    </row>
    <row r="738">
      <c r="A738" s="438" t="s">
        <v>1711</v>
      </c>
      <c r="B738" s="439">
        <v>541410.0</v>
      </c>
      <c r="C738" s="440" t="s">
        <v>1712</v>
      </c>
      <c r="D738" s="438"/>
      <c r="E738" s="450"/>
      <c r="F738" s="450"/>
      <c r="G738" s="450"/>
      <c r="H738" s="450"/>
      <c r="I738" s="450"/>
      <c r="J738" s="450"/>
      <c r="K738" s="450"/>
      <c r="L738" s="450"/>
      <c r="M738" s="450"/>
      <c r="N738" s="451"/>
      <c r="O738" s="142"/>
    </row>
    <row r="739">
      <c r="A739" s="438" t="s">
        <v>1713</v>
      </c>
      <c r="B739" s="439">
        <v>541420.0</v>
      </c>
      <c r="C739" s="440" t="s">
        <v>1714</v>
      </c>
      <c r="D739" s="438"/>
      <c r="E739" s="438"/>
      <c r="F739" s="438"/>
      <c r="G739" s="438"/>
      <c r="H739" s="438"/>
      <c r="I739" s="438"/>
      <c r="J739" s="438"/>
      <c r="K739" s="438"/>
      <c r="L739" s="438"/>
      <c r="M739" s="438"/>
      <c r="N739" s="441"/>
      <c r="O739" s="142"/>
    </row>
    <row r="740">
      <c r="A740" s="438" t="s">
        <v>1715</v>
      </c>
      <c r="B740" s="439">
        <v>541430.0</v>
      </c>
      <c r="C740" s="440" t="s">
        <v>1716</v>
      </c>
      <c r="D740" s="438"/>
      <c r="E740" s="450"/>
      <c r="F740" s="450"/>
      <c r="G740" s="450"/>
      <c r="H740" s="450"/>
      <c r="I740" s="450"/>
      <c r="J740" s="450"/>
      <c r="K740" s="450"/>
      <c r="L740" s="450"/>
      <c r="M740" s="450"/>
      <c r="N740" s="451"/>
      <c r="O740" s="142"/>
    </row>
    <row r="741">
      <c r="A741" s="438" t="s">
        <v>1717</v>
      </c>
      <c r="B741" s="439">
        <v>541490.0</v>
      </c>
      <c r="C741" s="440" t="s">
        <v>1718</v>
      </c>
      <c r="D741" s="438"/>
      <c r="E741" s="438"/>
      <c r="F741" s="438"/>
      <c r="G741" s="438"/>
      <c r="H741" s="438"/>
      <c r="I741" s="438"/>
      <c r="J741" s="438"/>
      <c r="K741" s="438"/>
      <c r="L741" s="438"/>
      <c r="M741" s="438"/>
      <c r="N741" s="441"/>
      <c r="O741" s="142"/>
    </row>
    <row r="742">
      <c r="A742" s="438" t="s">
        <v>1719</v>
      </c>
      <c r="B742" s="439">
        <v>541511.0</v>
      </c>
      <c r="C742" s="440" t="s">
        <v>1720</v>
      </c>
      <c r="D742" s="438"/>
      <c r="E742" s="450"/>
      <c r="F742" s="450"/>
      <c r="G742" s="450"/>
      <c r="H742" s="450"/>
      <c r="I742" s="450"/>
      <c r="J742" s="450"/>
      <c r="K742" s="450"/>
      <c r="L742" s="450"/>
      <c r="M742" s="450"/>
      <c r="N742" s="451"/>
      <c r="O742" s="142"/>
    </row>
    <row r="743">
      <c r="A743" s="438" t="s">
        <v>1721</v>
      </c>
      <c r="B743" s="439">
        <v>541512.0</v>
      </c>
      <c r="C743" s="440" t="s">
        <v>1722</v>
      </c>
      <c r="D743" s="438"/>
      <c r="E743" s="450"/>
      <c r="F743" s="450"/>
      <c r="G743" s="450"/>
      <c r="H743" s="450"/>
      <c r="I743" s="450"/>
      <c r="J743" s="450"/>
      <c r="K743" s="450"/>
      <c r="L743" s="450"/>
      <c r="M743" s="450"/>
      <c r="N743" s="451"/>
      <c r="O743" s="142"/>
    </row>
    <row r="744">
      <c r="A744" s="438" t="s">
        <v>1723</v>
      </c>
      <c r="B744" s="439">
        <v>541513.0</v>
      </c>
      <c r="C744" s="440" t="s">
        <v>1724</v>
      </c>
      <c r="D744" s="438"/>
      <c r="E744" s="450"/>
      <c r="F744" s="450"/>
      <c r="G744" s="450"/>
      <c r="H744" s="450"/>
      <c r="I744" s="450"/>
      <c r="J744" s="450"/>
      <c r="K744" s="450"/>
      <c r="L744" s="450"/>
      <c r="M744" s="450"/>
      <c r="N744" s="451"/>
      <c r="O744" s="142"/>
    </row>
    <row r="745">
      <c r="A745" s="438" t="s">
        <v>1725</v>
      </c>
      <c r="B745" s="439">
        <v>541519.0</v>
      </c>
      <c r="C745" s="440" t="s">
        <v>1726</v>
      </c>
      <c r="D745" s="438"/>
      <c r="E745" s="450"/>
      <c r="F745" s="450"/>
      <c r="G745" s="450"/>
      <c r="H745" s="450"/>
      <c r="I745" s="450"/>
      <c r="J745" s="450"/>
      <c r="K745" s="450"/>
      <c r="L745" s="450"/>
      <c r="M745" s="450"/>
      <c r="N745" s="451"/>
      <c r="O745" s="142"/>
    </row>
    <row r="746">
      <c r="A746" s="438" t="s">
        <v>1727</v>
      </c>
      <c r="B746" s="439">
        <v>541611.0</v>
      </c>
      <c r="C746" s="440" t="s">
        <v>1728</v>
      </c>
      <c r="D746" s="438"/>
      <c r="E746" s="450"/>
      <c r="F746" s="450"/>
      <c r="G746" s="450"/>
      <c r="H746" s="450"/>
      <c r="I746" s="450"/>
      <c r="J746" s="450"/>
      <c r="K746" s="450"/>
      <c r="L746" s="450"/>
      <c r="M746" s="450"/>
      <c r="N746" s="451"/>
      <c r="O746" s="142"/>
    </row>
    <row r="747">
      <c r="A747" s="438" t="s">
        <v>1729</v>
      </c>
      <c r="B747" s="439">
        <v>541612.0</v>
      </c>
      <c r="C747" s="440" t="s">
        <v>1730</v>
      </c>
      <c r="D747" s="438"/>
      <c r="E747" s="450"/>
      <c r="F747" s="450"/>
      <c r="G747" s="450"/>
      <c r="H747" s="450"/>
      <c r="I747" s="450"/>
      <c r="J747" s="450"/>
      <c r="K747" s="450"/>
      <c r="L747" s="450"/>
      <c r="M747" s="450"/>
      <c r="N747" s="451"/>
      <c r="O747" s="142"/>
    </row>
    <row r="748">
      <c r="A748" s="438" t="s">
        <v>1731</v>
      </c>
      <c r="B748" s="439">
        <v>541613.0</v>
      </c>
      <c r="C748" s="440" t="s">
        <v>1732</v>
      </c>
      <c r="D748" s="438"/>
      <c r="E748" s="450"/>
      <c r="F748" s="450"/>
      <c r="G748" s="450"/>
      <c r="H748" s="450"/>
      <c r="I748" s="450"/>
      <c r="J748" s="450"/>
      <c r="K748" s="450"/>
      <c r="L748" s="450"/>
      <c r="M748" s="450"/>
      <c r="N748" s="451"/>
      <c r="O748" s="142"/>
    </row>
    <row r="749">
      <c r="A749" s="438" t="s">
        <v>1733</v>
      </c>
      <c r="B749" s="439">
        <v>541614.0</v>
      </c>
      <c r="C749" s="440" t="s">
        <v>1734</v>
      </c>
      <c r="D749" s="438"/>
      <c r="E749" s="450"/>
      <c r="F749" s="450"/>
      <c r="G749" s="450"/>
      <c r="H749" s="450"/>
      <c r="I749" s="450"/>
      <c r="J749" s="450"/>
      <c r="K749" s="450"/>
      <c r="L749" s="450"/>
      <c r="M749" s="450"/>
      <c r="N749" s="451"/>
      <c r="O749" s="142"/>
    </row>
    <row r="750">
      <c r="A750" s="438" t="s">
        <v>1735</v>
      </c>
      <c r="B750" s="439">
        <v>541618.0</v>
      </c>
      <c r="C750" s="440" t="s">
        <v>1736</v>
      </c>
      <c r="D750" s="438"/>
      <c r="E750" s="450"/>
      <c r="F750" s="450"/>
      <c r="G750" s="450"/>
      <c r="H750" s="450"/>
      <c r="I750" s="450"/>
      <c r="J750" s="450"/>
      <c r="K750" s="450"/>
      <c r="L750" s="450"/>
      <c r="M750" s="450"/>
      <c r="N750" s="451"/>
      <c r="O750" s="142"/>
    </row>
    <row r="751">
      <c r="A751" s="438" t="s">
        <v>1737</v>
      </c>
      <c r="B751" s="439">
        <v>541620.0</v>
      </c>
      <c r="C751" s="440" t="s">
        <v>1738</v>
      </c>
      <c r="D751" s="438"/>
      <c r="E751" s="450"/>
      <c r="F751" s="450"/>
      <c r="G751" s="450"/>
      <c r="H751" s="450"/>
      <c r="I751" s="450"/>
      <c r="J751" s="450"/>
      <c r="K751" s="450"/>
      <c r="L751" s="450"/>
      <c r="M751" s="450"/>
      <c r="N751" s="451"/>
      <c r="O751" s="142"/>
    </row>
    <row r="752">
      <c r="A752" s="438" t="s">
        <v>1739</v>
      </c>
      <c r="B752" s="439">
        <v>541690.0</v>
      </c>
      <c r="C752" s="440" t="s">
        <v>1740</v>
      </c>
      <c r="D752" s="438"/>
      <c r="E752" s="450"/>
      <c r="F752" s="450"/>
      <c r="G752" s="450"/>
      <c r="H752" s="450"/>
      <c r="I752" s="450"/>
      <c r="J752" s="450"/>
      <c r="K752" s="450"/>
      <c r="L752" s="450"/>
      <c r="M752" s="450"/>
      <c r="N752" s="451"/>
      <c r="O752" s="142"/>
    </row>
    <row r="753">
      <c r="A753" s="438" t="s">
        <v>1741</v>
      </c>
      <c r="B753" s="439">
        <v>541713.0</v>
      </c>
      <c r="C753" s="440" t="s">
        <v>1742</v>
      </c>
      <c r="D753" s="438"/>
      <c r="E753" s="450"/>
      <c r="F753" s="450"/>
      <c r="G753" s="450"/>
      <c r="H753" s="450"/>
      <c r="I753" s="450"/>
      <c r="J753" s="450"/>
      <c r="K753" s="450"/>
      <c r="L753" s="450"/>
      <c r="M753" s="450"/>
      <c r="N753" s="451"/>
      <c r="O753" s="142"/>
    </row>
    <row r="754">
      <c r="A754" s="438" t="s">
        <v>1743</v>
      </c>
      <c r="B754" s="439">
        <v>541714.0</v>
      </c>
      <c r="C754" s="440" t="s">
        <v>1744</v>
      </c>
      <c r="D754" s="438"/>
      <c r="E754" s="450"/>
      <c r="F754" s="450"/>
      <c r="G754" s="450"/>
      <c r="H754" s="450"/>
      <c r="I754" s="450"/>
      <c r="J754" s="450"/>
      <c r="K754" s="450"/>
      <c r="L754" s="450"/>
      <c r="M754" s="450"/>
      <c r="N754" s="451"/>
      <c r="O754" s="142"/>
    </row>
    <row r="755">
      <c r="A755" s="438" t="s">
        <v>1745</v>
      </c>
      <c r="B755" s="439">
        <v>541715.0</v>
      </c>
      <c r="C755" s="440" t="s">
        <v>1746</v>
      </c>
      <c r="D755" s="438"/>
      <c r="E755" s="450"/>
      <c r="F755" s="450"/>
      <c r="G755" s="450"/>
      <c r="H755" s="450"/>
      <c r="I755" s="450"/>
      <c r="J755" s="450"/>
      <c r="K755" s="450"/>
      <c r="L755" s="450"/>
      <c r="M755" s="450"/>
      <c r="N755" s="451"/>
      <c r="O755" s="142"/>
    </row>
    <row r="756">
      <c r="A756" s="438" t="s">
        <v>1747</v>
      </c>
      <c r="B756" s="439">
        <v>541720.0</v>
      </c>
      <c r="C756" s="440" t="s">
        <v>1748</v>
      </c>
      <c r="D756" s="438"/>
      <c r="E756" s="438"/>
      <c r="F756" s="438"/>
      <c r="G756" s="438"/>
      <c r="H756" s="438"/>
      <c r="I756" s="438"/>
      <c r="J756" s="438"/>
      <c r="K756" s="438"/>
      <c r="L756" s="438"/>
      <c r="M756" s="438"/>
      <c r="N756" s="441"/>
      <c r="O756" s="142"/>
    </row>
    <row r="757">
      <c r="A757" s="438" t="s">
        <v>1749</v>
      </c>
      <c r="B757" s="439">
        <v>541810.0</v>
      </c>
      <c r="C757" s="440" t="s">
        <v>1750</v>
      </c>
      <c r="D757" s="438"/>
      <c r="E757" s="450"/>
      <c r="F757" s="450"/>
      <c r="G757" s="450"/>
      <c r="H757" s="450"/>
      <c r="I757" s="450"/>
      <c r="J757" s="450"/>
      <c r="K757" s="450"/>
      <c r="L757" s="450"/>
      <c r="M757" s="450"/>
      <c r="N757" s="451"/>
      <c r="O757" s="142"/>
    </row>
    <row r="758">
      <c r="A758" s="438" t="s">
        <v>1751</v>
      </c>
      <c r="B758" s="439">
        <v>541820.0</v>
      </c>
      <c r="C758" s="440" t="s">
        <v>1752</v>
      </c>
      <c r="D758" s="438"/>
      <c r="E758" s="450"/>
      <c r="F758" s="450"/>
      <c r="G758" s="450"/>
      <c r="H758" s="450"/>
      <c r="I758" s="450"/>
      <c r="J758" s="450"/>
      <c r="K758" s="450"/>
      <c r="L758" s="450"/>
      <c r="M758" s="450"/>
      <c r="N758" s="451"/>
      <c r="O758" s="142"/>
    </row>
    <row r="759">
      <c r="A759" s="438" t="s">
        <v>1753</v>
      </c>
      <c r="B759" s="439">
        <v>541830.0</v>
      </c>
      <c r="C759" s="440" t="s">
        <v>1754</v>
      </c>
      <c r="D759" s="438"/>
      <c r="E759" s="438"/>
      <c r="F759" s="438"/>
      <c r="G759" s="438"/>
      <c r="H759" s="438"/>
      <c r="I759" s="438"/>
      <c r="J759" s="438"/>
      <c r="K759" s="438"/>
      <c r="L759" s="438"/>
      <c r="M759" s="438"/>
      <c r="N759" s="441"/>
      <c r="O759" s="142"/>
    </row>
    <row r="760">
      <c r="A760" s="438" t="s">
        <v>1755</v>
      </c>
      <c r="B760" s="439">
        <v>541840.0</v>
      </c>
      <c r="C760" s="440" t="s">
        <v>1756</v>
      </c>
      <c r="D760" s="438"/>
      <c r="E760" s="438"/>
      <c r="F760" s="438"/>
      <c r="G760" s="438"/>
      <c r="H760" s="438"/>
      <c r="I760" s="438"/>
      <c r="J760" s="438"/>
      <c r="K760" s="438"/>
      <c r="L760" s="438"/>
      <c r="M760" s="438"/>
      <c r="N760" s="441"/>
      <c r="O760" s="142"/>
    </row>
    <row r="761">
      <c r="A761" s="438" t="s">
        <v>1757</v>
      </c>
      <c r="B761" s="439">
        <v>541850.0</v>
      </c>
      <c r="C761" s="440" t="s">
        <v>1758</v>
      </c>
      <c r="D761" s="438"/>
      <c r="E761" s="450"/>
      <c r="F761" s="450"/>
      <c r="G761" s="450"/>
      <c r="H761" s="450"/>
      <c r="I761" s="450"/>
      <c r="J761" s="450"/>
      <c r="K761" s="450"/>
      <c r="L761" s="450"/>
      <c r="M761" s="450"/>
      <c r="N761" s="451"/>
      <c r="O761" s="142"/>
    </row>
    <row r="762">
      <c r="A762" s="438" t="s">
        <v>1759</v>
      </c>
      <c r="B762" s="439">
        <v>541860.0</v>
      </c>
      <c r="C762" s="440" t="s">
        <v>1760</v>
      </c>
      <c r="D762" s="438"/>
      <c r="E762" s="450"/>
      <c r="F762" s="450"/>
      <c r="G762" s="450"/>
      <c r="H762" s="450"/>
      <c r="I762" s="450"/>
      <c r="J762" s="450"/>
      <c r="K762" s="450"/>
      <c r="L762" s="450"/>
      <c r="M762" s="450"/>
      <c r="N762" s="451"/>
      <c r="O762" s="142"/>
    </row>
    <row r="763">
      <c r="A763" s="438" t="s">
        <v>1761</v>
      </c>
      <c r="B763" s="439">
        <v>541870.0</v>
      </c>
      <c r="C763" s="440" t="s">
        <v>1762</v>
      </c>
      <c r="D763" s="438"/>
      <c r="E763" s="450"/>
      <c r="F763" s="450"/>
      <c r="G763" s="450"/>
      <c r="H763" s="450"/>
      <c r="I763" s="450"/>
      <c r="J763" s="450"/>
      <c r="K763" s="450"/>
      <c r="L763" s="450"/>
      <c r="M763" s="450"/>
      <c r="N763" s="451"/>
      <c r="O763" s="142"/>
    </row>
    <row r="764">
      <c r="A764" s="438" t="s">
        <v>1763</v>
      </c>
      <c r="B764" s="439">
        <v>541890.0</v>
      </c>
      <c r="C764" s="440" t="s">
        <v>1764</v>
      </c>
      <c r="D764" s="438"/>
      <c r="E764" s="450"/>
      <c r="F764" s="450"/>
      <c r="G764" s="450"/>
      <c r="H764" s="450"/>
      <c r="I764" s="450"/>
      <c r="J764" s="450"/>
      <c r="K764" s="450"/>
      <c r="L764" s="450"/>
      <c r="M764" s="450"/>
      <c r="N764" s="451"/>
      <c r="O764" s="142"/>
    </row>
    <row r="765">
      <c r="A765" s="438" t="s">
        <v>1765</v>
      </c>
      <c r="B765" s="439">
        <v>541910.0</v>
      </c>
      <c r="C765" s="440" t="s">
        <v>1766</v>
      </c>
      <c r="D765" s="438"/>
      <c r="E765" s="450"/>
      <c r="F765" s="450"/>
      <c r="G765" s="450"/>
      <c r="H765" s="450"/>
      <c r="I765" s="450"/>
      <c r="J765" s="450"/>
      <c r="K765" s="450"/>
      <c r="L765" s="450"/>
      <c r="M765" s="450"/>
      <c r="N765" s="451"/>
      <c r="O765" s="142"/>
    </row>
    <row r="766">
      <c r="A766" s="438" t="s">
        <v>1767</v>
      </c>
      <c r="B766" s="439">
        <v>541921.0</v>
      </c>
      <c r="C766" s="440" t="s">
        <v>1768</v>
      </c>
      <c r="D766" s="438"/>
      <c r="E766" s="438"/>
      <c r="F766" s="438"/>
      <c r="G766" s="438"/>
      <c r="H766" s="438"/>
      <c r="I766" s="438"/>
      <c r="J766" s="438"/>
      <c r="K766" s="438"/>
      <c r="L766" s="438"/>
      <c r="M766" s="438"/>
      <c r="N766" s="441"/>
      <c r="O766" s="142"/>
    </row>
    <row r="767">
      <c r="A767" s="438" t="s">
        <v>1769</v>
      </c>
      <c r="B767" s="439">
        <v>541922.0</v>
      </c>
      <c r="C767" s="440" t="s">
        <v>1770</v>
      </c>
      <c r="D767" s="438"/>
      <c r="E767" s="438"/>
      <c r="F767" s="438"/>
      <c r="G767" s="438"/>
      <c r="H767" s="438"/>
      <c r="I767" s="438"/>
      <c r="J767" s="438"/>
      <c r="K767" s="438"/>
      <c r="L767" s="438"/>
      <c r="M767" s="438"/>
      <c r="N767" s="441"/>
      <c r="O767" s="142"/>
    </row>
    <row r="768">
      <c r="A768" s="438" t="s">
        <v>1771</v>
      </c>
      <c r="B768" s="439">
        <v>541930.0</v>
      </c>
      <c r="C768" s="440" t="s">
        <v>1772</v>
      </c>
      <c r="D768" s="438"/>
      <c r="E768" s="438"/>
      <c r="F768" s="438"/>
      <c r="G768" s="438"/>
      <c r="H768" s="438"/>
      <c r="I768" s="438"/>
      <c r="J768" s="438"/>
      <c r="K768" s="438"/>
      <c r="L768" s="438"/>
      <c r="M768" s="438"/>
      <c r="N768" s="441"/>
      <c r="O768" s="142"/>
    </row>
    <row r="769">
      <c r="A769" s="438" t="s">
        <v>1773</v>
      </c>
      <c r="B769" s="439">
        <v>541940.0</v>
      </c>
      <c r="C769" s="440" t="s">
        <v>1774</v>
      </c>
      <c r="D769" s="438"/>
      <c r="E769" s="438"/>
      <c r="F769" s="438"/>
      <c r="G769" s="438"/>
      <c r="H769" s="438"/>
      <c r="I769" s="438"/>
      <c r="J769" s="438"/>
      <c r="K769" s="438"/>
      <c r="L769" s="438"/>
      <c r="M769" s="438"/>
      <c r="N769" s="441"/>
      <c r="O769" s="142"/>
    </row>
    <row r="770">
      <c r="A770" s="438" t="s">
        <v>1775</v>
      </c>
      <c r="B770" s="439">
        <v>541990.0</v>
      </c>
      <c r="C770" s="440" t="s">
        <v>1776</v>
      </c>
      <c r="D770" s="438"/>
      <c r="E770" s="450"/>
      <c r="F770" s="450"/>
      <c r="G770" s="450"/>
      <c r="H770" s="450"/>
      <c r="I770" s="450"/>
      <c r="J770" s="450"/>
      <c r="K770" s="450"/>
      <c r="L770" s="450"/>
      <c r="M770" s="450"/>
      <c r="N770" s="451"/>
      <c r="O770" s="142"/>
    </row>
    <row r="771">
      <c r="A771" s="438" t="s">
        <v>1777</v>
      </c>
      <c r="B771" s="439">
        <v>551111.0</v>
      </c>
      <c r="C771" s="440" t="s">
        <v>1778</v>
      </c>
      <c r="D771" s="438"/>
      <c r="E771" s="450"/>
      <c r="F771" s="450"/>
      <c r="G771" s="450"/>
      <c r="H771" s="450"/>
      <c r="I771" s="450"/>
      <c r="J771" s="450"/>
      <c r="K771" s="450"/>
      <c r="L771" s="450"/>
      <c r="M771" s="450"/>
      <c r="N771" s="451"/>
      <c r="O771" s="142"/>
    </row>
    <row r="772">
      <c r="A772" s="438" t="s">
        <v>1779</v>
      </c>
      <c r="B772" s="439">
        <v>551112.0</v>
      </c>
      <c r="C772" s="440" t="s">
        <v>1780</v>
      </c>
      <c r="D772" s="438"/>
      <c r="E772" s="450"/>
      <c r="F772" s="450"/>
      <c r="G772" s="450"/>
      <c r="H772" s="450"/>
      <c r="I772" s="450"/>
      <c r="J772" s="450"/>
      <c r="K772" s="450"/>
      <c r="L772" s="450"/>
      <c r="M772" s="450"/>
      <c r="N772" s="451"/>
      <c r="O772" s="142"/>
    </row>
    <row r="773">
      <c r="A773" s="438" t="s">
        <v>1781</v>
      </c>
      <c r="B773" s="439">
        <v>551114.0</v>
      </c>
      <c r="C773" s="440" t="s">
        <v>1782</v>
      </c>
      <c r="D773" s="438"/>
      <c r="E773" s="438"/>
      <c r="F773" s="438"/>
      <c r="G773" s="438"/>
      <c r="H773" s="438"/>
      <c r="I773" s="438"/>
      <c r="J773" s="438"/>
      <c r="K773" s="438"/>
      <c r="L773" s="438"/>
      <c r="M773" s="438"/>
      <c r="N773" s="441"/>
      <c r="O773" s="142"/>
    </row>
    <row r="774">
      <c r="A774" s="438" t="s">
        <v>1783</v>
      </c>
      <c r="B774" s="439">
        <v>561110.0</v>
      </c>
      <c r="C774" s="440" t="s">
        <v>1784</v>
      </c>
      <c r="D774" s="438"/>
      <c r="E774" s="450"/>
      <c r="F774" s="450"/>
      <c r="G774" s="450"/>
      <c r="H774" s="450"/>
      <c r="I774" s="450"/>
      <c r="J774" s="450"/>
      <c r="K774" s="450"/>
      <c r="L774" s="450"/>
      <c r="M774" s="450"/>
      <c r="N774" s="451"/>
      <c r="O774" s="142"/>
    </row>
    <row r="775">
      <c r="A775" s="438" t="s">
        <v>1785</v>
      </c>
      <c r="B775" s="439">
        <v>561210.0</v>
      </c>
      <c r="C775" s="440" t="s">
        <v>1786</v>
      </c>
      <c r="D775" s="438"/>
      <c r="E775" s="450"/>
      <c r="F775" s="450"/>
      <c r="G775" s="450"/>
      <c r="H775" s="450"/>
      <c r="I775" s="450"/>
      <c r="J775" s="450"/>
      <c r="K775" s="450"/>
      <c r="L775" s="450"/>
      <c r="M775" s="450"/>
      <c r="N775" s="451"/>
      <c r="O775" s="142"/>
    </row>
    <row r="776">
      <c r="A776" s="438" t="s">
        <v>1787</v>
      </c>
      <c r="B776" s="439">
        <v>561311.0</v>
      </c>
      <c r="C776" s="440" t="s">
        <v>1788</v>
      </c>
      <c r="D776" s="438"/>
      <c r="E776" s="450"/>
      <c r="F776" s="450"/>
      <c r="G776" s="450"/>
      <c r="H776" s="450"/>
      <c r="I776" s="450"/>
      <c r="J776" s="450"/>
      <c r="K776" s="450"/>
      <c r="L776" s="450"/>
      <c r="M776" s="450"/>
      <c r="N776" s="451"/>
      <c r="O776" s="142"/>
    </row>
    <row r="777">
      <c r="A777" s="438" t="s">
        <v>1789</v>
      </c>
      <c r="B777" s="439">
        <v>561312.0</v>
      </c>
      <c r="C777" s="440" t="s">
        <v>1790</v>
      </c>
      <c r="D777" s="438"/>
      <c r="E777" s="450"/>
      <c r="F777" s="450"/>
      <c r="G777" s="450"/>
      <c r="H777" s="450"/>
      <c r="I777" s="450"/>
      <c r="J777" s="450"/>
      <c r="K777" s="450"/>
      <c r="L777" s="450"/>
      <c r="M777" s="450"/>
      <c r="N777" s="451"/>
      <c r="O777" s="142"/>
    </row>
    <row r="778">
      <c r="A778" s="438" t="s">
        <v>1791</v>
      </c>
      <c r="B778" s="439">
        <v>561320.0</v>
      </c>
      <c r="C778" s="440" t="s">
        <v>1792</v>
      </c>
      <c r="D778" s="438"/>
      <c r="E778" s="450"/>
      <c r="F778" s="450"/>
      <c r="G778" s="450"/>
      <c r="H778" s="450"/>
      <c r="I778" s="450"/>
      <c r="J778" s="450"/>
      <c r="K778" s="450"/>
      <c r="L778" s="450"/>
      <c r="M778" s="450"/>
      <c r="N778" s="451"/>
      <c r="O778" s="142"/>
    </row>
    <row r="779">
      <c r="A779" s="438" t="s">
        <v>1793</v>
      </c>
      <c r="B779" s="439">
        <v>561330.0</v>
      </c>
      <c r="C779" s="440" t="s">
        <v>1794</v>
      </c>
      <c r="D779" s="438"/>
      <c r="E779" s="450"/>
      <c r="F779" s="450"/>
      <c r="G779" s="450"/>
      <c r="H779" s="450"/>
      <c r="I779" s="450"/>
      <c r="J779" s="450"/>
      <c r="K779" s="450"/>
      <c r="L779" s="450"/>
      <c r="M779" s="450"/>
      <c r="N779" s="451"/>
      <c r="O779" s="142"/>
    </row>
    <row r="780">
      <c r="A780" s="438" t="s">
        <v>1795</v>
      </c>
      <c r="B780" s="439">
        <v>561410.0</v>
      </c>
      <c r="C780" s="440" t="s">
        <v>1796</v>
      </c>
      <c r="D780" s="438"/>
      <c r="E780" s="450"/>
      <c r="F780" s="450"/>
      <c r="G780" s="450"/>
      <c r="H780" s="450"/>
      <c r="I780" s="450"/>
      <c r="J780" s="450"/>
      <c r="K780" s="450"/>
      <c r="L780" s="450"/>
      <c r="M780" s="450"/>
      <c r="N780" s="451"/>
      <c r="O780" s="142"/>
    </row>
    <row r="781">
      <c r="A781" s="438" t="s">
        <v>1797</v>
      </c>
      <c r="B781" s="439">
        <v>561421.0</v>
      </c>
      <c r="C781" s="440" t="s">
        <v>1798</v>
      </c>
      <c r="D781" s="438"/>
      <c r="E781" s="450"/>
      <c r="F781" s="450"/>
      <c r="G781" s="450"/>
      <c r="H781" s="450"/>
      <c r="I781" s="450"/>
      <c r="J781" s="450"/>
      <c r="K781" s="450"/>
      <c r="L781" s="450"/>
      <c r="M781" s="450"/>
      <c r="N781" s="451"/>
      <c r="O781" s="142"/>
    </row>
    <row r="782">
      <c r="A782" s="438" t="s">
        <v>1799</v>
      </c>
      <c r="B782" s="439">
        <v>561422.0</v>
      </c>
      <c r="C782" s="440" t="s">
        <v>1800</v>
      </c>
      <c r="D782" s="438"/>
      <c r="E782" s="450"/>
      <c r="F782" s="450"/>
      <c r="G782" s="450"/>
      <c r="H782" s="450"/>
      <c r="I782" s="450"/>
      <c r="J782" s="450"/>
      <c r="K782" s="450"/>
      <c r="L782" s="450"/>
      <c r="M782" s="450"/>
      <c r="N782" s="451"/>
      <c r="O782" s="142"/>
    </row>
    <row r="783">
      <c r="A783" s="438" t="s">
        <v>1801</v>
      </c>
      <c r="B783" s="439">
        <v>561431.0</v>
      </c>
      <c r="C783" s="440" t="s">
        <v>1802</v>
      </c>
      <c r="D783" s="438"/>
      <c r="E783" s="450"/>
      <c r="F783" s="450"/>
      <c r="G783" s="450"/>
      <c r="H783" s="450"/>
      <c r="I783" s="450"/>
      <c r="J783" s="450"/>
      <c r="K783" s="450"/>
      <c r="L783" s="450"/>
      <c r="M783" s="450"/>
      <c r="N783" s="451"/>
      <c r="O783" s="142"/>
    </row>
    <row r="784">
      <c r="A784" s="438" t="s">
        <v>1803</v>
      </c>
      <c r="B784" s="439">
        <v>561439.0</v>
      </c>
      <c r="C784" s="440" t="s">
        <v>1804</v>
      </c>
      <c r="D784" s="438"/>
      <c r="E784" s="450"/>
      <c r="F784" s="450"/>
      <c r="G784" s="450"/>
      <c r="H784" s="450"/>
      <c r="I784" s="450"/>
      <c r="J784" s="450"/>
      <c r="K784" s="450"/>
      <c r="L784" s="450"/>
      <c r="M784" s="450"/>
      <c r="N784" s="451"/>
      <c r="O784" s="142"/>
    </row>
    <row r="785">
      <c r="A785" s="438" t="s">
        <v>1805</v>
      </c>
      <c r="B785" s="439">
        <v>561440.0</v>
      </c>
      <c r="C785" s="440" t="s">
        <v>1806</v>
      </c>
      <c r="D785" s="438"/>
      <c r="E785" s="450"/>
      <c r="F785" s="450"/>
      <c r="G785" s="450"/>
      <c r="H785" s="450"/>
      <c r="I785" s="450"/>
      <c r="J785" s="450"/>
      <c r="K785" s="450"/>
      <c r="L785" s="450"/>
      <c r="M785" s="450"/>
      <c r="N785" s="451"/>
      <c r="O785" s="142"/>
    </row>
    <row r="786">
      <c r="A786" s="438" t="s">
        <v>1807</v>
      </c>
      <c r="B786" s="439">
        <v>561450.0</v>
      </c>
      <c r="C786" s="440" t="s">
        <v>1808</v>
      </c>
      <c r="D786" s="438"/>
      <c r="E786" s="450"/>
      <c r="F786" s="450"/>
      <c r="G786" s="450"/>
      <c r="H786" s="450"/>
      <c r="I786" s="450"/>
      <c r="J786" s="450"/>
      <c r="K786" s="450"/>
      <c r="L786" s="450"/>
      <c r="M786" s="450"/>
      <c r="N786" s="451"/>
      <c r="O786" s="142"/>
    </row>
    <row r="787">
      <c r="A787" s="438" t="s">
        <v>1809</v>
      </c>
      <c r="B787" s="439">
        <v>561491.0</v>
      </c>
      <c r="C787" s="440" t="s">
        <v>1810</v>
      </c>
      <c r="D787" s="438"/>
      <c r="E787" s="450"/>
      <c r="F787" s="450"/>
      <c r="G787" s="450"/>
      <c r="H787" s="450"/>
      <c r="I787" s="450"/>
      <c r="J787" s="450"/>
      <c r="K787" s="450"/>
      <c r="L787" s="450"/>
      <c r="M787" s="450"/>
      <c r="N787" s="451"/>
      <c r="O787" s="142"/>
    </row>
    <row r="788">
      <c r="A788" s="438" t="s">
        <v>1811</v>
      </c>
      <c r="B788" s="439">
        <v>561492.0</v>
      </c>
      <c r="C788" s="440" t="s">
        <v>1812</v>
      </c>
      <c r="D788" s="438"/>
      <c r="E788" s="450"/>
      <c r="F788" s="450"/>
      <c r="G788" s="450"/>
      <c r="H788" s="450"/>
      <c r="I788" s="450"/>
      <c r="J788" s="450"/>
      <c r="K788" s="450"/>
      <c r="L788" s="450"/>
      <c r="M788" s="450"/>
      <c r="N788" s="451"/>
      <c r="O788" s="142"/>
    </row>
    <row r="789">
      <c r="A789" s="438" t="s">
        <v>1813</v>
      </c>
      <c r="B789" s="439">
        <v>561499.0</v>
      </c>
      <c r="C789" s="440" t="s">
        <v>1814</v>
      </c>
      <c r="D789" s="438"/>
      <c r="E789" s="450"/>
      <c r="F789" s="450"/>
      <c r="G789" s="450"/>
      <c r="H789" s="450"/>
      <c r="I789" s="450"/>
      <c r="J789" s="450"/>
      <c r="K789" s="450"/>
      <c r="L789" s="450"/>
      <c r="M789" s="450"/>
      <c r="N789" s="451"/>
      <c r="O789" s="142"/>
    </row>
    <row r="790">
      <c r="A790" s="438" t="s">
        <v>1815</v>
      </c>
      <c r="B790" s="439">
        <v>561510.0</v>
      </c>
      <c r="C790" s="440" t="s">
        <v>1816</v>
      </c>
      <c r="D790" s="438"/>
      <c r="E790" s="450"/>
      <c r="F790" s="450"/>
      <c r="G790" s="450"/>
      <c r="H790" s="450"/>
      <c r="I790" s="450"/>
      <c r="J790" s="450"/>
      <c r="K790" s="450"/>
      <c r="L790" s="450"/>
      <c r="M790" s="450"/>
      <c r="N790" s="451"/>
      <c r="O790" s="142"/>
    </row>
    <row r="791">
      <c r="A791" s="438" t="s">
        <v>1817</v>
      </c>
      <c r="B791" s="439">
        <v>561520.0</v>
      </c>
      <c r="C791" s="440" t="s">
        <v>1818</v>
      </c>
      <c r="D791" s="438"/>
      <c r="E791" s="450"/>
      <c r="F791" s="450"/>
      <c r="G791" s="450"/>
      <c r="H791" s="450"/>
      <c r="I791" s="450"/>
      <c r="J791" s="450"/>
      <c r="K791" s="450"/>
      <c r="L791" s="450"/>
      <c r="M791" s="450"/>
      <c r="N791" s="451"/>
      <c r="O791" s="142"/>
    </row>
    <row r="792">
      <c r="A792" s="438" t="s">
        <v>1819</v>
      </c>
      <c r="B792" s="439">
        <v>561591.0</v>
      </c>
      <c r="C792" s="440" t="s">
        <v>1820</v>
      </c>
      <c r="D792" s="438"/>
      <c r="E792" s="438"/>
      <c r="F792" s="438"/>
      <c r="G792" s="438"/>
      <c r="H792" s="438"/>
      <c r="I792" s="438"/>
      <c r="J792" s="438"/>
      <c r="K792" s="438"/>
      <c r="L792" s="438"/>
      <c r="M792" s="438"/>
      <c r="N792" s="441"/>
      <c r="O792" s="142"/>
    </row>
    <row r="793">
      <c r="A793" s="438" t="s">
        <v>1821</v>
      </c>
      <c r="B793" s="439">
        <v>561599.0</v>
      </c>
      <c r="C793" s="440" t="s">
        <v>1822</v>
      </c>
      <c r="D793" s="438"/>
      <c r="E793" s="450"/>
      <c r="F793" s="450"/>
      <c r="G793" s="450"/>
      <c r="H793" s="450"/>
      <c r="I793" s="450"/>
      <c r="J793" s="450"/>
      <c r="K793" s="450"/>
      <c r="L793" s="450"/>
      <c r="M793" s="450"/>
      <c r="N793" s="451"/>
      <c r="O793" s="142"/>
    </row>
    <row r="794">
      <c r="A794" s="438" t="s">
        <v>1823</v>
      </c>
      <c r="B794" s="439">
        <v>561611.0</v>
      </c>
      <c r="C794" s="440" t="s">
        <v>1824</v>
      </c>
      <c r="D794" s="438"/>
      <c r="E794" s="450"/>
      <c r="F794" s="450"/>
      <c r="G794" s="450"/>
      <c r="H794" s="450"/>
      <c r="I794" s="450"/>
      <c r="J794" s="450"/>
      <c r="K794" s="450"/>
      <c r="L794" s="450"/>
      <c r="M794" s="450"/>
      <c r="N794" s="451"/>
      <c r="O794" s="142"/>
    </row>
    <row r="795">
      <c r="A795" s="438" t="s">
        <v>1825</v>
      </c>
      <c r="B795" s="439">
        <v>561612.0</v>
      </c>
      <c r="C795" s="440" t="s">
        <v>1826</v>
      </c>
      <c r="D795" s="438"/>
      <c r="E795" s="450"/>
      <c r="F795" s="450"/>
      <c r="G795" s="450"/>
      <c r="H795" s="450"/>
      <c r="I795" s="450"/>
      <c r="J795" s="450"/>
      <c r="K795" s="450"/>
      <c r="L795" s="450"/>
      <c r="M795" s="450"/>
      <c r="N795" s="451"/>
      <c r="O795" s="142"/>
    </row>
    <row r="796">
      <c r="A796" s="438" t="s">
        <v>1827</v>
      </c>
      <c r="B796" s="439">
        <v>561613.0</v>
      </c>
      <c r="C796" s="440" t="s">
        <v>1828</v>
      </c>
      <c r="D796" s="438"/>
      <c r="E796" s="438"/>
      <c r="F796" s="438"/>
      <c r="G796" s="438"/>
      <c r="H796" s="438"/>
      <c r="I796" s="438"/>
      <c r="J796" s="438"/>
      <c r="K796" s="438"/>
      <c r="L796" s="438"/>
      <c r="M796" s="438"/>
      <c r="N796" s="441"/>
      <c r="O796" s="142"/>
    </row>
    <row r="797">
      <c r="A797" s="438" t="s">
        <v>1829</v>
      </c>
      <c r="B797" s="439">
        <v>561621.0</v>
      </c>
      <c r="C797" s="440" t="s">
        <v>1830</v>
      </c>
      <c r="D797" s="438"/>
      <c r="E797" s="450"/>
      <c r="F797" s="450"/>
      <c r="G797" s="450"/>
      <c r="H797" s="450"/>
      <c r="I797" s="450"/>
      <c r="J797" s="450"/>
      <c r="K797" s="450"/>
      <c r="L797" s="450"/>
      <c r="M797" s="450"/>
      <c r="N797" s="451"/>
      <c r="O797" s="142"/>
    </row>
    <row r="798">
      <c r="A798" s="438" t="s">
        <v>1831</v>
      </c>
      <c r="B798" s="439">
        <v>561622.0</v>
      </c>
      <c r="C798" s="440" t="s">
        <v>1832</v>
      </c>
      <c r="D798" s="438"/>
      <c r="E798" s="438"/>
      <c r="F798" s="438"/>
      <c r="G798" s="438"/>
      <c r="H798" s="438"/>
      <c r="I798" s="438"/>
      <c r="J798" s="438"/>
      <c r="K798" s="438"/>
      <c r="L798" s="438"/>
      <c r="M798" s="438"/>
      <c r="N798" s="441"/>
      <c r="O798" s="142"/>
    </row>
    <row r="799">
      <c r="A799" s="438" t="s">
        <v>1833</v>
      </c>
      <c r="B799" s="439">
        <v>561710.0</v>
      </c>
      <c r="C799" s="440" t="s">
        <v>1834</v>
      </c>
      <c r="D799" s="438"/>
      <c r="E799" s="450"/>
      <c r="F799" s="450"/>
      <c r="G799" s="450"/>
      <c r="H799" s="450"/>
      <c r="I799" s="450"/>
      <c r="J799" s="450"/>
      <c r="K799" s="450"/>
      <c r="L799" s="450"/>
      <c r="M799" s="450"/>
      <c r="N799" s="451"/>
      <c r="O799" s="142"/>
    </row>
    <row r="800">
      <c r="A800" s="438" t="s">
        <v>1835</v>
      </c>
      <c r="B800" s="439">
        <v>561720.0</v>
      </c>
      <c r="C800" s="440" t="s">
        <v>1836</v>
      </c>
      <c r="D800" s="438"/>
      <c r="E800" s="450"/>
      <c r="F800" s="450"/>
      <c r="G800" s="450"/>
      <c r="H800" s="450"/>
      <c r="I800" s="450"/>
      <c r="J800" s="450"/>
      <c r="K800" s="450"/>
      <c r="L800" s="450"/>
      <c r="M800" s="450"/>
      <c r="N800" s="451"/>
      <c r="O800" s="142"/>
    </row>
    <row r="801">
      <c r="A801" s="438" t="s">
        <v>1837</v>
      </c>
      <c r="B801" s="439">
        <v>561730.0</v>
      </c>
      <c r="C801" s="440" t="s">
        <v>1838</v>
      </c>
      <c r="D801" s="438"/>
      <c r="E801" s="450"/>
      <c r="F801" s="450"/>
      <c r="G801" s="450"/>
      <c r="H801" s="450"/>
      <c r="I801" s="450"/>
      <c r="J801" s="450"/>
      <c r="K801" s="450"/>
      <c r="L801" s="450"/>
      <c r="M801" s="450"/>
      <c r="N801" s="451"/>
      <c r="O801" s="142"/>
    </row>
    <row r="802">
      <c r="A802" s="438" t="s">
        <v>1839</v>
      </c>
      <c r="B802" s="439">
        <v>561740.0</v>
      </c>
      <c r="C802" s="440" t="s">
        <v>1840</v>
      </c>
      <c r="D802" s="438"/>
      <c r="E802" s="438"/>
      <c r="F802" s="438"/>
      <c r="G802" s="438"/>
      <c r="H802" s="438"/>
      <c r="I802" s="438"/>
      <c r="J802" s="438"/>
      <c r="K802" s="438"/>
      <c r="L802" s="438"/>
      <c r="M802" s="438"/>
      <c r="N802" s="441"/>
      <c r="O802" s="142"/>
    </row>
    <row r="803">
      <c r="A803" s="438" t="s">
        <v>1841</v>
      </c>
      <c r="B803" s="439">
        <v>561790.0</v>
      </c>
      <c r="C803" s="440" t="s">
        <v>1842</v>
      </c>
      <c r="D803" s="438"/>
      <c r="E803" s="450"/>
      <c r="F803" s="450"/>
      <c r="G803" s="450"/>
      <c r="H803" s="450"/>
      <c r="I803" s="450"/>
      <c r="J803" s="450"/>
      <c r="K803" s="450"/>
      <c r="L803" s="450"/>
      <c r="M803" s="450"/>
      <c r="N803" s="451"/>
      <c r="O803" s="142"/>
    </row>
    <row r="804">
      <c r="A804" s="438" t="s">
        <v>1843</v>
      </c>
      <c r="B804" s="439">
        <v>561910.0</v>
      </c>
      <c r="C804" s="440" t="s">
        <v>1844</v>
      </c>
      <c r="D804" s="438"/>
      <c r="E804" s="450"/>
      <c r="F804" s="450"/>
      <c r="G804" s="450"/>
      <c r="H804" s="450"/>
      <c r="I804" s="450"/>
      <c r="J804" s="450"/>
      <c r="K804" s="450"/>
      <c r="L804" s="450"/>
      <c r="M804" s="450"/>
      <c r="N804" s="451"/>
      <c r="O804" s="142"/>
    </row>
    <row r="805">
      <c r="A805" s="438" t="s">
        <v>1845</v>
      </c>
      <c r="B805" s="439">
        <v>561920.0</v>
      </c>
      <c r="C805" s="440" t="s">
        <v>1846</v>
      </c>
      <c r="D805" s="438"/>
      <c r="E805" s="450"/>
      <c r="F805" s="450"/>
      <c r="G805" s="450"/>
      <c r="H805" s="450"/>
      <c r="I805" s="450"/>
      <c r="J805" s="450"/>
      <c r="K805" s="450"/>
      <c r="L805" s="450"/>
      <c r="M805" s="450"/>
      <c r="N805" s="451"/>
      <c r="O805" s="142"/>
    </row>
    <row r="806">
      <c r="A806" s="438" t="s">
        <v>1847</v>
      </c>
      <c r="B806" s="439">
        <v>561990.0</v>
      </c>
      <c r="C806" s="440" t="s">
        <v>1848</v>
      </c>
      <c r="D806" s="438"/>
      <c r="E806" s="450"/>
      <c r="F806" s="450"/>
      <c r="G806" s="450"/>
      <c r="H806" s="450"/>
      <c r="I806" s="450"/>
      <c r="J806" s="450"/>
      <c r="K806" s="450"/>
      <c r="L806" s="450"/>
      <c r="M806" s="450"/>
      <c r="N806" s="451"/>
      <c r="O806" s="142"/>
    </row>
    <row r="807">
      <c r="A807" s="438" t="s">
        <v>1849</v>
      </c>
      <c r="B807" s="439">
        <v>562111.0</v>
      </c>
      <c r="C807" s="440" t="s">
        <v>1850</v>
      </c>
      <c r="D807" s="438"/>
      <c r="E807" s="450"/>
      <c r="F807" s="450"/>
      <c r="G807" s="450"/>
      <c r="H807" s="450"/>
      <c r="I807" s="450"/>
      <c r="J807" s="450"/>
      <c r="K807" s="450"/>
      <c r="L807" s="450"/>
      <c r="M807" s="450"/>
      <c r="N807" s="451"/>
      <c r="O807" s="142"/>
    </row>
    <row r="808">
      <c r="A808" s="438" t="s">
        <v>1851</v>
      </c>
      <c r="B808" s="439">
        <v>562112.0</v>
      </c>
      <c r="C808" s="440" t="s">
        <v>1852</v>
      </c>
      <c r="D808" s="438"/>
      <c r="E808" s="450"/>
      <c r="F808" s="450"/>
      <c r="G808" s="450"/>
      <c r="H808" s="450"/>
      <c r="I808" s="450"/>
      <c r="J808" s="450"/>
      <c r="K808" s="450"/>
      <c r="L808" s="450"/>
      <c r="M808" s="450"/>
      <c r="N808" s="451"/>
      <c r="O808" s="142"/>
    </row>
    <row r="809">
      <c r="A809" s="438" t="s">
        <v>1853</v>
      </c>
      <c r="B809" s="439">
        <v>562119.0</v>
      </c>
      <c r="C809" s="440" t="s">
        <v>1854</v>
      </c>
      <c r="D809" s="438"/>
      <c r="E809" s="438"/>
      <c r="F809" s="438"/>
      <c r="G809" s="438"/>
      <c r="H809" s="438"/>
      <c r="I809" s="438"/>
      <c r="J809" s="438"/>
      <c r="K809" s="438"/>
      <c r="L809" s="438"/>
      <c r="M809" s="438"/>
      <c r="N809" s="441"/>
      <c r="O809" s="142"/>
    </row>
    <row r="810">
      <c r="A810" s="438" t="s">
        <v>1855</v>
      </c>
      <c r="B810" s="439">
        <v>562211.0</v>
      </c>
      <c r="C810" s="440" t="s">
        <v>1856</v>
      </c>
      <c r="D810" s="438"/>
      <c r="E810" s="450"/>
      <c r="F810" s="450"/>
      <c r="G810" s="450"/>
      <c r="H810" s="450"/>
      <c r="I810" s="450"/>
      <c r="J810" s="450"/>
      <c r="K810" s="450"/>
      <c r="L810" s="450"/>
      <c r="M810" s="450"/>
      <c r="N810" s="451"/>
      <c r="O810" s="142"/>
    </row>
    <row r="811">
      <c r="A811" s="438" t="s">
        <v>1857</v>
      </c>
      <c r="B811" s="439">
        <v>562212.0</v>
      </c>
      <c r="C811" s="440" t="s">
        <v>1858</v>
      </c>
      <c r="D811" s="438"/>
      <c r="E811" s="450"/>
      <c r="F811" s="450"/>
      <c r="G811" s="450"/>
      <c r="H811" s="450"/>
      <c r="I811" s="450"/>
      <c r="J811" s="450"/>
      <c r="K811" s="450"/>
      <c r="L811" s="450"/>
      <c r="M811" s="450"/>
      <c r="N811" s="451"/>
      <c r="O811" s="142"/>
    </row>
    <row r="812">
      <c r="A812" s="438" t="s">
        <v>1859</v>
      </c>
      <c r="B812" s="439">
        <v>562213.0</v>
      </c>
      <c r="C812" s="440" t="s">
        <v>1860</v>
      </c>
      <c r="D812" s="438"/>
      <c r="E812" s="450"/>
      <c r="F812" s="450"/>
      <c r="G812" s="450"/>
      <c r="H812" s="450"/>
      <c r="I812" s="450"/>
      <c r="J812" s="450"/>
      <c r="K812" s="450"/>
      <c r="L812" s="450"/>
      <c r="M812" s="450"/>
      <c r="N812" s="451"/>
      <c r="O812" s="142"/>
    </row>
    <row r="813">
      <c r="A813" s="438" t="s">
        <v>1861</v>
      </c>
      <c r="B813" s="439">
        <v>562219.0</v>
      </c>
      <c r="C813" s="449" t="s">
        <v>1862</v>
      </c>
      <c r="D813" s="438"/>
      <c r="E813" s="450"/>
      <c r="F813" s="450"/>
      <c r="G813" s="450"/>
      <c r="H813" s="450"/>
      <c r="I813" s="450"/>
      <c r="J813" s="450"/>
      <c r="K813" s="450"/>
      <c r="L813" s="450"/>
      <c r="M813" s="450"/>
      <c r="N813" s="451"/>
      <c r="O813" s="142"/>
    </row>
    <row r="814">
      <c r="A814" s="438" t="s">
        <v>1863</v>
      </c>
      <c r="B814" s="439">
        <v>562910.0</v>
      </c>
      <c r="C814" s="440" t="s">
        <v>1864</v>
      </c>
      <c r="D814" s="438"/>
      <c r="E814" s="450"/>
      <c r="F814" s="450"/>
      <c r="G814" s="450"/>
      <c r="H814" s="450"/>
      <c r="I814" s="450"/>
      <c r="J814" s="450"/>
      <c r="K814" s="450"/>
      <c r="L814" s="450"/>
      <c r="M814" s="450"/>
      <c r="N814" s="451"/>
      <c r="O814" s="142"/>
    </row>
    <row r="815">
      <c r="A815" s="438" t="s">
        <v>1865</v>
      </c>
      <c r="B815" s="439">
        <v>562920.0</v>
      </c>
      <c r="C815" s="440" t="s">
        <v>1866</v>
      </c>
      <c r="D815" s="438"/>
      <c r="E815" s="450"/>
      <c r="F815" s="450"/>
      <c r="G815" s="450"/>
      <c r="H815" s="450"/>
      <c r="I815" s="450"/>
      <c r="J815" s="450"/>
      <c r="K815" s="450"/>
      <c r="L815" s="450"/>
      <c r="M815" s="450"/>
      <c r="N815" s="451"/>
      <c r="O815" s="142"/>
    </row>
    <row r="816">
      <c r="A816" s="438" t="s">
        <v>1867</v>
      </c>
      <c r="B816" s="439">
        <v>562991.0</v>
      </c>
      <c r="C816" s="440" t="s">
        <v>1868</v>
      </c>
      <c r="D816" s="438"/>
      <c r="E816" s="450"/>
      <c r="F816" s="450"/>
      <c r="G816" s="450"/>
      <c r="H816" s="450"/>
      <c r="I816" s="450"/>
      <c r="J816" s="450"/>
      <c r="K816" s="450"/>
      <c r="L816" s="450"/>
      <c r="M816" s="450"/>
      <c r="N816" s="451"/>
      <c r="O816" s="142"/>
    </row>
    <row r="817">
      <c r="A817" s="438" t="s">
        <v>1869</v>
      </c>
      <c r="B817" s="439">
        <v>562998.0</v>
      </c>
      <c r="C817" s="440" t="s">
        <v>1870</v>
      </c>
      <c r="D817" s="438"/>
      <c r="E817" s="438"/>
      <c r="F817" s="438"/>
      <c r="G817" s="438"/>
      <c r="H817" s="438"/>
      <c r="I817" s="438"/>
      <c r="J817" s="438"/>
      <c r="K817" s="438"/>
      <c r="L817" s="438"/>
      <c r="M817" s="438"/>
      <c r="N817" s="441"/>
      <c r="O817" s="142"/>
    </row>
    <row r="818">
      <c r="A818" s="438" t="s">
        <v>1871</v>
      </c>
      <c r="B818" s="439">
        <v>611110.0</v>
      </c>
      <c r="C818" s="440" t="s">
        <v>1872</v>
      </c>
      <c r="D818" s="438"/>
      <c r="E818" s="450"/>
      <c r="F818" s="450"/>
      <c r="G818" s="450"/>
      <c r="H818" s="450"/>
      <c r="I818" s="450"/>
      <c r="J818" s="450"/>
      <c r="K818" s="450"/>
      <c r="L818" s="450"/>
      <c r="M818" s="450"/>
      <c r="N818" s="451"/>
      <c r="O818" s="142"/>
    </row>
    <row r="819">
      <c r="A819" s="438" t="s">
        <v>1873</v>
      </c>
      <c r="B819" s="439">
        <v>611210.0</v>
      </c>
      <c r="C819" s="440" t="s">
        <v>1874</v>
      </c>
      <c r="D819" s="438"/>
      <c r="E819" s="438"/>
      <c r="F819" s="438"/>
      <c r="G819" s="438"/>
      <c r="H819" s="438"/>
      <c r="I819" s="438"/>
      <c r="J819" s="438"/>
      <c r="K819" s="438"/>
      <c r="L819" s="438"/>
      <c r="M819" s="438"/>
      <c r="N819" s="441"/>
      <c r="O819" s="142"/>
    </row>
    <row r="820">
      <c r="A820" s="438" t="s">
        <v>1875</v>
      </c>
      <c r="B820" s="439">
        <v>611310.0</v>
      </c>
      <c r="C820" s="440" t="s">
        <v>1876</v>
      </c>
      <c r="D820" s="438"/>
      <c r="E820" s="450"/>
      <c r="F820" s="450"/>
      <c r="G820" s="450"/>
      <c r="H820" s="450"/>
      <c r="I820" s="450"/>
      <c r="J820" s="450"/>
      <c r="K820" s="450"/>
      <c r="L820" s="450"/>
      <c r="M820" s="450"/>
      <c r="N820" s="451"/>
      <c r="O820" s="142"/>
    </row>
    <row r="821">
      <c r="A821" s="438" t="s">
        <v>1877</v>
      </c>
      <c r="B821" s="439">
        <v>611410.0</v>
      </c>
      <c r="C821" s="440" t="s">
        <v>1878</v>
      </c>
      <c r="D821" s="438"/>
      <c r="E821" s="450"/>
      <c r="F821" s="450"/>
      <c r="G821" s="450"/>
      <c r="H821" s="450"/>
      <c r="I821" s="450"/>
      <c r="J821" s="450"/>
      <c r="K821" s="450"/>
      <c r="L821" s="450"/>
      <c r="M821" s="450"/>
      <c r="N821" s="451"/>
      <c r="O821" s="142"/>
    </row>
    <row r="822">
      <c r="A822" s="438" t="s">
        <v>1879</v>
      </c>
      <c r="B822" s="439">
        <v>611420.0</v>
      </c>
      <c r="C822" s="440" t="s">
        <v>1880</v>
      </c>
      <c r="D822" s="438"/>
      <c r="E822" s="450"/>
      <c r="F822" s="450"/>
      <c r="G822" s="450"/>
      <c r="H822" s="450"/>
      <c r="I822" s="450"/>
      <c r="J822" s="450"/>
      <c r="K822" s="450"/>
      <c r="L822" s="450"/>
      <c r="M822" s="450"/>
      <c r="N822" s="451"/>
      <c r="O822" s="142"/>
    </row>
    <row r="823">
      <c r="A823" s="438" t="s">
        <v>1881</v>
      </c>
      <c r="B823" s="439">
        <v>611430.0</v>
      </c>
      <c r="C823" s="440" t="s">
        <v>1882</v>
      </c>
      <c r="D823" s="438"/>
      <c r="E823" s="450"/>
      <c r="F823" s="450"/>
      <c r="G823" s="450"/>
      <c r="H823" s="450"/>
      <c r="I823" s="450"/>
      <c r="J823" s="450"/>
      <c r="K823" s="450"/>
      <c r="L823" s="450"/>
      <c r="M823" s="450"/>
      <c r="N823" s="451"/>
      <c r="O823" s="142"/>
    </row>
    <row r="824">
      <c r="A824" s="438" t="s">
        <v>1883</v>
      </c>
      <c r="B824" s="439">
        <v>611511.0</v>
      </c>
      <c r="C824" s="440" t="s">
        <v>1884</v>
      </c>
      <c r="D824" s="438"/>
      <c r="E824" s="438"/>
      <c r="F824" s="438"/>
      <c r="G824" s="438"/>
      <c r="H824" s="438"/>
      <c r="I824" s="438"/>
      <c r="J824" s="438"/>
      <c r="K824" s="438"/>
      <c r="L824" s="438"/>
      <c r="M824" s="438"/>
      <c r="N824" s="441"/>
      <c r="O824" s="142"/>
    </row>
    <row r="825">
      <c r="A825" s="438" t="s">
        <v>1885</v>
      </c>
      <c r="B825" s="439">
        <v>611512.0</v>
      </c>
      <c r="C825" s="440" t="s">
        <v>1886</v>
      </c>
      <c r="D825" s="438"/>
      <c r="E825" s="438"/>
      <c r="F825" s="438"/>
      <c r="G825" s="438"/>
      <c r="H825" s="438"/>
      <c r="I825" s="438"/>
      <c r="J825" s="438"/>
      <c r="K825" s="438"/>
      <c r="L825" s="438"/>
      <c r="M825" s="438"/>
      <c r="N825" s="441"/>
      <c r="O825" s="142"/>
    </row>
    <row r="826">
      <c r="A826" s="438" t="s">
        <v>1887</v>
      </c>
      <c r="B826" s="439">
        <v>611513.0</v>
      </c>
      <c r="C826" s="440" t="s">
        <v>1888</v>
      </c>
      <c r="D826" s="438"/>
      <c r="E826" s="450"/>
      <c r="F826" s="450"/>
      <c r="G826" s="450"/>
      <c r="H826" s="450"/>
      <c r="I826" s="450"/>
      <c r="J826" s="450"/>
      <c r="K826" s="450"/>
      <c r="L826" s="450"/>
      <c r="M826" s="450"/>
      <c r="N826" s="451"/>
      <c r="O826" s="142"/>
    </row>
    <row r="827">
      <c r="A827" s="438" t="s">
        <v>1889</v>
      </c>
      <c r="B827" s="439">
        <v>611519.0</v>
      </c>
      <c r="C827" s="440" t="s">
        <v>1890</v>
      </c>
      <c r="D827" s="438"/>
      <c r="E827" s="450"/>
      <c r="F827" s="450"/>
      <c r="G827" s="450"/>
      <c r="H827" s="450"/>
      <c r="I827" s="450"/>
      <c r="J827" s="450"/>
      <c r="K827" s="450"/>
      <c r="L827" s="450"/>
      <c r="M827" s="450"/>
      <c r="N827" s="451"/>
      <c r="O827" s="142"/>
    </row>
    <row r="828">
      <c r="A828" s="438" t="s">
        <v>1891</v>
      </c>
      <c r="B828" s="439">
        <v>611610.0</v>
      </c>
      <c r="C828" s="440" t="s">
        <v>1892</v>
      </c>
      <c r="D828" s="438"/>
      <c r="E828" s="438"/>
      <c r="F828" s="438"/>
      <c r="G828" s="438"/>
      <c r="H828" s="438"/>
      <c r="I828" s="438"/>
      <c r="J828" s="438"/>
      <c r="K828" s="438"/>
      <c r="L828" s="438"/>
      <c r="M828" s="438"/>
      <c r="N828" s="441"/>
      <c r="O828" s="142"/>
    </row>
    <row r="829">
      <c r="A829" s="438" t="s">
        <v>1893</v>
      </c>
      <c r="B829" s="439">
        <v>611620.0</v>
      </c>
      <c r="C829" s="440" t="s">
        <v>1894</v>
      </c>
      <c r="D829" s="438"/>
      <c r="E829" s="450"/>
      <c r="F829" s="450"/>
      <c r="G829" s="450"/>
      <c r="H829" s="450"/>
      <c r="I829" s="450"/>
      <c r="J829" s="450"/>
      <c r="K829" s="450"/>
      <c r="L829" s="450"/>
      <c r="M829" s="450"/>
      <c r="N829" s="451"/>
      <c r="O829" s="142"/>
    </row>
    <row r="830">
      <c r="A830" s="438" t="s">
        <v>1895</v>
      </c>
      <c r="B830" s="439">
        <v>611630.0</v>
      </c>
      <c r="C830" s="440" t="s">
        <v>1896</v>
      </c>
      <c r="D830" s="438"/>
      <c r="E830" s="438"/>
      <c r="F830" s="438"/>
      <c r="G830" s="438"/>
      <c r="H830" s="438"/>
      <c r="I830" s="438"/>
      <c r="J830" s="438"/>
      <c r="K830" s="438"/>
      <c r="L830" s="438"/>
      <c r="M830" s="438"/>
      <c r="N830" s="441"/>
      <c r="O830" s="142"/>
    </row>
    <row r="831">
      <c r="A831" s="438" t="s">
        <v>1897</v>
      </c>
      <c r="B831" s="439">
        <v>611691.0</v>
      </c>
      <c r="C831" s="440" t="s">
        <v>1898</v>
      </c>
      <c r="D831" s="438"/>
      <c r="E831" s="450"/>
      <c r="F831" s="450"/>
      <c r="G831" s="450"/>
      <c r="H831" s="450"/>
      <c r="I831" s="450"/>
      <c r="J831" s="450"/>
      <c r="K831" s="450"/>
      <c r="L831" s="450"/>
      <c r="M831" s="450"/>
      <c r="N831" s="451"/>
      <c r="O831" s="142"/>
    </row>
    <row r="832">
      <c r="A832" s="438" t="s">
        <v>1899</v>
      </c>
      <c r="B832" s="439">
        <v>611692.0</v>
      </c>
      <c r="C832" s="440" t="s">
        <v>1900</v>
      </c>
      <c r="D832" s="438"/>
      <c r="E832" s="438"/>
      <c r="F832" s="438"/>
      <c r="G832" s="438"/>
      <c r="H832" s="438"/>
      <c r="I832" s="438"/>
      <c r="J832" s="438"/>
      <c r="K832" s="438"/>
      <c r="L832" s="438"/>
      <c r="M832" s="438"/>
      <c r="N832" s="441"/>
      <c r="O832" s="142"/>
    </row>
    <row r="833">
      <c r="A833" s="438" t="s">
        <v>1901</v>
      </c>
      <c r="B833" s="439">
        <v>611699.0</v>
      </c>
      <c r="C833" s="440" t="s">
        <v>1902</v>
      </c>
      <c r="D833" s="438"/>
      <c r="E833" s="450"/>
      <c r="F833" s="450"/>
      <c r="G833" s="450"/>
      <c r="H833" s="450"/>
      <c r="I833" s="450"/>
      <c r="J833" s="450"/>
      <c r="K833" s="450"/>
      <c r="L833" s="450"/>
      <c r="M833" s="450"/>
      <c r="N833" s="451"/>
      <c r="O833" s="142"/>
    </row>
    <row r="834">
      <c r="A834" s="438" t="s">
        <v>1903</v>
      </c>
      <c r="B834" s="439">
        <v>611710.0</v>
      </c>
      <c r="C834" s="440" t="s">
        <v>1904</v>
      </c>
      <c r="D834" s="438"/>
      <c r="E834" s="450"/>
      <c r="F834" s="450"/>
      <c r="G834" s="450"/>
      <c r="H834" s="450"/>
      <c r="I834" s="450"/>
      <c r="J834" s="450"/>
      <c r="K834" s="450"/>
      <c r="L834" s="450"/>
      <c r="M834" s="450"/>
      <c r="N834" s="451"/>
      <c r="O834" s="142"/>
    </row>
    <row r="835">
      <c r="A835" s="438" t="s">
        <v>1905</v>
      </c>
      <c r="B835" s="439">
        <v>621111.0</v>
      </c>
      <c r="C835" s="440" t="s">
        <v>1906</v>
      </c>
      <c r="D835" s="438"/>
      <c r="E835" s="450"/>
      <c r="F835" s="450"/>
      <c r="G835" s="450"/>
      <c r="H835" s="450"/>
      <c r="I835" s="450"/>
      <c r="J835" s="450"/>
      <c r="K835" s="450"/>
      <c r="L835" s="450"/>
      <c r="M835" s="450"/>
      <c r="N835" s="451"/>
      <c r="O835" s="142"/>
    </row>
    <row r="836">
      <c r="A836" s="438" t="s">
        <v>1907</v>
      </c>
      <c r="B836" s="439">
        <v>621112.0</v>
      </c>
      <c r="C836" s="440" t="s">
        <v>1908</v>
      </c>
      <c r="D836" s="438"/>
      <c r="E836" s="438"/>
      <c r="F836" s="438"/>
      <c r="G836" s="438"/>
      <c r="H836" s="438"/>
      <c r="I836" s="438"/>
      <c r="J836" s="438"/>
      <c r="K836" s="438"/>
      <c r="L836" s="438"/>
      <c r="M836" s="438"/>
      <c r="N836" s="441"/>
      <c r="O836" s="142"/>
    </row>
    <row r="837">
      <c r="A837" s="438" t="s">
        <v>1909</v>
      </c>
      <c r="B837" s="439">
        <v>621210.0</v>
      </c>
      <c r="C837" s="440" t="s">
        <v>1910</v>
      </c>
      <c r="D837" s="438"/>
      <c r="E837" s="450"/>
      <c r="F837" s="450"/>
      <c r="G837" s="450"/>
      <c r="H837" s="450"/>
      <c r="I837" s="450"/>
      <c r="J837" s="450"/>
      <c r="K837" s="450"/>
      <c r="L837" s="450"/>
      <c r="M837" s="450"/>
      <c r="N837" s="451"/>
      <c r="O837" s="142"/>
    </row>
    <row r="838">
      <c r="A838" s="438" t="s">
        <v>1911</v>
      </c>
      <c r="B838" s="439">
        <v>621310.0</v>
      </c>
      <c r="C838" s="440" t="s">
        <v>1912</v>
      </c>
      <c r="D838" s="438"/>
      <c r="E838" s="450"/>
      <c r="F838" s="450"/>
      <c r="G838" s="450"/>
      <c r="H838" s="450"/>
      <c r="I838" s="450"/>
      <c r="J838" s="450"/>
      <c r="K838" s="450"/>
      <c r="L838" s="450"/>
      <c r="M838" s="450"/>
      <c r="N838" s="451"/>
      <c r="O838" s="142"/>
    </row>
    <row r="839">
      <c r="A839" s="438" t="s">
        <v>1913</v>
      </c>
      <c r="B839" s="439">
        <v>621320.0</v>
      </c>
      <c r="C839" s="440" t="s">
        <v>1914</v>
      </c>
      <c r="D839" s="438"/>
      <c r="E839" s="450"/>
      <c r="F839" s="450"/>
      <c r="G839" s="450"/>
      <c r="H839" s="450"/>
      <c r="I839" s="450"/>
      <c r="J839" s="450"/>
      <c r="K839" s="450"/>
      <c r="L839" s="450"/>
      <c r="M839" s="450"/>
      <c r="N839" s="451"/>
      <c r="O839" s="142"/>
    </row>
    <row r="840">
      <c r="A840" s="438" t="s">
        <v>1915</v>
      </c>
      <c r="B840" s="439">
        <v>621330.0</v>
      </c>
      <c r="C840" s="440" t="s">
        <v>1916</v>
      </c>
      <c r="D840" s="438"/>
      <c r="E840" s="450"/>
      <c r="F840" s="450"/>
      <c r="G840" s="450"/>
      <c r="H840" s="450"/>
      <c r="I840" s="450"/>
      <c r="J840" s="450"/>
      <c r="K840" s="450"/>
      <c r="L840" s="450"/>
      <c r="M840" s="450"/>
      <c r="N840" s="451"/>
      <c r="O840" s="142"/>
    </row>
    <row r="841">
      <c r="A841" s="438" t="s">
        <v>1917</v>
      </c>
      <c r="B841" s="439">
        <v>621340.0</v>
      </c>
      <c r="C841" s="440" t="s">
        <v>1918</v>
      </c>
      <c r="D841" s="438"/>
      <c r="E841" s="450"/>
      <c r="F841" s="450"/>
      <c r="G841" s="450"/>
      <c r="H841" s="450"/>
      <c r="I841" s="450"/>
      <c r="J841" s="450"/>
      <c r="K841" s="450"/>
      <c r="L841" s="450"/>
      <c r="M841" s="450"/>
      <c r="N841" s="451"/>
      <c r="O841" s="142"/>
    </row>
    <row r="842">
      <c r="A842" s="438" t="s">
        <v>1919</v>
      </c>
      <c r="B842" s="439">
        <v>621391.0</v>
      </c>
      <c r="C842" s="440" t="s">
        <v>1920</v>
      </c>
      <c r="D842" s="438"/>
      <c r="E842" s="438"/>
      <c r="F842" s="438"/>
      <c r="G842" s="438"/>
      <c r="H842" s="438"/>
      <c r="I842" s="438"/>
      <c r="J842" s="438"/>
      <c r="K842" s="438"/>
      <c r="L842" s="438"/>
      <c r="M842" s="438"/>
      <c r="N842" s="441"/>
      <c r="O842" s="142"/>
    </row>
    <row r="843">
      <c r="A843" s="438" t="s">
        <v>1921</v>
      </c>
      <c r="B843" s="439">
        <v>621399.0</v>
      </c>
      <c r="C843" s="440" t="s">
        <v>1922</v>
      </c>
      <c r="D843" s="438"/>
      <c r="E843" s="450"/>
      <c r="F843" s="450"/>
      <c r="G843" s="450"/>
      <c r="H843" s="450"/>
      <c r="I843" s="450"/>
      <c r="J843" s="450"/>
      <c r="K843" s="450"/>
      <c r="L843" s="450"/>
      <c r="M843" s="450"/>
      <c r="N843" s="451"/>
      <c r="O843" s="142"/>
    </row>
    <row r="844">
      <c r="A844" s="438" t="s">
        <v>1923</v>
      </c>
      <c r="B844" s="439">
        <v>621410.0</v>
      </c>
      <c r="C844" s="440" t="s">
        <v>1924</v>
      </c>
      <c r="D844" s="438"/>
      <c r="E844" s="438"/>
      <c r="F844" s="438"/>
      <c r="G844" s="438"/>
      <c r="H844" s="438"/>
      <c r="I844" s="438"/>
      <c r="J844" s="438"/>
      <c r="K844" s="438"/>
      <c r="L844" s="438"/>
      <c r="M844" s="438"/>
      <c r="N844" s="441"/>
      <c r="O844" s="142"/>
    </row>
    <row r="845">
      <c r="A845" s="438" t="s">
        <v>1925</v>
      </c>
      <c r="B845" s="439">
        <v>621420.0</v>
      </c>
      <c r="C845" s="440" t="s">
        <v>1926</v>
      </c>
      <c r="D845" s="438"/>
      <c r="E845" s="450"/>
      <c r="F845" s="450"/>
      <c r="G845" s="450"/>
      <c r="H845" s="450"/>
      <c r="I845" s="450"/>
      <c r="J845" s="450"/>
      <c r="K845" s="450"/>
      <c r="L845" s="450"/>
      <c r="M845" s="450"/>
      <c r="N845" s="451"/>
      <c r="O845" s="142"/>
    </row>
    <row r="846">
      <c r="A846" s="438" t="s">
        <v>1927</v>
      </c>
      <c r="B846" s="439">
        <v>621491.0</v>
      </c>
      <c r="C846" s="440" t="s">
        <v>1928</v>
      </c>
      <c r="D846" s="438"/>
      <c r="E846" s="438"/>
      <c r="F846" s="438"/>
      <c r="G846" s="438"/>
      <c r="H846" s="438"/>
      <c r="I846" s="438"/>
      <c r="J846" s="438"/>
      <c r="K846" s="438"/>
      <c r="L846" s="438"/>
      <c r="M846" s="438"/>
      <c r="N846" s="441"/>
      <c r="O846" s="142"/>
    </row>
    <row r="847">
      <c r="A847" s="438" t="s">
        <v>1929</v>
      </c>
      <c r="B847" s="439">
        <v>621492.0</v>
      </c>
      <c r="C847" s="440" t="s">
        <v>1930</v>
      </c>
      <c r="D847" s="438"/>
      <c r="E847" s="450"/>
      <c r="F847" s="450"/>
      <c r="G847" s="450"/>
      <c r="H847" s="450"/>
      <c r="I847" s="450"/>
      <c r="J847" s="450"/>
      <c r="K847" s="450"/>
      <c r="L847" s="450"/>
      <c r="M847" s="450"/>
      <c r="N847" s="451"/>
      <c r="O847" s="142"/>
    </row>
    <row r="848">
      <c r="A848" s="438" t="s">
        <v>1931</v>
      </c>
      <c r="B848" s="439">
        <v>621493.0</v>
      </c>
      <c r="C848" s="440" t="s">
        <v>1932</v>
      </c>
      <c r="D848" s="438"/>
      <c r="E848" s="450"/>
      <c r="F848" s="450"/>
      <c r="G848" s="450"/>
      <c r="H848" s="450"/>
      <c r="I848" s="450"/>
      <c r="J848" s="450"/>
      <c r="K848" s="450"/>
      <c r="L848" s="450"/>
      <c r="M848" s="450"/>
      <c r="N848" s="451"/>
      <c r="O848" s="142"/>
    </row>
    <row r="849">
      <c r="A849" s="438" t="s">
        <v>1933</v>
      </c>
      <c r="B849" s="439">
        <v>621498.0</v>
      </c>
      <c r="C849" s="440" t="s">
        <v>1934</v>
      </c>
      <c r="D849" s="438"/>
      <c r="E849" s="450"/>
      <c r="F849" s="450"/>
      <c r="G849" s="450"/>
      <c r="H849" s="450"/>
      <c r="I849" s="450"/>
      <c r="J849" s="450"/>
      <c r="K849" s="450"/>
      <c r="L849" s="450"/>
      <c r="M849" s="450"/>
      <c r="N849" s="451"/>
      <c r="O849" s="142"/>
    </row>
    <row r="850">
      <c r="A850" s="438" t="s">
        <v>1935</v>
      </c>
      <c r="B850" s="439">
        <v>621511.0</v>
      </c>
      <c r="C850" s="440" t="s">
        <v>1936</v>
      </c>
      <c r="D850" s="438"/>
      <c r="E850" s="450"/>
      <c r="F850" s="450"/>
      <c r="G850" s="450"/>
      <c r="H850" s="450"/>
      <c r="I850" s="450"/>
      <c r="J850" s="450"/>
      <c r="K850" s="450"/>
      <c r="L850" s="450"/>
      <c r="M850" s="450"/>
      <c r="N850" s="451"/>
      <c r="O850" s="142"/>
    </row>
    <row r="851">
      <c r="A851" s="438" t="s">
        <v>1937</v>
      </c>
      <c r="B851" s="439">
        <v>621512.0</v>
      </c>
      <c r="C851" s="440" t="s">
        <v>1938</v>
      </c>
      <c r="D851" s="438"/>
      <c r="E851" s="450"/>
      <c r="F851" s="450"/>
      <c r="G851" s="450"/>
      <c r="H851" s="450"/>
      <c r="I851" s="450"/>
      <c r="J851" s="450"/>
      <c r="K851" s="450"/>
      <c r="L851" s="450"/>
      <c r="M851" s="450"/>
      <c r="N851" s="451"/>
      <c r="O851" s="142"/>
    </row>
    <row r="852">
      <c r="A852" s="438" t="s">
        <v>1939</v>
      </c>
      <c r="B852" s="439">
        <v>621610.0</v>
      </c>
      <c r="C852" s="440" t="s">
        <v>1940</v>
      </c>
      <c r="D852" s="438"/>
      <c r="E852" s="450"/>
      <c r="F852" s="450"/>
      <c r="G852" s="450"/>
      <c r="H852" s="450"/>
      <c r="I852" s="450"/>
      <c r="J852" s="450"/>
      <c r="K852" s="450"/>
      <c r="L852" s="450"/>
      <c r="M852" s="450"/>
      <c r="N852" s="451"/>
      <c r="O852" s="142"/>
    </row>
    <row r="853">
      <c r="A853" s="438" t="s">
        <v>1941</v>
      </c>
      <c r="B853" s="439">
        <v>621910.0</v>
      </c>
      <c r="C853" s="440" t="s">
        <v>1942</v>
      </c>
      <c r="D853" s="438"/>
      <c r="E853" s="450"/>
      <c r="F853" s="450"/>
      <c r="G853" s="450"/>
      <c r="H853" s="450"/>
      <c r="I853" s="450"/>
      <c r="J853" s="450"/>
      <c r="K853" s="450"/>
      <c r="L853" s="450"/>
      <c r="M853" s="450"/>
      <c r="N853" s="451"/>
      <c r="O853" s="142"/>
    </row>
    <row r="854">
      <c r="A854" s="438" t="s">
        <v>1943</v>
      </c>
      <c r="B854" s="439">
        <v>621991.0</v>
      </c>
      <c r="C854" s="440" t="s">
        <v>1944</v>
      </c>
      <c r="D854" s="438"/>
      <c r="E854" s="450"/>
      <c r="F854" s="450"/>
      <c r="G854" s="450"/>
      <c r="H854" s="450"/>
      <c r="I854" s="450"/>
      <c r="J854" s="450"/>
      <c r="K854" s="450"/>
      <c r="L854" s="450"/>
      <c r="M854" s="450"/>
      <c r="N854" s="451"/>
      <c r="O854" s="142"/>
    </row>
    <row r="855">
      <c r="A855" s="438" t="s">
        <v>1945</v>
      </c>
      <c r="B855" s="439">
        <v>621999.0</v>
      </c>
      <c r="C855" s="440" t="s">
        <v>1946</v>
      </c>
      <c r="D855" s="438"/>
      <c r="E855" s="450"/>
      <c r="F855" s="450"/>
      <c r="G855" s="450"/>
      <c r="H855" s="450"/>
      <c r="I855" s="450"/>
      <c r="J855" s="450"/>
      <c r="K855" s="450"/>
      <c r="L855" s="450"/>
      <c r="M855" s="450"/>
      <c r="N855" s="451"/>
      <c r="O855" s="142"/>
    </row>
    <row r="856">
      <c r="A856" s="438" t="s">
        <v>1947</v>
      </c>
      <c r="B856" s="439">
        <v>622110.0</v>
      </c>
      <c r="C856" s="440" t="s">
        <v>1948</v>
      </c>
      <c r="D856" s="438"/>
      <c r="E856" s="450"/>
      <c r="F856" s="450"/>
      <c r="G856" s="450"/>
      <c r="H856" s="450"/>
      <c r="I856" s="450"/>
      <c r="J856" s="450"/>
      <c r="K856" s="450"/>
      <c r="L856" s="450"/>
      <c r="M856" s="450"/>
      <c r="N856" s="451"/>
      <c r="O856" s="142"/>
    </row>
    <row r="857">
      <c r="A857" s="438" t="s">
        <v>1949</v>
      </c>
      <c r="B857" s="439">
        <v>622210.0</v>
      </c>
      <c r="C857" s="440" t="s">
        <v>1950</v>
      </c>
      <c r="D857" s="438"/>
      <c r="E857" s="450"/>
      <c r="F857" s="450"/>
      <c r="G857" s="450"/>
      <c r="H857" s="450"/>
      <c r="I857" s="450"/>
      <c r="J857" s="450"/>
      <c r="K857" s="450"/>
      <c r="L857" s="450"/>
      <c r="M857" s="450"/>
      <c r="N857" s="451"/>
      <c r="O857" s="142"/>
    </row>
    <row r="858">
      <c r="A858" s="438" t="s">
        <v>1951</v>
      </c>
      <c r="B858" s="439">
        <v>622310.0</v>
      </c>
      <c r="C858" s="440" t="s">
        <v>1952</v>
      </c>
      <c r="D858" s="438"/>
      <c r="E858" s="450"/>
      <c r="F858" s="450"/>
      <c r="G858" s="450"/>
      <c r="H858" s="450"/>
      <c r="I858" s="450"/>
      <c r="J858" s="450"/>
      <c r="K858" s="450"/>
      <c r="L858" s="450"/>
      <c r="M858" s="450"/>
      <c r="N858" s="451"/>
      <c r="O858" s="142"/>
    </row>
    <row r="859">
      <c r="A859" s="438" t="s">
        <v>1953</v>
      </c>
      <c r="B859" s="439">
        <v>623110.0</v>
      </c>
      <c r="C859" s="440" t="s">
        <v>1954</v>
      </c>
      <c r="D859" s="438"/>
      <c r="E859" s="450"/>
      <c r="F859" s="450"/>
      <c r="G859" s="450"/>
      <c r="H859" s="450"/>
      <c r="I859" s="450"/>
      <c r="J859" s="450"/>
      <c r="K859" s="450"/>
      <c r="L859" s="450"/>
      <c r="M859" s="450"/>
      <c r="N859" s="451"/>
      <c r="O859" s="142"/>
    </row>
    <row r="860">
      <c r="A860" s="438" t="s">
        <v>1955</v>
      </c>
      <c r="B860" s="439">
        <v>623210.0</v>
      </c>
      <c r="C860" s="440" t="s">
        <v>1956</v>
      </c>
      <c r="D860" s="438"/>
      <c r="E860" s="438"/>
      <c r="F860" s="438"/>
      <c r="G860" s="438"/>
      <c r="H860" s="438"/>
      <c r="I860" s="438"/>
      <c r="J860" s="438"/>
      <c r="K860" s="438"/>
      <c r="L860" s="438"/>
      <c r="M860" s="438"/>
      <c r="N860" s="441"/>
      <c r="O860" s="142"/>
    </row>
    <row r="861">
      <c r="A861" s="438" t="s">
        <v>1957</v>
      </c>
      <c r="B861" s="439">
        <v>623220.0</v>
      </c>
      <c r="C861" s="440" t="s">
        <v>1958</v>
      </c>
      <c r="D861" s="438"/>
      <c r="E861" s="438"/>
      <c r="F861" s="438"/>
      <c r="G861" s="438"/>
      <c r="H861" s="438"/>
      <c r="I861" s="438"/>
      <c r="J861" s="438"/>
      <c r="K861" s="438"/>
      <c r="L861" s="438"/>
      <c r="M861" s="438"/>
      <c r="N861" s="441"/>
      <c r="O861" s="142"/>
    </row>
    <row r="862">
      <c r="A862" s="438" t="s">
        <v>1959</v>
      </c>
      <c r="B862" s="439">
        <v>623311.0</v>
      </c>
      <c r="C862" s="440" t="s">
        <v>1960</v>
      </c>
      <c r="D862" s="438"/>
      <c r="E862" s="438"/>
      <c r="F862" s="438"/>
      <c r="G862" s="438"/>
      <c r="H862" s="438"/>
      <c r="I862" s="438"/>
      <c r="J862" s="438"/>
      <c r="K862" s="438"/>
      <c r="L862" s="438"/>
      <c r="M862" s="438"/>
      <c r="N862" s="441"/>
      <c r="O862" s="142"/>
    </row>
    <row r="863">
      <c r="A863" s="438" t="s">
        <v>1961</v>
      </c>
      <c r="B863" s="439">
        <v>623312.0</v>
      </c>
      <c r="C863" s="440" t="s">
        <v>1962</v>
      </c>
      <c r="D863" s="438"/>
      <c r="E863" s="450"/>
      <c r="F863" s="450"/>
      <c r="G863" s="450"/>
      <c r="H863" s="450"/>
      <c r="I863" s="450"/>
      <c r="J863" s="450"/>
      <c r="K863" s="450"/>
      <c r="L863" s="450"/>
      <c r="M863" s="450"/>
      <c r="N863" s="451"/>
      <c r="O863" s="142"/>
    </row>
    <row r="864">
      <c r="A864" s="438" t="s">
        <v>1963</v>
      </c>
      <c r="B864" s="439">
        <v>623990.0</v>
      </c>
      <c r="C864" s="440" t="s">
        <v>1964</v>
      </c>
      <c r="D864" s="438"/>
      <c r="E864" s="450"/>
      <c r="F864" s="450"/>
      <c r="G864" s="450"/>
      <c r="H864" s="450"/>
      <c r="I864" s="450"/>
      <c r="J864" s="450"/>
      <c r="K864" s="450"/>
      <c r="L864" s="450"/>
      <c r="M864" s="450"/>
      <c r="N864" s="451"/>
      <c r="O864" s="142"/>
    </row>
    <row r="865">
      <c r="A865" s="438" t="s">
        <v>1965</v>
      </c>
      <c r="B865" s="439">
        <v>624110.0</v>
      </c>
      <c r="C865" s="440" t="s">
        <v>1966</v>
      </c>
      <c r="D865" s="438"/>
      <c r="E865" s="438"/>
      <c r="F865" s="438"/>
      <c r="G865" s="438"/>
      <c r="H865" s="438"/>
      <c r="I865" s="438"/>
      <c r="J865" s="438"/>
      <c r="K865" s="438"/>
      <c r="L865" s="438"/>
      <c r="M865" s="438"/>
      <c r="N865" s="441"/>
      <c r="O865" s="142"/>
    </row>
    <row r="866">
      <c r="A866" s="438" t="s">
        <v>1967</v>
      </c>
      <c r="B866" s="439">
        <v>624120.0</v>
      </c>
      <c r="C866" s="440" t="s">
        <v>1968</v>
      </c>
      <c r="D866" s="438"/>
      <c r="E866" s="450"/>
      <c r="F866" s="450"/>
      <c r="G866" s="450"/>
      <c r="H866" s="450"/>
      <c r="I866" s="450"/>
      <c r="J866" s="450"/>
      <c r="K866" s="450"/>
      <c r="L866" s="450"/>
      <c r="M866" s="450"/>
      <c r="N866" s="451"/>
      <c r="O866" s="142"/>
    </row>
    <row r="867">
      <c r="A867" s="438" t="s">
        <v>1969</v>
      </c>
      <c r="B867" s="439">
        <v>624190.0</v>
      </c>
      <c r="C867" s="440" t="s">
        <v>1970</v>
      </c>
      <c r="D867" s="438"/>
      <c r="E867" s="450"/>
      <c r="F867" s="450"/>
      <c r="G867" s="450"/>
      <c r="H867" s="450"/>
      <c r="I867" s="450"/>
      <c r="J867" s="450"/>
      <c r="K867" s="450"/>
      <c r="L867" s="450"/>
      <c r="M867" s="450"/>
      <c r="N867" s="451"/>
      <c r="O867" s="142"/>
    </row>
    <row r="868">
      <c r="A868" s="438" t="s">
        <v>1971</v>
      </c>
      <c r="B868" s="439">
        <v>624210.0</v>
      </c>
      <c r="C868" s="440" t="s">
        <v>1972</v>
      </c>
      <c r="D868" s="438"/>
      <c r="E868" s="438"/>
      <c r="F868" s="438"/>
      <c r="G868" s="438"/>
      <c r="H868" s="438"/>
      <c r="I868" s="438"/>
      <c r="J868" s="438"/>
      <c r="K868" s="438"/>
      <c r="L868" s="438"/>
      <c r="M868" s="438"/>
      <c r="N868" s="441"/>
      <c r="O868" s="142"/>
    </row>
    <row r="869">
      <c r="A869" s="438" t="s">
        <v>1973</v>
      </c>
      <c r="B869" s="439">
        <v>624221.0</v>
      </c>
      <c r="C869" s="440" t="s">
        <v>1974</v>
      </c>
      <c r="D869" s="438"/>
      <c r="E869" s="438"/>
      <c r="F869" s="438"/>
      <c r="G869" s="438"/>
      <c r="H869" s="438"/>
      <c r="I869" s="438"/>
      <c r="J869" s="438"/>
      <c r="K869" s="438"/>
      <c r="L869" s="438"/>
      <c r="M869" s="438"/>
      <c r="N869" s="441"/>
      <c r="O869" s="142"/>
    </row>
    <row r="870">
      <c r="A870" s="438" t="s">
        <v>1975</v>
      </c>
      <c r="B870" s="439">
        <v>624229.0</v>
      </c>
      <c r="C870" s="440" t="s">
        <v>1976</v>
      </c>
      <c r="D870" s="438"/>
      <c r="E870" s="450"/>
      <c r="F870" s="450"/>
      <c r="G870" s="450"/>
      <c r="H870" s="450"/>
      <c r="I870" s="450"/>
      <c r="J870" s="450"/>
      <c r="K870" s="450"/>
      <c r="L870" s="450"/>
      <c r="M870" s="450"/>
      <c r="N870" s="451"/>
      <c r="O870" s="142"/>
    </row>
    <row r="871">
      <c r="A871" s="438" t="s">
        <v>1977</v>
      </c>
      <c r="B871" s="439">
        <v>624230.0</v>
      </c>
      <c r="C871" s="440" t="s">
        <v>1978</v>
      </c>
      <c r="D871" s="438"/>
      <c r="E871" s="438"/>
      <c r="F871" s="438"/>
      <c r="G871" s="438"/>
      <c r="H871" s="438"/>
      <c r="I871" s="438"/>
      <c r="J871" s="438"/>
      <c r="K871" s="438"/>
      <c r="L871" s="438"/>
      <c r="M871" s="438"/>
      <c r="N871" s="441"/>
      <c r="O871" s="142"/>
    </row>
    <row r="872">
      <c r="A872" s="438" t="s">
        <v>1979</v>
      </c>
      <c r="B872" s="439">
        <v>624310.0</v>
      </c>
      <c r="C872" s="440" t="s">
        <v>1980</v>
      </c>
      <c r="D872" s="438"/>
      <c r="E872" s="438"/>
      <c r="F872" s="438"/>
      <c r="G872" s="438"/>
      <c r="H872" s="438"/>
      <c r="I872" s="438"/>
      <c r="J872" s="438"/>
      <c r="K872" s="438"/>
      <c r="L872" s="438"/>
      <c r="M872" s="438"/>
      <c r="N872" s="441"/>
      <c r="O872" s="142"/>
    </row>
    <row r="873">
      <c r="A873" s="438" t="s">
        <v>1981</v>
      </c>
      <c r="B873" s="439">
        <v>624410.0</v>
      </c>
      <c r="C873" s="440" t="s">
        <v>1982</v>
      </c>
      <c r="D873" s="438"/>
      <c r="E873" s="450"/>
      <c r="F873" s="450"/>
      <c r="G873" s="450"/>
      <c r="H873" s="450"/>
      <c r="I873" s="450"/>
      <c r="J873" s="450"/>
      <c r="K873" s="450"/>
      <c r="L873" s="450"/>
      <c r="M873" s="450"/>
      <c r="N873" s="451"/>
      <c r="O873" s="142"/>
    </row>
    <row r="874">
      <c r="A874" s="438" t="s">
        <v>1983</v>
      </c>
      <c r="B874" s="439">
        <v>711110.0</v>
      </c>
      <c r="C874" s="440" t="s">
        <v>1984</v>
      </c>
      <c r="D874" s="438"/>
      <c r="E874" s="450"/>
      <c r="F874" s="450"/>
      <c r="G874" s="450"/>
      <c r="H874" s="450"/>
      <c r="I874" s="450"/>
      <c r="J874" s="450"/>
      <c r="K874" s="450"/>
      <c r="L874" s="450"/>
      <c r="M874" s="450"/>
      <c r="N874" s="451"/>
      <c r="O874" s="142"/>
    </row>
    <row r="875">
      <c r="A875" s="438" t="s">
        <v>1985</v>
      </c>
      <c r="B875" s="439">
        <v>711120.0</v>
      </c>
      <c r="C875" s="440" t="s">
        <v>1986</v>
      </c>
      <c r="D875" s="438"/>
      <c r="E875" s="438"/>
      <c r="F875" s="438"/>
      <c r="G875" s="438"/>
      <c r="H875" s="438"/>
      <c r="I875" s="438"/>
      <c r="J875" s="438"/>
      <c r="K875" s="438"/>
      <c r="L875" s="438"/>
      <c r="M875" s="438"/>
      <c r="N875" s="441"/>
      <c r="O875" s="142"/>
    </row>
    <row r="876">
      <c r="A876" s="438" t="s">
        <v>1987</v>
      </c>
      <c r="B876" s="439">
        <v>711130.0</v>
      </c>
      <c r="C876" s="440" t="s">
        <v>1988</v>
      </c>
      <c r="D876" s="438"/>
      <c r="E876" s="438"/>
      <c r="F876" s="438"/>
      <c r="G876" s="438"/>
      <c r="H876" s="438"/>
      <c r="I876" s="438"/>
      <c r="J876" s="438"/>
      <c r="K876" s="438"/>
      <c r="L876" s="438"/>
      <c r="M876" s="438"/>
      <c r="N876" s="441"/>
      <c r="O876" s="142"/>
    </row>
    <row r="877">
      <c r="A877" s="438" t="s">
        <v>1989</v>
      </c>
      <c r="B877" s="439">
        <v>711190.0</v>
      </c>
      <c r="C877" s="440" t="s">
        <v>1990</v>
      </c>
      <c r="D877" s="438"/>
      <c r="E877" s="438"/>
      <c r="F877" s="438"/>
      <c r="G877" s="438"/>
      <c r="H877" s="438"/>
      <c r="I877" s="438"/>
      <c r="J877" s="438"/>
      <c r="K877" s="438"/>
      <c r="L877" s="438"/>
      <c r="M877" s="438"/>
      <c r="N877" s="441"/>
      <c r="O877" s="142"/>
    </row>
    <row r="878">
      <c r="A878" s="438" t="s">
        <v>1991</v>
      </c>
      <c r="B878" s="439">
        <v>711211.0</v>
      </c>
      <c r="C878" s="440" t="s">
        <v>1992</v>
      </c>
      <c r="D878" s="438"/>
      <c r="E878" s="450"/>
      <c r="F878" s="450"/>
      <c r="G878" s="450"/>
      <c r="H878" s="450"/>
      <c r="I878" s="450"/>
      <c r="J878" s="450"/>
      <c r="K878" s="450"/>
      <c r="L878" s="450"/>
      <c r="M878" s="450"/>
      <c r="N878" s="451"/>
      <c r="O878" s="142"/>
    </row>
    <row r="879">
      <c r="A879" s="438" t="s">
        <v>1993</v>
      </c>
      <c r="B879" s="439">
        <v>711212.0</v>
      </c>
      <c r="C879" s="440" t="s">
        <v>1994</v>
      </c>
      <c r="D879" s="438"/>
      <c r="E879" s="450"/>
      <c r="F879" s="450"/>
      <c r="G879" s="450"/>
      <c r="H879" s="450"/>
      <c r="I879" s="450"/>
      <c r="J879" s="450"/>
      <c r="K879" s="450"/>
      <c r="L879" s="450"/>
      <c r="M879" s="450"/>
      <c r="N879" s="451"/>
      <c r="O879" s="142"/>
    </row>
    <row r="880">
      <c r="A880" s="438" t="s">
        <v>1995</v>
      </c>
      <c r="B880" s="439">
        <v>711219.0</v>
      </c>
      <c r="C880" s="440" t="s">
        <v>1996</v>
      </c>
      <c r="D880" s="438"/>
      <c r="E880" s="438"/>
      <c r="F880" s="438"/>
      <c r="G880" s="438"/>
      <c r="H880" s="438"/>
      <c r="I880" s="438"/>
      <c r="J880" s="438"/>
      <c r="K880" s="438"/>
      <c r="L880" s="438"/>
      <c r="M880" s="438"/>
      <c r="N880" s="441"/>
      <c r="O880" s="142"/>
    </row>
    <row r="881">
      <c r="A881" s="438" t="s">
        <v>1997</v>
      </c>
      <c r="B881" s="439">
        <v>711310.0</v>
      </c>
      <c r="C881" s="440" t="s">
        <v>1998</v>
      </c>
      <c r="D881" s="438"/>
      <c r="E881" s="450"/>
      <c r="F881" s="450"/>
      <c r="G881" s="450"/>
      <c r="H881" s="450"/>
      <c r="I881" s="450"/>
      <c r="J881" s="450"/>
      <c r="K881" s="450"/>
      <c r="L881" s="450"/>
      <c r="M881" s="450"/>
      <c r="N881" s="451"/>
      <c r="O881" s="142"/>
    </row>
    <row r="882">
      <c r="A882" s="438" t="s">
        <v>1999</v>
      </c>
      <c r="B882" s="439">
        <v>711320.0</v>
      </c>
      <c r="C882" s="440" t="s">
        <v>2000</v>
      </c>
      <c r="D882" s="438"/>
      <c r="E882" s="438"/>
      <c r="F882" s="438"/>
      <c r="G882" s="438"/>
      <c r="H882" s="438"/>
      <c r="I882" s="438"/>
      <c r="J882" s="438"/>
      <c r="K882" s="438"/>
      <c r="L882" s="438"/>
      <c r="M882" s="438"/>
      <c r="N882" s="441"/>
      <c r="O882" s="142"/>
    </row>
    <row r="883">
      <c r="A883" s="438" t="s">
        <v>2001</v>
      </c>
      <c r="B883" s="439">
        <v>711410.0</v>
      </c>
      <c r="C883" s="440" t="s">
        <v>2002</v>
      </c>
      <c r="D883" s="438"/>
      <c r="E883" s="450"/>
      <c r="F883" s="450"/>
      <c r="G883" s="450"/>
      <c r="H883" s="450"/>
      <c r="I883" s="450"/>
      <c r="J883" s="450"/>
      <c r="K883" s="450"/>
      <c r="L883" s="450"/>
      <c r="M883" s="450"/>
      <c r="N883" s="451"/>
      <c r="O883" s="142"/>
    </row>
    <row r="884">
      <c r="A884" s="438" t="s">
        <v>2003</v>
      </c>
      <c r="B884" s="439">
        <v>711510.0</v>
      </c>
      <c r="C884" s="440" t="s">
        <v>2004</v>
      </c>
      <c r="D884" s="438"/>
      <c r="E884" s="450"/>
      <c r="F884" s="450"/>
      <c r="G884" s="450"/>
      <c r="H884" s="450"/>
      <c r="I884" s="450"/>
      <c r="J884" s="450"/>
      <c r="K884" s="450"/>
      <c r="L884" s="450"/>
      <c r="M884" s="450"/>
      <c r="N884" s="451"/>
      <c r="O884" s="142"/>
    </row>
    <row r="885">
      <c r="A885" s="438" t="s">
        <v>2005</v>
      </c>
      <c r="B885" s="439">
        <v>712110.0</v>
      </c>
      <c r="C885" s="440" t="s">
        <v>2006</v>
      </c>
      <c r="D885" s="438"/>
      <c r="E885" s="438"/>
      <c r="F885" s="438"/>
      <c r="G885" s="438"/>
      <c r="H885" s="438"/>
      <c r="I885" s="438"/>
      <c r="J885" s="438"/>
      <c r="K885" s="438"/>
      <c r="L885" s="438"/>
      <c r="M885" s="438"/>
      <c r="N885" s="441"/>
      <c r="O885" s="142"/>
    </row>
    <row r="886">
      <c r="A886" s="438" t="s">
        <v>2007</v>
      </c>
      <c r="B886" s="439">
        <v>712120.0</v>
      </c>
      <c r="C886" s="440" t="s">
        <v>2008</v>
      </c>
      <c r="D886" s="438"/>
      <c r="E886" s="438"/>
      <c r="F886" s="438"/>
      <c r="G886" s="438"/>
      <c r="H886" s="438"/>
      <c r="I886" s="438"/>
      <c r="J886" s="438"/>
      <c r="K886" s="438"/>
      <c r="L886" s="438"/>
      <c r="M886" s="438"/>
      <c r="N886" s="441"/>
      <c r="O886" s="142"/>
    </row>
    <row r="887">
      <c r="A887" s="438" t="s">
        <v>2009</v>
      </c>
      <c r="B887" s="439">
        <v>712130.0</v>
      </c>
      <c r="C887" s="440" t="s">
        <v>2010</v>
      </c>
      <c r="D887" s="438"/>
      <c r="E887" s="438"/>
      <c r="F887" s="438"/>
      <c r="G887" s="438"/>
      <c r="H887" s="438"/>
      <c r="I887" s="438"/>
      <c r="J887" s="438"/>
      <c r="K887" s="438"/>
      <c r="L887" s="438"/>
      <c r="M887" s="438"/>
      <c r="N887" s="441"/>
      <c r="O887" s="142"/>
    </row>
    <row r="888">
      <c r="A888" s="438" t="s">
        <v>2011</v>
      </c>
      <c r="B888" s="439">
        <v>712190.0</v>
      </c>
      <c r="C888" s="440" t="s">
        <v>2012</v>
      </c>
      <c r="D888" s="438"/>
      <c r="E888" s="438"/>
      <c r="F888" s="438"/>
      <c r="G888" s="438"/>
      <c r="H888" s="438"/>
      <c r="I888" s="438"/>
      <c r="J888" s="438"/>
      <c r="K888" s="438"/>
      <c r="L888" s="438"/>
      <c r="M888" s="438"/>
      <c r="N888" s="441"/>
      <c r="O888" s="142"/>
    </row>
    <row r="889">
      <c r="A889" s="438" t="s">
        <v>2013</v>
      </c>
      <c r="B889" s="439">
        <v>713110.0</v>
      </c>
      <c r="C889" s="440" t="s">
        <v>2014</v>
      </c>
      <c r="D889" s="438"/>
      <c r="E889" s="438"/>
      <c r="F889" s="438"/>
      <c r="G889" s="438"/>
      <c r="H889" s="438"/>
      <c r="I889" s="438"/>
      <c r="J889" s="438"/>
      <c r="K889" s="438"/>
      <c r="L889" s="438"/>
      <c r="M889" s="438"/>
      <c r="N889" s="441"/>
      <c r="O889" s="142"/>
    </row>
    <row r="890">
      <c r="A890" s="438" t="s">
        <v>2015</v>
      </c>
      <c r="B890" s="439">
        <v>713120.0</v>
      </c>
      <c r="C890" s="440" t="s">
        <v>2016</v>
      </c>
      <c r="D890" s="438"/>
      <c r="E890" s="438"/>
      <c r="F890" s="438"/>
      <c r="G890" s="438"/>
      <c r="H890" s="438"/>
      <c r="I890" s="438"/>
      <c r="J890" s="438"/>
      <c r="K890" s="438"/>
      <c r="L890" s="438"/>
      <c r="M890" s="438"/>
      <c r="N890" s="441"/>
      <c r="O890" s="142"/>
    </row>
    <row r="891">
      <c r="A891" s="438" t="s">
        <v>2017</v>
      </c>
      <c r="B891" s="439">
        <v>713210.0</v>
      </c>
      <c r="C891" s="440" t="s">
        <v>2018</v>
      </c>
      <c r="D891" s="438"/>
      <c r="E891" s="450"/>
      <c r="F891" s="450"/>
      <c r="G891" s="450"/>
      <c r="H891" s="450"/>
      <c r="I891" s="450"/>
      <c r="J891" s="450"/>
      <c r="K891" s="450"/>
      <c r="L891" s="450"/>
      <c r="M891" s="450"/>
      <c r="N891" s="451"/>
      <c r="O891" s="142"/>
    </row>
    <row r="892">
      <c r="A892" s="438" t="s">
        <v>2019</v>
      </c>
      <c r="B892" s="439">
        <v>713290.0</v>
      </c>
      <c r="C892" s="440" t="s">
        <v>2020</v>
      </c>
      <c r="D892" s="438"/>
      <c r="E892" s="450"/>
      <c r="F892" s="450"/>
      <c r="G892" s="450"/>
      <c r="H892" s="450"/>
      <c r="I892" s="450"/>
      <c r="J892" s="450"/>
      <c r="K892" s="450"/>
      <c r="L892" s="450"/>
      <c r="M892" s="450"/>
      <c r="N892" s="451"/>
      <c r="O892" s="142"/>
    </row>
    <row r="893">
      <c r="A893" s="438" t="s">
        <v>2021</v>
      </c>
      <c r="B893" s="439">
        <v>713910.0</v>
      </c>
      <c r="C893" s="440" t="s">
        <v>2022</v>
      </c>
      <c r="D893" s="438"/>
      <c r="E893" s="450"/>
      <c r="F893" s="450"/>
      <c r="G893" s="450"/>
      <c r="H893" s="450"/>
      <c r="I893" s="450"/>
      <c r="J893" s="450"/>
      <c r="K893" s="450"/>
      <c r="L893" s="450"/>
      <c r="M893" s="450"/>
      <c r="N893" s="451"/>
      <c r="O893" s="142"/>
    </row>
    <row r="894">
      <c r="A894" s="438" t="s">
        <v>2023</v>
      </c>
      <c r="B894" s="439">
        <v>713920.0</v>
      </c>
      <c r="C894" s="440" t="s">
        <v>2024</v>
      </c>
      <c r="D894" s="438"/>
      <c r="E894" s="438"/>
      <c r="F894" s="438"/>
      <c r="G894" s="438"/>
      <c r="H894" s="438"/>
      <c r="I894" s="438"/>
      <c r="J894" s="438"/>
      <c r="K894" s="438"/>
      <c r="L894" s="438"/>
      <c r="M894" s="438"/>
      <c r="N894" s="441"/>
      <c r="O894" s="142"/>
    </row>
    <row r="895">
      <c r="A895" s="438" t="s">
        <v>2025</v>
      </c>
      <c r="B895" s="439">
        <v>713930.0</v>
      </c>
      <c r="C895" s="440" t="s">
        <v>2026</v>
      </c>
      <c r="D895" s="438"/>
      <c r="E895" s="438"/>
      <c r="F895" s="438"/>
      <c r="G895" s="438"/>
      <c r="H895" s="438"/>
      <c r="I895" s="438"/>
      <c r="J895" s="438"/>
      <c r="K895" s="438"/>
      <c r="L895" s="438"/>
      <c r="M895" s="438"/>
      <c r="N895" s="441"/>
      <c r="O895" s="142"/>
    </row>
    <row r="896">
      <c r="A896" s="438" t="s">
        <v>2027</v>
      </c>
      <c r="B896" s="439">
        <v>713940.0</v>
      </c>
      <c r="C896" s="440" t="s">
        <v>2028</v>
      </c>
      <c r="D896" s="438"/>
      <c r="E896" s="450"/>
      <c r="F896" s="450"/>
      <c r="G896" s="450"/>
      <c r="H896" s="450"/>
      <c r="I896" s="450"/>
      <c r="J896" s="450"/>
      <c r="K896" s="450"/>
      <c r="L896" s="450"/>
      <c r="M896" s="450"/>
      <c r="N896" s="451"/>
      <c r="O896" s="142"/>
    </row>
    <row r="897">
      <c r="A897" s="438" t="s">
        <v>2029</v>
      </c>
      <c r="B897" s="439">
        <v>713950.0</v>
      </c>
      <c r="C897" s="440" t="s">
        <v>2030</v>
      </c>
      <c r="D897" s="438"/>
      <c r="E897" s="438"/>
      <c r="F897" s="438"/>
      <c r="G897" s="438"/>
      <c r="H897" s="438"/>
      <c r="I897" s="438"/>
      <c r="J897" s="438"/>
      <c r="K897" s="438"/>
      <c r="L897" s="438"/>
      <c r="M897" s="438"/>
      <c r="N897" s="441"/>
      <c r="O897" s="142"/>
    </row>
    <row r="898">
      <c r="A898" s="438" t="s">
        <v>2031</v>
      </c>
      <c r="B898" s="439">
        <v>713990.0</v>
      </c>
      <c r="C898" s="440" t="s">
        <v>2032</v>
      </c>
      <c r="D898" s="438"/>
      <c r="E898" s="450"/>
      <c r="F898" s="450"/>
      <c r="G898" s="450"/>
      <c r="H898" s="450"/>
      <c r="I898" s="450"/>
      <c r="J898" s="450"/>
      <c r="K898" s="450"/>
      <c r="L898" s="450"/>
      <c r="M898" s="450"/>
      <c r="N898" s="451"/>
      <c r="O898" s="142"/>
    </row>
    <row r="899">
      <c r="A899" s="438" t="s">
        <v>2033</v>
      </c>
      <c r="B899" s="439">
        <v>721110.0</v>
      </c>
      <c r="C899" s="440" t="s">
        <v>2034</v>
      </c>
      <c r="D899" s="438"/>
      <c r="E899" s="450"/>
      <c r="F899" s="450"/>
      <c r="G899" s="450"/>
      <c r="H899" s="450"/>
      <c r="I899" s="450"/>
      <c r="J899" s="450"/>
      <c r="K899" s="450"/>
      <c r="L899" s="450"/>
      <c r="M899" s="450"/>
      <c r="N899" s="451"/>
      <c r="O899" s="142"/>
    </row>
    <row r="900">
      <c r="A900" s="438" t="s">
        <v>2035</v>
      </c>
      <c r="B900" s="439">
        <v>721120.0</v>
      </c>
      <c r="C900" s="440" t="s">
        <v>2036</v>
      </c>
      <c r="D900" s="438"/>
      <c r="E900" s="450"/>
      <c r="F900" s="450"/>
      <c r="G900" s="450"/>
      <c r="H900" s="450"/>
      <c r="I900" s="450"/>
      <c r="J900" s="450"/>
      <c r="K900" s="450"/>
      <c r="L900" s="450"/>
      <c r="M900" s="450"/>
      <c r="N900" s="451"/>
      <c r="O900" s="142"/>
    </row>
    <row r="901">
      <c r="A901" s="438" t="s">
        <v>2037</v>
      </c>
      <c r="B901" s="439">
        <v>721191.0</v>
      </c>
      <c r="C901" s="440" t="s">
        <v>2038</v>
      </c>
      <c r="D901" s="438"/>
      <c r="E901" s="438"/>
      <c r="F901" s="438"/>
      <c r="G901" s="438"/>
      <c r="H901" s="438"/>
      <c r="I901" s="438"/>
      <c r="J901" s="438"/>
      <c r="K901" s="438"/>
      <c r="L901" s="438"/>
      <c r="M901" s="438"/>
      <c r="N901" s="441"/>
      <c r="O901" s="142"/>
    </row>
    <row r="902">
      <c r="A902" s="438" t="s">
        <v>2039</v>
      </c>
      <c r="B902" s="439">
        <v>721199.0</v>
      </c>
      <c r="C902" s="440" t="s">
        <v>2040</v>
      </c>
      <c r="D902" s="438"/>
      <c r="E902" s="438"/>
      <c r="F902" s="438"/>
      <c r="G902" s="438"/>
      <c r="H902" s="438"/>
      <c r="I902" s="438"/>
      <c r="J902" s="438"/>
      <c r="K902" s="438"/>
      <c r="L902" s="438"/>
      <c r="M902" s="438"/>
      <c r="N902" s="441"/>
      <c r="O902" s="142"/>
    </row>
    <row r="903">
      <c r="A903" s="438" t="s">
        <v>2041</v>
      </c>
      <c r="B903" s="439">
        <v>721211.0</v>
      </c>
      <c r="C903" s="440" t="s">
        <v>2042</v>
      </c>
      <c r="D903" s="438"/>
      <c r="E903" s="450"/>
      <c r="F903" s="450"/>
      <c r="G903" s="450"/>
      <c r="H903" s="450"/>
      <c r="I903" s="450"/>
      <c r="J903" s="450"/>
      <c r="K903" s="450"/>
      <c r="L903" s="450"/>
      <c r="M903" s="450"/>
      <c r="N903" s="451"/>
      <c r="O903" s="142"/>
    </row>
    <row r="904">
      <c r="A904" s="438" t="s">
        <v>2043</v>
      </c>
      <c r="B904" s="439">
        <v>721214.0</v>
      </c>
      <c r="C904" s="440" t="s">
        <v>2044</v>
      </c>
      <c r="D904" s="438"/>
      <c r="E904" s="438"/>
      <c r="F904" s="438"/>
      <c r="G904" s="438"/>
      <c r="H904" s="438"/>
      <c r="I904" s="438"/>
      <c r="J904" s="438"/>
      <c r="K904" s="438"/>
      <c r="L904" s="438"/>
      <c r="M904" s="438"/>
      <c r="N904" s="441"/>
      <c r="O904" s="142"/>
    </row>
    <row r="905">
      <c r="A905" s="438" t="s">
        <v>2045</v>
      </c>
      <c r="B905" s="439">
        <v>721310.0</v>
      </c>
      <c r="C905" s="440" t="s">
        <v>2046</v>
      </c>
      <c r="D905" s="438"/>
      <c r="E905" s="438"/>
      <c r="F905" s="438"/>
      <c r="G905" s="438"/>
      <c r="H905" s="438"/>
      <c r="I905" s="438"/>
      <c r="J905" s="438"/>
      <c r="K905" s="438"/>
      <c r="L905" s="438"/>
      <c r="M905" s="438"/>
      <c r="N905" s="441"/>
      <c r="O905" s="142"/>
    </row>
    <row r="906">
      <c r="A906" s="438" t="s">
        <v>2047</v>
      </c>
      <c r="B906" s="439">
        <v>722310.0</v>
      </c>
      <c r="C906" s="440" t="s">
        <v>2048</v>
      </c>
      <c r="D906" s="438"/>
      <c r="E906" s="450"/>
      <c r="F906" s="450"/>
      <c r="G906" s="450"/>
      <c r="H906" s="450"/>
      <c r="I906" s="450"/>
      <c r="J906" s="450"/>
      <c r="K906" s="450"/>
      <c r="L906" s="450"/>
      <c r="M906" s="450"/>
      <c r="N906" s="451"/>
      <c r="O906" s="142"/>
    </row>
    <row r="907">
      <c r="A907" s="438" t="s">
        <v>2049</v>
      </c>
      <c r="B907" s="439">
        <v>722320.0</v>
      </c>
      <c r="C907" s="440" t="s">
        <v>2050</v>
      </c>
      <c r="D907" s="438"/>
      <c r="E907" s="450"/>
      <c r="F907" s="450"/>
      <c r="G907" s="450"/>
      <c r="H907" s="450"/>
      <c r="I907" s="450"/>
      <c r="J907" s="450"/>
      <c r="K907" s="450"/>
      <c r="L907" s="450"/>
      <c r="M907" s="450"/>
      <c r="N907" s="451"/>
      <c r="O907" s="142"/>
    </row>
    <row r="908">
      <c r="A908" s="438" t="s">
        <v>2051</v>
      </c>
      <c r="B908" s="439">
        <v>722330.0</v>
      </c>
      <c r="C908" s="440" t="s">
        <v>2052</v>
      </c>
      <c r="D908" s="438"/>
      <c r="E908" s="438"/>
      <c r="F908" s="438"/>
      <c r="G908" s="438"/>
      <c r="H908" s="438"/>
      <c r="I908" s="438"/>
      <c r="J908" s="438"/>
      <c r="K908" s="438"/>
      <c r="L908" s="438"/>
      <c r="M908" s="438"/>
      <c r="N908" s="441"/>
      <c r="O908" s="142"/>
    </row>
    <row r="909">
      <c r="A909" s="438" t="s">
        <v>2053</v>
      </c>
      <c r="B909" s="439">
        <v>722410.0</v>
      </c>
      <c r="C909" s="440" t="s">
        <v>2054</v>
      </c>
      <c r="D909" s="438"/>
      <c r="E909" s="450"/>
      <c r="F909" s="450"/>
      <c r="G909" s="450"/>
      <c r="H909" s="450"/>
      <c r="I909" s="450"/>
      <c r="J909" s="450"/>
      <c r="K909" s="450"/>
      <c r="L909" s="450"/>
      <c r="M909" s="450"/>
      <c r="N909" s="451"/>
      <c r="O909" s="142"/>
    </row>
    <row r="910">
      <c r="A910" s="438" t="s">
        <v>2055</v>
      </c>
      <c r="B910" s="439">
        <v>722511.0</v>
      </c>
      <c r="C910" s="440" t="s">
        <v>2056</v>
      </c>
      <c r="D910" s="438"/>
      <c r="E910" s="450"/>
      <c r="F910" s="450"/>
      <c r="G910" s="450"/>
      <c r="H910" s="450"/>
      <c r="I910" s="450"/>
      <c r="J910" s="450"/>
      <c r="K910" s="450"/>
      <c r="L910" s="450"/>
      <c r="M910" s="450"/>
      <c r="N910" s="451"/>
      <c r="O910" s="142"/>
    </row>
    <row r="911">
      <c r="A911" s="438" t="s">
        <v>2057</v>
      </c>
      <c r="B911" s="439">
        <v>722513.0</v>
      </c>
      <c r="C911" s="440" t="s">
        <v>2058</v>
      </c>
      <c r="D911" s="438"/>
      <c r="E911" s="450"/>
      <c r="F911" s="450"/>
      <c r="G911" s="450"/>
      <c r="H911" s="450"/>
      <c r="I911" s="450"/>
      <c r="J911" s="450"/>
      <c r="K911" s="450"/>
      <c r="L911" s="450"/>
      <c r="M911" s="450"/>
      <c r="N911" s="451"/>
      <c r="O911" s="142"/>
    </row>
    <row r="912">
      <c r="A912" s="438" t="s">
        <v>2059</v>
      </c>
      <c r="B912" s="439">
        <v>722514.0</v>
      </c>
      <c r="C912" s="440" t="s">
        <v>2060</v>
      </c>
      <c r="D912" s="438"/>
      <c r="E912" s="450"/>
      <c r="F912" s="450"/>
      <c r="G912" s="450"/>
      <c r="H912" s="450"/>
      <c r="I912" s="450"/>
      <c r="J912" s="450"/>
      <c r="K912" s="450"/>
      <c r="L912" s="450"/>
      <c r="M912" s="450"/>
      <c r="N912" s="451"/>
      <c r="O912" s="142"/>
    </row>
    <row r="913">
      <c r="A913" s="438" t="s">
        <v>2061</v>
      </c>
      <c r="B913" s="439">
        <v>722515.0</v>
      </c>
      <c r="C913" s="440" t="s">
        <v>2062</v>
      </c>
      <c r="D913" s="438"/>
      <c r="E913" s="450"/>
      <c r="F913" s="450"/>
      <c r="G913" s="450"/>
      <c r="H913" s="450"/>
      <c r="I913" s="450"/>
      <c r="J913" s="450"/>
      <c r="K913" s="450"/>
      <c r="L913" s="450"/>
      <c r="M913" s="450"/>
      <c r="N913" s="451"/>
      <c r="O913" s="142"/>
    </row>
    <row r="914">
      <c r="A914" s="438" t="s">
        <v>2063</v>
      </c>
      <c r="B914" s="439">
        <v>811111.0</v>
      </c>
      <c r="C914" s="440" t="s">
        <v>2064</v>
      </c>
      <c r="D914" s="438"/>
      <c r="E914" s="450"/>
      <c r="F914" s="450"/>
      <c r="G914" s="450"/>
      <c r="H914" s="450"/>
      <c r="I914" s="450"/>
      <c r="J914" s="450"/>
      <c r="K914" s="450"/>
      <c r="L914" s="450"/>
      <c r="M914" s="450"/>
      <c r="N914" s="451"/>
      <c r="O914" s="142"/>
    </row>
    <row r="915">
      <c r="A915" s="438" t="s">
        <v>2065</v>
      </c>
      <c r="B915" s="439">
        <v>811114.0</v>
      </c>
      <c r="C915" s="440" t="s">
        <v>2066</v>
      </c>
      <c r="D915" s="438"/>
      <c r="E915" s="438"/>
      <c r="F915" s="438"/>
      <c r="G915" s="438"/>
      <c r="H915" s="438"/>
      <c r="I915" s="438"/>
      <c r="J915" s="438"/>
      <c r="K915" s="438"/>
      <c r="L915" s="438"/>
      <c r="M915" s="438"/>
      <c r="N915" s="441"/>
      <c r="O915" s="142"/>
    </row>
    <row r="916">
      <c r="A916" s="438" t="s">
        <v>2067</v>
      </c>
      <c r="B916" s="439">
        <v>811121.0</v>
      </c>
      <c r="C916" s="440" t="s">
        <v>2068</v>
      </c>
      <c r="D916" s="438"/>
      <c r="E916" s="450"/>
      <c r="F916" s="450"/>
      <c r="G916" s="450"/>
      <c r="H916" s="450"/>
      <c r="I916" s="450"/>
      <c r="J916" s="450"/>
      <c r="K916" s="450"/>
      <c r="L916" s="450"/>
      <c r="M916" s="450"/>
      <c r="N916" s="451"/>
      <c r="O916" s="142"/>
    </row>
    <row r="917">
      <c r="A917" s="438" t="s">
        <v>2069</v>
      </c>
      <c r="B917" s="439">
        <v>811122.0</v>
      </c>
      <c r="C917" s="440" t="s">
        <v>2070</v>
      </c>
      <c r="D917" s="438"/>
      <c r="E917" s="438"/>
      <c r="F917" s="438"/>
      <c r="G917" s="438"/>
      <c r="H917" s="438"/>
      <c r="I917" s="438"/>
      <c r="J917" s="438"/>
      <c r="K917" s="438"/>
      <c r="L917" s="438"/>
      <c r="M917" s="438"/>
      <c r="N917" s="441"/>
      <c r="O917" s="142"/>
    </row>
    <row r="918">
      <c r="A918" s="438" t="s">
        <v>2071</v>
      </c>
      <c r="B918" s="439">
        <v>811191.0</v>
      </c>
      <c r="C918" s="440" t="s">
        <v>2072</v>
      </c>
      <c r="D918" s="438"/>
      <c r="E918" s="450"/>
      <c r="F918" s="450"/>
      <c r="G918" s="450"/>
      <c r="H918" s="450"/>
      <c r="I918" s="450"/>
      <c r="J918" s="450"/>
      <c r="K918" s="450"/>
      <c r="L918" s="450"/>
      <c r="M918" s="450"/>
      <c r="N918" s="451"/>
      <c r="O918" s="142"/>
    </row>
    <row r="919">
      <c r="A919" s="438" t="s">
        <v>2073</v>
      </c>
      <c r="B919" s="439">
        <v>811192.0</v>
      </c>
      <c r="C919" s="440" t="s">
        <v>2074</v>
      </c>
      <c r="D919" s="438"/>
      <c r="E919" s="450"/>
      <c r="F919" s="450"/>
      <c r="G919" s="450"/>
      <c r="H919" s="450"/>
      <c r="I919" s="450"/>
      <c r="J919" s="450"/>
      <c r="K919" s="450"/>
      <c r="L919" s="450"/>
      <c r="M919" s="450"/>
      <c r="N919" s="451"/>
      <c r="O919" s="142"/>
    </row>
    <row r="920">
      <c r="A920" s="438" t="s">
        <v>2075</v>
      </c>
      <c r="B920" s="439">
        <v>811198.0</v>
      </c>
      <c r="C920" s="440" t="s">
        <v>2076</v>
      </c>
      <c r="D920" s="438"/>
      <c r="E920" s="450"/>
      <c r="F920" s="450"/>
      <c r="G920" s="450"/>
      <c r="H920" s="450"/>
      <c r="I920" s="450"/>
      <c r="J920" s="450"/>
      <c r="K920" s="450"/>
      <c r="L920" s="450"/>
      <c r="M920" s="450"/>
      <c r="N920" s="451"/>
      <c r="O920" s="142"/>
    </row>
    <row r="921">
      <c r="A921" s="438" t="s">
        <v>2077</v>
      </c>
      <c r="B921" s="439">
        <v>811210.0</v>
      </c>
      <c r="C921" s="440" t="s">
        <v>2078</v>
      </c>
      <c r="D921" s="438"/>
      <c r="E921" s="438"/>
      <c r="F921" s="438"/>
      <c r="G921" s="438"/>
      <c r="H921" s="438"/>
      <c r="I921" s="438"/>
      <c r="J921" s="438"/>
      <c r="K921" s="438"/>
      <c r="L921" s="438"/>
      <c r="M921" s="438"/>
      <c r="N921" s="441"/>
      <c r="O921" s="142"/>
    </row>
    <row r="922">
      <c r="A922" s="438" t="s">
        <v>2079</v>
      </c>
      <c r="B922" s="439">
        <v>811310.0</v>
      </c>
      <c r="C922" s="440" t="s">
        <v>2080</v>
      </c>
      <c r="D922" s="438"/>
      <c r="E922" s="450"/>
      <c r="F922" s="450"/>
      <c r="G922" s="450"/>
      <c r="H922" s="450"/>
      <c r="I922" s="450"/>
      <c r="J922" s="450"/>
      <c r="K922" s="450"/>
      <c r="L922" s="450"/>
      <c r="M922" s="450"/>
      <c r="N922" s="451"/>
      <c r="O922" s="142"/>
    </row>
    <row r="923">
      <c r="A923" s="438" t="s">
        <v>2081</v>
      </c>
      <c r="B923" s="439">
        <v>811411.0</v>
      </c>
      <c r="C923" s="440" t="s">
        <v>2082</v>
      </c>
      <c r="D923" s="438"/>
      <c r="E923" s="450"/>
      <c r="F923" s="450"/>
      <c r="G923" s="450"/>
      <c r="H923" s="450"/>
      <c r="I923" s="450"/>
      <c r="J923" s="450"/>
      <c r="K923" s="450"/>
      <c r="L923" s="450"/>
      <c r="M923" s="450"/>
      <c r="N923" s="451"/>
      <c r="O923" s="142"/>
    </row>
    <row r="924">
      <c r="A924" s="438" t="s">
        <v>2083</v>
      </c>
      <c r="B924" s="439">
        <v>811412.0</v>
      </c>
      <c r="C924" s="440" t="s">
        <v>2084</v>
      </c>
      <c r="D924" s="438"/>
      <c r="E924" s="438"/>
      <c r="F924" s="438"/>
      <c r="G924" s="438"/>
      <c r="H924" s="438"/>
      <c r="I924" s="438"/>
      <c r="J924" s="438"/>
      <c r="K924" s="438"/>
      <c r="L924" s="438"/>
      <c r="M924" s="438"/>
      <c r="N924" s="441"/>
      <c r="O924" s="142"/>
    </row>
    <row r="925">
      <c r="A925" s="438" t="s">
        <v>2085</v>
      </c>
      <c r="B925" s="439">
        <v>811420.0</v>
      </c>
      <c r="C925" s="440" t="s">
        <v>2086</v>
      </c>
      <c r="D925" s="438"/>
      <c r="E925" s="438"/>
      <c r="F925" s="438"/>
      <c r="G925" s="438"/>
      <c r="H925" s="438"/>
      <c r="I925" s="438"/>
      <c r="J925" s="438"/>
      <c r="K925" s="438"/>
      <c r="L925" s="438"/>
      <c r="M925" s="438"/>
      <c r="N925" s="441"/>
      <c r="O925" s="142"/>
    </row>
    <row r="926">
      <c r="A926" s="438" t="s">
        <v>2087</v>
      </c>
      <c r="B926" s="439">
        <v>811430.0</v>
      </c>
      <c r="C926" s="440" t="s">
        <v>2088</v>
      </c>
      <c r="D926" s="438"/>
      <c r="E926" s="438"/>
      <c r="F926" s="438"/>
      <c r="G926" s="438"/>
      <c r="H926" s="438"/>
      <c r="I926" s="438"/>
      <c r="J926" s="438"/>
      <c r="K926" s="438"/>
      <c r="L926" s="438"/>
      <c r="M926" s="438"/>
      <c r="N926" s="441"/>
      <c r="O926" s="142"/>
    </row>
    <row r="927">
      <c r="A927" s="438" t="s">
        <v>2089</v>
      </c>
      <c r="B927" s="439">
        <v>811490.0</v>
      </c>
      <c r="C927" s="440" t="s">
        <v>2090</v>
      </c>
      <c r="D927" s="438"/>
      <c r="E927" s="438"/>
      <c r="F927" s="438"/>
      <c r="G927" s="438"/>
      <c r="H927" s="438"/>
      <c r="I927" s="438"/>
      <c r="J927" s="438"/>
      <c r="K927" s="438"/>
      <c r="L927" s="438"/>
      <c r="M927" s="438"/>
      <c r="N927" s="441"/>
      <c r="O927" s="142"/>
    </row>
    <row r="928">
      <c r="A928" s="438" t="s">
        <v>2091</v>
      </c>
      <c r="B928" s="439">
        <v>812111.0</v>
      </c>
      <c r="C928" s="440" t="s">
        <v>2092</v>
      </c>
      <c r="D928" s="438"/>
      <c r="E928" s="438"/>
      <c r="F928" s="438"/>
      <c r="G928" s="438"/>
      <c r="H928" s="438"/>
      <c r="I928" s="438"/>
      <c r="J928" s="438"/>
      <c r="K928" s="438"/>
      <c r="L928" s="438"/>
      <c r="M928" s="438"/>
      <c r="N928" s="441"/>
      <c r="O928" s="142"/>
    </row>
    <row r="929">
      <c r="A929" s="438" t="s">
        <v>2093</v>
      </c>
      <c r="B929" s="439">
        <v>812112.0</v>
      </c>
      <c r="C929" s="440" t="s">
        <v>2094</v>
      </c>
      <c r="D929" s="438"/>
      <c r="E929" s="450"/>
      <c r="F929" s="450"/>
      <c r="G929" s="450"/>
      <c r="H929" s="450"/>
      <c r="I929" s="450"/>
      <c r="J929" s="450"/>
      <c r="K929" s="450"/>
      <c r="L929" s="450"/>
      <c r="M929" s="450"/>
      <c r="N929" s="451"/>
      <c r="O929" s="142"/>
    </row>
    <row r="930">
      <c r="A930" s="438" t="s">
        <v>2095</v>
      </c>
      <c r="B930" s="439">
        <v>812113.0</v>
      </c>
      <c r="C930" s="440" t="s">
        <v>2096</v>
      </c>
      <c r="D930" s="438"/>
      <c r="E930" s="438"/>
      <c r="F930" s="438"/>
      <c r="G930" s="438"/>
      <c r="H930" s="438"/>
      <c r="I930" s="438"/>
      <c r="J930" s="438"/>
      <c r="K930" s="438"/>
      <c r="L930" s="438"/>
      <c r="M930" s="438"/>
      <c r="N930" s="441"/>
      <c r="O930" s="142"/>
    </row>
    <row r="931">
      <c r="A931" s="438" t="s">
        <v>2097</v>
      </c>
      <c r="B931" s="439">
        <v>812191.0</v>
      </c>
      <c r="C931" s="440" t="s">
        <v>2098</v>
      </c>
      <c r="D931" s="438"/>
      <c r="E931" s="450"/>
      <c r="F931" s="450"/>
      <c r="G931" s="450"/>
      <c r="H931" s="450"/>
      <c r="I931" s="450"/>
      <c r="J931" s="450"/>
      <c r="K931" s="450"/>
      <c r="L931" s="450"/>
      <c r="M931" s="450"/>
      <c r="N931" s="451"/>
      <c r="O931" s="142"/>
    </row>
    <row r="932">
      <c r="A932" s="438" t="s">
        <v>2099</v>
      </c>
      <c r="B932" s="439">
        <v>812199.0</v>
      </c>
      <c r="C932" s="440" t="s">
        <v>2100</v>
      </c>
      <c r="D932" s="438"/>
      <c r="E932" s="450"/>
      <c r="F932" s="450"/>
      <c r="G932" s="450"/>
      <c r="H932" s="450"/>
      <c r="I932" s="450"/>
      <c r="J932" s="450"/>
      <c r="K932" s="450"/>
      <c r="L932" s="450"/>
      <c r="M932" s="450"/>
      <c r="N932" s="451"/>
      <c r="O932" s="142"/>
    </row>
    <row r="933">
      <c r="A933" s="438" t="s">
        <v>2101</v>
      </c>
      <c r="B933" s="439">
        <v>812210.0</v>
      </c>
      <c r="C933" s="440" t="s">
        <v>2102</v>
      </c>
      <c r="D933" s="438"/>
      <c r="E933" s="450"/>
      <c r="F933" s="450"/>
      <c r="G933" s="450"/>
      <c r="H933" s="450"/>
      <c r="I933" s="450"/>
      <c r="J933" s="450"/>
      <c r="K933" s="450"/>
      <c r="L933" s="450"/>
      <c r="M933" s="450"/>
      <c r="N933" s="451"/>
      <c r="O933" s="142"/>
    </row>
    <row r="934">
      <c r="A934" s="438" t="s">
        <v>2103</v>
      </c>
      <c r="B934" s="439">
        <v>812220.0</v>
      </c>
      <c r="C934" s="440" t="s">
        <v>2104</v>
      </c>
      <c r="D934" s="438"/>
      <c r="E934" s="450"/>
      <c r="F934" s="450"/>
      <c r="G934" s="450"/>
      <c r="H934" s="450"/>
      <c r="I934" s="450"/>
      <c r="J934" s="450"/>
      <c r="K934" s="450"/>
      <c r="L934" s="450"/>
      <c r="M934" s="450"/>
      <c r="N934" s="451"/>
      <c r="O934" s="142"/>
    </row>
    <row r="935">
      <c r="A935" s="438" t="s">
        <v>2105</v>
      </c>
      <c r="B935" s="439">
        <v>812310.0</v>
      </c>
      <c r="C935" s="440" t="s">
        <v>2106</v>
      </c>
      <c r="D935" s="438"/>
      <c r="E935" s="450"/>
      <c r="F935" s="450"/>
      <c r="G935" s="450"/>
      <c r="H935" s="450"/>
      <c r="I935" s="450"/>
      <c r="J935" s="450"/>
      <c r="K935" s="450"/>
      <c r="L935" s="450"/>
      <c r="M935" s="450"/>
      <c r="N935" s="451"/>
      <c r="O935" s="142"/>
    </row>
    <row r="936">
      <c r="A936" s="438" t="s">
        <v>2107</v>
      </c>
      <c r="B936" s="439">
        <v>812320.0</v>
      </c>
      <c r="C936" s="440" t="s">
        <v>2108</v>
      </c>
      <c r="D936" s="438"/>
      <c r="E936" s="450"/>
      <c r="F936" s="450"/>
      <c r="G936" s="450"/>
      <c r="H936" s="450"/>
      <c r="I936" s="450"/>
      <c r="J936" s="450"/>
      <c r="K936" s="450"/>
      <c r="L936" s="450"/>
      <c r="M936" s="450"/>
      <c r="N936" s="451"/>
      <c r="O936" s="142"/>
    </row>
    <row r="937">
      <c r="A937" s="438" t="s">
        <v>2109</v>
      </c>
      <c r="B937" s="439">
        <v>812331.0</v>
      </c>
      <c r="C937" s="440" t="s">
        <v>2110</v>
      </c>
      <c r="D937" s="438"/>
      <c r="E937" s="450"/>
      <c r="F937" s="450"/>
      <c r="G937" s="450"/>
      <c r="H937" s="450"/>
      <c r="I937" s="450"/>
      <c r="J937" s="450"/>
      <c r="K937" s="450"/>
      <c r="L937" s="450"/>
      <c r="M937" s="450"/>
      <c r="N937" s="451"/>
      <c r="O937" s="142"/>
    </row>
    <row r="938">
      <c r="A938" s="438" t="s">
        <v>2111</v>
      </c>
      <c r="B938" s="439">
        <v>812332.0</v>
      </c>
      <c r="C938" s="440" t="s">
        <v>2112</v>
      </c>
      <c r="D938" s="438"/>
      <c r="E938" s="438"/>
      <c r="F938" s="438"/>
      <c r="G938" s="438"/>
      <c r="H938" s="438"/>
      <c r="I938" s="438"/>
      <c r="J938" s="438"/>
      <c r="K938" s="438"/>
      <c r="L938" s="438"/>
      <c r="M938" s="438"/>
      <c r="N938" s="441"/>
      <c r="O938" s="142"/>
    </row>
    <row r="939">
      <c r="A939" s="438" t="s">
        <v>2113</v>
      </c>
      <c r="B939" s="439">
        <v>812910.0</v>
      </c>
      <c r="C939" s="440" t="s">
        <v>2114</v>
      </c>
      <c r="D939" s="438"/>
      <c r="E939" s="450"/>
      <c r="F939" s="450"/>
      <c r="G939" s="450"/>
      <c r="H939" s="450"/>
      <c r="I939" s="450"/>
      <c r="J939" s="450"/>
      <c r="K939" s="450"/>
      <c r="L939" s="450"/>
      <c r="M939" s="450"/>
      <c r="N939" s="451"/>
      <c r="O939" s="142"/>
    </row>
    <row r="940">
      <c r="A940" s="438" t="s">
        <v>2115</v>
      </c>
      <c r="B940" s="439">
        <v>812921.0</v>
      </c>
      <c r="C940" s="440" t="s">
        <v>2116</v>
      </c>
      <c r="D940" s="438"/>
      <c r="E940" s="450"/>
      <c r="F940" s="450"/>
      <c r="G940" s="450"/>
      <c r="H940" s="450"/>
      <c r="I940" s="450"/>
      <c r="J940" s="450"/>
      <c r="K940" s="450"/>
      <c r="L940" s="450"/>
      <c r="M940" s="450"/>
      <c r="N940" s="451"/>
      <c r="O940" s="142"/>
    </row>
    <row r="941">
      <c r="A941" s="438" t="s">
        <v>2117</v>
      </c>
      <c r="B941" s="439">
        <v>812922.0</v>
      </c>
      <c r="C941" s="449" t="s">
        <v>2118</v>
      </c>
      <c r="D941" s="438"/>
      <c r="E941" s="438"/>
      <c r="F941" s="438"/>
      <c r="G941" s="438"/>
      <c r="H941" s="438"/>
      <c r="I941" s="438"/>
      <c r="J941" s="438"/>
      <c r="K941" s="438"/>
      <c r="L941" s="438"/>
      <c r="M941" s="438"/>
      <c r="N941" s="441"/>
      <c r="O941" s="142"/>
    </row>
    <row r="942">
      <c r="A942" s="438" t="s">
        <v>2119</v>
      </c>
      <c r="B942" s="439">
        <v>812930.0</v>
      </c>
      <c r="C942" s="440" t="s">
        <v>2120</v>
      </c>
      <c r="D942" s="438"/>
      <c r="E942" s="450"/>
      <c r="F942" s="450"/>
      <c r="G942" s="450"/>
      <c r="H942" s="450"/>
      <c r="I942" s="450"/>
      <c r="J942" s="450"/>
      <c r="K942" s="450"/>
      <c r="L942" s="450"/>
      <c r="M942" s="450"/>
      <c r="N942" s="451"/>
      <c r="O942" s="142"/>
    </row>
    <row r="943">
      <c r="A943" s="438" t="s">
        <v>2121</v>
      </c>
      <c r="B943" s="439">
        <v>812990.0</v>
      </c>
      <c r="C943" s="440" t="s">
        <v>2122</v>
      </c>
      <c r="D943" s="438"/>
      <c r="E943" s="450"/>
      <c r="F943" s="450"/>
      <c r="G943" s="450"/>
      <c r="H943" s="450"/>
      <c r="I943" s="450"/>
      <c r="J943" s="450"/>
      <c r="K943" s="450"/>
      <c r="L943" s="450"/>
      <c r="M943" s="450"/>
      <c r="N943" s="451"/>
      <c r="O943" s="142"/>
    </row>
    <row r="944">
      <c r="A944" s="438" t="s">
        <v>2123</v>
      </c>
      <c r="B944" s="439">
        <v>813110.0</v>
      </c>
      <c r="C944" s="440" t="s">
        <v>2124</v>
      </c>
      <c r="D944" s="438"/>
      <c r="E944" s="438"/>
      <c r="F944" s="438"/>
      <c r="G944" s="438"/>
      <c r="H944" s="438"/>
      <c r="I944" s="438"/>
      <c r="J944" s="438"/>
      <c r="K944" s="438"/>
      <c r="L944" s="438"/>
      <c r="M944" s="438"/>
      <c r="N944" s="441"/>
      <c r="O944" s="142"/>
    </row>
    <row r="945">
      <c r="A945" s="438" t="s">
        <v>2125</v>
      </c>
      <c r="B945" s="439">
        <v>813211.0</v>
      </c>
      <c r="C945" s="440" t="s">
        <v>2126</v>
      </c>
      <c r="D945" s="438"/>
      <c r="E945" s="438"/>
      <c r="F945" s="438"/>
      <c r="G945" s="438"/>
      <c r="H945" s="438"/>
      <c r="I945" s="438"/>
      <c r="J945" s="438"/>
      <c r="K945" s="438"/>
      <c r="L945" s="438"/>
      <c r="M945" s="438"/>
      <c r="N945" s="441"/>
      <c r="O945" s="142"/>
    </row>
    <row r="946">
      <c r="A946" s="438" t="s">
        <v>2127</v>
      </c>
      <c r="B946" s="439">
        <v>813212.0</v>
      </c>
      <c r="C946" s="440" t="s">
        <v>2128</v>
      </c>
      <c r="D946" s="438"/>
      <c r="E946" s="438"/>
      <c r="F946" s="438"/>
      <c r="G946" s="438"/>
      <c r="H946" s="438"/>
      <c r="I946" s="438"/>
      <c r="J946" s="438"/>
      <c r="K946" s="438"/>
      <c r="L946" s="438"/>
      <c r="M946" s="438"/>
      <c r="N946" s="441"/>
      <c r="O946" s="142"/>
    </row>
    <row r="947">
      <c r="A947" s="438" t="s">
        <v>2129</v>
      </c>
      <c r="B947" s="439">
        <v>813219.0</v>
      </c>
      <c r="C947" s="440" t="s">
        <v>2130</v>
      </c>
      <c r="D947" s="438"/>
      <c r="E947" s="438"/>
      <c r="F947" s="438"/>
      <c r="G947" s="438"/>
      <c r="H947" s="438"/>
      <c r="I947" s="438"/>
      <c r="J947" s="438"/>
      <c r="K947" s="438"/>
      <c r="L947" s="438"/>
      <c r="M947" s="438"/>
      <c r="N947" s="441"/>
      <c r="O947" s="142"/>
    </row>
    <row r="948">
      <c r="A948" s="438" t="s">
        <v>2131</v>
      </c>
      <c r="B948" s="439">
        <v>813311.0</v>
      </c>
      <c r="C948" s="440" t="s">
        <v>2132</v>
      </c>
      <c r="D948" s="438"/>
      <c r="E948" s="438"/>
      <c r="F948" s="438"/>
      <c r="G948" s="438"/>
      <c r="H948" s="438"/>
      <c r="I948" s="438"/>
      <c r="J948" s="438"/>
      <c r="K948" s="438"/>
      <c r="L948" s="438"/>
      <c r="M948" s="438"/>
      <c r="N948" s="441"/>
      <c r="O948" s="142"/>
    </row>
    <row r="949">
      <c r="A949" s="438" t="s">
        <v>2133</v>
      </c>
      <c r="B949" s="439">
        <v>813312.0</v>
      </c>
      <c r="C949" s="440" t="s">
        <v>2134</v>
      </c>
      <c r="D949" s="438"/>
      <c r="E949" s="438"/>
      <c r="F949" s="438"/>
      <c r="G949" s="438"/>
      <c r="H949" s="438"/>
      <c r="I949" s="438"/>
      <c r="J949" s="438"/>
      <c r="K949" s="438"/>
      <c r="L949" s="438"/>
      <c r="M949" s="438"/>
      <c r="N949" s="441"/>
      <c r="O949" s="142"/>
    </row>
    <row r="950">
      <c r="A950" s="438" t="s">
        <v>2135</v>
      </c>
      <c r="B950" s="439">
        <v>813319.0</v>
      </c>
      <c r="C950" s="440" t="s">
        <v>2136</v>
      </c>
      <c r="D950" s="438"/>
      <c r="E950" s="438"/>
      <c r="F950" s="438"/>
      <c r="G950" s="438"/>
      <c r="H950" s="438"/>
      <c r="I950" s="438"/>
      <c r="J950" s="438"/>
      <c r="K950" s="438"/>
      <c r="L950" s="438"/>
      <c r="M950" s="438"/>
      <c r="N950" s="441"/>
      <c r="O950" s="142"/>
    </row>
    <row r="951">
      <c r="A951" s="438" t="s">
        <v>2137</v>
      </c>
      <c r="B951" s="439">
        <v>813410.0</v>
      </c>
      <c r="C951" s="440" t="s">
        <v>2138</v>
      </c>
      <c r="D951" s="438"/>
      <c r="E951" s="450"/>
      <c r="F951" s="450"/>
      <c r="G951" s="450"/>
      <c r="H951" s="450"/>
      <c r="I951" s="450"/>
      <c r="J951" s="450"/>
      <c r="K951" s="450"/>
      <c r="L951" s="450"/>
      <c r="M951" s="450"/>
      <c r="N951" s="451"/>
      <c r="O951" s="142"/>
    </row>
    <row r="952">
      <c r="A952" s="438" t="s">
        <v>2139</v>
      </c>
      <c r="B952" s="439">
        <v>813910.0</v>
      </c>
      <c r="C952" s="440" t="s">
        <v>2140</v>
      </c>
      <c r="D952" s="438"/>
      <c r="E952" s="450"/>
      <c r="F952" s="450"/>
      <c r="G952" s="450"/>
      <c r="H952" s="450"/>
      <c r="I952" s="450"/>
      <c r="J952" s="450"/>
      <c r="K952" s="450"/>
      <c r="L952" s="450"/>
      <c r="M952" s="450"/>
      <c r="N952" s="451"/>
      <c r="O952" s="142"/>
    </row>
    <row r="953">
      <c r="A953" s="438" t="s">
        <v>2141</v>
      </c>
      <c r="B953" s="439">
        <v>813920.0</v>
      </c>
      <c r="C953" s="440" t="s">
        <v>2142</v>
      </c>
      <c r="D953" s="438"/>
      <c r="E953" s="450"/>
      <c r="F953" s="450"/>
      <c r="G953" s="450"/>
      <c r="H953" s="450"/>
      <c r="I953" s="450"/>
      <c r="J953" s="450"/>
      <c r="K953" s="450"/>
      <c r="L953" s="450"/>
      <c r="M953" s="450"/>
      <c r="N953" s="451"/>
      <c r="O953" s="142"/>
    </row>
    <row r="954">
      <c r="A954" s="438" t="s">
        <v>2143</v>
      </c>
      <c r="B954" s="439">
        <v>813930.0</v>
      </c>
      <c r="C954" s="440" t="s">
        <v>2144</v>
      </c>
      <c r="D954" s="438"/>
      <c r="E954" s="438"/>
      <c r="F954" s="438"/>
      <c r="G954" s="438"/>
      <c r="H954" s="438"/>
      <c r="I954" s="438"/>
      <c r="J954" s="438"/>
      <c r="K954" s="438"/>
      <c r="L954" s="438"/>
      <c r="M954" s="438"/>
      <c r="N954" s="441"/>
      <c r="O954" s="142"/>
    </row>
    <row r="955">
      <c r="A955" s="438" t="s">
        <v>2145</v>
      </c>
      <c r="B955" s="439">
        <v>813940.0</v>
      </c>
      <c r="C955" s="440" t="s">
        <v>2146</v>
      </c>
      <c r="D955" s="438"/>
      <c r="E955" s="438"/>
      <c r="F955" s="438"/>
      <c r="G955" s="438"/>
      <c r="H955" s="438"/>
      <c r="I955" s="438"/>
      <c r="J955" s="438"/>
      <c r="K955" s="438"/>
      <c r="L955" s="438"/>
      <c r="M955" s="438"/>
      <c r="N955" s="441"/>
      <c r="O955" s="142"/>
    </row>
    <row r="956">
      <c r="A956" s="438" t="s">
        <v>2147</v>
      </c>
      <c r="B956" s="439">
        <v>813990.0</v>
      </c>
      <c r="C956" s="440" t="s">
        <v>2148</v>
      </c>
      <c r="D956" s="438"/>
      <c r="E956" s="438"/>
      <c r="F956" s="438"/>
      <c r="G956" s="438"/>
      <c r="H956" s="438"/>
      <c r="I956" s="438"/>
      <c r="J956" s="438"/>
      <c r="K956" s="438"/>
      <c r="L956" s="438"/>
      <c r="M956" s="438"/>
      <c r="N956" s="441"/>
      <c r="O956" s="142"/>
    </row>
    <row r="957">
      <c r="A957" s="438" t="s">
        <v>2149</v>
      </c>
      <c r="B957" s="439">
        <v>814110.0</v>
      </c>
      <c r="C957" s="440" t="s">
        <v>2150</v>
      </c>
      <c r="D957" s="438"/>
      <c r="E957" s="438"/>
      <c r="F957" s="438"/>
      <c r="G957" s="438"/>
      <c r="H957" s="438"/>
      <c r="I957" s="438"/>
      <c r="J957" s="438"/>
      <c r="K957" s="438"/>
      <c r="L957" s="438"/>
      <c r="M957" s="438"/>
      <c r="N957" s="441"/>
      <c r="O957" s="142"/>
    </row>
    <row r="958">
      <c r="A958" s="438" t="s">
        <v>2151</v>
      </c>
      <c r="B958" s="439">
        <v>921110.0</v>
      </c>
      <c r="C958" s="440" t="s">
        <v>2152</v>
      </c>
      <c r="D958" s="438"/>
      <c r="E958" s="438"/>
      <c r="F958" s="438"/>
      <c r="G958" s="438"/>
      <c r="H958" s="438"/>
      <c r="I958" s="438"/>
      <c r="J958" s="438"/>
      <c r="K958" s="438"/>
      <c r="L958" s="438"/>
      <c r="M958" s="438"/>
      <c r="N958" s="441"/>
      <c r="O958" s="142"/>
    </row>
    <row r="959">
      <c r="A959" s="438" t="s">
        <v>2153</v>
      </c>
      <c r="B959" s="439">
        <v>921120.0</v>
      </c>
      <c r="C959" s="440" t="s">
        <v>2154</v>
      </c>
      <c r="D959" s="438"/>
      <c r="E959" s="438"/>
      <c r="F959" s="438"/>
      <c r="G959" s="438"/>
      <c r="H959" s="438"/>
      <c r="I959" s="438"/>
      <c r="J959" s="438"/>
      <c r="K959" s="438"/>
      <c r="L959" s="438"/>
      <c r="M959" s="438"/>
      <c r="N959" s="441"/>
      <c r="O959" s="142"/>
    </row>
    <row r="960">
      <c r="A960" s="438" t="s">
        <v>2155</v>
      </c>
      <c r="B960" s="439">
        <v>921130.0</v>
      </c>
      <c r="C960" s="440" t="s">
        <v>2156</v>
      </c>
      <c r="D960" s="438"/>
      <c r="E960" s="438"/>
      <c r="F960" s="438"/>
      <c r="G960" s="438"/>
      <c r="H960" s="438"/>
      <c r="I960" s="438"/>
      <c r="J960" s="438"/>
      <c r="K960" s="438"/>
      <c r="L960" s="438"/>
      <c r="M960" s="438"/>
      <c r="N960" s="441"/>
      <c r="O960" s="142"/>
    </row>
    <row r="961">
      <c r="A961" s="438" t="s">
        <v>2157</v>
      </c>
      <c r="B961" s="439">
        <v>921140.0</v>
      </c>
      <c r="C961" s="440" t="s">
        <v>2158</v>
      </c>
      <c r="D961" s="438"/>
      <c r="E961" s="438"/>
      <c r="F961" s="438"/>
      <c r="G961" s="438"/>
      <c r="H961" s="438"/>
      <c r="I961" s="438"/>
      <c r="J961" s="438"/>
      <c r="K961" s="438"/>
      <c r="L961" s="438"/>
      <c r="M961" s="438"/>
      <c r="N961" s="441"/>
      <c r="O961" s="142"/>
    </row>
    <row r="962">
      <c r="A962" s="438" t="s">
        <v>2159</v>
      </c>
      <c r="B962" s="439">
        <v>921150.0</v>
      </c>
      <c r="C962" s="440" t="s">
        <v>2160</v>
      </c>
      <c r="D962" s="438"/>
      <c r="E962" s="438"/>
      <c r="F962" s="438"/>
      <c r="G962" s="438"/>
      <c r="H962" s="438"/>
      <c r="I962" s="438"/>
      <c r="J962" s="438"/>
      <c r="K962" s="438"/>
      <c r="L962" s="438"/>
      <c r="M962" s="438"/>
      <c r="N962" s="441"/>
      <c r="O962" s="142"/>
    </row>
    <row r="963">
      <c r="A963" s="438" t="s">
        <v>2161</v>
      </c>
      <c r="B963" s="439">
        <v>921190.0</v>
      </c>
      <c r="C963" s="440" t="s">
        <v>2162</v>
      </c>
      <c r="D963" s="438"/>
      <c r="E963" s="438"/>
      <c r="F963" s="438"/>
      <c r="G963" s="438"/>
      <c r="H963" s="438"/>
      <c r="I963" s="438"/>
      <c r="J963" s="438"/>
      <c r="K963" s="438"/>
      <c r="L963" s="438"/>
      <c r="M963" s="438"/>
      <c r="N963" s="441"/>
      <c r="O963" s="142"/>
    </row>
    <row r="964">
      <c r="A964" s="438" t="s">
        <v>2163</v>
      </c>
      <c r="B964" s="439">
        <v>922110.0</v>
      </c>
      <c r="C964" s="440" t="s">
        <v>2164</v>
      </c>
      <c r="D964" s="438"/>
      <c r="E964" s="438"/>
      <c r="F964" s="438"/>
      <c r="G964" s="438"/>
      <c r="H964" s="438"/>
      <c r="I964" s="438"/>
      <c r="J964" s="438"/>
      <c r="K964" s="438"/>
      <c r="L964" s="438"/>
      <c r="M964" s="438"/>
      <c r="N964" s="441"/>
      <c r="O964" s="142"/>
    </row>
    <row r="965">
      <c r="A965" s="438" t="s">
        <v>2165</v>
      </c>
      <c r="B965" s="439">
        <v>922120.0</v>
      </c>
      <c r="C965" s="440" t="s">
        <v>2166</v>
      </c>
      <c r="D965" s="438"/>
      <c r="E965" s="438"/>
      <c r="F965" s="438"/>
      <c r="G965" s="438"/>
      <c r="H965" s="438"/>
      <c r="I965" s="438"/>
      <c r="J965" s="438"/>
      <c r="K965" s="438"/>
      <c r="L965" s="438"/>
      <c r="M965" s="438"/>
      <c r="N965" s="441"/>
      <c r="O965" s="142"/>
    </row>
    <row r="966">
      <c r="A966" s="438" t="s">
        <v>2167</v>
      </c>
      <c r="B966" s="439">
        <v>922130.0</v>
      </c>
      <c r="C966" s="440" t="s">
        <v>2168</v>
      </c>
      <c r="D966" s="438"/>
      <c r="E966" s="438"/>
      <c r="F966" s="438"/>
      <c r="G966" s="438"/>
      <c r="H966" s="438"/>
      <c r="I966" s="438"/>
      <c r="J966" s="438"/>
      <c r="K966" s="438"/>
      <c r="L966" s="438"/>
      <c r="M966" s="438"/>
      <c r="N966" s="441"/>
      <c r="O966" s="142"/>
    </row>
    <row r="967">
      <c r="A967" s="438" t="s">
        <v>2169</v>
      </c>
      <c r="B967" s="439">
        <v>922140.0</v>
      </c>
      <c r="C967" s="440" t="s">
        <v>2170</v>
      </c>
      <c r="D967" s="438"/>
      <c r="E967" s="450"/>
      <c r="F967" s="450"/>
      <c r="G967" s="450"/>
      <c r="H967" s="450"/>
      <c r="I967" s="450"/>
      <c r="J967" s="450"/>
      <c r="K967" s="450"/>
      <c r="L967" s="450"/>
      <c r="M967" s="450"/>
      <c r="N967" s="451"/>
      <c r="O967" s="142"/>
    </row>
    <row r="968">
      <c r="A968" s="438" t="s">
        <v>2171</v>
      </c>
      <c r="B968" s="439">
        <v>922150.0</v>
      </c>
      <c r="C968" s="440" t="s">
        <v>2172</v>
      </c>
      <c r="D968" s="438"/>
      <c r="E968" s="438"/>
      <c r="F968" s="438"/>
      <c r="G968" s="438"/>
      <c r="H968" s="438"/>
      <c r="I968" s="438"/>
      <c r="J968" s="438"/>
      <c r="K968" s="438"/>
      <c r="L968" s="438"/>
      <c r="M968" s="438"/>
      <c r="N968" s="441"/>
      <c r="O968" s="142"/>
    </row>
    <row r="969">
      <c r="A969" s="438" t="s">
        <v>2173</v>
      </c>
      <c r="B969" s="439">
        <v>922160.0</v>
      </c>
      <c r="C969" s="440" t="s">
        <v>2174</v>
      </c>
      <c r="D969" s="438"/>
      <c r="E969" s="450"/>
      <c r="F969" s="450"/>
      <c r="G969" s="450"/>
      <c r="H969" s="450"/>
      <c r="I969" s="450"/>
      <c r="J969" s="450"/>
      <c r="K969" s="450"/>
      <c r="L969" s="450"/>
      <c r="M969" s="450"/>
      <c r="N969" s="451"/>
      <c r="O969" s="142"/>
    </row>
    <row r="970">
      <c r="A970" s="438" t="s">
        <v>2175</v>
      </c>
      <c r="B970" s="439">
        <v>922190.0</v>
      </c>
      <c r="C970" s="440" t="s">
        <v>2176</v>
      </c>
      <c r="D970" s="438"/>
      <c r="E970" s="438"/>
      <c r="F970" s="438"/>
      <c r="G970" s="438"/>
      <c r="H970" s="438"/>
      <c r="I970" s="438"/>
      <c r="J970" s="438"/>
      <c r="K970" s="438"/>
      <c r="L970" s="438"/>
      <c r="M970" s="438"/>
      <c r="N970" s="441"/>
      <c r="O970" s="142"/>
    </row>
    <row r="971">
      <c r="A971" s="438" t="s">
        <v>2177</v>
      </c>
      <c r="B971" s="439">
        <v>923110.0</v>
      </c>
      <c r="C971" s="440" t="s">
        <v>2178</v>
      </c>
      <c r="D971" s="438"/>
      <c r="E971" s="438"/>
      <c r="F971" s="438"/>
      <c r="G971" s="438"/>
      <c r="H971" s="438"/>
      <c r="I971" s="438"/>
      <c r="J971" s="438"/>
      <c r="K971" s="438"/>
      <c r="L971" s="438"/>
      <c r="M971" s="438"/>
      <c r="N971" s="441"/>
      <c r="O971" s="142"/>
    </row>
    <row r="972">
      <c r="A972" s="438" t="s">
        <v>2179</v>
      </c>
      <c r="B972" s="439">
        <v>923120.0</v>
      </c>
      <c r="C972" s="440" t="s">
        <v>2180</v>
      </c>
      <c r="D972" s="438"/>
      <c r="E972" s="438"/>
      <c r="F972" s="438"/>
      <c r="G972" s="438"/>
      <c r="H972" s="438"/>
      <c r="I972" s="438"/>
      <c r="J972" s="438"/>
      <c r="K972" s="438"/>
      <c r="L972" s="438"/>
      <c r="M972" s="438"/>
      <c r="N972" s="441"/>
      <c r="O972" s="142"/>
    </row>
    <row r="973">
      <c r="A973" s="438" t="s">
        <v>2181</v>
      </c>
      <c r="B973" s="439">
        <v>923130.0</v>
      </c>
      <c r="C973" s="440" t="s">
        <v>2182</v>
      </c>
      <c r="D973" s="438"/>
      <c r="E973" s="450"/>
      <c r="F973" s="450"/>
      <c r="G973" s="450"/>
      <c r="H973" s="450"/>
      <c r="I973" s="450"/>
      <c r="J973" s="450"/>
      <c r="K973" s="450"/>
      <c r="L973" s="450"/>
      <c r="M973" s="450"/>
      <c r="N973" s="451"/>
      <c r="O973" s="142"/>
    </row>
    <row r="974">
      <c r="A974" s="438" t="s">
        <v>2183</v>
      </c>
      <c r="B974" s="439">
        <v>923140.0</v>
      </c>
      <c r="C974" s="440" t="s">
        <v>2184</v>
      </c>
      <c r="D974" s="438"/>
      <c r="E974" s="438"/>
      <c r="F974" s="438"/>
      <c r="G974" s="438"/>
      <c r="H974" s="438"/>
      <c r="I974" s="438"/>
      <c r="J974" s="438"/>
      <c r="K974" s="438"/>
      <c r="L974" s="438"/>
      <c r="M974" s="438"/>
      <c r="N974" s="441"/>
      <c r="O974" s="142"/>
    </row>
    <row r="975">
      <c r="A975" s="438" t="s">
        <v>2185</v>
      </c>
      <c r="B975" s="439">
        <v>924110.0</v>
      </c>
      <c r="C975" s="440" t="s">
        <v>2186</v>
      </c>
      <c r="D975" s="438"/>
      <c r="E975" s="438"/>
      <c r="F975" s="438"/>
      <c r="G975" s="438"/>
      <c r="H975" s="438"/>
      <c r="I975" s="438"/>
      <c r="J975" s="438"/>
      <c r="K975" s="438"/>
      <c r="L975" s="438"/>
      <c r="M975" s="438"/>
      <c r="N975" s="441"/>
      <c r="O975" s="142"/>
    </row>
    <row r="976">
      <c r="A976" s="438" t="s">
        <v>2187</v>
      </c>
      <c r="B976" s="439">
        <v>924120.0</v>
      </c>
      <c r="C976" s="440" t="s">
        <v>2188</v>
      </c>
      <c r="D976" s="438"/>
      <c r="E976" s="438"/>
      <c r="F976" s="438"/>
      <c r="G976" s="438"/>
      <c r="H976" s="438"/>
      <c r="I976" s="438"/>
      <c r="J976" s="438"/>
      <c r="K976" s="438"/>
      <c r="L976" s="438"/>
      <c r="M976" s="438"/>
      <c r="N976" s="441"/>
      <c r="O976" s="142"/>
    </row>
    <row r="977">
      <c r="A977" s="438" t="s">
        <v>2189</v>
      </c>
      <c r="B977" s="439">
        <v>925110.0</v>
      </c>
      <c r="C977" s="440" t="s">
        <v>2190</v>
      </c>
      <c r="D977" s="438"/>
      <c r="E977" s="438"/>
      <c r="F977" s="438"/>
      <c r="G977" s="438"/>
      <c r="H977" s="438"/>
      <c r="I977" s="438"/>
      <c r="J977" s="438"/>
      <c r="K977" s="438"/>
      <c r="L977" s="438"/>
      <c r="M977" s="438"/>
      <c r="N977" s="441"/>
      <c r="O977" s="142"/>
    </row>
    <row r="978">
      <c r="A978" s="438" t="s">
        <v>2191</v>
      </c>
      <c r="B978" s="439">
        <v>925120.0</v>
      </c>
      <c r="C978" s="440" t="s">
        <v>2192</v>
      </c>
      <c r="D978" s="438"/>
      <c r="E978" s="438"/>
      <c r="F978" s="438"/>
      <c r="G978" s="438"/>
      <c r="H978" s="438"/>
      <c r="I978" s="438"/>
      <c r="J978" s="438"/>
      <c r="K978" s="438"/>
      <c r="L978" s="438"/>
      <c r="M978" s="438"/>
      <c r="N978" s="441"/>
      <c r="O978" s="142"/>
    </row>
    <row r="979">
      <c r="A979" s="438" t="s">
        <v>2193</v>
      </c>
      <c r="B979" s="439">
        <v>926110.0</v>
      </c>
      <c r="C979" s="440" t="s">
        <v>2194</v>
      </c>
      <c r="D979" s="438"/>
      <c r="E979" s="438"/>
      <c r="F979" s="438"/>
      <c r="G979" s="438"/>
      <c r="H979" s="438"/>
      <c r="I979" s="438"/>
      <c r="J979" s="438"/>
      <c r="K979" s="438"/>
      <c r="L979" s="438"/>
      <c r="M979" s="438"/>
      <c r="N979" s="441"/>
      <c r="O979" s="142"/>
    </row>
    <row r="980">
      <c r="A980" s="438" t="s">
        <v>2195</v>
      </c>
      <c r="B980" s="439">
        <v>926120.0</v>
      </c>
      <c r="C980" s="440" t="s">
        <v>2196</v>
      </c>
      <c r="D980" s="438"/>
      <c r="E980" s="438"/>
      <c r="F980" s="438"/>
      <c r="G980" s="438"/>
      <c r="H980" s="438"/>
      <c r="I980" s="438"/>
      <c r="J980" s="438"/>
      <c r="K980" s="438"/>
      <c r="L980" s="438"/>
      <c r="M980" s="438"/>
      <c r="N980" s="441"/>
      <c r="O980" s="142"/>
    </row>
    <row r="981">
      <c r="A981" s="438" t="s">
        <v>2197</v>
      </c>
      <c r="B981" s="439">
        <v>926130.0</v>
      </c>
      <c r="C981" s="440" t="s">
        <v>2198</v>
      </c>
      <c r="D981" s="438"/>
      <c r="E981" s="438"/>
      <c r="F981" s="438"/>
      <c r="G981" s="438"/>
      <c r="H981" s="438"/>
      <c r="I981" s="438"/>
      <c r="J981" s="438"/>
      <c r="K981" s="438"/>
      <c r="L981" s="438"/>
      <c r="M981" s="438"/>
      <c r="N981" s="441"/>
      <c r="O981" s="142"/>
    </row>
    <row r="982">
      <c r="A982" s="438" t="s">
        <v>2199</v>
      </c>
      <c r="B982" s="439">
        <v>926140.0</v>
      </c>
      <c r="C982" s="440" t="s">
        <v>2200</v>
      </c>
      <c r="D982" s="438"/>
      <c r="E982" s="438"/>
      <c r="F982" s="438"/>
      <c r="G982" s="438"/>
      <c r="H982" s="438"/>
      <c r="I982" s="438"/>
      <c r="J982" s="438"/>
      <c r="K982" s="438"/>
      <c r="L982" s="438"/>
      <c r="M982" s="438"/>
      <c r="N982" s="441"/>
      <c r="O982" s="142"/>
    </row>
    <row r="983">
      <c r="A983" s="438" t="s">
        <v>2201</v>
      </c>
      <c r="B983" s="439">
        <v>926150.0</v>
      </c>
      <c r="C983" s="440" t="s">
        <v>2202</v>
      </c>
      <c r="D983" s="438"/>
      <c r="E983" s="438"/>
      <c r="F983" s="438"/>
      <c r="G983" s="438"/>
      <c r="H983" s="438"/>
      <c r="I983" s="438"/>
      <c r="J983" s="438"/>
      <c r="K983" s="438"/>
      <c r="L983" s="438"/>
      <c r="M983" s="438"/>
      <c r="N983" s="441"/>
      <c r="O983" s="142"/>
    </row>
    <row r="984">
      <c r="A984" s="438" t="s">
        <v>2203</v>
      </c>
      <c r="B984" s="439">
        <v>927110.0</v>
      </c>
      <c r="C984" s="440" t="s">
        <v>2204</v>
      </c>
      <c r="D984" s="438"/>
      <c r="E984" s="450"/>
      <c r="F984" s="450"/>
      <c r="G984" s="450"/>
      <c r="H984" s="450"/>
      <c r="I984" s="450"/>
      <c r="J984" s="450"/>
      <c r="K984" s="450"/>
      <c r="L984" s="450"/>
      <c r="M984" s="450"/>
      <c r="N984" s="451"/>
      <c r="O984" s="142"/>
    </row>
    <row r="985">
      <c r="A985" s="438" t="s">
        <v>2205</v>
      </c>
      <c r="B985" s="439">
        <v>928110.0</v>
      </c>
      <c r="C985" s="440" t="s">
        <v>2206</v>
      </c>
      <c r="D985" s="438"/>
      <c r="E985" s="438"/>
      <c r="F985" s="438"/>
      <c r="G985" s="438"/>
      <c r="H985" s="438"/>
      <c r="I985" s="438"/>
      <c r="J985" s="438"/>
      <c r="K985" s="438"/>
      <c r="L985" s="438"/>
      <c r="M985" s="438"/>
      <c r="N985" s="441"/>
      <c r="O985" s="142"/>
    </row>
    <row r="986">
      <c r="A986" s="438" t="s">
        <v>2207</v>
      </c>
      <c r="B986" s="453">
        <v>928120.0</v>
      </c>
      <c r="C986" s="454" t="s">
        <v>2208</v>
      </c>
      <c r="D986" s="438"/>
      <c r="E986" s="455"/>
      <c r="F986" s="455"/>
      <c r="G986" s="455"/>
      <c r="H986" s="455"/>
      <c r="I986" s="455"/>
      <c r="J986" s="455"/>
      <c r="K986" s="455"/>
      <c r="L986" s="455"/>
      <c r="M986" s="455"/>
      <c r="N986" s="456"/>
      <c r="O986" s="142"/>
    </row>
    <row r="987">
      <c r="A987" s="457" t="str">
        <f>'Data Page'!A27</f>
        <v>© OpnRoad 2023</v>
      </c>
      <c r="B987" s="457"/>
      <c r="C987" s="457"/>
      <c r="D987" s="457"/>
      <c r="E987" s="457"/>
      <c r="F987" s="457"/>
      <c r="G987" s="457"/>
      <c r="H987" s="457"/>
      <c r="I987" s="457"/>
      <c r="J987" s="457"/>
      <c r="K987" s="457"/>
      <c r="L987" s="457"/>
      <c r="M987" s="457"/>
      <c r="N987" s="457"/>
      <c r="O987" s="457"/>
      <c r="P987" s="142"/>
      <c r="Q987" s="142"/>
      <c r="R987" s="142"/>
      <c r="S987" s="142"/>
      <c r="T987" s="142"/>
      <c r="U987" s="142"/>
      <c r="V987" s="142"/>
      <c r="W987" s="142"/>
      <c r="X987" s="142"/>
      <c r="Y987" s="142"/>
      <c r="Z987" s="142"/>
    </row>
  </sheetData>
  <mergeCells count="1">
    <mergeCell ref="A1:N1"/>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59.13"/>
  </cols>
  <sheetData>
    <row r="2">
      <c r="A2" s="458" t="s">
        <v>2209</v>
      </c>
    </row>
    <row r="4">
      <c r="A4" s="458">
        <v>1.0</v>
      </c>
      <c r="B4" s="458" t="s">
        <v>2210</v>
      </c>
    </row>
    <row r="5">
      <c r="A5" s="458">
        <v>2.0</v>
      </c>
      <c r="B5" s="458" t="s">
        <v>2211</v>
      </c>
    </row>
  </sheetData>
  <drawing r:id="rId1"/>
</worksheet>
</file>