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ackup\"/>
    </mc:Choice>
  </mc:AlternateContent>
  <bookViews>
    <workbookView xWindow="0" yWindow="0" windowWidth="19200" windowHeight="11595"/>
  </bookViews>
  <sheets>
    <sheet name="Frais LU" sheetId="1" r:id="rId1"/>
    <sheet name="Frais BE" sheetId="2" r:id="rId2"/>
    <sheet name="Frais persos" sheetId="3" r:id="rId3"/>
    <sheet name="Simu" sheetId="4" r:id="rId4"/>
    <sheet name="Feuil1" sheetId="5" r:id="rId5"/>
    <sheet name="Feuil2" sheetId="6" r:id="rId6"/>
    <sheet name="Feuil3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5" l="1"/>
  <c r="B25" i="5"/>
  <c r="B23" i="5"/>
  <c r="B16" i="5"/>
  <c r="B21" i="5"/>
  <c r="B20" i="5"/>
  <c r="B19" i="5"/>
  <c r="B13" i="5"/>
  <c r="C3" i="7" l="1"/>
  <c r="C4" i="7"/>
  <c r="C5" i="7"/>
  <c r="C2" i="7"/>
  <c r="I19" i="7"/>
  <c r="I18" i="7"/>
  <c r="I17" i="7"/>
  <c r="E5" i="7"/>
  <c r="F5" i="7" s="1"/>
  <c r="I9" i="7" l="1"/>
  <c r="I10" i="7"/>
  <c r="I11" i="7"/>
  <c r="I12" i="7"/>
  <c r="I13" i="7"/>
  <c r="I14" i="7"/>
  <c r="I15" i="7"/>
  <c r="I16" i="7"/>
  <c r="I8" i="7"/>
  <c r="E3" i="7"/>
  <c r="F3" i="7" s="1"/>
  <c r="E4" i="7"/>
  <c r="F4" i="7" s="1"/>
  <c r="E2" i="7"/>
  <c r="F2" i="7" s="1"/>
  <c r="B13" i="7"/>
  <c r="E17" i="7" l="1"/>
  <c r="G17" i="7" s="1"/>
  <c r="E19" i="7"/>
  <c r="G19" i="7" s="1"/>
  <c r="E18" i="7"/>
  <c r="G18" i="7" s="1"/>
  <c r="E16" i="7"/>
  <c r="G16" i="7" s="1"/>
  <c r="E15" i="7"/>
  <c r="G15" i="7" s="1"/>
  <c r="E14" i="7"/>
  <c r="G14" i="7" s="1"/>
  <c r="E11" i="7"/>
  <c r="G11" i="7" s="1"/>
  <c r="E13" i="7"/>
  <c r="G13" i="7" s="1"/>
  <c r="E12" i="7"/>
  <c r="G12" i="7" s="1"/>
  <c r="E10" i="7"/>
  <c r="G10" i="7" s="1"/>
  <c r="E9" i="7"/>
  <c r="G9" i="7" s="1"/>
  <c r="E8" i="7"/>
  <c r="G8" i="7" s="1"/>
  <c r="C11" i="6"/>
  <c r="B3" i="6"/>
  <c r="B5" i="6"/>
  <c r="C7" i="6"/>
  <c r="C6" i="6"/>
  <c r="C4" i="6"/>
  <c r="C2" i="6"/>
  <c r="C9" i="6" s="1"/>
  <c r="J18" i="1" l="1"/>
  <c r="P18" i="1"/>
  <c r="G12" i="1"/>
  <c r="N16" i="1"/>
  <c r="H16" i="1"/>
  <c r="M18" i="1"/>
  <c r="M17" i="1"/>
  <c r="M16" i="1"/>
  <c r="F37" i="4" l="1"/>
  <c r="I37" i="4" s="1"/>
  <c r="E38" i="4"/>
  <c r="F38" i="4" s="1"/>
  <c r="I38" i="4" s="1"/>
  <c r="E37" i="4"/>
  <c r="E36" i="4"/>
  <c r="F36" i="4" s="1"/>
  <c r="I36" i="4" s="1"/>
  <c r="D38" i="4"/>
  <c r="D37" i="4"/>
  <c r="D36" i="4"/>
  <c r="C38" i="4"/>
  <c r="C37" i="4"/>
  <c r="C36" i="4"/>
  <c r="H38" i="4"/>
  <c r="B38" i="4"/>
  <c r="H37" i="4"/>
  <c r="B37" i="4"/>
  <c r="H36" i="4"/>
  <c r="B36" i="4"/>
  <c r="H32" i="4"/>
  <c r="H33" i="4"/>
  <c r="H31" i="4"/>
  <c r="E33" i="4"/>
  <c r="F33" i="4" s="1"/>
  <c r="I33" i="4" s="1"/>
  <c r="E32" i="4"/>
  <c r="F32" i="4" s="1"/>
  <c r="I32" i="4" s="1"/>
  <c r="E31" i="4"/>
  <c r="F31" i="4" s="1"/>
  <c r="I31" i="4" s="1"/>
  <c r="D33" i="4"/>
  <c r="D32" i="4"/>
  <c r="D31" i="4"/>
  <c r="C33" i="4"/>
  <c r="C32" i="4"/>
  <c r="C31" i="4"/>
  <c r="F9" i="5" l="1"/>
  <c r="F10" i="5"/>
  <c r="F11" i="5"/>
  <c r="F12" i="5"/>
  <c r="F13" i="5"/>
  <c r="F14" i="5"/>
  <c r="F15" i="5"/>
  <c r="F16" i="5"/>
  <c r="F17" i="5"/>
  <c r="F8" i="5"/>
  <c r="M9" i="5"/>
  <c r="M10" i="5"/>
  <c r="M11" i="5"/>
  <c r="M12" i="5"/>
  <c r="M13" i="5"/>
  <c r="M14" i="5"/>
  <c r="M15" i="5"/>
  <c r="M16" i="5"/>
  <c r="M17" i="5"/>
  <c r="M8" i="5"/>
  <c r="L9" i="5"/>
  <c r="L10" i="5"/>
  <c r="L11" i="5"/>
  <c r="L12" i="5"/>
  <c r="L13" i="5"/>
  <c r="L14" i="5"/>
  <c r="L15" i="5"/>
  <c r="L16" i="5"/>
  <c r="L17" i="5"/>
  <c r="L8" i="5"/>
  <c r="I9" i="5"/>
  <c r="I10" i="5"/>
  <c r="I11" i="5"/>
  <c r="I12" i="5"/>
  <c r="I13" i="5"/>
  <c r="I14" i="5"/>
  <c r="I15" i="5"/>
  <c r="I16" i="5"/>
  <c r="I17" i="5"/>
  <c r="I8" i="5"/>
  <c r="E17" i="5"/>
  <c r="E16" i="5"/>
  <c r="E15" i="5"/>
  <c r="E14" i="5"/>
  <c r="E13" i="5"/>
  <c r="E12" i="5"/>
  <c r="E11" i="5"/>
  <c r="E10" i="5"/>
  <c r="E9" i="5"/>
  <c r="E8" i="5"/>
  <c r="J9" i="5"/>
  <c r="J10" i="5"/>
  <c r="J11" i="5"/>
  <c r="J12" i="5"/>
  <c r="J13" i="5"/>
  <c r="J14" i="5"/>
  <c r="J15" i="5"/>
  <c r="J16" i="5"/>
  <c r="J17" i="5"/>
  <c r="J8" i="5"/>
  <c r="D15" i="5"/>
  <c r="D16" i="5" s="1"/>
  <c r="D17" i="5" s="1"/>
  <c r="D14" i="5"/>
  <c r="D13" i="5"/>
  <c r="D12" i="5"/>
  <c r="D11" i="5"/>
  <c r="D10" i="5"/>
  <c r="N4" i="5"/>
  <c r="B8" i="5"/>
  <c r="B9" i="5" s="1"/>
  <c r="B10" i="5" s="1"/>
  <c r="B4" i="5"/>
  <c r="J2" i="5"/>
  <c r="A3" i="5"/>
  <c r="B2" i="5"/>
  <c r="B33" i="4" l="1"/>
  <c r="B32" i="4"/>
  <c r="B31" i="4"/>
  <c r="A26" i="1" l="1"/>
  <c r="A20" i="1"/>
  <c r="A23" i="1"/>
  <c r="A22" i="1"/>
  <c r="C7" i="1" l="1"/>
  <c r="B68" i="4" l="1"/>
  <c r="C66" i="4"/>
  <c r="C65" i="4"/>
  <c r="C64" i="4"/>
  <c r="C63" i="4"/>
  <c r="C60" i="4"/>
  <c r="C61" i="4"/>
  <c r="C62" i="4"/>
  <c r="C59" i="4"/>
  <c r="I52" i="4" l="1"/>
  <c r="I53" i="4"/>
  <c r="I51" i="4"/>
  <c r="I47" i="4"/>
  <c r="I48" i="4"/>
  <c r="I46" i="4"/>
  <c r="I42" i="4"/>
  <c r="I43" i="4"/>
  <c r="I41" i="4"/>
  <c r="I11" i="4"/>
  <c r="I12" i="4"/>
  <c r="I16" i="4"/>
  <c r="I17" i="4"/>
  <c r="I21" i="4"/>
  <c r="I22" i="4"/>
  <c r="I20" i="4"/>
  <c r="I15" i="4"/>
  <c r="I10" i="4"/>
  <c r="B23" i="2"/>
  <c r="B20" i="2"/>
  <c r="F11" i="4" l="1"/>
  <c r="F12" i="4"/>
  <c r="F10" i="4"/>
  <c r="H12" i="4"/>
  <c r="H11" i="4"/>
  <c r="H10" i="4"/>
  <c r="F52" i="4"/>
  <c r="F53" i="4"/>
  <c r="F51" i="4"/>
  <c r="F47" i="4"/>
  <c r="F48" i="4"/>
  <c r="F46" i="4"/>
  <c r="F42" i="4"/>
  <c r="F43" i="4"/>
  <c r="F41" i="4"/>
  <c r="H53" i="4"/>
  <c r="H52" i="4"/>
  <c r="H51" i="4"/>
  <c r="H48" i="4"/>
  <c r="H47" i="4"/>
  <c r="H46" i="4"/>
  <c r="H43" i="4"/>
  <c r="H42" i="4"/>
  <c r="H41" i="4"/>
  <c r="F22" i="4"/>
  <c r="F21" i="4"/>
  <c r="F20" i="4"/>
  <c r="F17" i="4"/>
  <c r="F16" i="4"/>
  <c r="F15" i="4"/>
  <c r="H22" i="4"/>
  <c r="H21" i="4"/>
  <c r="H20" i="4"/>
  <c r="H17" i="4"/>
  <c r="H16" i="4"/>
  <c r="H15" i="4"/>
  <c r="B21" i="3"/>
  <c r="C19" i="3"/>
  <c r="C18" i="3"/>
  <c r="C17" i="3"/>
  <c r="C12" i="3"/>
  <c r="C6" i="3"/>
  <c r="H28" i="4" l="1"/>
  <c r="B28" i="4"/>
  <c r="D28" i="4" s="1"/>
  <c r="E28" i="4" s="1"/>
  <c r="F28" i="4" s="1"/>
  <c r="I28" i="4" s="1"/>
  <c r="H27" i="4"/>
  <c r="B27" i="4"/>
  <c r="D27" i="4" s="1"/>
  <c r="E27" i="4" s="1"/>
  <c r="F27" i="4" s="1"/>
  <c r="I27" i="4" s="1"/>
  <c r="H26" i="4"/>
  <c r="B26" i="4"/>
  <c r="D26" i="4" s="1"/>
  <c r="E26" i="4" s="1"/>
  <c r="F26" i="4" s="1"/>
  <c r="I26" i="4" s="1"/>
  <c r="H6" i="4"/>
  <c r="H7" i="4"/>
  <c r="H5" i="4"/>
  <c r="B15" i="2"/>
  <c r="B13" i="2"/>
  <c r="B6" i="4"/>
  <c r="D6" i="4" s="1"/>
  <c r="E6" i="4" s="1"/>
  <c r="F6" i="4" s="1"/>
  <c r="I6" i="4" s="1"/>
  <c r="B7" i="4"/>
  <c r="D7" i="4" s="1"/>
  <c r="E7" i="4" s="1"/>
  <c r="F7" i="4" s="1"/>
  <c r="I7" i="4" s="1"/>
  <c r="B5" i="4"/>
  <c r="D5" i="4" s="1"/>
  <c r="E5" i="4" s="1"/>
  <c r="F5" i="4" s="1"/>
  <c r="I5" i="4" s="1"/>
  <c r="C9" i="1"/>
  <c r="C6" i="1"/>
  <c r="C5" i="4" l="1"/>
  <c r="C6" i="4"/>
  <c r="C7" i="4"/>
  <c r="C26" i="4"/>
  <c r="C27" i="4"/>
  <c r="C28" i="4"/>
  <c r="C16" i="3"/>
  <c r="C15" i="3"/>
  <c r="C13" i="3"/>
  <c r="C14" i="3"/>
  <c r="C11" i="3"/>
  <c r="C8" i="3"/>
  <c r="C5" i="3"/>
  <c r="C10" i="3"/>
  <c r="C9" i="3"/>
  <c r="C7" i="3"/>
  <c r="C4" i="3"/>
  <c r="C3" i="3"/>
  <c r="C12" i="2"/>
  <c r="C11" i="2"/>
  <c r="C10" i="2"/>
  <c r="C9" i="2"/>
  <c r="C8" i="2"/>
  <c r="C7" i="2"/>
  <c r="C6" i="2"/>
  <c r="C15" i="2" s="1"/>
  <c r="C5" i="2"/>
  <c r="B17" i="1"/>
  <c r="C15" i="1"/>
  <c r="C10" i="1"/>
  <c r="C11" i="1"/>
  <c r="C8" i="1"/>
  <c r="C13" i="1"/>
  <c r="C14" i="1"/>
  <c r="C12" i="1"/>
  <c r="C5" i="1"/>
  <c r="C17" i="1" l="1"/>
  <c r="C21" i="3"/>
  <c r="I16" i="1" l="1"/>
  <c r="O16" i="1"/>
  <c r="B9" i="6"/>
</calcChain>
</file>

<file path=xl/sharedStrings.xml><?xml version="1.0" encoding="utf-8"?>
<sst xmlns="http://schemas.openxmlformats.org/spreadsheetml/2006/main" count="278" uniqueCount="128">
  <si>
    <t>Frais Lux</t>
  </si>
  <si>
    <t>Type</t>
  </si>
  <si>
    <t>Bureau</t>
  </si>
  <si>
    <t>Leasing</t>
  </si>
  <si>
    <t>Carburant</t>
  </si>
  <si>
    <t>Mensuel</t>
  </si>
  <si>
    <t>Annuel</t>
  </si>
  <si>
    <t>Internet</t>
  </si>
  <si>
    <t>Formations</t>
  </si>
  <si>
    <t>Frais annexe</t>
  </si>
  <si>
    <t>Téléphone mobile</t>
  </si>
  <si>
    <t>Total</t>
  </si>
  <si>
    <t>Matériel</t>
  </si>
  <si>
    <t>Frais BE</t>
  </si>
  <si>
    <t>Internet / Tel / TV</t>
  </si>
  <si>
    <t>Prêt maison</t>
  </si>
  <si>
    <t>Prêt travaux</t>
  </si>
  <si>
    <t>Chauffage</t>
  </si>
  <si>
    <t>Internet / TV</t>
  </si>
  <si>
    <t>Crèche</t>
  </si>
  <si>
    <t>Prêt voiture</t>
  </si>
  <si>
    <t>Elec</t>
  </si>
  <si>
    <t>Assurance hospi</t>
  </si>
  <si>
    <t>Tél mobile</t>
  </si>
  <si>
    <t>Epargne pension</t>
  </si>
  <si>
    <t>Epargne</t>
  </si>
  <si>
    <t>Charges</t>
  </si>
  <si>
    <t>Parking</t>
  </si>
  <si>
    <t>Cours 1$ to €</t>
  </si>
  <si>
    <t>TH $</t>
  </si>
  <si>
    <t>TJ $</t>
  </si>
  <si>
    <t>TA $</t>
  </si>
  <si>
    <t>TA €</t>
  </si>
  <si>
    <t>PLCI</t>
  </si>
  <si>
    <t>CA - CH €</t>
  </si>
  <si>
    <t>Rev net A</t>
  </si>
  <si>
    <t>Rev net M</t>
  </si>
  <si>
    <t>Mutuelle</t>
  </si>
  <si>
    <t>FD = 2574</t>
  </si>
  <si>
    <t>AV = 4200</t>
  </si>
  <si>
    <t>TJ €</t>
  </si>
  <si>
    <t>Charges BE</t>
  </si>
  <si>
    <t>Charges LU</t>
  </si>
  <si>
    <t>Assurance voiture</t>
  </si>
  <si>
    <t>Déchets</t>
  </si>
  <si>
    <t>Rev. Cadastral</t>
  </si>
  <si>
    <t>Courses</t>
  </si>
  <si>
    <t>Assurance habitation</t>
  </si>
  <si>
    <t>CH = 20000</t>
  </si>
  <si>
    <t>LU</t>
  </si>
  <si>
    <t>BE</t>
  </si>
  <si>
    <t>CH = 15000</t>
  </si>
  <si>
    <t>CH = 10000</t>
  </si>
  <si>
    <t>CH = 5000</t>
  </si>
  <si>
    <t>AV = 0</t>
  </si>
  <si>
    <t>RC</t>
  </si>
  <si>
    <t>Coefficient surface</t>
  </si>
  <si>
    <t>Coefficent cinatiers</t>
  </si>
  <si>
    <t>Coeff. Revalorisation</t>
  </si>
  <si>
    <t>Loyer max annuel</t>
  </si>
  <si>
    <t>Ratio N/B</t>
  </si>
  <si>
    <t>Brut</t>
  </si>
  <si>
    <t>Cout social</t>
  </si>
  <si>
    <t>Net</t>
  </si>
  <si>
    <t>Ch bureau</t>
  </si>
  <si>
    <t>Ch voiture</t>
  </si>
  <si>
    <t>Ch carburant</t>
  </si>
  <si>
    <t>Ch Internet</t>
  </si>
  <si>
    <t>Ch mobile</t>
  </si>
  <si>
    <t>Rev necessaire</t>
  </si>
  <si>
    <t>Electricité</t>
  </si>
  <si>
    <t>Voit / carb</t>
  </si>
  <si>
    <t>TR</t>
  </si>
  <si>
    <t>Mut.</t>
  </si>
  <si>
    <t>Tel.</t>
  </si>
  <si>
    <t>Empl</t>
  </si>
  <si>
    <t>Brut mensuel</t>
  </si>
  <si>
    <t>Brut annuel</t>
  </si>
  <si>
    <t>Prime m. net</t>
  </si>
  <si>
    <t>Prime ann. Net</t>
  </si>
  <si>
    <t>Pictet</t>
  </si>
  <si>
    <t>Frais fixes</t>
  </si>
  <si>
    <t>Mutu</t>
  </si>
  <si>
    <t>Augment</t>
  </si>
  <si>
    <t>Diff net</t>
  </si>
  <si>
    <t>Net - frais</t>
  </si>
  <si>
    <t>New Brut</t>
  </si>
  <si>
    <t>New Net</t>
  </si>
  <si>
    <t>Base brut</t>
  </si>
  <si>
    <t>Base net</t>
  </si>
  <si>
    <t>Base net - frais</t>
  </si>
  <si>
    <t>Frais</t>
  </si>
  <si>
    <t>%augment</t>
  </si>
  <si>
    <t>AV = 4440</t>
  </si>
  <si>
    <t>Brut total</t>
  </si>
  <si>
    <t>Diff input</t>
  </si>
  <si>
    <t>Diff charges</t>
  </si>
  <si>
    <t>Net actuel</t>
  </si>
  <si>
    <t>Brut mens</t>
  </si>
  <si>
    <t>Var TL</t>
  </si>
  <si>
    <t>Voiture</t>
  </si>
  <si>
    <t>Prime</t>
  </si>
  <si>
    <t>Hosp</t>
  </si>
  <si>
    <t>Worst case</t>
  </si>
  <si>
    <t>Best case</t>
  </si>
  <si>
    <t>Rate</t>
  </si>
  <si>
    <t>$/hour</t>
  </si>
  <si>
    <t>€/hour</t>
  </si>
  <si>
    <t>Fériés</t>
  </si>
  <si>
    <t>Congés</t>
  </si>
  <si>
    <t>Maladie</t>
  </si>
  <si>
    <t>Week-ends</t>
  </si>
  <si>
    <t>Année</t>
  </si>
  <si>
    <t>Prestables</t>
  </si>
  <si>
    <t>€/day</t>
  </si>
  <si>
    <t>CA</t>
  </si>
  <si>
    <t>Medium case</t>
  </si>
  <si>
    <t>No car</t>
  </si>
  <si>
    <t>Car</t>
  </si>
  <si>
    <t>No Car</t>
  </si>
  <si>
    <t>Best case ever</t>
  </si>
  <si>
    <t>$/day</t>
  </si>
  <si>
    <t>Brut m</t>
  </si>
  <si>
    <t>Brut a</t>
  </si>
  <si>
    <t>Net m</t>
  </si>
  <si>
    <t>Net a</t>
  </si>
  <si>
    <t>Cout emp</t>
  </si>
  <si>
    <t>Cout emp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</si>
</sst>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1" fillId="0" borderId="3" xfId="0" applyFont="1" applyFill="1" applyBorder="1" applyAlignment="1">
      <alignment horizontal="center"/>
    </xf>
    <xf numFmtId="165" fontId="0" fillId="0" borderId="0" xfId="0" applyNumberFormat="1" applyBorder="1"/>
    <xf numFmtId="164" fontId="0" fillId="0" borderId="0" xfId="0" applyNumberFormat="1" applyBorder="1"/>
    <xf numFmtId="0" fontId="1" fillId="0" borderId="4" xfId="0" applyFont="1" applyFill="1" applyBorder="1" applyAlignment="1">
      <alignment horizontal="center"/>
    </xf>
    <xf numFmtId="10" fontId="0" fillId="0" borderId="1" xfId="0" applyNumberFormat="1" applyBorder="1"/>
    <xf numFmtId="164" fontId="0" fillId="0" borderId="5" xfId="0" applyNumberFormat="1" applyBorder="1"/>
    <xf numFmtId="10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4" workbookViewId="0">
      <selection activeCell="B12" sqref="B12"/>
    </sheetView>
  </sheetViews>
  <sheetFormatPr baseColWidth="10" defaultRowHeight="15" x14ac:dyDescent="0.25"/>
  <cols>
    <col min="1" max="1" width="17.28515625" customWidth="1"/>
    <col min="2" max="2" width="11.42578125" style="1"/>
  </cols>
  <sheetData>
    <row r="1" spans="1:16" x14ac:dyDescent="0.25">
      <c r="A1" s="4" t="s">
        <v>0</v>
      </c>
    </row>
    <row r="3" spans="1:16" x14ac:dyDescent="0.25">
      <c r="A3" s="5" t="s">
        <v>1</v>
      </c>
      <c r="B3" s="6" t="s">
        <v>5</v>
      </c>
      <c r="C3" s="5" t="s">
        <v>6</v>
      </c>
    </row>
    <row r="4" spans="1:16" x14ac:dyDescent="0.25">
      <c r="A4" s="2"/>
      <c r="B4" s="3"/>
      <c r="C4" s="2"/>
    </row>
    <row r="5" spans="1:16" x14ac:dyDescent="0.25">
      <c r="A5" s="5" t="s">
        <v>2</v>
      </c>
      <c r="B5" s="3">
        <v>300</v>
      </c>
      <c r="C5" s="3">
        <f>12*B5</f>
        <v>3600</v>
      </c>
    </row>
    <row r="6" spans="1:16" x14ac:dyDescent="0.25">
      <c r="A6" s="5" t="s">
        <v>26</v>
      </c>
      <c r="B6" s="3">
        <v>0</v>
      </c>
      <c r="C6" s="3">
        <f>12*B6</f>
        <v>0</v>
      </c>
    </row>
    <row r="7" spans="1:16" x14ac:dyDescent="0.25">
      <c r="A7" s="5" t="s">
        <v>70</v>
      </c>
      <c r="B7" s="3">
        <v>0</v>
      </c>
      <c r="C7" s="3">
        <f>12*B7</f>
        <v>0</v>
      </c>
    </row>
    <row r="8" spans="1:16" x14ac:dyDescent="0.25">
      <c r="A8" s="5" t="s">
        <v>7</v>
      </c>
      <c r="B8" s="3">
        <v>70</v>
      </c>
      <c r="C8" s="3">
        <f>12*B8</f>
        <v>840</v>
      </c>
    </row>
    <row r="9" spans="1:16" x14ac:dyDescent="0.25">
      <c r="A9" s="5" t="s">
        <v>27</v>
      </c>
      <c r="B9" s="3">
        <v>0</v>
      </c>
      <c r="C9" s="3">
        <f>12*B9</f>
        <v>0</v>
      </c>
    </row>
    <row r="10" spans="1:16" x14ac:dyDescent="0.25">
      <c r="A10" s="5" t="s">
        <v>3</v>
      </c>
      <c r="B10" s="3">
        <v>570</v>
      </c>
      <c r="C10" s="3">
        <f t="shared" ref="C10:C15" si="0">12*B10</f>
        <v>6840</v>
      </c>
    </row>
    <row r="11" spans="1:16" x14ac:dyDescent="0.25">
      <c r="A11" s="5" t="s">
        <v>4</v>
      </c>
      <c r="B11" s="3">
        <v>200</v>
      </c>
      <c r="C11" s="3">
        <f t="shared" si="0"/>
        <v>2400</v>
      </c>
    </row>
    <row r="12" spans="1:16" x14ac:dyDescent="0.25">
      <c r="A12" s="5" t="s">
        <v>10</v>
      </c>
      <c r="B12" s="3">
        <v>30</v>
      </c>
      <c r="C12" s="3">
        <f>12*B12</f>
        <v>360</v>
      </c>
      <c r="F12" s="5" t="s">
        <v>97</v>
      </c>
      <c r="G12" s="3">
        <f>3408+180</f>
        <v>3588</v>
      </c>
    </row>
    <row r="13" spans="1:16" x14ac:dyDescent="0.25">
      <c r="A13" s="5" t="s">
        <v>8</v>
      </c>
      <c r="B13" s="3">
        <v>0</v>
      </c>
      <c r="C13" s="3">
        <f t="shared" si="0"/>
        <v>0</v>
      </c>
    </row>
    <row r="14" spans="1:16" x14ac:dyDescent="0.25">
      <c r="A14" s="5" t="s">
        <v>9</v>
      </c>
      <c r="B14" s="3">
        <v>80</v>
      </c>
      <c r="C14" s="3">
        <f t="shared" si="0"/>
        <v>960</v>
      </c>
    </row>
    <row r="15" spans="1:16" x14ac:dyDescent="0.25">
      <c r="A15" s="5" t="s">
        <v>12</v>
      </c>
      <c r="B15" s="3">
        <v>0</v>
      </c>
      <c r="C15" s="3">
        <f t="shared" si="0"/>
        <v>0</v>
      </c>
      <c r="H15" s="5" t="s">
        <v>95</v>
      </c>
      <c r="I15" s="5" t="s">
        <v>96</v>
      </c>
      <c r="J15" s="5" t="s">
        <v>84</v>
      </c>
      <c r="N15" s="5" t="s">
        <v>95</v>
      </c>
      <c r="O15" s="5" t="s">
        <v>96</v>
      </c>
      <c r="P15" s="5" t="s">
        <v>84</v>
      </c>
    </row>
    <row r="16" spans="1:16" x14ac:dyDescent="0.25">
      <c r="A16" s="5"/>
      <c r="B16" s="3"/>
      <c r="C16" s="2"/>
      <c r="D16">
        <v>90000</v>
      </c>
      <c r="E16" s="5" t="s">
        <v>94</v>
      </c>
      <c r="F16" s="3">
        <v>78000</v>
      </c>
      <c r="G16" s="3">
        <v>6500</v>
      </c>
      <c r="H16" s="3">
        <f>D16-F16</f>
        <v>12000</v>
      </c>
      <c r="I16" s="3">
        <f>H16-C17</f>
        <v>-3000</v>
      </c>
      <c r="J16" s="3"/>
      <c r="K16" s="5" t="s">
        <v>94</v>
      </c>
      <c r="L16" s="3">
        <v>66800</v>
      </c>
      <c r="M16" s="18">
        <f>L16/12</f>
        <v>5566.666666666667</v>
      </c>
      <c r="N16" s="3">
        <f>D16-L16</f>
        <v>23200</v>
      </c>
      <c r="O16" s="3">
        <f>N16-C17</f>
        <v>8200</v>
      </c>
      <c r="P16" s="3"/>
    </row>
    <row r="17" spans="1:16" x14ac:dyDescent="0.25">
      <c r="A17" s="5" t="s">
        <v>11</v>
      </c>
      <c r="B17" s="6">
        <f>SUM(B5:B15)</f>
        <v>1250</v>
      </c>
      <c r="C17" s="6">
        <f>SUM(C5:C15)</f>
        <v>15000</v>
      </c>
      <c r="E17" s="5" t="s">
        <v>61</v>
      </c>
      <c r="F17" s="3">
        <v>69600</v>
      </c>
      <c r="G17" s="3">
        <v>5800</v>
      </c>
      <c r="H17" s="2"/>
      <c r="I17" s="2"/>
      <c r="J17" s="2"/>
      <c r="K17" s="5" t="s">
        <v>61</v>
      </c>
      <c r="L17" s="3">
        <v>59600</v>
      </c>
      <c r="M17" s="18">
        <f>L17/12</f>
        <v>4966.666666666667</v>
      </c>
      <c r="N17" s="2"/>
      <c r="O17" s="2"/>
      <c r="P17" s="2"/>
    </row>
    <row r="18" spans="1:16" x14ac:dyDescent="0.25">
      <c r="E18" s="5" t="s">
        <v>63</v>
      </c>
      <c r="F18" s="3">
        <v>54300</v>
      </c>
      <c r="G18" s="3">
        <v>4525</v>
      </c>
      <c r="H18" s="2"/>
      <c r="I18" s="2"/>
      <c r="J18" s="3">
        <f>G18-G12</f>
        <v>937</v>
      </c>
      <c r="K18" s="5" t="s">
        <v>63</v>
      </c>
      <c r="L18" s="3">
        <v>47600</v>
      </c>
      <c r="M18" s="18">
        <f>L18/12</f>
        <v>3966.6666666666665</v>
      </c>
      <c r="N18" s="2"/>
      <c r="O18" s="2"/>
      <c r="P18" s="3">
        <f>M18-G12</f>
        <v>378.66666666666652</v>
      </c>
    </row>
    <row r="19" spans="1:16" x14ac:dyDescent="0.25">
      <c r="C19" s="2" t="s">
        <v>75</v>
      </c>
    </row>
    <row r="20" spans="1:16" x14ac:dyDescent="0.25">
      <c r="A20" s="2">
        <f>4305*13+2000</f>
        <v>57965</v>
      </c>
      <c r="B20" s="18" t="s">
        <v>61</v>
      </c>
      <c r="C20" s="2">
        <v>67500</v>
      </c>
    </row>
    <row r="22" spans="1:16" x14ac:dyDescent="0.25">
      <c r="A22" s="2">
        <f>750*12</f>
        <v>9000</v>
      </c>
      <c r="B22" s="1" t="s">
        <v>71</v>
      </c>
    </row>
    <row r="23" spans="1:16" x14ac:dyDescent="0.25">
      <c r="A23" s="2">
        <f>102*12</f>
        <v>1224</v>
      </c>
      <c r="B23" s="1" t="s">
        <v>72</v>
      </c>
    </row>
    <row r="24" spans="1:16" x14ac:dyDescent="0.25">
      <c r="A24" s="2">
        <v>360</v>
      </c>
      <c r="B24" s="1" t="s">
        <v>74</v>
      </c>
    </row>
    <row r="25" spans="1:16" x14ac:dyDescent="0.25">
      <c r="A25" s="2">
        <v>350</v>
      </c>
      <c r="B25" s="1" t="s">
        <v>73</v>
      </c>
    </row>
    <row r="26" spans="1:16" x14ac:dyDescent="0.25">
      <c r="A26" s="5">
        <f>SUM(A22:A25)</f>
        <v>10934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D22" sqref="D22"/>
    </sheetView>
  </sheetViews>
  <sheetFormatPr baseColWidth="10" defaultRowHeight="15" x14ac:dyDescent="0.25"/>
  <cols>
    <col min="1" max="1" width="19.7109375" bestFit="1" customWidth="1"/>
  </cols>
  <sheetData>
    <row r="1" spans="1:3" x14ac:dyDescent="0.25">
      <c r="A1" s="4" t="s">
        <v>13</v>
      </c>
      <c r="B1" s="1"/>
    </row>
    <row r="2" spans="1:3" x14ac:dyDescent="0.25">
      <c r="B2" s="1"/>
    </row>
    <row r="3" spans="1:3" x14ac:dyDescent="0.25">
      <c r="A3" s="5" t="s">
        <v>1</v>
      </c>
      <c r="B3" s="6" t="s">
        <v>5</v>
      </c>
      <c r="C3" s="5" t="s">
        <v>6</v>
      </c>
    </row>
    <row r="4" spans="1:3" x14ac:dyDescent="0.25">
      <c r="A4" s="2"/>
      <c r="B4" s="3"/>
      <c r="C4" s="2"/>
    </row>
    <row r="5" spans="1:3" x14ac:dyDescent="0.25">
      <c r="A5" s="5" t="s">
        <v>2</v>
      </c>
      <c r="B5" s="3">
        <v>0</v>
      </c>
      <c r="C5" s="3">
        <f>12*B5</f>
        <v>0</v>
      </c>
    </row>
    <row r="6" spans="1:3" x14ac:dyDescent="0.25">
      <c r="A6" s="5" t="s">
        <v>3</v>
      </c>
      <c r="B6" s="3">
        <v>400</v>
      </c>
      <c r="C6" s="3">
        <f t="shared" ref="C6:C12" si="0">12*B6</f>
        <v>4800</v>
      </c>
    </row>
    <row r="7" spans="1:3" x14ac:dyDescent="0.25">
      <c r="A7" s="5" t="s">
        <v>4</v>
      </c>
      <c r="B7" s="3">
        <v>200</v>
      </c>
      <c r="C7" s="3">
        <f t="shared" si="0"/>
        <v>2400</v>
      </c>
    </row>
    <row r="8" spans="1:3" x14ac:dyDescent="0.25">
      <c r="A8" s="5" t="s">
        <v>14</v>
      </c>
      <c r="B8" s="3">
        <v>90</v>
      </c>
      <c r="C8" s="3">
        <f t="shared" si="0"/>
        <v>1080</v>
      </c>
    </row>
    <row r="9" spans="1:3" x14ac:dyDescent="0.25">
      <c r="A9" s="5" t="s">
        <v>8</v>
      </c>
      <c r="B9" s="3">
        <v>200</v>
      </c>
      <c r="C9" s="3">
        <f t="shared" si="0"/>
        <v>2400</v>
      </c>
    </row>
    <row r="10" spans="1:3" x14ac:dyDescent="0.25">
      <c r="A10" s="5" t="s">
        <v>9</v>
      </c>
      <c r="B10" s="3">
        <v>50</v>
      </c>
      <c r="C10" s="3">
        <f t="shared" si="0"/>
        <v>600</v>
      </c>
    </row>
    <row r="11" spans="1:3" x14ac:dyDescent="0.25">
      <c r="A11" s="5" t="s">
        <v>10</v>
      </c>
      <c r="B11" s="3">
        <v>30</v>
      </c>
      <c r="C11" s="3">
        <f t="shared" si="0"/>
        <v>360</v>
      </c>
    </row>
    <row r="12" spans="1:3" x14ac:dyDescent="0.25">
      <c r="A12" s="5" t="s">
        <v>12</v>
      </c>
      <c r="B12" s="3">
        <v>100</v>
      </c>
      <c r="C12" s="3">
        <f t="shared" si="0"/>
        <v>1200</v>
      </c>
    </row>
    <row r="13" spans="1:3" x14ac:dyDescent="0.25">
      <c r="A13" s="5" t="s">
        <v>33</v>
      </c>
      <c r="B13" s="3">
        <f>C13/12</f>
        <v>262.5</v>
      </c>
      <c r="C13" s="3">
        <v>3150</v>
      </c>
    </row>
    <row r="14" spans="1:3" x14ac:dyDescent="0.25">
      <c r="A14" s="5"/>
      <c r="B14" s="3"/>
      <c r="C14" s="2"/>
    </row>
    <row r="15" spans="1:3" x14ac:dyDescent="0.25">
      <c r="A15" s="5" t="s">
        <v>11</v>
      </c>
      <c r="B15" s="6">
        <f>SUM(B5:B13)</f>
        <v>1332.5</v>
      </c>
      <c r="C15" s="6">
        <f>SUM(C5:C13)</f>
        <v>15990</v>
      </c>
    </row>
    <row r="18" spans="1:2" x14ac:dyDescent="0.25">
      <c r="A18" s="2" t="s">
        <v>55</v>
      </c>
      <c r="B18" s="2">
        <v>339</v>
      </c>
    </row>
    <row r="19" spans="1:2" x14ac:dyDescent="0.25">
      <c r="A19" s="2" t="s">
        <v>56</v>
      </c>
      <c r="B19" s="2">
        <v>0.2</v>
      </c>
    </row>
    <row r="20" spans="1:2" x14ac:dyDescent="0.25">
      <c r="A20" s="2" t="s">
        <v>57</v>
      </c>
      <c r="B20" s="2">
        <f>5/3</f>
        <v>1.6666666666666667</v>
      </c>
    </row>
    <row r="21" spans="1:2" x14ac:dyDescent="0.25">
      <c r="A21" s="2" t="s">
        <v>58</v>
      </c>
      <c r="B21" s="2">
        <v>4.3099999999999996</v>
      </c>
    </row>
    <row r="23" spans="1:2" x14ac:dyDescent="0.25">
      <c r="A23" s="2" t="s">
        <v>59</v>
      </c>
      <c r="B23" s="2">
        <f>B18*B19*B20*B21</f>
        <v>487.03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15" sqref="B15"/>
    </sheetView>
  </sheetViews>
  <sheetFormatPr baseColWidth="10" defaultRowHeight="15" x14ac:dyDescent="0.25"/>
  <cols>
    <col min="1" max="1" width="19.7109375" bestFit="1" customWidth="1"/>
    <col min="3" max="3" width="11.42578125" style="1"/>
  </cols>
  <sheetData>
    <row r="1" spans="1:3" x14ac:dyDescent="0.25">
      <c r="A1" s="5" t="s">
        <v>1</v>
      </c>
      <c r="B1" s="7" t="s">
        <v>5</v>
      </c>
      <c r="C1" s="7" t="s">
        <v>6</v>
      </c>
    </row>
    <row r="2" spans="1:3" x14ac:dyDescent="0.25">
      <c r="A2" s="2"/>
      <c r="B2" s="3"/>
      <c r="C2" s="3"/>
    </row>
    <row r="3" spans="1:3" x14ac:dyDescent="0.25">
      <c r="A3" s="5" t="s">
        <v>15</v>
      </c>
      <c r="B3" s="3">
        <v>1000</v>
      </c>
      <c r="C3" s="3">
        <f>12*B3</f>
        <v>12000</v>
      </c>
    </row>
    <row r="4" spans="1:3" x14ac:dyDescent="0.25">
      <c r="A4" s="5" t="s">
        <v>16</v>
      </c>
      <c r="B4" s="3">
        <v>400</v>
      </c>
      <c r="C4" s="3">
        <f t="shared" ref="C4:C19" si="0">12*B4</f>
        <v>4800</v>
      </c>
    </row>
    <row r="5" spans="1:3" x14ac:dyDescent="0.25">
      <c r="A5" s="5" t="s">
        <v>20</v>
      </c>
      <c r="B5" s="3">
        <v>300</v>
      </c>
      <c r="C5" s="3">
        <f>12*B5</f>
        <v>3600</v>
      </c>
    </row>
    <row r="6" spans="1:3" x14ac:dyDescent="0.25">
      <c r="A6" s="5" t="s">
        <v>43</v>
      </c>
      <c r="B6" s="3">
        <v>125</v>
      </c>
      <c r="C6" s="3">
        <f>12*B6</f>
        <v>1500</v>
      </c>
    </row>
    <row r="7" spans="1:3" x14ac:dyDescent="0.25">
      <c r="A7" s="5" t="s">
        <v>17</v>
      </c>
      <c r="B7" s="3">
        <v>200</v>
      </c>
      <c r="C7" s="3">
        <f t="shared" si="0"/>
        <v>2400</v>
      </c>
    </row>
    <row r="8" spans="1:3" x14ac:dyDescent="0.25">
      <c r="A8" s="5" t="s">
        <v>21</v>
      </c>
      <c r="B8" s="3">
        <v>10</v>
      </c>
      <c r="C8" s="3">
        <f>12*B8</f>
        <v>120</v>
      </c>
    </row>
    <row r="9" spans="1:3" x14ac:dyDescent="0.25">
      <c r="A9" s="5" t="s">
        <v>18</v>
      </c>
      <c r="B9" s="3">
        <v>65</v>
      </c>
      <c r="C9" s="3">
        <f t="shared" si="0"/>
        <v>780</v>
      </c>
    </row>
    <row r="10" spans="1:3" x14ac:dyDescent="0.25">
      <c r="A10" s="5" t="s">
        <v>19</v>
      </c>
      <c r="B10" s="3">
        <v>600</v>
      </c>
      <c r="C10" s="3">
        <f t="shared" si="0"/>
        <v>7200</v>
      </c>
    </row>
    <row r="11" spans="1:3" x14ac:dyDescent="0.25">
      <c r="A11" s="5" t="s">
        <v>47</v>
      </c>
      <c r="B11" s="3">
        <v>50</v>
      </c>
      <c r="C11" s="3">
        <f t="shared" si="0"/>
        <v>600</v>
      </c>
    </row>
    <row r="12" spans="1:3" x14ac:dyDescent="0.25">
      <c r="A12" s="5" t="s">
        <v>37</v>
      </c>
      <c r="B12" s="3">
        <v>50</v>
      </c>
      <c r="C12" s="3">
        <f t="shared" si="0"/>
        <v>600</v>
      </c>
    </row>
    <row r="13" spans="1:3" x14ac:dyDescent="0.25">
      <c r="A13" s="5" t="s">
        <v>22</v>
      </c>
      <c r="B13" s="3">
        <v>50</v>
      </c>
      <c r="C13" s="3">
        <f t="shared" si="0"/>
        <v>600</v>
      </c>
    </row>
    <row r="14" spans="1:3" x14ac:dyDescent="0.25">
      <c r="A14" s="5" t="s">
        <v>23</v>
      </c>
      <c r="B14" s="3">
        <v>40</v>
      </c>
      <c r="C14" s="3">
        <f t="shared" si="0"/>
        <v>480</v>
      </c>
    </row>
    <row r="15" spans="1:3" x14ac:dyDescent="0.25">
      <c r="A15" s="5" t="s">
        <v>24</v>
      </c>
      <c r="B15" s="3">
        <v>175</v>
      </c>
      <c r="C15" s="3">
        <f t="shared" si="0"/>
        <v>2100</v>
      </c>
    </row>
    <row r="16" spans="1:3" x14ac:dyDescent="0.25">
      <c r="A16" s="5" t="s">
        <v>25</v>
      </c>
      <c r="B16" s="3">
        <v>125</v>
      </c>
      <c r="C16" s="3">
        <f t="shared" si="0"/>
        <v>1500</v>
      </c>
    </row>
    <row r="17" spans="1:3" x14ac:dyDescent="0.25">
      <c r="A17" s="5" t="s">
        <v>44</v>
      </c>
      <c r="B17" s="3">
        <v>25</v>
      </c>
      <c r="C17" s="3">
        <f t="shared" si="0"/>
        <v>300</v>
      </c>
    </row>
    <row r="18" spans="1:3" x14ac:dyDescent="0.25">
      <c r="A18" s="5" t="s">
        <v>45</v>
      </c>
      <c r="B18" s="3">
        <v>50</v>
      </c>
      <c r="C18" s="3">
        <f t="shared" si="0"/>
        <v>600</v>
      </c>
    </row>
    <row r="19" spans="1:3" x14ac:dyDescent="0.25">
      <c r="A19" s="5" t="s">
        <v>46</v>
      </c>
      <c r="B19" s="3">
        <v>500</v>
      </c>
      <c r="C19" s="3">
        <f t="shared" si="0"/>
        <v>6000</v>
      </c>
    </row>
    <row r="20" spans="1:3" x14ac:dyDescent="0.25">
      <c r="A20" s="5"/>
      <c r="B20" s="3"/>
      <c r="C20" s="3"/>
    </row>
    <row r="21" spans="1:3" x14ac:dyDescent="0.25">
      <c r="A21" s="5" t="s">
        <v>11</v>
      </c>
      <c r="B21" s="3">
        <f>SUM(B3:B19)</f>
        <v>3765</v>
      </c>
      <c r="C21" s="3">
        <f>SUM(C3:C11)</f>
        <v>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B10" workbookViewId="0">
      <selection activeCell="B1" sqref="B1"/>
    </sheetView>
  </sheetViews>
  <sheetFormatPr baseColWidth="10" defaultRowHeight="15" x14ac:dyDescent="0.25"/>
  <cols>
    <col min="1" max="1" width="14.28515625" customWidth="1"/>
    <col min="5" max="5" width="13.7109375" bestFit="1" customWidth="1"/>
  </cols>
  <sheetData>
    <row r="1" spans="1:11" x14ac:dyDescent="0.25">
      <c r="A1" s="5" t="s">
        <v>28</v>
      </c>
      <c r="B1" s="2">
        <v>0.88729999999999998</v>
      </c>
      <c r="C1" s="12"/>
      <c r="F1" s="5" t="s">
        <v>41</v>
      </c>
      <c r="G1" s="2">
        <v>15000</v>
      </c>
    </row>
    <row r="2" spans="1:11" x14ac:dyDescent="0.25">
      <c r="A2" s="5"/>
      <c r="B2" s="2">
        <v>210</v>
      </c>
      <c r="C2" s="12"/>
      <c r="F2" s="5" t="s">
        <v>42</v>
      </c>
      <c r="G2" s="2">
        <v>20000</v>
      </c>
    </row>
    <row r="4" spans="1:11" x14ac:dyDescent="0.25">
      <c r="A4" s="8" t="s">
        <v>29</v>
      </c>
      <c r="B4" s="8" t="s">
        <v>30</v>
      </c>
      <c r="C4" s="8" t="s">
        <v>40</v>
      </c>
      <c r="D4" s="8" t="s">
        <v>31</v>
      </c>
      <c r="E4" s="10" t="s">
        <v>32</v>
      </c>
      <c r="F4" s="10" t="s">
        <v>34</v>
      </c>
      <c r="G4" s="10" t="s">
        <v>35</v>
      </c>
      <c r="H4" s="10" t="s">
        <v>36</v>
      </c>
      <c r="I4" s="10" t="s">
        <v>60</v>
      </c>
      <c r="J4" s="16" t="s">
        <v>50</v>
      </c>
      <c r="K4" s="13" t="s">
        <v>51</v>
      </c>
    </row>
    <row r="5" spans="1:11" x14ac:dyDescent="0.25">
      <c r="A5" s="9">
        <v>40</v>
      </c>
      <c r="B5" s="9">
        <f>8*A5</f>
        <v>320</v>
      </c>
      <c r="C5" s="3">
        <f>B1*B5</f>
        <v>283.93599999999998</v>
      </c>
      <c r="D5" s="9">
        <f>B2*B5</f>
        <v>67200</v>
      </c>
      <c r="E5" s="3">
        <f>D5*B1</f>
        <v>59626.559999999998</v>
      </c>
      <c r="F5" s="3">
        <f>E5-G1</f>
        <v>44626.559999999998</v>
      </c>
      <c r="G5" s="3">
        <v>29000</v>
      </c>
      <c r="H5" s="3">
        <f>G5/12</f>
        <v>2416.6666666666665</v>
      </c>
      <c r="I5" s="17">
        <f>G5/F5</f>
        <v>0.64983722697873203</v>
      </c>
    </row>
    <row r="6" spans="1:11" x14ac:dyDescent="0.25">
      <c r="A6" s="9">
        <v>50</v>
      </c>
      <c r="B6" s="9">
        <f t="shared" ref="B6:B7" si="0">8*A6</f>
        <v>400</v>
      </c>
      <c r="C6" s="3">
        <f>B1*B6</f>
        <v>354.92</v>
      </c>
      <c r="D6" s="9">
        <f>B2*B6</f>
        <v>84000</v>
      </c>
      <c r="E6" s="3">
        <f>D6*B1</f>
        <v>74533.2</v>
      </c>
      <c r="F6" s="3">
        <f>E6-G1</f>
        <v>59533.2</v>
      </c>
      <c r="G6" s="3">
        <v>34500</v>
      </c>
      <c r="H6" s="3">
        <f t="shared" ref="H6:H7" si="1">G6/12</f>
        <v>2875</v>
      </c>
      <c r="I6" s="17">
        <f t="shared" ref="I6:I7" si="2">G6/F6</f>
        <v>0.57950857672693556</v>
      </c>
    </row>
    <row r="7" spans="1:11" x14ac:dyDescent="0.25">
      <c r="A7" s="9">
        <v>60</v>
      </c>
      <c r="B7" s="9">
        <f t="shared" si="0"/>
        <v>480</v>
      </c>
      <c r="C7" s="3">
        <f>B1*B7</f>
        <v>425.904</v>
      </c>
      <c r="D7" s="9">
        <f>B2*B7</f>
        <v>100800</v>
      </c>
      <c r="E7" s="3">
        <f>D7*B1</f>
        <v>89439.84</v>
      </c>
      <c r="F7" s="3">
        <f>E7-G1</f>
        <v>74439.839999999997</v>
      </c>
      <c r="G7" s="3">
        <v>42000</v>
      </c>
      <c r="H7" s="3">
        <f t="shared" si="1"/>
        <v>3500</v>
      </c>
      <c r="I7" s="17">
        <f t="shared" si="2"/>
        <v>0.56421400153466206</v>
      </c>
    </row>
    <row r="8" spans="1:11" x14ac:dyDescent="0.25">
      <c r="A8" s="14"/>
      <c r="B8" s="14"/>
      <c r="C8" s="15"/>
      <c r="D8" s="14"/>
      <c r="E8" s="15"/>
      <c r="F8" s="15"/>
      <c r="G8" s="15"/>
      <c r="H8" s="15"/>
      <c r="I8" s="15"/>
    </row>
    <row r="9" spans="1:11" x14ac:dyDescent="0.25">
      <c r="A9" s="8" t="s">
        <v>29</v>
      </c>
      <c r="B9" s="8" t="s">
        <v>30</v>
      </c>
      <c r="C9" s="8" t="s">
        <v>40</v>
      </c>
      <c r="D9" s="8" t="s">
        <v>31</v>
      </c>
      <c r="E9" s="10" t="s">
        <v>32</v>
      </c>
      <c r="F9" s="10" t="s">
        <v>34</v>
      </c>
      <c r="G9" s="10" t="s">
        <v>35</v>
      </c>
      <c r="H9" s="10" t="s">
        <v>36</v>
      </c>
      <c r="I9" s="10" t="s">
        <v>60</v>
      </c>
      <c r="J9" s="13" t="s">
        <v>50</v>
      </c>
      <c r="K9" s="13" t="s">
        <v>51</v>
      </c>
    </row>
    <row r="10" spans="1:11" x14ac:dyDescent="0.25">
      <c r="A10" s="9"/>
      <c r="B10" s="9"/>
      <c r="C10" s="3"/>
      <c r="D10" s="9"/>
      <c r="E10" s="3">
        <v>50000</v>
      </c>
      <c r="F10" s="3">
        <f>E10-15000</f>
        <v>35000</v>
      </c>
      <c r="G10" s="3">
        <v>23000</v>
      </c>
      <c r="H10" s="3">
        <f>G10/12</f>
        <v>1916.6666666666667</v>
      </c>
      <c r="I10" s="17">
        <f>G10/F10</f>
        <v>0.65714285714285714</v>
      </c>
    </row>
    <row r="11" spans="1:11" x14ac:dyDescent="0.25">
      <c r="A11" s="9"/>
      <c r="B11" s="9"/>
      <c r="C11" s="3"/>
      <c r="D11" s="9"/>
      <c r="E11" s="3">
        <v>60000</v>
      </c>
      <c r="F11" s="3">
        <f t="shared" ref="F11:F12" si="3">E11-15000</f>
        <v>45000</v>
      </c>
      <c r="G11" s="3">
        <v>28000</v>
      </c>
      <c r="H11" s="3">
        <f t="shared" ref="H11:H12" si="4">G11/12</f>
        <v>2333.3333333333335</v>
      </c>
      <c r="I11" s="17">
        <f t="shared" ref="I11:I12" si="5">G11/F11</f>
        <v>0.62222222222222223</v>
      </c>
    </row>
    <row r="12" spans="1:11" x14ac:dyDescent="0.25">
      <c r="A12" s="9"/>
      <c r="B12" s="9"/>
      <c r="C12" s="3"/>
      <c r="D12" s="9"/>
      <c r="E12" s="3">
        <v>70000</v>
      </c>
      <c r="F12" s="3">
        <f t="shared" si="3"/>
        <v>55000</v>
      </c>
      <c r="G12" s="3">
        <v>30500</v>
      </c>
      <c r="H12" s="3">
        <f t="shared" si="4"/>
        <v>2541.6666666666665</v>
      </c>
      <c r="I12" s="17">
        <f t="shared" si="5"/>
        <v>0.55454545454545456</v>
      </c>
    </row>
    <row r="14" spans="1:11" x14ac:dyDescent="0.25">
      <c r="A14" s="8" t="s">
        <v>29</v>
      </c>
      <c r="B14" s="8" t="s">
        <v>30</v>
      </c>
      <c r="C14" s="8" t="s">
        <v>40</v>
      </c>
      <c r="D14" s="8" t="s">
        <v>31</v>
      </c>
      <c r="E14" s="10" t="s">
        <v>32</v>
      </c>
      <c r="F14" s="10" t="s">
        <v>34</v>
      </c>
      <c r="G14" s="10" t="s">
        <v>35</v>
      </c>
      <c r="H14" s="10" t="s">
        <v>36</v>
      </c>
      <c r="I14" s="10" t="s">
        <v>60</v>
      </c>
      <c r="J14" s="13" t="s">
        <v>50</v>
      </c>
      <c r="K14" s="13" t="s">
        <v>52</v>
      </c>
    </row>
    <row r="15" spans="1:11" x14ac:dyDescent="0.25">
      <c r="A15" s="9"/>
      <c r="B15" s="9"/>
      <c r="C15" s="3"/>
      <c r="D15" s="9"/>
      <c r="E15" s="3">
        <v>50000</v>
      </c>
      <c r="F15" s="3">
        <f>E15-10000</f>
        <v>40000</v>
      </c>
      <c r="G15" s="3">
        <v>25500</v>
      </c>
      <c r="H15" s="3">
        <f>G15/12</f>
        <v>2125</v>
      </c>
      <c r="I15" s="17">
        <f>G15/F15</f>
        <v>0.63749999999999996</v>
      </c>
    </row>
    <row r="16" spans="1:11" x14ac:dyDescent="0.25">
      <c r="A16" s="9"/>
      <c r="B16" s="9"/>
      <c r="C16" s="3"/>
      <c r="D16" s="9"/>
      <c r="E16" s="3">
        <v>60000</v>
      </c>
      <c r="F16" s="3">
        <f>E16-10000</f>
        <v>50000</v>
      </c>
      <c r="G16" s="3">
        <v>30500</v>
      </c>
      <c r="H16" s="3">
        <f t="shared" ref="H16:H17" si="6">G16/12</f>
        <v>2541.6666666666665</v>
      </c>
      <c r="I16" s="17">
        <f t="shared" ref="I16:I17" si="7">G16/F16</f>
        <v>0.61</v>
      </c>
    </row>
    <row r="17" spans="1:11" x14ac:dyDescent="0.25">
      <c r="A17" s="9"/>
      <c r="B17" s="9"/>
      <c r="C17" s="3"/>
      <c r="D17" s="9"/>
      <c r="E17" s="3">
        <v>70000</v>
      </c>
      <c r="F17" s="3">
        <f>E17-10000</f>
        <v>60000</v>
      </c>
      <c r="G17" s="3">
        <v>33000</v>
      </c>
      <c r="H17" s="3">
        <f t="shared" si="6"/>
        <v>2750</v>
      </c>
      <c r="I17" s="17">
        <f t="shared" si="7"/>
        <v>0.55000000000000004</v>
      </c>
    </row>
    <row r="19" spans="1:11" x14ac:dyDescent="0.25">
      <c r="A19" s="8" t="s">
        <v>29</v>
      </c>
      <c r="B19" s="8" t="s">
        <v>30</v>
      </c>
      <c r="C19" s="8" t="s">
        <v>40</v>
      </c>
      <c r="D19" s="8" t="s">
        <v>31</v>
      </c>
      <c r="E19" s="10" t="s">
        <v>32</v>
      </c>
      <c r="F19" s="10" t="s">
        <v>34</v>
      </c>
      <c r="G19" s="10" t="s">
        <v>35</v>
      </c>
      <c r="H19" s="10" t="s">
        <v>36</v>
      </c>
      <c r="I19" s="10" t="s">
        <v>60</v>
      </c>
      <c r="J19" s="13" t="s">
        <v>50</v>
      </c>
      <c r="K19" s="13" t="s">
        <v>53</v>
      </c>
    </row>
    <row r="20" spans="1:11" x14ac:dyDescent="0.25">
      <c r="A20" s="9"/>
      <c r="B20" s="9"/>
      <c r="C20" s="3"/>
      <c r="D20" s="9"/>
      <c r="E20" s="3">
        <v>50000</v>
      </c>
      <c r="F20" s="3">
        <f>E20-5000</f>
        <v>45000</v>
      </c>
      <c r="G20" s="3">
        <v>28000</v>
      </c>
      <c r="H20" s="3">
        <f>G20/12</f>
        <v>2333.3333333333335</v>
      </c>
      <c r="I20" s="17">
        <f>G20/F20</f>
        <v>0.62222222222222223</v>
      </c>
    </row>
    <row r="21" spans="1:11" x14ac:dyDescent="0.25">
      <c r="A21" s="9"/>
      <c r="B21" s="9"/>
      <c r="C21" s="3"/>
      <c r="D21" s="9"/>
      <c r="E21" s="3">
        <v>60000</v>
      </c>
      <c r="F21" s="3">
        <f>E21-5000</f>
        <v>55000</v>
      </c>
      <c r="G21" s="3">
        <v>30500</v>
      </c>
      <c r="H21" s="3">
        <f t="shared" ref="H21:H22" si="8">G21/12</f>
        <v>2541.6666666666665</v>
      </c>
      <c r="I21" s="17">
        <f t="shared" ref="I21:I22" si="9">G21/F21</f>
        <v>0.55454545454545456</v>
      </c>
    </row>
    <row r="22" spans="1:11" x14ac:dyDescent="0.25">
      <c r="A22" s="9"/>
      <c r="B22" s="9"/>
      <c r="C22" s="3"/>
      <c r="D22" s="9"/>
      <c r="E22" s="3">
        <v>70000</v>
      </c>
      <c r="F22" s="3">
        <f>E22-5000</f>
        <v>65000</v>
      </c>
      <c r="G22" s="3">
        <v>35400</v>
      </c>
      <c r="H22" s="3">
        <f t="shared" si="8"/>
        <v>2950</v>
      </c>
      <c r="I22" s="17">
        <f t="shared" si="9"/>
        <v>0.54461538461538461</v>
      </c>
    </row>
    <row r="25" spans="1:11" x14ac:dyDescent="0.25">
      <c r="A25" s="8" t="s">
        <v>29</v>
      </c>
      <c r="B25" s="8" t="s">
        <v>30</v>
      </c>
      <c r="C25" s="8" t="s">
        <v>40</v>
      </c>
      <c r="D25" s="8" t="s">
        <v>31</v>
      </c>
      <c r="E25" s="10" t="s">
        <v>32</v>
      </c>
      <c r="F25" s="10" t="s">
        <v>34</v>
      </c>
      <c r="G25" s="10" t="s">
        <v>35</v>
      </c>
      <c r="H25" s="10" t="s">
        <v>36</v>
      </c>
      <c r="I25" s="10" t="s">
        <v>60</v>
      </c>
      <c r="J25" s="13" t="s">
        <v>49</v>
      </c>
      <c r="K25" s="11" t="s">
        <v>38</v>
      </c>
    </row>
    <row r="26" spans="1:11" x14ac:dyDescent="0.25">
      <c r="A26" s="9">
        <v>40</v>
      </c>
      <c r="B26" s="9">
        <f>8*A26</f>
        <v>320</v>
      </c>
      <c r="C26" s="3">
        <f>B1*B26</f>
        <v>283.93599999999998</v>
      </c>
      <c r="D26" s="9">
        <f>B2*B26</f>
        <v>67200</v>
      </c>
      <c r="E26" s="3">
        <f>D26*B1</f>
        <v>59626.559999999998</v>
      </c>
      <c r="F26" s="3">
        <f>E26-G2</f>
        <v>39626.559999999998</v>
      </c>
      <c r="G26" s="3">
        <v>29500</v>
      </c>
      <c r="H26" s="3">
        <f>G26/12</f>
        <v>2458.3333333333335</v>
      </c>
      <c r="I26" s="17">
        <f>G26/F26</f>
        <v>0.74445018694532161</v>
      </c>
      <c r="K26" s="11" t="s">
        <v>93</v>
      </c>
    </row>
    <row r="27" spans="1:11" x14ac:dyDescent="0.25">
      <c r="A27" s="9">
        <v>50</v>
      </c>
      <c r="B27" s="9">
        <f t="shared" ref="B27:B28" si="10">8*A27</f>
        <v>400</v>
      </c>
      <c r="C27" s="3">
        <f>B1*B27</f>
        <v>354.92</v>
      </c>
      <c r="D27" s="9">
        <f>B2*B27</f>
        <v>84000</v>
      </c>
      <c r="E27" s="3">
        <f>D27*B1</f>
        <v>74533.2</v>
      </c>
      <c r="F27" s="3">
        <f>E27-G2</f>
        <v>54533.2</v>
      </c>
      <c r="G27" s="3">
        <v>39700</v>
      </c>
      <c r="H27" s="3">
        <f t="shared" ref="H27:H28" si="11">G27/12</f>
        <v>3308.3333333333335</v>
      </c>
      <c r="I27" s="17">
        <f>G27/F27</f>
        <v>0.7279968899679462</v>
      </c>
      <c r="K27" s="11"/>
    </row>
    <row r="28" spans="1:11" x14ac:dyDescent="0.25">
      <c r="A28" s="9">
        <v>60</v>
      </c>
      <c r="B28" s="9">
        <f t="shared" si="10"/>
        <v>480</v>
      </c>
      <c r="C28" s="3">
        <f>B1*B28</f>
        <v>425.904</v>
      </c>
      <c r="D28" s="9">
        <f>B2*B28</f>
        <v>100800</v>
      </c>
      <c r="E28" s="3">
        <f>D28*B1</f>
        <v>89439.84</v>
      </c>
      <c r="F28" s="3">
        <f>E28-G2</f>
        <v>69439.839999999997</v>
      </c>
      <c r="G28" s="3">
        <v>49250</v>
      </c>
      <c r="H28" s="3">
        <f t="shared" si="11"/>
        <v>4104.166666666667</v>
      </c>
      <c r="I28" s="17">
        <f>G28/F28</f>
        <v>0.70924702591480626</v>
      </c>
      <c r="K28" s="11" t="s">
        <v>48</v>
      </c>
    </row>
    <row r="29" spans="1:11" x14ac:dyDescent="0.25">
      <c r="A29" s="14"/>
      <c r="B29" s="14"/>
      <c r="C29" s="15"/>
      <c r="D29" s="14"/>
      <c r="E29" s="15"/>
      <c r="F29" s="15"/>
      <c r="G29" s="15"/>
      <c r="H29" s="15"/>
      <c r="I29" s="19"/>
      <c r="K29" s="20"/>
    </row>
    <row r="30" spans="1:11" x14ac:dyDescent="0.25">
      <c r="A30" s="8" t="s">
        <v>29</v>
      </c>
      <c r="B30" s="8" t="s">
        <v>30</v>
      </c>
      <c r="C30" s="8" t="s">
        <v>40</v>
      </c>
      <c r="D30" s="8" t="s">
        <v>31</v>
      </c>
      <c r="E30" s="10" t="s">
        <v>32</v>
      </c>
      <c r="F30" s="10" t="s">
        <v>34</v>
      </c>
      <c r="G30" s="10" t="s">
        <v>35</v>
      </c>
      <c r="H30" s="10" t="s">
        <v>36</v>
      </c>
      <c r="I30" s="10" t="s">
        <v>60</v>
      </c>
      <c r="J30" s="13" t="s">
        <v>49</v>
      </c>
      <c r="K30" s="11" t="s">
        <v>38</v>
      </c>
    </row>
    <row r="31" spans="1:11" x14ac:dyDescent="0.25">
      <c r="A31" s="9">
        <v>40</v>
      </c>
      <c r="B31" s="9">
        <f>8*A31</f>
        <v>320</v>
      </c>
      <c r="C31" s="3">
        <f>B1*B31</f>
        <v>283.93599999999998</v>
      </c>
      <c r="D31" s="9">
        <f>B2*B31</f>
        <v>67200</v>
      </c>
      <c r="E31" s="3">
        <f>D31*B1</f>
        <v>59626.559999999998</v>
      </c>
      <c r="F31" s="3">
        <f>E31-15000</f>
        <v>44626.559999999998</v>
      </c>
      <c r="G31" s="3">
        <v>33000</v>
      </c>
      <c r="H31" s="3">
        <f>G31/12</f>
        <v>2750</v>
      </c>
      <c r="I31" s="17">
        <f>G31/F31</f>
        <v>0.73946994794131571</v>
      </c>
      <c r="K31" s="11" t="s">
        <v>93</v>
      </c>
    </row>
    <row r="32" spans="1:11" x14ac:dyDescent="0.25">
      <c r="A32" s="9">
        <v>50</v>
      </c>
      <c r="B32" s="9">
        <f t="shared" ref="B32:B33" si="12">8*A32</f>
        <v>400</v>
      </c>
      <c r="C32" s="3">
        <f>B1*B32</f>
        <v>354.92</v>
      </c>
      <c r="D32" s="9">
        <f>B2*B32</f>
        <v>84000</v>
      </c>
      <c r="E32" s="3">
        <f>D32*B1</f>
        <v>74533.2</v>
      </c>
      <c r="F32" s="3">
        <f t="shared" ref="F32:F33" si="13">E32-15000</f>
        <v>59533.2</v>
      </c>
      <c r="G32" s="3">
        <v>43000</v>
      </c>
      <c r="H32" s="3">
        <f t="shared" ref="H32:H33" si="14">G32/12</f>
        <v>3583.3333333333335</v>
      </c>
      <c r="I32" s="17">
        <f t="shared" ref="I32:I33" si="15">G32/F32</f>
        <v>0.72228605215241248</v>
      </c>
      <c r="K32" s="11"/>
    </row>
    <row r="33" spans="1:11" x14ac:dyDescent="0.25">
      <c r="A33" s="9">
        <v>60</v>
      </c>
      <c r="B33" s="9">
        <f t="shared" si="12"/>
        <v>480</v>
      </c>
      <c r="C33" s="3">
        <f>B1*B33</f>
        <v>425.904</v>
      </c>
      <c r="D33" s="9">
        <f>B2*B33</f>
        <v>100800</v>
      </c>
      <c r="E33" s="3">
        <f>D33*B1</f>
        <v>89439.84</v>
      </c>
      <c r="F33" s="3">
        <f t="shared" si="13"/>
        <v>74439.839999999997</v>
      </c>
      <c r="G33" s="3">
        <v>52500</v>
      </c>
      <c r="H33" s="3">
        <f t="shared" si="14"/>
        <v>4375</v>
      </c>
      <c r="I33" s="17">
        <f t="shared" si="15"/>
        <v>0.70526750191832766</v>
      </c>
      <c r="K33" s="11" t="s">
        <v>51</v>
      </c>
    </row>
    <row r="35" spans="1:11" x14ac:dyDescent="0.25">
      <c r="A35" s="8" t="s">
        <v>29</v>
      </c>
      <c r="B35" s="8" t="s">
        <v>30</v>
      </c>
      <c r="C35" s="8" t="s">
        <v>40</v>
      </c>
      <c r="D35" s="8" t="s">
        <v>31</v>
      </c>
      <c r="E35" s="10" t="s">
        <v>32</v>
      </c>
      <c r="F35" s="10" t="s">
        <v>34</v>
      </c>
      <c r="G35" s="10" t="s">
        <v>35</v>
      </c>
      <c r="H35" s="10" t="s">
        <v>36</v>
      </c>
      <c r="I35" s="10" t="s">
        <v>60</v>
      </c>
      <c r="J35" s="13" t="s">
        <v>49</v>
      </c>
      <c r="K35" s="11" t="s">
        <v>38</v>
      </c>
    </row>
    <row r="36" spans="1:11" x14ac:dyDescent="0.25">
      <c r="A36" s="9">
        <v>40</v>
      </c>
      <c r="B36" s="9">
        <f>8*A36</f>
        <v>320</v>
      </c>
      <c r="C36" s="3">
        <f>B1*B36</f>
        <v>283.93599999999998</v>
      </c>
      <c r="D36" s="9">
        <f>B2*B36</f>
        <v>67200</v>
      </c>
      <c r="E36" s="3">
        <f>D36*B1</f>
        <v>59626.559999999998</v>
      </c>
      <c r="F36" s="3">
        <f>E36-10000</f>
        <v>49626.559999999998</v>
      </c>
      <c r="G36" s="3">
        <v>36300</v>
      </c>
      <c r="H36" s="3">
        <f>G36/12</f>
        <v>3025</v>
      </c>
      <c r="I36" s="17">
        <f>G36/F36</f>
        <v>0.73146315198957979</v>
      </c>
      <c r="K36" s="11" t="s">
        <v>93</v>
      </c>
    </row>
    <row r="37" spans="1:11" x14ac:dyDescent="0.25">
      <c r="A37" s="9">
        <v>50</v>
      </c>
      <c r="B37" s="9">
        <f t="shared" ref="B37:B38" si="16">8*A37</f>
        <v>400</v>
      </c>
      <c r="C37" s="3">
        <f>B1*B37</f>
        <v>354.92</v>
      </c>
      <c r="D37" s="9">
        <f>B2*B37</f>
        <v>84000</v>
      </c>
      <c r="E37" s="3">
        <f>D37*B1</f>
        <v>74533.2</v>
      </c>
      <c r="F37" s="3">
        <f t="shared" ref="F37:F38" si="17">E37-10000</f>
        <v>64533.2</v>
      </c>
      <c r="G37" s="3">
        <v>46000</v>
      </c>
      <c r="H37" s="3">
        <f t="shared" ref="H37:H38" si="18">G37/12</f>
        <v>3833.3333333333335</v>
      </c>
      <c r="I37" s="17">
        <f t="shared" ref="I37:I38" si="19">G37/F37</f>
        <v>0.71281139010617789</v>
      </c>
      <c r="K37" s="11"/>
    </row>
    <row r="38" spans="1:11" x14ac:dyDescent="0.25">
      <c r="A38" s="9">
        <v>60</v>
      </c>
      <c r="B38" s="9">
        <f t="shared" si="16"/>
        <v>480</v>
      </c>
      <c r="C38" s="3">
        <f>B1*B38</f>
        <v>425.904</v>
      </c>
      <c r="D38" s="9">
        <f>B2*B38</f>
        <v>100800</v>
      </c>
      <c r="E38" s="3">
        <f>D38*B1</f>
        <v>89439.84</v>
      </c>
      <c r="F38" s="3">
        <f t="shared" si="17"/>
        <v>79439.839999999997</v>
      </c>
      <c r="G38" s="3">
        <v>55000</v>
      </c>
      <c r="H38" s="3">
        <f t="shared" si="18"/>
        <v>4583.333333333333</v>
      </c>
      <c r="I38" s="17">
        <f t="shared" si="19"/>
        <v>0.69234781943166057</v>
      </c>
      <c r="K38" s="11" t="s">
        <v>52</v>
      </c>
    </row>
    <row r="40" spans="1:11" x14ac:dyDescent="0.25">
      <c r="A40" s="8" t="s">
        <v>29</v>
      </c>
      <c r="B40" s="8" t="s">
        <v>30</v>
      </c>
      <c r="C40" s="8" t="s">
        <v>40</v>
      </c>
      <c r="D40" s="8" t="s">
        <v>31</v>
      </c>
      <c r="E40" s="10" t="s">
        <v>32</v>
      </c>
      <c r="F40" s="10" t="s">
        <v>34</v>
      </c>
      <c r="G40" s="10" t="s">
        <v>35</v>
      </c>
      <c r="H40" s="10" t="s">
        <v>36</v>
      </c>
      <c r="I40" s="10" t="s">
        <v>60</v>
      </c>
      <c r="J40" s="13" t="s">
        <v>49</v>
      </c>
      <c r="K40" s="11" t="s">
        <v>38</v>
      </c>
    </row>
    <row r="41" spans="1:11" x14ac:dyDescent="0.25">
      <c r="A41" s="9"/>
      <c r="B41" s="9"/>
      <c r="C41" s="3"/>
      <c r="D41" s="9"/>
      <c r="E41" s="3">
        <v>50000</v>
      </c>
      <c r="F41" s="3">
        <f>E41-20000</f>
        <v>30000</v>
      </c>
      <c r="G41" s="3">
        <v>23000</v>
      </c>
      <c r="H41" s="3">
        <f>G41/12</f>
        <v>1916.6666666666667</v>
      </c>
      <c r="I41" s="17">
        <f>G41/F41</f>
        <v>0.76666666666666672</v>
      </c>
      <c r="K41" s="11" t="s">
        <v>39</v>
      </c>
    </row>
    <row r="42" spans="1:11" x14ac:dyDescent="0.25">
      <c r="A42" s="9"/>
      <c r="B42" s="9"/>
      <c r="C42" s="3"/>
      <c r="D42" s="9"/>
      <c r="E42" s="3">
        <v>60000</v>
      </c>
      <c r="F42" s="3">
        <f t="shared" ref="F42:F43" si="20">E42-20000</f>
        <v>40000</v>
      </c>
      <c r="G42" s="3">
        <v>30000</v>
      </c>
      <c r="H42" s="3">
        <f t="shared" ref="H42:H43" si="21">G42/12</f>
        <v>2500</v>
      </c>
      <c r="I42" s="17">
        <f t="shared" ref="I42:I43" si="22">G42/F42</f>
        <v>0.75</v>
      </c>
      <c r="K42" s="11" t="s">
        <v>39</v>
      </c>
    </row>
    <row r="43" spans="1:11" x14ac:dyDescent="0.25">
      <c r="A43" s="9"/>
      <c r="B43" s="9"/>
      <c r="C43" s="3"/>
      <c r="D43" s="9"/>
      <c r="E43" s="3">
        <v>70000</v>
      </c>
      <c r="F43" s="3">
        <f t="shared" si="20"/>
        <v>50000</v>
      </c>
      <c r="G43" s="3">
        <v>36600</v>
      </c>
      <c r="H43" s="3">
        <f t="shared" si="21"/>
        <v>3050</v>
      </c>
      <c r="I43" s="17">
        <f t="shared" si="22"/>
        <v>0.73199999999999998</v>
      </c>
      <c r="K43" s="11" t="s">
        <v>48</v>
      </c>
    </row>
    <row r="45" spans="1:11" x14ac:dyDescent="0.25">
      <c r="A45" s="8" t="s">
        <v>29</v>
      </c>
      <c r="B45" s="8" t="s">
        <v>30</v>
      </c>
      <c r="C45" s="8" t="s">
        <v>40</v>
      </c>
      <c r="D45" s="8" t="s">
        <v>31</v>
      </c>
      <c r="E45" s="10" t="s">
        <v>32</v>
      </c>
      <c r="F45" s="10" t="s">
        <v>34</v>
      </c>
      <c r="G45" s="10" t="s">
        <v>35</v>
      </c>
      <c r="H45" s="10" t="s">
        <v>36</v>
      </c>
      <c r="I45" s="10" t="s">
        <v>60</v>
      </c>
      <c r="J45" s="13" t="s">
        <v>49</v>
      </c>
      <c r="K45" s="11" t="s">
        <v>38</v>
      </c>
    </row>
    <row r="46" spans="1:11" x14ac:dyDescent="0.25">
      <c r="A46" s="9"/>
      <c r="B46" s="9"/>
      <c r="C46" s="3"/>
      <c r="D46" s="9"/>
      <c r="E46" s="3">
        <v>50000</v>
      </c>
      <c r="F46" s="3">
        <f>E46-15000</f>
        <v>35000</v>
      </c>
      <c r="G46" s="3">
        <v>26300</v>
      </c>
      <c r="H46" s="3">
        <f>G46/12</f>
        <v>2191.6666666666665</v>
      </c>
      <c r="I46" s="17">
        <f>G46/F46</f>
        <v>0.75142857142857145</v>
      </c>
      <c r="K46" s="11" t="s">
        <v>39</v>
      </c>
    </row>
    <row r="47" spans="1:11" x14ac:dyDescent="0.25">
      <c r="A47" s="9"/>
      <c r="B47" s="9"/>
      <c r="C47" s="3"/>
      <c r="D47" s="9"/>
      <c r="E47" s="3">
        <v>60000</v>
      </c>
      <c r="F47" s="3">
        <f t="shared" ref="F47:F48" si="23">E47-15000</f>
        <v>45000</v>
      </c>
      <c r="G47" s="3">
        <v>33300</v>
      </c>
      <c r="H47" s="3">
        <f t="shared" ref="H47:H48" si="24">G47/12</f>
        <v>2775</v>
      </c>
      <c r="I47" s="17">
        <f t="shared" ref="I47:I48" si="25">G47/F47</f>
        <v>0.74</v>
      </c>
      <c r="K47" s="11" t="s">
        <v>39</v>
      </c>
    </row>
    <row r="48" spans="1:11" x14ac:dyDescent="0.25">
      <c r="A48" s="9"/>
      <c r="B48" s="9"/>
      <c r="C48" s="3"/>
      <c r="D48" s="9"/>
      <c r="E48" s="3">
        <v>70000</v>
      </c>
      <c r="F48" s="3">
        <f t="shared" si="23"/>
        <v>55000</v>
      </c>
      <c r="G48" s="3">
        <v>40100</v>
      </c>
      <c r="H48" s="3">
        <f t="shared" si="24"/>
        <v>3341.6666666666665</v>
      </c>
      <c r="I48" s="17">
        <f t="shared" si="25"/>
        <v>0.72909090909090912</v>
      </c>
      <c r="K48" s="11" t="s">
        <v>51</v>
      </c>
    </row>
    <row r="50" spans="1:11" x14ac:dyDescent="0.25">
      <c r="A50" s="8" t="s">
        <v>29</v>
      </c>
      <c r="B50" s="8" t="s">
        <v>30</v>
      </c>
      <c r="C50" s="8" t="s">
        <v>40</v>
      </c>
      <c r="D50" s="8" t="s">
        <v>31</v>
      </c>
      <c r="E50" s="10" t="s">
        <v>32</v>
      </c>
      <c r="F50" s="10" t="s">
        <v>34</v>
      </c>
      <c r="G50" s="10" t="s">
        <v>35</v>
      </c>
      <c r="H50" s="10" t="s">
        <v>36</v>
      </c>
      <c r="I50" s="10" t="s">
        <v>60</v>
      </c>
      <c r="J50" s="13" t="s">
        <v>49</v>
      </c>
      <c r="K50" s="11" t="s">
        <v>38</v>
      </c>
    </row>
    <row r="51" spans="1:11" x14ac:dyDescent="0.25">
      <c r="A51" s="9"/>
      <c r="B51" s="9"/>
      <c r="C51" s="3"/>
      <c r="D51" s="9"/>
      <c r="E51" s="3">
        <v>50000</v>
      </c>
      <c r="F51" s="3">
        <f>E51-10000</f>
        <v>40000</v>
      </c>
      <c r="G51" s="3">
        <v>31000</v>
      </c>
      <c r="H51" s="3">
        <f>G51/12</f>
        <v>2583.3333333333335</v>
      </c>
      <c r="I51" s="17">
        <f>G51/F51</f>
        <v>0.77500000000000002</v>
      </c>
      <c r="K51" s="11" t="s">
        <v>54</v>
      </c>
    </row>
    <row r="52" spans="1:11" x14ac:dyDescent="0.25">
      <c r="A52" s="9"/>
      <c r="B52" s="9"/>
      <c r="C52" s="3"/>
      <c r="D52" s="9"/>
      <c r="E52" s="3">
        <v>60000</v>
      </c>
      <c r="F52" s="3">
        <f t="shared" ref="F52:F53" si="26">E52-10000</f>
        <v>50000</v>
      </c>
      <c r="G52" s="3">
        <v>38086</v>
      </c>
      <c r="H52" s="3">
        <f t="shared" ref="H52:H53" si="27">G52/12</f>
        <v>3173.8333333333335</v>
      </c>
      <c r="I52" s="17">
        <f t="shared" ref="I52:I53" si="28">G52/F52</f>
        <v>0.76171999999999995</v>
      </c>
      <c r="K52" s="11" t="s">
        <v>54</v>
      </c>
    </row>
    <row r="53" spans="1:11" x14ac:dyDescent="0.25">
      <c r="A53" s="9"/>
      <c r="B53" s="9"/>
      <c r="C53" s="3"/>
      <c r="D53" s="9"/>
      <c r="E53" s="3">
        <v>70000</v>
      </c>
      <c r="F53" s="3">
        <f t="shared" si="26"/>
        <v>60000</v>
      </c>
      <c r="G53" s="3">
        <v>45000</v>
      </c>
      <c r="H53" s="3">
        <f t="shared" si="27"/>
        <v>3750</v>
      </c>
      <c r="I53" s="17">
        <f t="shared" si="28"/>
        <v>0.75</v>
      </c>
      <c r="K53" s="11" t="s">
        <v>52</v>
      </c>
    </row>
    <row r="54" spans="1:11" x14ac:dyDescent="0.25">
      <c r="A54" s="14"/>
      <c r="B54" s="14"/>
      <c r="C54" s="15"/>
      <c r="D54" s="14"/>
      <c r="E54" s="15"/>
      <c r="F54" s="15"/>
      <c r="G54" s="15"/>
      <c r="H54" s="15"/>
      <c r="I54" s="19"/>
      <c r="K54" s="20"/>
    </row>
    <row r="55" spans="1:11" x14ac:dyDescent="0.25">
      <c r="A55" s="14"/>
      <c r="B55" s="14"/>
      <c r="C55" s="15"/>
      <c r="D55" s="14"/>
      <c r="E55" s="15"/>
      <c r="F55" s="15"/>
      <c r="G55" s="15"/>
      <c r="H55" s="15"/>
      <c r="I55" s="19"/>
      <c r="K55" s="20"/>
    </row>
    <row r="56" spans="1:11" x14ac:dyDescent="0.25">
      <c r="A56" s="14"/>
      <c r="B56" s="14"/>
      <c r="C56" s="15"/>
      <c r="D56" s="14"/>
      <c r="E56" s="15"/>
      <c r="F56" s="15"/>
      <c r="G56" s="15"/>
      <c r="H56" s="15"/>
      <c r="I56" s="19"/>
      <c r="K56" s="20"/>
    </row>
    <row r="57" spans="1:11" x14ac:dyDescent="0.25">
      <c r="A57" s="14"/>
      <c r="B57" s="14"/>
      <c r="C57" s="15"/>
      <c r="D57" s="14"/>
      <c r="E57" s="15"/>
      <c r="F57" s="15"/>
      <c r="G57" s="15"/>
      <c r="H57" s="15"/>
      <c r="I57" s="19"/>
      <c r="K57" s="20"/>
    </row>
    <row r="59" spans="1:11" x14ac:dyDescent="0.25">
      <c r="A59" s="2" t="s">
        <v>63</v>
      </c>
      <c r="B59" s="2">
        <v>47898</v>
      </c>
      <c r="C59" s="2">
        <f>B59/12</f>
        <v>3991.5</v>
      </c>
    </row>
    <row r="60" spans="1:11" x14ac:dyDescent="0.25">
      <c r="A60" s="2" t="s">
        <v>61</v>
      </c>
      <c r="B60" s="2">
        <v>60000</v>
      </c>
      <c r="C60" s="2">
        <f t="shared" ref="C60:C66" si="29">B60/12</f>
        <v>5000</v>
      </c>
    </row>
    <row r="61" spans="1:11" x14ac:dyDescent="0.25">
      <c r="A61" s="2" t="s">
        <v>62</v>
      </c>
      <c r="B61" s="2">
        <v>67180</v>
      </c>
      <c r="C61" s="2">
        <f t="shared" si="29"/>
        <v>5598.333333333333</v>
      </c>
    </row>
    <row r="62" spans="1:11" x14ac:dyDescent="0.25">
      <c r="A62" s="2" t="s">
        <v>64</v>
      </c>
      <c r="B62" s="2">
        <v>5000</v>
      </c>
      <c r="C62" s="2">
        <f t="shared" si="29"/>
        <v>416.66666666666669</v>
      </c>
    </row>
    <row r="63" spans="1:11" x14ac:dyDescent="0.25">
      <c r="A63" s="2" t="s">
        <v>65</v>
      </c>
      <c r="B63" s="2">
        <v>8000</v>
      </c>
      <c r="C63" s="2">
        <f t="shared" si="29"/>
        <v>666.66666666666663</v>
      </c>
    </row>
    <row r="64" spans="1:11" x14ac:dyDescent="0.25">
      <c r="A64" s="2" t="s">
        <v>66</v>
      </c>
      <c r="B64" s="2">
        <v>2400</v>
      </c>
      <c r="C64" s="2">
        <f t="shared" si="29"/>
        <v>200</v>
      </c>
    </row>
    <row r="65" spans="1:3" x14ac:dyDescent="0.25">
      <c r="A65" s="2" t="s">
        <v>67</v>
      </c>
      <c r="B65" s="2">
        <v>920</v>
      </c>
      <c r="C65" s="2">
        <f t="shared" si="29"/>
        <v>76.666666666666671</v>
      </c>
    </row>
    <row r="66" spans="1:3" x14ac:dyDescent="0.25">
      <c r="A66" s="2" t="s">
        <v>68</v>
      </c>
      <c r="B66" s="2">
        <v>300</v>
      </c>
      <c r="C66" s="2">
        <f t="shared" si="29"/>
        <v>25</v>
      </c>
    </row>
    <row r="68" spans="1:3" x14ac:dyDescent="0.25">
      <c r="A68" t="s">
        <v>69</v>
      </c>
      <c r="B68">
        <f>SUM(B61,B62,B63,B64,B65,B66)</f>
        <v>83800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7" workbookViewId="0">
      <selection activeCell="D22" sqref="D22"/>
    </sheetView>
  </sheetViews>
  <sheetFormatPr baseColWidth="10" defaultRowHeight="15" x14ac:dyDescent="0.25"/>
  <cols>
    <col min="1" max="1" width="14.140625" bestFit="1" customWidth="1"/>
    <col min="4" max="4" width="12.42578125" bestFit="1" customWidth="1"/>
    <col min="5" max="8" width="12.42578125" customWidth="1"/>
    <col min="9" max="9" width="14" bestFit="1" customWidth="1"/>
    <col min="10" max="10" width="14.28515625" bestFit="1" customWidth="1"/>
  </cols>
  <sheetData>
    <row r="1" spans="1:14" x14ac:dyDescent="0.25">
      <c r="A1" s="5" t="s">
        <v>76</v>
      </c>
      <c r="B1" s="5" t="s">
        <v>77</v>
      </c>
      <c r="C1" s="5"/>
      <c r="D1" s="5" t="s">
        <v>78</v>
      </c>
      <c r="E1" s="5"/>
      <c r="F1" s="5"/>
      <c r="G1" s="5"/>
      <c r="H1" s="5"/>
      <c r="I1" s="5"/>
      <c r="J1" s="5" t="s">
        <v>79</v>
      </c>
      <c r="M1" s="21" t="s">
        <v>81</v>
      </c>
      <c r="N1" s="2"/>
    </row>
    <row r="2" spans="1:14" x14ac:dyDescent="0.25">
      <c r="A2" s="2">
        <v>4305</v>
      </c>
      <c r="B2" s="2">
        <f>A2*12</f>
        <v>51660</v>
      </c>
      <c r="C2" s="2"/>
      <c r="D2" s="2">
        <v>243</v>
      </c>
      <c r="E2" s="2"/>
      <c r="F2" s="2"/>
      <c r="G2" s="2"/>
      <c r="H2" s="2"/>
      <c r="I2" s="2"/>
      <c r="J2" s="2">
        <f>12*D2</f>
        <v>2916</v>
      </c>
      <c r="M2" s="5" t="s">
        <v>72</v>
      </c>
      <c r="N2" s="2">
        <v>51</v>
      </c>
    </row>
    <row r="3" spans="1:14" x14ac:dyDescent="0.25">
      <c r="A3" s="2">
        <f>B3/12</f>
        <v>358.75</v>
      </c>
      <c r="B3" s="2">
        <v>4305</v>
      </c>
      <c r="C3" s="2"/>
      <c r="D3" s="2"/>
      <c r="E3" s="2"/>
      <c r="F3" s="2"/>
      <c r="G3" s="2"/>
      <c r="H3" s="2"/>
      <c r="I3" s="2"/>
      <c r="J3" s="2"/>
      <c r="M3" s="5" t="s">
        <v>82</v>
      </c>
      <c r="N3" s="2">
        <v>43.91</v>
      </c>
    </row>
    <row r="4" spans="1:14" x14ac:dyDescent="0.25">
      <c r="A4" s="2"/>
      <c r="B4" s="2">
        <f>B2+B3</f>
        <v>55965</v>
      </c>
      <c r="C4" s="2"/>
      <c r="D4" s="2"/>
      <c r="E4" s="2"/>
      <c r="F4" s="2"/>
      <c r="G4" s="2"/>
      <c r="H4" s="2"/>
      <c r="I4" s="2"/>
      <c r="J4" s="2"/>
      <c r="M4" s="2"/>
      <c r="N4" s="2">
        <f>N2+N3</f>
        <v>94.91</v>
      </c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4" x14ac:dyDescent="0.25">
      <c r="A7" s="5" t="s">
        <v>80</v>
      </c>
      <c r="B7" s="2"/>
      <c r="D7" s="5" t="s">
        <v>83</v>
      </c>
      <c r="E7" s="5" t="s">
        <v>91</v>
      </c>
      <c r="F7" s="5" t="s">
        <v>92</v>
      </c>
      <c r="G7" s="5" t="s">
        <v>88</v>
      </c>
      <c r="H7" s="5" t="s">
        <v>89</v>
      </c>
      <c r="I7" s="5" t="s">
        <v>90</v>
      </c>
      <c r="J7" s="5" t="s">
        <v>86</v>
      </c>
      <c r="K7" s="5" t="s">
        <v>87</v>
      </c>
      <c r="L7" s="5" t="s">
        <v>85</v>
      </c>
      <c r="M7" s="5" t="s">
        <v>84</v>
      </c>
    </row>
    <row r="8" spans="1:14" x14ac:dyDescent="0.25">
      <c r="A8" s="2">
        <v>5000</v>
      </c>
      <c r="B8" s="2">
        <f>A8*12</f>
        <v>60000</v>
      </c>
      <c r="D8" s="5">
        <v>0</v>
      </c>
      <c r="E8" s="5">
        <f>N4</f>
        <v>94.91</v>
      </c>
      <c r="F8" s="22">
        <f>D8/G8</f>
        <v>0</v>
      </c>
      <c r="G8" s="5">
        <v>4305</v>
      </c>
      <c r="H8" s="5">
        <v>3528</v>
      </c>
      <c r="I8" s="5">
        <f>H8-E8</f>
        <v>3433.09</v>
      </c>
      <c r="J8" s="2">
        <f>D8+G8</f>
        <v>4305</v>
      </c>
      <c r="K8" s="2">
        <v>3528</v>
      </c>
      <c r="L8" s="2">
        <f>K8-E8</f>
        <v>3433.09</v>
      </c>
      <c r="M8" s="2">
        <f>L8-I8</f>
        <v>0</v>
      </c>
    </row>
    <row r="9" spans="1:14" x14ac:dyDescent="0.25">
      <c r="A9" s="2"/>
      <c r="B9" s="2">
        <f>B8-B4</f>
        <v>4035</v>
      </c>
      <c r="D9" s="5">
        <v>95</v>
      </c>
      <c r="E9" s="5">
        <f>N4</f>
        <v>94.91</v>
      </c>
      <c r="F9" s="22">
        <f t="shared" ref="F9:F17" si="0">D9/G9</f>
        <v>2.2067363530778164E-2</v>
      </c>
      <c r="G9" s="5">
        <v>4305</v>
      </c>
      <c r="H9" s="5">
        <v>3528</v>
      </c>
      <c r="I9" s="5">
        <f t="shared" ref="I9:I17" si="1">H9-E9</f>
        <v>3433.09</v>
      </c>
      <c r="J9" s="2">
        <f t="shared" ref="J9:J17" si="2">D9+G9</f>
        <v>4400</v>
      </c>
      <c r="K9" s="2">
        <v>3596</v>
      </c>
      <c r="L9" s="2">
        <f t="shared" ref="L9:L17" si="3">K9-E9</f>
        <v>3501.09</v>
      </c>
      <c r="M9" s="2">
        <f t="shared" ref="M9:M17" si="4">L9-I9</f>
        <v>68</v>
      </c>
    </row>
    <row r="10" spans="1:14" x14ac:dyDescent="0.25">
      <c r="A10" s="2"/>
      <c r="B10" s="2">
        <f>B9/12</f>
        <v>336.25</v>
      </c>
      <c r="D10" s="5">
        <f>D9+50</f>
        <v>145</v>
      </c>
      <c r="E10" s="5">
        <f>N4</f>
        <v>94.91</v>
      </c>
      <c r="F10" s="22">
        <f t="shared" si="0"/>
        <v>3.3681765389082463E-2</v>
      </c>
      <c r="G10" s="5">
        <v>4305</v>
      </c>
      <c r="H10" s="5">
        <v>3528</v>
      </c>
      <c r="I10" s="5">
        <f t="shared" si="1"/>
        <v>3433.09</v>
      </c>
      <c r="J10" s="2">
        <f t="shared" si="2"/>
        <v>4450</v>
      </c>
      <c r="K10" s="2">
        <v>3631</v>
      </c>
      <c r="L10" s="2">
        <f t="shared" si="3"/>
        <v>3536.09</v>
      </c>
      <c r="M10" s="2">
        <f t="shared" si="4"/>
        <v>103</v>
      </c>
    </row>
    <row r="11" spans="1:14" x14ac:dyDescent="0.25">
      <c r="D11" s="5">
        <f>D10+50</f>
        <v>195</v>
      </c>
      <c r="E11" s="5">
        <f>N4</f>
        <v>94.91</v>
      </c>
      <c r="F11" s="22">
        <f t="shared" si="0"/>
        <v>4.5296167247386762E-2</v>
      </c>
      <c r="G11" s="5">
        <v>4305</v>
      </c>
      <c r="H11" s="5">
        <v>3528</v>
      </c>
      <c r="I11" s="5">
        <f t="shared" si="1"/>
        <v>3433.09</v>
      </c>
      <c r="J11" s="2">
        <f t="shared" si="2"/>
        <v>4500</v>
      </c>
      <c r="K11" s="2">
        <v>3667</v>
      </c>
      <c r="L11" s="2">
        <f t="shared" si="3"/>
        <v>3572.09</v>
      </c>
      <c r="M11" s="2">
        <f t="shared" si="4"/>
        <v>139</v>
      </c>
    </row>
    <row r="12" spans="1:14" x14ac:dyDescent="0.25">
      <c r="A12" t="s">
        <v>122</v>
      </c>
      <c r="B12" t="s">
        <v>123</v>
      </c>
      <c r="D12" s="5">
        <f>D11+50</f>
        <v>245</v>
      </c>
      <c r="E12" s="5">
        <f>N4</f>
        <v>94.91</v>
      </c>
      <c r="F12" s="22">
        <f t="shared" si="0"/>
        <v>5.6910569105691054E-2</v>
      </c>
      <c r="G12" s="5">
        <v>4305</v>
      </c>
      <c r="H12" s="5">
        <v>3528</v>
      </c>
      <c r="I12" s="5">
        <f t="shared" si="1"/>
        <v>3433.09</v>
      </c>
      <c r="J12" s="2">
        <f t="shared" si="2"/>
        <v>4550</v>
      </c>
      <c r="K12" s="2">
        <v>3702</v>
      </c>
      <c r="L12" s="2">
        <f t="shared" si="3"/>
        <v>3607.09</v>
      </c>
      <c r="M12" s="2">
        <f t="shared" si="4"/>
        <v>174</v>
      </c>
    </row>
    <row r="13" spans="1:14" x14ac:dyDescent="0.25">
      <c r="A13">
        <v>4304</v>
      </c>
      <c r="B13">
        <f>A13*12</f>
        <v>51648</v>
      </c>
      <c r="D13" s="5">
        <f>D12+50</f>
        <v>295</v>
      </c>
      <c r="E13" s="5">
        <f>N4</f>
        <v>94.91</v>
      </c>
      <c r="F13" s="22">
        <f t="shared" si="0"/>
        <v>6.852497096399536E-2</v>
      </c>
      <c r="G13" s="5">
        <v>4305</v>
      </c>
      <c r="H13" s="5">
        <v>3528</v>
      </c>
      <c r="I13" s="5">
        <f t="shared" si="1"/>
        <v>3433.09</v>
      </c>
      <c r="J13" s="2">
        <f t="shared" si="2"/>
        <v>4600</v>
      </c>
      <c r="K13" s="2">
        <v>3737</v>
      </c>
      <c r="L13" s="2">
        <f t="shared" si="3"/>
        <v>3642.09</v>
      </c>
      <c r="M13" s="2">
        <f t="shared" si="4"/>
        <v>209</v>
      </c>
    </row>
    <row r="14" spans="1:14" x14ac:dyDescent="0.25">
      <c r="B14">
        <v>1833</v>
      </c>
      <c r="D14" s="5">
        <f>D13+50</f>
        <v>345</v>
      </c>
      <c r="E14" s="5">
        <f>N4</f>
        <v>94.91</v>
      </c>
      <c r="F14" s="22">
        <f t="shared" si="0"/>
        <v>8.0139372822299645E-2</v>
      </c>
      <c r="G14" s="5">
        <v>4305</v>
      </c>
      <c r="H14" s="5">
        <v>3528</v>
      </c>
      <c r="I14" s="5">
        <f t="shared" si="1"/>
        <v>3433.09</v>
      </c>
      <c r="J14" s="2">
        <f t="shared" si="2"/>
        <v>4650</v>
      </c>
      <c r="K14" s="2">
        <v>3771</v>
      </c>
      <c r="L14" s="2">
        <f t="shared" si="3"/>
        <v>3676.09</v>
      </c>
      <c r="M14" s="2">
        <f t="shared" si="4"/>
        <v>243</v>
      </c>
    </row>
    <row r="15" spans="1:14" x14ac:dyDescent="0.25">
      <c r="B15">
        <v>4000</v>
      </c>
      <c r="D15" s="5">
        <f t="shared" ref="D15:D17" si="5">D14+50</f>
        <v>395</v>
      </c>
      <c r="E15" s="5">
        <f>N4</f>
        <v>94.91</v>
      </c>
      <c r="F15" s="22">
        <f t="shared" si="0"/>
        <v>9.1753774680603944E-2</v>
      </c>
      <c r="G15" s="5">
        <v>4305</v>
      </c>
      <c r="H15" s="5">
        <v>3528</v>
      </c>
      <c r="I15" s="5">
        <f t="shared" si="1"/>
        <v>3433.09</v>
      </c>
      <c r="J15" s="2">
        <f t="shared" si="2"/>
        <v>4700</v>
      </c>
      <c r="K15" s="2">
        <v>3806</v>
      </c>
      <c r="L15" s="2">
        <f t="shared" si="3"/>
        <v>3711.09</v>
      </c>
      <c r="M15" s="2">
        <f t="shared" si="4"/>
        <v>278</v>
      </c>
    </row>
    <row r="16" spans="1:14" x14ac:dyDescent="0.25">
      <c r="B16">
        <f>SUM(B13:B15)</f>
        <v>57481</v>
      </c>
      <c r="D16" s="5">
        <f t="shared" si="5"/>
        <v>445</v>
      </c>
      <c r="E16" s="5">
        <f>N4</f>
        <v>94.91</v>
      </c>
      <c r="F16" s="22">
        <f t="shared" si="0"/>
        <v>0.10336817653890824</v>
      </c>
      <c r="G16" s="5">
        <v>4305</v>
      </c>
      <c r="H16" s="5">
        <v>3528</v>
      </c>
      <c r="I16" s="5">
        <f t="shared" si="1"/>
        <v>3433.09</v>
      </c>
      <c r="J16" s="2">
        <f t="shared" si="2"/>
        <v>4750</v>
      </c>
      <c r="K16" s="2">
        <v>3840</v>
      </c>
      <c r="L16" s="2">
        <f t="shared" si="3"/>
        <v>3745.09</v>
      </c>
      <c r="M16" s="2">
        <f t="shared" si="4"/>
        <v>312</v>
      </c>
    </row>
    <row r="17" spans="1:13" x14ac:dyDescent="0.25">
      <c r="A17" t="s">
        <v>126</v>
      </c>
      <c r="B17">
        <v>64500</v>
      </c>
      <c r="C17">
        <f>B17/12</f>
        <v>5375</v>
      </c>
      <c r="D17" s="5">
        <f t="shared" si="5"/>
        <v>495</v>
      </c>
      <c r="E17" s="5">
        <f>N4</f>
        <v>94.91</v>
      </c>
      <c r="F17" s="22">
        <f t="shared" si="0"/>
        <v>0.11498257839721254</v>
      </c>
      <c r="G17" s="5">
        <v>4305</v>
      </c>
      <c r="H17" s="5">
        <v>3528</v>
      </c>
      <c r="I17" s="5">
        <f t="shared" si="1"/>
        <v>3433.09</v>
      </c>
      <c r="J17" s="2">
        <f t="shared" si="2"/>
        <v>4800</v>
      </c>
      <c r="K17" s="2">
        <v>3874</v>
      </c>
      <c r="L17" s="2">
        <f t="shared" si="3"/>
        <v>3779.09</v>
      </c>
      <c r="M17" s="2">
        <f t="shared" si="4"/>
        <v>346</v>
      </c>
    </row>
    <row r="19" spans="1:13" x14ac:dyDescent="0.25">
      <c r="A19" t="s">
        <v>91</v>
      </c>
      <c r="B19">
        <f>120*12</f>
        <v>1440</v>
      </c>
    </row>
    <row r="20" spans="1:13" x14ac:dyDescent="0.25">
      <c r="B20">
        <f>45*12</f>
        <v>540</v>
      </c>
    </row>
    <row r="21" spans="1:13" x14ac:dyDescent="0.25">
      <c r="B21">
        <f>30*12</f>
        <v>360</v>
      </c>
    </row>
    <row r="22" spans="1:13" x14ac:dyDescent="0.25">
      <c r="B22">
        <v>9000</v>
      </c>
    </row>
    <row r="23" spans="1:13" x14ac:dyDescent="0.25">
      <c r="A23" t="s">
        <v>126</v>
      </c>
      <c r="B23">
        <f>SUM(B19:B22)</f>
        <v>11340</v>
      </c>
    </row>
    <row r="25" spans="1:13" x14ac:dyDescent="0.25">
      <c r="A25" t="s">
        <v>127</v>
      </c>
      <c r="B25">
        <f>B17+B23</f>
        <v>75840</v>
      </c>
    </row>
    <row r="27" spans="1:13" x14ac:dyDescent="0.25">
      <c r="A27" t="s">
        <v>124</v>
      </c>
      <c r="B27" t="s">
        <v>125</v>
      </c>
    </row>
    <row r="28" spans="1:13" x14ac:dyDescent="0.25">
      <c r="B28">
        <v>46160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2"/>
      <c r="B1" s="2"/>
      <c r="C1" s="5" t="s">
        <v>6</v>
      </c>
      <c r="D1" s="2"/>
    </row>
    <row r="2" spans="1:4" x14ac:dyDescent="0.25">
      <c r="A2" s="5" t="s">
        <v>98</v>
      </c>
      <c r="B2" s="2">
        <v>4800</v>
      </c>
      <c r="C2" s="2">
        <f>B2*12</f>
        <v>57600</v>
      </c>
      <c r="D2" s="2"/>
    </row>
    <row r="3" spans="1:4" x14ac:dyDescent="0.25">
      <c r="A3" s="5" t="s">
        <v>99</v>
      </c>
      <c r="B3" s="2">
        <f>C3/12</f>
        <v>333.33333333333331</v>
      </c>
      <c r="C3" s="2">
        <v>4000</v>
      </c>
      <c r="D3" s="2"/>
    </row>
    <row r="4" spans="1:4" x14ac:dyDescent="0.25">
      <c r="A4" s="5" t="s">
        <v>100</v>
      </c>
      <c r="B4" s="2">
        <v>750</v>
      </c>
      <c r="C4" s="2">
        <f>B4*12</f>
        <v>9000</v>
      </c>
      <c r="D4" s="2"/>
    </row>
    <row r="5" spans="1:4" x14ac:dyDescent="0.25">
      <c r="A5" s="5" t="s">
        <v>101</v>
      </c>
      <c r="B5" s="2">
        <f>C5/12</f>
        <v>166.66666666666666</v>
      </c>
      <c r="C5" s="2">
        <v>2000</v>
      </c>
      <c r="D5" s="2"/>
    </row>
    <row r="6" spans="1:4" x14ac:dyDescent="0.25">
      <c r="A6" s="5" t="s">
        <v>102</v>
      </c>
      <c r="B6" s="2">
        <v>45</v>
      </c>
      <c r="C6" s="2">
        <f>B6*12</f>
        <v>540</v>
      </c>
      <c r="D6" s="2"/>
    </row>
    <row r="7" spans="1:4" x14ac:dyDescent="0.25">
      <c r="A7" s="5" t="s">
        <v>72</v>
      </c>
      <c r="B7" s="2">
        <v>120</v>
      </c>
      <c r="C7" s="2">
        <f>B7*12</f>
        <v>1440</v>
      </c>
      <c r="D7" s="2"/>
    </row>
    <row r="8" spans="1:4" x14ac:dyDescent="0.25">
      <c r="A8" s="2"/>
      <c r="B8" s="2"/>
      <c r="C8" s="2"/>
      <c r="D8" s="2"/>
    </row>
    <row r="9" spans="1:4" x14ac:dyDescent="0.25">
      <c r="A9" s="5" t="s">
        <v>11</v>
      </c>
      <c r="B9" s="2">
        <f>SUM(B2:B7)</f>
        <v>6215</v>
      </c>
      <c r="C9" s="2">
        <f>SUM(C2:C7)</f>
        <v>74580</v>
      </c>
      <c r="D9" s="2"/>
    </row>
    <row r="11" spans="1:4" x14ac:dyDescent="0.25">
      <c r="B11">
        <v>68640</v>
      </c>
      <c r="C11">
        <f>(C9-B11)/B11</f>
        <v>8.6538461538461536E-2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6" sqref="A16"/>
    </sheetView>
  </sheetViews>
  <sheetFormatPr baseColWidth="10" defaultRowHeight="15" x14ac:dyDescent="0.25"/>
  <cols>
    <col min="1" max="1" width="13.5703125" bestFit="1" customWidth="1"/>
    <col min="3" max="3" width="6" bestFit="1" customWidth="1"/>
    <col min="5" max="5" width="11.5703125" bestFit="1" customWidth="1"/>
    <col min="6" max="6" width="10.5703125" bestFit="1" customWidth="1"/>
  </cols>
  <sheetData>
    <row r="1" spans="1:9" x14ac:dyDescent="0.25">
      <c r="A1" s="2"/>
      <c r="B1" s="5" t="s">
        <v>106</v>
      </c>
      <c r="C1" s="5" t="s">
        <v>121</v>
      </c>
      <c r="D1" s="5" t="s">
        <v>105</v>
      </c>
      <c r="E1" s="5" t="s">
        <v>107</v>
      </c>
      <c r="F1" s="5" t="s">
        <v>114</v>
      </c>
    </row>
    <row r="2" spans="1:9" x14ac:dyDescent="0.25">
      <c r="A2" s="5" t="s">
        <v>103</v>
      </c>
      <c r="B2" s="2">
        <v>40</v>
      </c>
      <c r="C2" s="2">
        <f>B2*8</f>
        <v>320</v>
      </c>
      <c r="D2" s="2">
        <v>0.84599999999999997</v>
      </c>
      <c r="E2" s="3">
        <f>D2*B2</f>
        <v>33.839999999999996</v>
      </c>
      <c r="F2" s="3">
        <f>8*E2</f>
        <v>270.71999999999997</v>
      </c>
    </row>
    <row r="3" spans="1:9" x14ac:dyDescent="0.25">
      <c r="A3" s="5" t="s">
        <v>116</v>
      </c>
      <c r="B3" s="2">
        <v>50</v>
      </c>
      <c r="C3" s="2">
        <f t="shared" ref="C3:C5" si="0">B3*8</f>
        <v>400</v>
      </c>
      <c r="D3" s="2">
        <v>0.84599999999999997</v>
      </c>
      <c r="E3" s="3">
        <f>D3*B3</f>
        <v>42.3</v>
      </c>
      <c r="F3" s="3">
        <f>8*E3</f>
        <v>338.4</v>
      </c>
    </row>
    <row r="4" spans="1:9" x14ac:dyDescent="0.25">
      <c r="A4" s="5" t="s">
        <v>104</v>
      </c>
      <c r="B4" s="2">
        <v>60</v>
      </c>
      <c r="C4" s="2">
        <f t="shared" si="0"/>
        <v>480</v>
      </c>
      <c r="D4" s="2">
        <v>0.84599999999999997</v>
      </c>
      <c r="E4" s="3">
        <f>D4*B4</f>
        <v>50.76</v>
      </c>
      <c r="F4" s="3">
        <f>8*E4</f>
        <v>406.08</v>
      </c>
    </row>
    <row r="5" spans="1:9" x14ac:dyDescent="0.25">
      <c r="A5" s="5" t="s">
        <v>120</v>
      </c>
      <c r="B5" s="2">
        <v>70</v>
      </c>
      <c r="C5" s="2">
        <f t="shared" si="0"/>
        <v>560</v>
      </c>
      <c r="D5" s="2">
        <v>0.84599999999999997</v>
      </c>
      <c r="E5" s="3">
        <f>D5*B5</f>
        <v>59.22</v>
      </c>
      <c r="F5" s="3">
        <f>8*E5</f>
        <v>473.76</v>
      </c>
    </row>
    <row r="7" spans="1:9" x14ac:dyDescent="0.25">
      <c r="A7" s="5" t="s">
        <v>108</v>
      </c>
      <c r="B7" s="2">
        <v>10</v>
      </c>
      <c r="C7" s="12"/>
      <c r="E7" s="5" t="s">
        <v>115</v>
      </c>
      <c r="F7" s="5" t="s">
        <v>26</v>
      </c>
      <c r="G7" s="5" t="s">
        <v>61</v>
      </c>
      <c r="H7" s="5" t="s">
        <v>63</v>
      </c>
      <c r="I7" s="5" t="s">
        <v>5</v>
      </c>
    </row>
    <row r="8" spans="1:9" x14ac:dyDescent="0.25">
      <c r="A8" s="5" t="s">
        <v>109</v>
      </c>
      <c r="B8" s="2">
        <v>30</v>
      </c>
      <c r="C8" s="12"/>
      <c r="D8" s="4" t="s">
        <v>117</v>
      </c>
      <c r="E8" s="3">
        <f>B13*F2</f>
        <v>57121.919999999991</v>
      </c>
      <c r="F8" s="3">
        <v>10000</v>
      </c>
      <c r="G8" s="3">
        <f>E8-F8</f>
        <v>47121.919999999991</v>
      </c>
      <c r="H8" s="3">
        <v>36809</v>
      </c>
      <c r="I8" s="3">
        <f>H8/12</f>
        <v>3067.4166666666665</v>
      </c>
    </row>
    <row r="9" spans="1:9" x14ac:dyDescent="0.25">
      <c r="A9" s="5" t="s">
        <v>110</v>
      </c>
      <c r="B9" s="2">
        <v>10</v>
      </c>
      <c r="C9" s="12"/>
      <c r="D9" s="4" t="s">
        <v>118</v>
      </c>
      <c r="E9" s="3">
        <f>B13*F2</f>
        <v>57121.919999999991</v>
      </c>
      <c r="F9" s="3">
        <v>15000</v>
      </c>
      <c r="G9" s="3">
        <f t="shared" ref="G9:G16" si="1">E9-F9</f>
        <v>42121.919999999991</v>
      </c>
      <c r="H9" s="3">
        <v>32000</v>
      </c>
      <c r="I9" s="3">
        <f t="shared" ref="I9:I16" si="2">H9/12</f>
        <v>2666.6666666666665</v>
      </c>
    </row>
    <row r="10" spans="1:9" x14ac:dyDescent="0.25">
      <c r="A10" s="5" t="s">
        <v>111</v>
      </c>
      <c r="B10" s="2">
        <v>104</v>
      </c>
      <c r="C10" s="12"/>
      <c r="D10" s="4" t="s">
        <v>118</v>
      </c>
      <c r="E10" s="3">
        <f>B13*F2</f>
        <v>57121.919999999991</v>
      </c>
      <c r="F10" s="3">
        <v>20000</v>
      </c>
      <c r="G10" s="3">
        <f t="shared" si="1"/>
        <v>37121.919999999991</v>
      </c>
      <c r="H10" s="3">
        <v>28500</v>
      </c>
      <c r="I10" s="3">
        <f t="shared" si="2"/>
        <v>2375</v>
      </c>
    </row>
    <row r="11" spans="1:9" x14ac:dyDescent="0.25">
      <c r="A11" s="5" t="s">
        <v>112</v>
      </c>
      <c r="B11" s="2">
        <v>365</v>
      </c>
      <c r="C11" s="12"/>
      <c r="D11" s="4" t="s">
        <v>117</v>
      </c>
      <c r="E11" s="3">
        <f>F3*B13</f>
        <v>71402.399999999994</v>
      </c>
      <c r="F11" s="3">
        <v>10000</v>
      </c>
      <c r="G11" s="3">
        <f t="shared" si="1"/>
        <v>61402.399999999994</v>
      </c>
      <c r="H11" s="3">
        <v>46500</v>
      </c>
      <c r="I11" s="3">
        <f t="shared" si="2"/>
        <v>3875</v>
      </c>
    </row>
    <row r="12" spans="1:9" x14ac:dyDescent="0.25">
      <c r="A12" s="5"/>
      <c r="B12" s="2"/>
      <c r="C12" s="12"/>
      <c r="D12" s="4" t="s">
        <v>118</v>
      </c>
      <c r="E12" s="3">
        <f>F3*B13</f>
        <v>71402.399999999994</v>
      </c>
      <c r="F12" s="3">
        <v>15000</v>
      </c>
      <c r="G12" s="3">
        <f t="shared" si="1"/>
        <v>56402.399999999994</v>
      </c>
      <c r="H12" s="3">
        <v>42000</v>
      </c>
      <c r="I12" s="3">
        <f t="shared" si="2"/>
        <v>3500</v>
      </c>
    </row>
    <row r="13" spans="1:9" x14ac:dyDescent="0.25">
      <c r="A13" s="5" t="s">
        <v>113</v>
      </c>
      <c r="B13" s="2">
        <f>B11-B10-B9-B8-B7</f>
        <v>211</v>
      </c>
      <c r="C13" s="12"/>
      <c r="D13" s="4" t="s">
        <v>118</v>
      </c>
      <c r="E13" s="3">
        <f>F3*B13</f>
        <v>71402.399999999994</v>
      </c>
      <c r="F13" s="3">
        <v>20000</v>
      </c>
      <c r="G13" s="3">
        <f t="shared" si="1"/>
        <v>51402.399999999994</v>
      </c>
      <c r="H13" s="3">
        <v>38750</v>
      </c>
      <c r="I13" s="3">
        <f t="shared" si="2"/>
        <v>3229.1666666666665</v>
      </c>
    </row>
    <row r="14" spans="1:9" x14ac:dyDescent="0.25">
      <c r="D14" s="4" t="s">
        <v>119</v>
      </c>
      <c r="E14" s="3">
        <f>B13*F4</f>
        <v>85682.87999999999</v>
      </c>
      <c r="F14" s="3">
        <v>10000</v>
      </c>
      <c r="G14" s="3">
        <f t="shared" si="1"/>
        <v>75682.87999999999</v>
      </c>
      <c r="H14" s="3">
        <v>55800</v>
      </c>
      <c r="I14" s="3">
        <f t="shared" si="2"/>
        <v>4650</v>
      </c>
    </row>
    <row r="15" spans="1:9" x14ac:dyDescent="0.25">
      <c r="D15" s="4" t="s">
        <v>118</v>
      </c>
      <c r="E15" s="3">
        <f>B13*F4</f>
        <v>85682.87999999999</v>
      </c>
      <c r="F15" s="3">
        <v>15000</v>
      </c>
      <c r="G15" s="3">
        <f t="shared" si="1"/>
        <v>70682.87999999999</v>
      </c>
      <c r="H15" s="3">
        <v>51000</v>
      </c>
      <c r="I15" s="3">
        <f t="shared" si="2"/>
        <v>4250</v>
      </c>
    </row>
    <row r="16" spans="1:9" x14ac:dyDescent="0.25">
      <c r="D16" s="4" t="s">
        <v>118</v>
      </c>
      <c r="E16" s="3">
        <f>B13*F4</f>
        <v>85682.87999999999</v>
      </c>
      <c r="F16" s="3">
        <v>20000</v>
      </c>
      <c r="G16" s="3">
        <f t="shared" si="1"/>
        <v>65682.87999999999</v>
      </c>
      <c r="H16" s="3">
        <v>47700</v>
      </c>
      <c r="I16" s="3">
        <f t="shared" si="2"/>
        <v>3975</v>
      </c>
    </row>
    <row r="17" spans="4:9" x14ac:dyDescent="0.25">
      <c r="D17" s="4" t="s">
        <v>119</v>
      </c>
      <c r="E17" s="3">
        <f>B13*F5</f>
        <v>99963.36</v>
      </c>
      <c r="F17" s="3">
        <v>10000</v>
      </c>
      <c r="G17" s="3">
        <f t="shared" ref="G17:G19" si="3">E17-F17</f>
        <v>89963.36</v>
      </c>
      <c r="H17" s="3">
        <v>63474</v>
      </c>
      <c r="I17" s="3">
        <f t="shared" ref="I17:I19" si="4">H17/12</f>
        <v>5289.5</v>
      </c>
    </row>
    <row r="18" spans="4:9" x14ac:dyDescent="0.25">
      <c r="D18" s="4" t="s">
        <v>118</v>
      </c>
      <c r="E18" s="3">
        <f>B13*F5</f>
        <v>99963.36</v>
      </c>
      <c r="F18" s="3">
        <v>15000</v>
      </c>
      <c r="G18" s="3">
        <f t="shared" si="3"/>
        <v>84963.36</v>
      </c>
      <c r="H18" s="3">
        <v>58668</v>
      </c>
      <c r="I18" s="3">
        <f t="shared" si="4"/>
        <v>4889</v>
      </c>
    </row>
    <row r="19" spans="4:9" x14ac:dyDescent="0.25">
      <c r="D19" s="4" t="s">
        <v>118</v>
      </c>
      <c r="E19" s="3">
        <f>B13*F5</f>
        <v>99963.36</v>
      </c>
      <c r="F19" s="3">
        <v>20000</v>
      </c>
      <c r="G19" s="3">
        <f t="shared" si="3"/>
        <v>79963.360000000001</v>
      </c>
      <c r="H19" s="3">
        <v>56200</v>
      </c>
      <c r="I19" s="3">
        <f t="shared" si="4"/>
        <v>4683.333333333333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Frais LU</vt:lpstr>
      <vt:lpstr>Frais BE</vt:lpstr>
      <vt:lpstr>Frais persos</vt:lpstr>
      <vt:lpstr>Simu</vt:lpstr>
      <vt:lpstr>Feuil1</vt:lpstr>
      <vt:lpstr>Feuil2</vt:lpstr>
      <vt:lpstr>Feuil3</vt:lpstr>
    </vt:vector>
  </TitlesOfParts>
  <Company>Foyer Assurances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MOUTON</dc:creator>
  <cp:lastModifiedBy>Emmanuel MOUTON</cp:lastModifiedBy>
  <dcterms:created xsi:type="dcterms:W3CDTF">2017-03-16T07:08:53Z</dcterms:created>
  <dcterms:modified xsi:type="dcterms:W3CDTF">2017-08-02T15:16:27Z</dcterms:modified>
</cp:coreProperties>
</file>