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" sheetId="1" state="visible" r:id="rId2"/>
    <sheet name="e values" sheetId="2" state="visible" r:id="rId3"/>
    <sheet name="kl valu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<sst xmlns="http://schemas.openxmlformats.org/spreadsheetml/2006/main" count="108" uniqueCount="86">
  <si>
    <t xml:space="preserve">PUMP HEAD CALCULATION SHEET</t>
  </si>
  <si>
    <t xml:space="preserve">Sl.No</t>
  </si>
  <si>
    <t xml:space="preserve">Type</t>
  </si>
  <si>
    <t xml:space="preserve">Desc</t>
  </si>
  <si>
    <t xml:space="preserve">Nos</t>
  </si>
  <si>
    <t xml:space="preserve">Length</t>
  </si>
  <si>
    <t xml:space="preserve">dia</t>
  </si>
  <si>
    <t xml:space="preserve">Discharge</t>
  </si>
  <si>
    <t xml:space="preserve">v</t>
  </si>
  <si>
    <t xml:space="preserve">Re</t>
  </si>
  <si>
    <t xml:space="preserve">e</t>
  </si>
  <si>
    <t xml:space="preserve">f</t>
  </si>
  <si>
    <t xml:space="preserve">K</t>
  </si>
  <si>
    <t xml:space="preserve">Head loss</t>
  </si>
  <si>
    <t xml:space="preserve">Cumulative</t>
  </si>
  <si>
    <t xml:space="preserve">m</t>
  </si>
  <si>
    <t xml:space="preserve">mm</t>
  </si>
  <si>
    <t xml:space="preserve">l/s</t>
  </si>
  <si>
    <t xml:space="preserve">m/s</t>
  </si>
  <si>
    <t xml:space="preserve">Gravity</t>
  </si>
  <si>
    <t xml:space="preserve">Suction head (+ve suction head)</t>
  </si>
  <si>
    <t xml:space="preserve">Fitting</t>
  </si>
  <si>
    <t xml:space="preserve">Entrance</t>
  </si>
  <si>
    <t xml:space="preserve">Equipment</t>
  </si>
  <si>
    <t xml:space="preserve">Suction strainer</t>
  </si>
  <si>
    <t xml:space="preserve">Pipe</t>
  </si>
  <si>
    <t xml:space="preserve">Suction line</t>
  </si>
  <si>
    <t xml:space="preserve">Delivery line</t>
  </si>
  <si>
    <t xml:space="preserve">NRV</t>
  </si>
  <si>
    <t xml:space="preserve">Butterfly</t>
  </si>
  <si>
    <t xml:space="preserve">Delivery Header</t>
  </si>
  <si>
    <t xml:space="preserve">Filter inlet</t>
  </si>
  <si>
    <t xml:space="preserve">Filter</t>
  </si>
  <si>
    <t xml:space="preserve">Filter outlet</t>
  </si>
  <si>
    <t xml:space="preserve">Distribution header</t>
  </si>
  <si>
    <t xml:space="preserve">Distribution line</t>
  </si>
  <si>
    <t xml:space="preserve">Distribution line tee take off</t>
  </si>
  <si>
    <t xml:space="preserve">Exit</t>
  </si>
  <si>
    <t xml:space="preserve">Head diff b/w motor and final outlet max</t>
  </si>
  <si>
    <t xml:space="preserve">Say after 10% safety factor</t>
  </si>
  <si>
    <t xml:space="preserve">(m)</t>
  </si>
  <si>
    <t xml:space="preserve">Power of motor with 60% pump efficiency, 90% motor efficiency and 20% safety margin</t>
  </si>
  <si>
    <t xml:space="preserve">(hp)</t>
  </si>
  <si>
    <t xml:space="preserve">PVC</t>
  </si>
  <si>
    <t xml:space="preserve">Concrete</t>
  </si>
  <si>
    <t xml:space="preserve">GI</t>
  </si>
  <si>
    <t xml:space="preserve">k</t>
  </si>
  <si>
    <t xml:space="preserve">Globe valve (fully open)</t>
  </si>
  <si>
    <t xml:space="preserve">Globe valve (half open)</t>
  </si>
  <si>
    <t xml:space="preserve">Angle valve (fully open)</t>
  </si>
  <si>
    <t xml:space="preserve">Swing check valve (fully open)</t>
  </si>
  <si>
    <t xml:space="preserve">Butterfly valve (fully open)</t>
  </si>
  <si>
    <t xml:space="preserve">Gate valve (fully open)</t>
  </si>
  <si>
    <t xml:space="preserve">Gate valve (3/4 open)</t>
  </si>
  <si>
    <t xml:space="preserve">Gate valve (half open)</t>
  </si>
  <si>
    <t xml:space="preserve">Gate valve (one-quarter open)</t>
  </si>
  <si>
    <t xml:space="preserve">Check valve, swing type (fully open)</t>
  </si>
  <si>
    <t xml:space="preserve">Check valve, lift type (fully open)</t>
  </si>
  <si>
    <t xml:space="preserve">Check valve, ball type (fully open)</t>
  </si>
  <si>
    <t xml:space="preserve">Foot Valve (fully open)</t>
  </si>
  <si>
    <t xml:space="preserve">Close return bend (180º)</t>
  </si>
  <si>
    <t xml:space="preserve">Standard tee</t>
  </si>
  <si>
    <t xml:space="preserve">Standard (short radius) elbow (90º)</t>
  </si>
  <si>
    <t xml:space="preserve">Medium radius elbow (90º)</t>
  </si>
  <si>
    <t xml:space="preserve">Long sweep elbow (90º)</t>
  </si>
  <si>
    <t xml:space="preserve">45 degree elbow</t>
  </si>
  <si>
    <t xml:space="preserve">Pipe entrance (Square-edged)</t>
  </si>
  <si>
    <t xml:space="preserve">Pipe entrance (Re-entrant)</t>
  </si>
  <si>
    <t xml:space="preserve">Pipe entrance (Rounded, r/D &lt; 0.16)</t>
  </si>
  <si>
    <t xml:space="preserve">Pipe exit</t>
  </si>
  <si>
    <t xml:space="preserve">Sudden contraction (2 to 1)</t>
  </si>
  <si>
    <t xml:space="preserve">Sudden contraction (5 to 1)</t>
  </si>
  <si>
    <t xml:space="preserve">Sudden contraction (10 to 1)</t>
  </si>
  <si>
    <t xml:space="preserve">Orifice plate (1.5 to 1)</t>
  </si>
  <si>
    <t xml:space="preserve">Orifice plate (2 to 1)</t>
  </si>
  <si>
    <t xml:space="preserve">Orifice plate (4 to 1)</t>
  </si>
  <si>
    <t xml:space="preserve">Sudden enlargement</t>
  </si>
  <si>
    <r>
      <rPr>
        <b val="true"/>
        <sz val="10"/>
        <color rgb="FF000000"/>
        <rFont val="Comic Sans MS"/>
        <family val="4"/>
        <charset val="1"/>
      </rPr>
      <t xml:space="preserve">(1-A</t>
    </r>
    <r>
      <rPr>
        <b val="true"/>
        <vertAlign val="subscript"/>
        <sz val="11"/>
        <color rgb="FF000000"/>
        <rFont val="Calibri"/>
        <family val="2"/>
        <charset val="1"/>
      </rPr>
      <t xml:space="preserve">1</t>
    </r>
    <r>
      <rPr>
        <b val="true"/>
        <sz val="11"/>
        <color rgb="FF000000"/>
        <rFont val="Calibri"/>
        <family val="2"/>
        <charset val="1"/>
      </rPr>
      <t xml:space="preserve">/A</t>
    </r>
    <r>
      <rPr>
        <b val="true"/>
        <vertAlign val="subscript"/>
        <sz val="11"/>
        <color rgb="FF000000"/>
        <rFont val="Calibri"/>
        <family val="2"/>
        <charset val="1"/>
      </rPr>
      <t xml:space="preserve">2</t>
    </r>
    <r>
      <rPr>
        <b val="true"/>
        <sz val="11"/>
        <color rgb="FF000000"/>
        <rFont val="Calibri"/>
        <family val="2"/>
        <charset val="1"/>
      </rPr>
      <t xml:space="preserve">)</t>
    </r>
    <r>
      <rPr>
        <b val="true"/>
        <vertAlign val="superscript"/>
        <sz val="11"/>
        <color rgb="FF000000"/>
        <rFont val="Calibri"/>
        <family val="2"/>
        <charset val="1"/>
      </rPr>
      <t xml:space="preserve">2</t>
    </r>
  </si>
  <si>
    <t xml:space="preserve">90 degree miter bend (without vanes)</t>
  </si>
  <si>
    <t xml:space="preserve">90 degree miter bend (with vanes)</t>
  </si>
  <si>
    <t xml:space="preserve">General contraction (30 degree included angle)</t>
  </si>
  <si>
    <t xml:space="preserve">General contraction (70 degree included angle)</t>
  </si>
  <si>
    <t xml:space="preserve">Tee, Flanged, Dividing Line Flow</t>
  </si>
  <si>
    <t xml:space="preserve">Tee, Threaded, Dividing Line Flow</t>
  </si>
  <si>
    <t xml:space="preserve">Tee, Flanged, Dividing Branched Flow</t>
  </si>
  <si>
    <t xml:space="preserve">Tee, Threaded , Dividing Branch Flow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</si>
</sst>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omic Sans MS"/>
      <family val="4"/>
      <charset val="1"/>
    </font>
    <font>
      <sz val="10"/>
      <name val="Comic Sans MS"/>
      <family val="4"/>
      <charset val="1"/>
    </font>
    <font>
      <b val="true"/>
      <sz val="10"/>
      <color rgb="FF000000"/>
      <name val="Comic Sans MS"/>
      <family val="4"/>
      <charset val="1"/>
    </font>
    <font>
      <b val="true"/>
      <sz val="10"/>
      <name val="Comic Sans MS"/>
      <family val="4"/>
      <charset val="1"/>
    </font>
    <font>
      <b val="true"/>
      <i val="true"/>
      <sz val="10"/>
      <color rgb="FF000000"/>
      <name val="Comic Sans MS"/>
      <family val="4"/>
      <charset val="1"/>
    </font>
    <font>
      <b val="true"/>
      <i val="true"/>
      <sz val="10"/>
      <name val="Comic Sans MS"/>
      <family val="4"/>
      <charset val="1"/>
    </font>
    <font>
      <b val="true"/>
      <sz val="11"/>
      <color rgb="FF000000"/>
      <name val="Comic Sans MS"/>
      <family val="4"/>
      <charset val="1"/>
    </font>
    <font>
      <b val="true"/>
      <i val="true"/>
      <sz val="11"/>
      <color rgb="FF000000"/>
      <name val="Comic Sans MS"/>
      <family val="4"/>
      <charset val="1"/>
    </font>
    <font>
      <b val="true"/>
      <sz val="11"/>
      <name val="Comic Sans MS"/>
      <family val="4"/>
      <charset val="1"/>
    </font>
    <font>
      <b val="true"/>
      <vertAlign val="subscript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vertAlign val="superscript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EE7E5"/>
        <bgColor rgb="FFDEE6EF"/>
      </patternFill>
    </fill>
    <fill>
      <patternFill patternType="solid">
        <fgColor rgb="FFDEE6EF"/>
        <bgColor rgb="FFDEE7E5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8"/>
  <sheetViews>
    <sheetView showFormulas="false" showGridLines="true" showRowColHeaders="true" showZeros="true" rightToLeft="false" tabSelected="true" showOutlineSymbols="true" defaultGridColor="true" view="pageBreakPreview" topLeftCell="A13" colorId="64" zoomScale="150" zoomScaleNormal="100" zoomScalePageLayoutView="150" workbookViewId="0">
      <selection pane="topLeft" activeCell="N29" activeCellId="0" sqref="N29"/>
    </sheetView>
  </sheetViews>
  <sheetFormatPr defaultRowHeight="12.8" zeroHeight="false" outlineLevelRow="0" outlineLevelCol="0"/>
  <cols>
    <col collapsed="false" customWidth="true" hidden="false" outlineLevel="0" max="1" min="1" style="1" width="4.91"/>
    <col collapsed="false" customWidth="true" hidden="false" outlineLevel="0" max="2" min="2" style="1" width="12.28"/>
    <col collapsed="false" customWidth="true" hidden="false" outlineLevel="0" max="3" min="3" style="2" width="24.43"/>
    <col collapsed="false" customWidth="true" hidden="false" outlineLevel="0" max="4" min="4" style="1" width="6.11"/>
    <col collapsed="false" customWidth="true" hidden="false" outlineLevel="0" max="5" min="5" style="1" width="7.03"/>
    <col collapsed="false" customWidth="true" hidden="false" outlineLevel="0" max="6" min="6" style="1" width="6.44"/>
    <col collapsed="false" customWidth="true" hidden="false" outlineLevel="0" max="7" min="7" style="1" width="8.82"/>
    <col collapsed="false" customWidth="true" hidden="false" outlineLevel="0" max="8" min="8" style="1" width="6.36"/>
    <col collapsed="false" customWidth="true" hidden="false" outlineLevel="0" max="9" min="9" style="1" width="7.03"/>
    <col collapsed="false" customWidth="true" hidden="false" outlineLevel="0" max="10" min="10" style="3" width="6.53"/>
    <col collapsed="false" customWidth="true" hidden="false" outlineLevel="0" max="11" min="11" style="1" width="6.7"/>
    <col collapsed="false" customWidth="true" hidden="false" outlineLevel="0" max="12" min="12" style="1" width="4.75"/>
    <col collapsed="false" customWidth="true" hidden="false" outlineLevel="0" max="13" min="13" style="4" width="8.72"/>
    <col collapsed="false" customWidth="true" hidden="false" outlineLevel="0" max="14" min="14" style="4" width="10.43"/>
    <col collapsed="false" customWidth="true" hidden="false" outlineLevel="0" max="1025" min="15" style="1" width="9.14"/>
  </cols>
  <sheetData>
    <row r="1" customFormat="false" ht="12.8" hidden="false" customHeight="fals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3" s="6" customFormat="true" ht="14.9" hidden="false" customHeight="false" outlineLevel="0" collapsed="false">
      <c r="A3" s="6" t="s">
        <v>1</v>
      </c>
      <c r="B3" s="6" t="s">
        <v>2</v>
      </c>
      <c r="C3" s="7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8" t="s">
        <v>10</v>
      </c>
      <c r="K3" s="6" t="s">
        <v>11</v>
      </c>
      <c r="L3" s="6" t="s">
        <v>12</v>
      </c>
      <c r="M3" s="9" t="s">
        <v>13</v>
      </c>
      <c r="N3" s="9" t="s">
        <v>14</v>
      </c>
    </row>
    <row r="4" s="10" customFormat="true" ht="12.8" hidden="false" customHeight="false" outlineLevel="0" collapsed="false">
      <c r="C4" s="11"/>
      <c r="E4" s="10" t="s">
        <v>15</v>
      </c>
      <c r="F4" s="10" t="s">
        <v>16</v>
      </c>
      <c r="G4" s="10" t="s">
        <v>17</v>
      </c>
      <c r="H4" s="10" t="s">
        <v>18</v>
      </c>
      <c r="J4" s="12"/>
      <c r="M4" s="13"/>
      <c r="N4" s="13"/>
    </row>
    <row r="5" customFormat="false" ht="14.9" hidden="false" customHeight="false" outlineLevel="0" collapsed="false">
      <c r="A5" s="1" t="n">
        <v>1</v>
      </c>
      <c r="B5" s="1" t="s">
        <v>19</v>
      </c>
      <c r="C5" s="14" t="s">
        <v>20</v>
      </c>
      <c r="E5" s="15" t="n">
        <v>-2.1</v>
      </c>
      <c r="M5" s="4" t="n">
        <f aca="false">E5</f>
        <v>-2.1</v>
      </c>
      <c r="N5" s="16" t="n">
        <f aca="false">SUM(M$4:M5)</f>
        <v>-2.1</v>
      </c>
    </row>
    <row r="6" customFormat="false" ht="14.9" hidden="false" customHeight="false" outlineLevel="0" collapsed="false">
      <c r="A6" s="1" t="n">
        <v>2</v>
      </c>
      <c r="B6" s="1" t="s">
        <v>21</v>
      </c>
      <c r="C6" s="14" t="s">
        <v>22</v>
      </c>
      <c r="D6" s="15" t="n">
        <v>1</v>
      </c>
      <c r="F6" s="15" t="n">
        <v>80</v>
      </c>
      <c r="G6" s="15" t="n">
        <v>19.4</v>
      </c>
      <c r="H6" s="1" t="n">
        <f aca="false">ROUND(G6*0.001/(3.14*F6*F6/4000000),2)</f>
        <v>3.86</v>
      </c>
      <c r="L6" s="15" t="n">
        <v>0.5</v>
      </c>
      <c r="M6" s="4" t="n">
        <f aca="false">ROUND(D6*L6*H6*H6/(2*9.8),3)</f>
        <v>0.38</v>
      </c>
      <c r="N6" s="4" t="n">
        <f aca="false">SUM(M$4:M6)</f>
        <v>-1.72</v>
      </c>
    </row>
    <row r="7" customFormat="false" ht="14.9" hidden="false" customHeight="false" outlineLevel="0" collapsed="false">
      <c r="A7" s="1" t="n">
        <v>3</v>
      </c>
      <c r="B7" s="1" t="s">
        <v>23</v>
      </c>
      <c r="C7" s="14" t="s">
        <v>24</v>
      </c>
      <c r="G7" s="15" t="n">
        <v>19.4</v>
      </c>
      <c r="M7" s="17" t="n">
        <v>1.4</v>
      </c>
      <c r="N7" s="4" t="n">
        <f aca="false">SUM(M$4:M7)</f>
        <v>-0.32</v>
      </c>
    </row>
    <row r="8" customFormat="false" ht="15.9" hidden="false" customHeight="false" outlineLevel="0" collapsed="false">
      <c r="A8" s="1" t="n">
        <v>4</v>
      </c>
      <c r="B8" s="1" t="s">
        <v>25</v>
      </c>
      <c r="C8" s="14" t="s">
        <v>26</v>
      </c>
      <c r="E8" s="15" t="n">
        <v>5</v>
      </c>
      <c r="F8" s="15" t="n">
        <v>80</v>
      </c>
      <c r="G8" s="15" t="n">
        <v>19.4</v>
      </c>
      <c r="H8" s="1" t="n">
        <f aca="false">ROUND(G8*0.001/(3.14*F8*F8/4000000),2)</f>
        <v>3.86</v>
      </c>
      <c r="I8" s="1" t="n">
        <f aca="false">1000*H8*F8/1000/0.0008</f>
        <v>386000</v>
      </c>
      <c r="J8" s="18" t="n">
        <v>0.0015</v>
      </c>
      <c r="K8" s="1" t="n">
        <f aca="false">IF(0.11*(J8/F8+68/I8)^0.25 &gt;= 0.18, ROUND(0.11*(J8/F8+68/I8)^0.25,4), ROUND(0.0028 + (0.11*(J8/F8+68/I8)^0.25)*0.85,4))</f>
        <v>0.0138</v>
      </c>
      <c r="M8" s="4" t="n">
        <f aca="false">ROUND(E8*K8*H8*H8/(2*9.8*F8/1000),3)</f>
        <v>0.656</v>
      </c>
      <c r="N8" s="4" t="n">
        <f aca="false">SUM(M$4:M8)</f>
        <v>0.336</v>
      </c>
    </row>
    <row r="9" customFormat="false" ht="15.9" hidden="false" customHeight="false" outlineLevel="0" collapsed="false">
      <c r="A9" s="1" t="n">
        <v>5</v>
      </c>
      <c r="B9" s="1" t="s">
        <v>25</v>
      </c>
      <c r="C9" s="14" t="s">
        <v>27</v>
      </c>
      <c r="E9" s="15" t="n">
        <v>1.5</v>
      </c>
      <c r="F9" s="15" t="n">
        <v>80</v>
      </c>
      <c r="G9" s="15" t="n">
        <v>19.4</v>
      </c>
      <c r="H9" s="1" t="n">
        <f aca="false">ROUND(G9*0.001/(3.14*F9*F9/4000000),2)</f>
        <v>3.86</v>
      </c>
      <c r="I9" s="1" t="n">
        <f aca="false">1000*H9*F9/1000/0.0008</f>
        <v>386000</v>
      </c>
      <c r="J9" s="18" t="n">
        <v>0.0015</v>
      </c>
      <c r="K9" s="1" t="n">
        <f aca="false">IF(0.11*(J9/F9+68/I9)^0.25 &gt;= 0.18, ROUND(0.11*(J9/F9+68/I9)^0.25,4), ROUND(0.0028 + (0.11*(J9/F9+68/I9)^0.25)*0.85,4))</f>
        <v>0.0138</v>
      </c>
      <c r="M9" s="4" t="n">
        <f aca="false">ROUND(E9*K9*H9*H9/(2*9.8*F9/1000),3)</f>
        <v>0.197</v>
      </c>
      <c r="N9" s="4" t="n">
        <f aca="false">SUM(M$4:M9)</f>
        <v>0.533</v>
      </c>
    </row>
    <row r="10" customFormat="false" ht="15.9" hidden="false" customHeight="false" outlineLevel="0" collapsed="false">
      <c r="A10" s="1" t="n">
        <v>6</v>
      </c>
      <c r="B10" s="1" t="s">
        <v>21</v>
      </c>
      <c r="C10" s="14" t="s">
        <v>28</v>
      </c>
      <c r="D10" s="15" t="n">
        <v>1</v>
      </c>
      <c r="F10" s="15" t="n">
        <v>80</v>
      </c>
      <c r="G10" s="15" t="n">
        <v>19.4</v>
      </c>
      <c r="H10" s="1" t="n">
        <f aca="false">ROUND(G10*0.001/(3.14*F10*F10/4000000),2)</f>
        <v>3.86</v>
      </c>
      <c r="L10" s="15" t="n">
        <v>2.3</v>
      </c>
      <c r="M10" s="4" t="n">
        <f aca="false">ROUND(D10*L10*H10*H10/(2*9.8),3)</f>
        <v>1.748</v>
      </c>
      <c r="N10" s="4" t="n">
        <f aca="false">SUM(M$4:M10)</f>
        <v>2.281</v>
      </c>
    </row>
    <row r="11" customFormat="false" ht="15.9" hidden="false" customHeight="false" outlineLevel="0" collapsed="false">
      <c r="A11" s="1" t="n">
        <v>7</v>
      </c>
      <c r="B11" s="1" t="s">
        <v>21</v>
      </c>
      <c r="C11" s="14" t="s">
        <v>29</v>
      </c>
      <c r="D11" s="15" t="n">
        <v>1</v>
      </c>
      <c r="F11" s="15" t="n">
        <v>80</v>
      </c>
      <c r="G11" s="15" t="n">
        <v>19.4</v>
      </c>
      <c r="H11" s="1" t="n">
        <f aca="false">ROUND(G11*0.001/(3.14*F11*F11/4000000),2)</f>
        <v>3.86</v>
      </c>
      <c r="L11" s="15" t="n">
        <v>0.4</v>
      </c>
      <c r="M11" s="4" t="n">
        <f aca="false">ROUND(D11*L11*H11*H11/(2*9.8),3)</f>
        <v>0.304</v>
      </c>
      <c r="N11" s="4" t="n">
        <f aca="false">SUM(M$4:M11)</f>
        <v>2.585</v>
      </c>
    </row>
    <row r="12" customFormat="false" ht="15.9" hidden="false" customHeight="false" outlineLevel="0" collapsed="false">
      <c r="A12" s="1" t="n">
        <v>8</v>
      </c>
      <c r="B12" s="1" t="s">
        <v>25</v>
      </c>
      <c r="C12" s="14" t="s">
        <v>30</v>
      </c>
      <c r="E12" s="15" t="n">
        <v>13</v>
      </c>
      <c r="F12" s="15" t="n">
        <v>200</v>
      </c>
      <c r="G12" s="15" t="n">
        <v>38.8</v>
      </c>
      <c r="H12" s="1" t="n">
        <f aca="false">ROUND(G12*0.001/(3.14*F12*F12/4000000),2)</f>
        <v>1.24</v>
      </c>
      <c r="I12" s="1" t="n">
        <f aca="false">1000*H12*F12/1000/0.0008</f>
        <v>310000</v>
      </c>
      <c r="J12" s="18" t="n">
        <v>0.0015</v>
      </c>
      <c r="K12" s="1" t="n">
        <f aca="false">IF(0.11*(J12/F12+68/I12)^0.25 &gt;= 0.18, ROUND(0.11*(J12/F12+68/I12)^0.25,4), ROUND(0.0028 + (0.11*(J12/F12+68/I12)^0.25)*0.85,4))</f>
        <v>0.0143</v>
      </c>
      <c r="M12" s="4" t="n">
        <f aca="false">ROUND(E12*K12*H12*H12/(2*9.8*F12/1000),3)</f>
        <v>0.073</v>
      </c>
      <c r="N12" s="4" t="n">
        <f aca="false">SUM(M$4:M12)</f>
        <v>2.658</v>
      </c>
    </row>
    <row r="13" customFormat="false" ht="15.9" hidden="false" customHeight="false" outlineLevel="0" collapsed="false">
      <c r="A13" s="1" t="n">
        <v>9</v>
      </c>
      <c r="B13" s="1" t="s">
        <v>25</v>
      </c>
      <c r="C13" s="14" t="s">
        <v>31</v>
      </c>
      <c r="E13" s="15" t="n">
        <v>2.5</v>
      </c>
      <c r="F13" s="15" t="n">
        <v>100</v>
      </c>
      <c r="G13" s="15" t="n">
        <v>38.8</v>
      </c>
      <c r="H13" s="1" t="n">
        <f aca="false">ROUND(G13*0.001/(3.14*F13*F13/4000000),2)</f>
        <v>4.94</v>
      </c>
      <c r="I13" s="1" t="n">
        <f aca="false">1000*H13*F13/1000/0.0008</f>
        <v>617500</v>
      </c>
      <c r="J13" s="18" t="n">
        <v>0.0015</v>
      </c>
      <c r="K13" s="1" t="n">
        <f aca="false">IF(0.11*(J13/F13+68/I13)^0.25 &gt;= 0.18, ROUND(0.11*(J13/F13+68/I13)^0.25,4), ROUND(0.0028 + (0.11*(J13/F13+68/I13)^0.25)*0.85,4))</f>
        <v>0.0127</v>
      </c>
      <c r="M13" s="4" t="n">
        <f aca="false">ROUND(E13*K13*H13*H13/(2*9.8*F13/1000),3)</f>
        <v>0.395</v>
      </c>
      <c r="N13" s="4" t="n">
        <f aca="false">SUM(M$4:M13)</f>
        <v>3.053</v>
      </c>
    </row>
    <row r="14" s="3" customFormat="true" ht="14.9" hidden="false" customHeight="false" outlineLevel="0" collapsed="false">
      <c r="A14" s="1" t="n">
        <v>10</v>
      </c>
      <c r="B14" s="3" t="s">
        <v>23</v>
      </c>
      <c r="C14" s="19" t="s">
        <v>32</v>
      </c>
      <c r="G14" s="3" t="n">
        <v>38.8</v>
      </c>
      <c r="M14" s="20" t="n">
        <v>8</v>
      </c>
      <c r="N14" s="21" t="n">
        <f aca="false">SUM(M$4:M14)</f>
        <v>11.053</v>
      </c>
    </row>
    <row r="15" customFormat="false" ht="15.9" hidden="false" customHeight="false" outlineLevel="0" collapsed="false">
      <c r="A15" s="1" t="n">
        <v>11</v>
      </c>
      <c r="B15" s="1" t="s">
        <v>25</v>
      </c>
      <c r="C15" s="14" t="s">
        <v>33</v>
      </c>
      <c r="E15" s="15" t="n">
        <v>5</v>
      </c>
      <c r="F15" s="15" t="n">
        <v>100</v>
      </c>
      <c r="G15" s="15" t="n">
        <v>38.8</v>
      </c>
      <c r="H15" s="1" t="n">
        <f aca="false">ROUND(G15*0.001/(3.14*F15*F15/4000000),2)</f>
        <v>4.94</v>
      </c>
      <c r="I15" s="1" t="n">
        <f aca="false">1000*H15*F15/1000/0.0008</f>
        <v>617500</v>
      </c>
      <c r="J15" s="18" t="n">
        <v>0.0015</v>
      </c>
      <c r="K15" s="1" t="n">
        <f aca="false">IF(0.11*(J15/F15+68/I15)^0.25 &gt;= 0.18, ROUND(0.11*(J15/F15+68/I15)^0.25,4), ROUND(0.0028 + (0.11*(J15/F15+68/I15)^0.25)*0.85,4))</f>
        <v>0.0127</v>
      </c>
      <c r="M15" s="4" t="n">
        <f aca="false">ROUND(E15*K15*H15*H15/(2*9.8*F15/1000),3)</f>
        <v>0.791</v>
      </c>
      <c r="N15" s="4" t="n">
        <f aca="false">SUM(M$4:M15)</f>
        <v>11.844</v>
      </c>
    </row>
    <row r="16" customFormat="false" ht="15.9" hidden="false" customHeight="false" outlineLevel="0" collapsed="false">
      <c r="A16" s="1" t="n">
        <v>12</v>
      </c>
      <c r="B16" s="1" t="s">
        <v>25</v>
      </c>
      <c r="C16" s="14" t="s">
        <v>34</v>
      </c>
      <c r="E16" s="15" t="n">
        <v>25</v>
      </c>
      <c r="F16" s="15" t="n">
        <v>200</v>
      </c>
      <c r="G16" s="15" t="n">
        <v>38.8</v>
      </c>
      <c r="H16" s="1" t="n">
        <f aca="false">ROUND(G16*0.001/(3.14*F16*F16/4000000),2)</f>
        <v>1.24</v>
      </c>
      <c r="I16" s="1" t="n">
        <f aca="false">1000*H16*F16/1000/0.0008</f>
        <v>310000</v>
      </c>
      <c r="J16" s="18" t="n">
        <v>0.0015</v>
      </c>
      <c r="K16" s="1" t="n">
        <f aca="false">IF(0.11*(J16/F16+68/I16)^0.25 &gt;= 0.18, ROUND(0.11*(J16/F16+68/I16)^0.25,4), ROUND(0.0028 + (0.11*(J16/F16+68/I16)^0.25)*0.85,4))</f>
        <v>0.0143</v>
      </c>
      <c r="M16" s="4" t="n">
        <f aca="false">ROUND(E16*K16*H16*H16/(2*9.8*F16/1000),3)</f>
        <v>0.14</v>
      </c>
      <c r="N16" s="4" t="n">
        <f aca="false">SUM(M$4:M16)</f>
        <v>11.984</v>
      </c>
    </row>
    <row r="17" customFormat="false" ht="15.9" hidden="false" customHeight="false" outlineLevel="0" collapsed="false">
      <c r="A17" s="1" t="n">
        <v>13</v>
      </c>
      <c r="B17" s="1" t="s">
        <v>21</v>
      </c>
      <c r="C17" s="14" t="s">
        <v>28</v>
      </c>
      <c r="D17" s="15" t="n">
        <v>1</v>
      </c>
      <c r="F17" s="15" t="n">
        <v>200</v>
      </c>
      <c r="G17" s="15" t="n">
        <v>38.8</v>
      </c>
      <c r="H17" s="1" t="n">
        <f aca="false">ROUND(G17*0.001/(3.14*F17*F17/4000000),2)</f>
        <v>1.24</v>
      </c>
      <c r="L17" s="15" t="n">
        <v>12</v>
      </c>
      <c r="M17" s="4" t="n">
        <f aca="false">ROUND(D17*L17*H17*H17/(2*9.8),3)</f>
        <v>0.941</v>
      </c>
      <c r="N17" s="4" t="n">
        <f aca="false">SUM(M$4:M17)</f>
        <v>12.925</v>
      </c>
    </row>
    <row r="18" customFormat="false" ht="15.9" hidden="false" customHeight="false" outlineLevel="0" collapsed="false">
      <c r="A18" s="1" t="n">
        <v>14</v>
      </c>
      <c r="B18" s="1" t="s">
        <v>25</v>
      </c>
      <c r="C18" s="14" t="s">
        <v>35</v>
      </c>
      <c r="E18" s="15" t="n">
        <v>10</v>
      </c>
      <c r="F18" s="15" t="n">
        <v>80</v>
      </c>
      <c r="G18" s="15" t="n">
        <f aca="false">38.8/4</f>
        <v>9.7</v>
      </c>
      <c r="H18" s="1" t="n">
        <f aca="false">ROUND(G18*0.001/(3.14*F18*F18/4000000),2)</f>
        <v>1.93</v>
      </c>
      <c r="I18" s="1" t="n">
        <f aca="false">1000*H18*F18/1000/0.0008</f>
        <v>193000</v>
      </c>
      <c r="J18" s="18" t="n">
        <v>0.0015</v>
      </c>
      <c r="K18" s="1" t="n">
        <f aca="false">IF(0.11*(J18/F18+68/I18)^0.25 &gt;= 0.18, ROUND(0.11*(J18/F18+68/I18)^0.25,4), ROUND(0.0028 + (0.11*(J18/F18+68/I18)^0.25)*0.85,4))</f>
        <v>0.0158</v>
      </c>
      <c r="M18" s="4" t="n">
        <f aca="false">ROUND(E18*K18*H18*H18/(2*9.8*F18/1000),3)</f>
        <v>0.375</v>
      </c>
      <c r="N18" s="4" t="n">
        <f aca="false">SUM(M$4:M18)</f>
        <v>13.3</v>
      </c>
    </row>
    <row r="19" customFormat="false" ht="15.9" hidden="false" customHeight="false" outlineLevel="0" collapsed="false">
      <c r="A19" s="1" t="n">
        <v>15</v>
      </c>
      <c r="B19" s="1" t="s">
        <v>25</v>
      </c>
      <c r="C19" s="14" t="s">
        <v>35</v>
      </c>
      <c r="E19" s="15" t="n">
        <v>5</v>
      </c>
      <c r="F19" s="15" t="n">
        <v>80</v>
      </c>
      <c r="G19" s="15" t="n">
        <f aca="false">38.8/4*4/5</f>
        <v>7.76</v>
      </c>
      <c r="H19" s="1" t="n">
        <f aca="false">ROUND(G19*0.001/(3.14*F19*F19/4000000),2)</f>
        <v>1.54</v>
      </c>
      <c r="I19" s="1" t="n">
        <f aca="false">1000*H19*F19/1000/0.0008</f>
        <v>154000</v>
      </c>
      <c r="J19" s="18" t="n">
        <v>0.0015</v>
      </c>
      <c r="K19" s="1" t="n">
        <f aca="false">IF(0.11*(J19/F19+68/I19)^0.25 &gt;= 0.18, ROUND(0.11*(J19/F19+68/I19)^0.25,4), ROUND(0.0028 + (0.11*(J19/F19+68/I19)^0.25)*0.85,4))</f>
        <v>0.0165</v>
      </c>
      <c r="M19" s="4" t="n">
        <f aca="false">ROUND(E19*K19*H19*H19/(2*9.8*F19/1000),3)</f>
        <v>0.125</v>
      </c>
      <c r="N19" s="4" t="n">
        <f aca="false">SUM(M$4:M19)</f>
        <v>13.425</v>
      </c>
    </row>
    <row r="20" customFormat="false" ht="15.9" hidden="false" customHeight="false" outlineLevel="0" collapsed="false">
      <c r="A20" s="1" t="n">
        <v>16</v>
      </c>
      <c r="B20" s="1" t="s">
        <v>25</v>
      </c>
      <c r="C20" s="14" t="s">
        <v>35</v>
      </c>
      <c r="E20" s="15" t="n">
        <v>5</v>
      </c>
      <c r="F20" s="15" t="n">
        <v>80</v>
      </c>
      <c r="G20" s="15" t="n">
        <f aca="false">38.8/4*3/5</f>
        <v>5.82</v>
      </c>
      <c r="H20" s="1" t="n">
        <f aca="false">ROUND(G20*0.001/(3.14*F20*F20/4000000),2)</f>
        <v>1.16</v>
      </c>
      <c r="I20" s="1" t="n">
        <f aca="false">1000*H20*F20/1000/0.0008</f>
        <v>116000</v>
      </c>
      <c r="J20" s="18" t="n">
        <v>0.0015</v>
      </c>
      <c r="K20" s="1" t="n">
        <f aca="false">IF(0.11*(J20/F20+68/I20)^0.25 &gt;= 0.18, ROUND(0.11*(J20/F20+68/I20)^0.25,4), ROUND(0.0028 + (0.11*(J20/F20+68/I20)^0.25)*0.85,4))</f>
        <v>0.0175</v>
      </c>
      <c r="M20" s="4" t="n">
        <f aca="false">ROUND(E20*K20*H20*H20/(2*9.8*F20/1000),3)</f>
        <v>0.075</v>
      </c>
      <c r="N20" s="4" t="n">
        <f aca="false">SUM(M$4:M20)</f>
        <v>13.5</v>
      </c>
    </row>
    <row r="21" customFormat="false" ht="15.9" hidden="false" customHeight="false" outlineLevel="0" collapsed="false">
      <c r="A21" s="1" t="n">
        <v>17</v>
      </c>
      <c r="B21" s="1" t="s">
        <v>25</v>
      </c>
      <c r="C21" s="14" t="s">
        <v>35</v>
      </c>
      <c r="E21" s="15" t="n">
        <v>5</v>
      </c>
      <c r="F21" s="15" t="n">
        <v>80</v>
      </c>
      <c r="G21" s="15" t="n">
        <f aca="false">38.8/4*2/5</f>
        <v>3.88</v>
      </c>
      <c r="H21" s="1" t="n">
        <f aca="false">ROUND(G21*0.001/(3.14*F21*F21/4000000),2)</f>
        <v>0.77</v>
      </c>
      <c r="I21" s="1" t="n">
        <f aca="false">1000*H21*F21/1000/0.0008</f>
        <v>77000</v>
      </c>
      <c r="J21" s="18" t="n">
        <v>0.0015</v>
      </c>
      <c r="K21" s="1" t="n">
        <f aca="false">IF(0.11*(J21/F21+68/I21)^0.25 &gt;= 0.18, ROUND(0.11*(J21/F21+68/I21)^0.25,4), ROUND(0.0028 + (0.11*(J21/F21+68/I21)^0.25)*0.85,4))</f>
        <v>0.019</v>
      </c>
      <c r="M21" s="4" t="n">
        <f aca="false">ROUND(E21*K21*H21*H21/(2*9.8*F21/1000),3)</f>
        <v>0.036</v>
      </c>
      <c r="N21" s="4" t="n">
        <f aca="false">SUM(M$4:M21)</f>
        <v>13.536</v>
      </c>
    </row>
    <row r="22" customFormat="false" ht="15.9" hidden="false" customHeight="false" outlineLevel="0" collapsed="false">
      <c r="A22" s="1" t="n">
        <v>18</v>
      </c>
      <c r="B22" s="1" t="s">
        <v>25</v>
      </c>
      <c r="C22" s="14" t="s">
        <v>35</v>
      </c>
      <c r="E22" s="15" t="n">
        <v>5</v>
      </c>
      <c r="F22" s="15" t="n">
        <v>80</v>
      </c>
      <c r="G22" s="15" t="n">
        <f aca="false">38.8/4*1/5</f>
        <v>1.94</v>
      </c>
      <c r="H22" s="1" t="n">
        <f aca="false">ROUND(G22*0.001/(3.14*F22*F22/4000000),2)</f>
        <v>0.39</v>
      </c>
      <c r="I22" s="1" t="n">
        <f aca="false">1000*H22*F22/1000/0.0008</f>
        <v>39000</v>
      </c>
      <c r="J22" s="18" t="n">
        <v>0.0015</v>
      </c>
      <c r="K22" s="1" t="n">
        <f aca="false">IF(0.11*(J22/F22+68/I22)^0.25 &gt;= 0.18, ROUND(0.11*(J22/F22+68/I22)^0.25,4), ROUND(0.0028 + (0.11*(J22/F22+68/I22)^0.25)*0.85,4))</f>
        <v>0.022</v>
      </c>
      <c r="M22" s="4" t="n">
        <f aca="false">ROUND(E22*K22*H22*H22/(2*9.8*F22/1000),3)</f>
        <v>0.011</v>
      </c>
      <c r="N22" s="4" t="n">
        <f aca="false">SUM(M$4:M22)</f>
        <v>13.547</v>
      </c>
    </row>
    <row r="23" customFormat="false" ht="15.9" hidden="false" customHeight="false" outlineLevel="0" collapsed="false">
      <c r="A23" s="1" t="n">
        <v>19</v>
      </c>
      <c r="B23" s="1" t="s">
        <v>25</v>
      </c>
      <c r="C23" s="14" t="s">
        <v>36</v>
      </c>
      <c r="E23" s="15" t="n">
        <v>0.7</v>
      </c>
      <c r="F23" s="15" t="n">
        <v>40</v>
      </c>
      <c r="G23" s="15" t="n">
        <f aca="false">38.8/4*1/5</f>
        <v>1.94</v>
      </c>
      <c r="H23" s="1" t="n">
        <f aca="false">ROUND(G23*0.001/(3.14*F23*F23/4000000),2)</f>
        <v>1.54</v>
      </c>
      <c r="I23" s="1" t="n">
        <f aca="false">1000*H23*F23/1000/0.0008</f>
        <v>77000</v>
      </c>
      <c r="J23" s="18" t="n">
        <v>0.0015</v>
      </c>
      <c r="K23" s="1" t="n">
        <f aca="false">IF(0.11*(J23/F23+68/I23)^0.25 &gt;= 0.18, ROUND(0.11*(J23/F23+68/I23)^0.25,4), ROUND(0.0028 + (0.11*(J23/F23+68/I23)^0.25)*0.85,4))</f>
        <v>0.0191</v>
      </c>
      <c r="M23" s="4" t="n">
        <f aca="false">ROUND(E23*K23*H23*H23/(2*9.8*F23/1000),3)</f>
        <v>0.04</v>
      </c>
      <c r="N23" s="4" t="n">
        <f aca="false">SUM(M$4:M23)</f>
        <v>13.587</v>
      </c>
    </row>
    <row r="24" customFormat="false" ht="15.9" hidden="false" customHeight="false" outlineLevel="0" collapsed="false">
      <c r="A24" s="1" t="n">
        <v>20</v>
      </c>
      <c r="B24" s="1" t="s">
        <v>21</v>
      </c>
      <c r="C24" s="14" t="s">
        <v>37</v>
      </c>
      <c r="D24" s="15" t="n">
        <v>1</v>
      </c>
      <c r="F24" s="15" t="n">
        <v>40</v>
      </c>
      <c r="G24" s="15" t="n">
        <f aca="false">38.8/4*1/5</f>
        <v>1.94</v>
      </c>
      <c r="H24" s="1" t="n">
        <f aca="false">ROUND(G24*0.001/(3.14*F24*F24/4000000),2)</f>
        <v>1.54</v>
      </c>
      <c r="L24" s="15" t="n">
        <v>1</v>
      </c>
      <c r="M24" s="4" t="n">
        <f aca="false">ROUND(D24*L24*H24*H24/(2*9.8),3)</f>
        <v>0.121</v>
      </c>
      <c r="N24" s="4" t="n">
        <f aca="false">SUM(M$4:M24)</f>
        <v>13.708</v>
      </c>
    </row>
    <row r="25" customFormat="false" ht="28.35" hidden="false" customHeight="false" outlineLevel="0" collapsed="false">
      <c r="A25" s="1" t="n">
        <v>21</v>
      </c>
      <c r="B25" s="1" t="s">
        <v>19</v>
      </c>
      <c r="C25" s="14" t="s">
        <v>38</v>
      </c>
      <c r="E25" s="15" t="n">
        <v>2.2</v>
      </c>
      <c r="M25" s="4" t="n">
        <f aca="false">E25</f>
        <v>2.2</v>
      </c>
      <c r="N25" s="4" t="n">
        <f aca="false">SUM(M$4:M25)</f>
        <v>15.908</v>
      </c>
    </row>
    <row r="27" s="22" customFormat="true" ht="16.6" hidden="false" customHeight="false" outlineLevel="0" collapsed="false">
      <c r="C27" s="23" t="s">
        <v>39</v>
      </c>
      <c r="E27" s="24" t="s">
        <v>40</v>
      </c>
      <c r="J27" s="25"/>
      <c r="N27" s="22" t="n">
        <f aca="false">ROUNDUP(N25*1.1,0)</f>
        <v>18</v>
      </c>
    </row>
    <row r="28" s="22" customFormat="true" ht="64.15" hidden="false" customHeight="false" outlineLevel="0" collapsed="false">
      <c r="C28" s="23" t="s">
        <v>41</v>
      </c>
      <c r="E28" s="24" t="s">
        <v>42</v>
      </c>
      <c r="J28" s="25"/>
      <c r="N28" s="22" t="n">
        <f aca="false">ROUNDUP(9.8*N27*G6/0.6/0.9*1.2/746,1)</f>
        <v>10.2</v>
      </c>
    </row>
  </sheetData>
  <mergeCells count="1">
    <mergeCell ref="A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87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4"/>
  <sheetViews>
    <sheetView showFormulas="false" showGridLines="true" showRowColHeaders="true" showZeros="true" rightToLeft="false" tabSelected="false" showOutlineSymbols="true" defaultGridColor="true" view="pageBreakPreview" topLeftCell="A1" colorId="64" zoomScale="150" zoomScaleNormal="100" zoomScalePageLayoutView="150" workbookViewId="0">
      <selection pane="topLeft" activeCell="D22" activeCellId="0" sqref="D22"/>
    </sheetView>
  </sheetViews>
  <sheetFormatPr defaultRowHeight="12.8" zeroHeight="false" outlineLevelRow="0" outlineLevelCol="0"/>
  <cols>
    <col collapsed="false" customWidth="true" hidden="false" outlineLevel="0" max="1" min="1" style="1" width="8.53"/>
    <col collapsed="false" customWidth="true" hidden="false" outlineLevel="0" max="3" min="2" style="26" width="9.14"/>
    <col collapsed="false" customWidth="true" hidden="false" outlineLevel="0" max="1025" min="4" style="1" width="8.53"/>
  </cols>
  <sheetData>
    <row r="2" customFormat="false" ht="12.8" hidden="false" customHeight="false" outlineLevel="0" collapsed="false">
      <c r="A2" s="1" t="s">
        <v>43</v>
      </c>
      <c r="B2" s="26" t="n">
        <v>0.0015</v>
      </c>
    </row>
    <row r="3" customFormat="false" ht="12.8" hidden="false" customHeight="false" outlineLevel="0" collapsed="false">
      <c r="A3" s="1" t="s">
        <v>44</v>
      </c>
      <c r="B3" s="26" t="n">
        <v>0.3</v>
      </c>
      <c r="C3" s="26" t="n">
        <v>3</v>
      </c>
    </row>
    <row r="4" customFormat="false" ht="12.8" hidden="false" customHeight="false" outlineLevel="0" collapsed="false">
      <c r="A4" s="1" t="s">
        <v>45</v>
      </c>
      <c r="B4" s="26" t="n">
        <v>0.15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4"/>
  <sheetViews>
    <sheetView showFormulas="false" showGridLines="true" showRowColHeaders="true" showZeros="true" rightToLeft="false" tabSelected="false" showOutlineSymbols="true" defaultGridColor="true" view="pageBreakPreview" topLeftCell="A1" colorId="64" zoomScale="150" zoomScaleNormal="100" zoomScalePageLayoutView="150" workbookViewId="0">
      <selection pane="topLeft" activeCell="D41" activeCellId="0" sqref="D41"/>
    </sheetView>
  </sheetViews>
  <sheetFormatPr defaultRowHeight="12.8" zeroHeight="false" outlineLevelRow="0" outlineLevelCol="0"/>
  <cols>
    <col collapsed="false" customWidth="true" hidden="false" outlineLevel="0" max="1" min="1" style="27" width="31.14"/>
    <col collapsed="false" customWidth="true" hidden="false" outlineLevel="0" max="2" min="2" style="28" width="11.57"/>
    <col collapsed="false" customWidth="true" hidden="false" outlineLevel="0" max="1025" min="3" style="1" width="8.53"/>
  </cols>
  <sheetData>
    <row r="1" customFormat="false" ht="12.8" hidden="false" customHeight="false" outlineLevel="0" collapsed="false">
      <c r="B1" s="5" t="s">
        <v>46</v>
      </c>
    </row>
    <row r="2" customFormat="false" ht="14.9" hidden="false" customHeight="false" outlineLevel="0" collapsed="false">
      <c r="A2" s="29" t="s">
        <v>47</v>
      </c>
      <c r="B2" s="30" t="n">
        <v>6.4</v>
      </c>
    </row>
    <row r="3" customFormat="false" ht="14.9" hidden="false" customHeight="false" outlineLevel="0" collapsed="false">
      <c r="A3" s="29" t="s">
        <v>48</v>
      </c>
      <c r="B3" s="30" t="n">
        <v>9.5</v>
      </c>
    </row>
    <row r="4" customFormat="false" ht="14.9" hidden="false" customHeight="false" outlineLevel="0" collapsed="false">
      <c r="A4" s="29" t="s">
        <v>49</v>
      </c>
      <c r="B4" s="30" t="n">
        <v>5</v>
      </c>
    </row>
    <row r="5" customFormat="false" ht="14.9" hidden="false" customHeight="false" outlineLevel="0" collapsed="false">
      <c r="A5" s="29" t="s">
        <v>50</v>
      </c>
      <c r="B5" s="30" t="n">
        <v>2.5</v>
      </c>
    </row>
    <row r="6" customFormat="false" ht="14.9" hidden="false" customHeight="false" outlineLevel="0" collapsed="false">
      <c r="A6" s="29" t="s">
        <v>51</v>
      </c>
      <c r="B6" s="30" t="n">
        <v>0.4</v>
      </c>
    </row>
    <row r="7" customFormat="false" ht="14.9" hidden="false" customHeight="false" outlineLevel="0" collapsed="false">
      <c r="A7" s="29" t="s">
        <v>52</v>
      </c>
      <c r="B7" s="30" t="n">
        <v>0.2</v>
      </c>
    </row>
    <row r="8" customFormat="false" ht="14.9" hidden="false" customHeight="false" outlineLevel="0" collapsed="false">
      <c r="A8" s="29" t="s">
        <v>53</v>
      </c>
      <c r="B8" s="30" t="n">
        <v>1</v>
      </c>
    </row>
    <row r="9" customFormat="false" ht="14.9" hidden="false" customHeight="false" outlineLevel="0" collapsed="false">
      <c r="A9" s="29" t="s">
        <v>54</v>
      </c>
      <c r="B9" s="30" t="n">
        <v>5.6</v>
      </c>
    </row>
    <row r="10" customFormat="false" ht="14.9" hidden="false" customHeight="false" outlineLevel="0" collapsed="false">
      <c r="A10" s="29" t="s">
        <v>55</v>
      </c>
      <c r="B10" s="30" t="n">
        <v>24</v>
      </c>
    </row>
    <row r="11" customFormat="false" ht="14.9" hidden="false" customHeight="false" outlineLevel="0" collapsed="false">
      <c r="A11" s="29" t="s">
        <v>56</v>
      </c>
      <c r="B11" s="30" t="n">
        <v>2.3</v>
      </c>
    </row>
    <row r="12" customFormat="false" ht="14.9" hidden="false" customHeight="false" outlineLevel="0" collapsed="false">
      <c r="A12" s="29" t="s">
        <v>57</v>
      </c>
      <c r="B12" s="30" t="n">
        <v>12</v>
      </c>
    </row>
    <row r="13" customFormat="false" ht="14.9" hidden="false" customHeight="false" outlineLevel="0" collapsed="false">
      <c r="A13" s="29" t="s">
        <v>58</v>
      </c>
      <c r="B13" s="30" t="n">
        <v>70</v>
      </c>
    </row>
    <row r="14" customFormat="false" ht="14.9" hidden="false" customHeight="false" outlineLevel="0" collapsed="false">
      <c r="A14" s="29" t="s">
        <v>59</v>
      </c>
      <c r="B14" s="30" t="n">
        <v>15</v>
      </c>
    </row>
    <row r="15" customFormat="false" ht="14.9" hidden="false" customHeight="false" outlineLevel="0" collapsed="false">
      <c r="A15" s="29" t="s">
        <v>60</v>
      </c>
      <c r="B15" s="30" t="n">
        <v>2.2</v>
      </c>
    </row>
    <row r="16" customFormat="false" ht="14.9" hidden="false" customHeight="false" outlineLevel="0" collapsed="false">
      <c r="A16" s="29" t="s">
        <v>61</v>
      </c>
      <c r="B16" s="30" t="n">
        <v>1.8</v>
      </c>
    </row>
    <row r="17" customFormat="false" ht="14.9" hidden="false" customHeight="false" outlineLevel="0" collapsed="false">
      <c r="A17" s="29" t="s">
        <v>62</v>
      </c>
      <c r="B17" s="30" t="n">
        <v>0.9</v>
      </c>
    </row>
    <row r="18" customFormat="false" ht="14.9" hidden="false" customHeight="false" outlineLevel="0" collapsed="false">
      <c r="A18" s="29" t="s">
        <v>63</v>
      </c>
      <c r="B18" s="30" t="n">
        <v>0.7</v>
      </c>
    </row>
    <row r="19" customFormat="false" ht="14.9" hidden="false" customHeight="false" outlineLevel="0" collapsed="false">
      <c r="A19" s="29" t="s">
        <v>64</v>
      </c>
      <c r="B19" s="30" t="n">
        <v>0.6</v>
      </c>
    </row>
    <row r="20" customFormat="false" ht="14.9" hidden="false" customHeight="false" outlineLevel="0" collapsed="false">
      <c r="A20" s="29" t="s">
        <v>65</v>
      </c>
      <c r="B20" s="30" t="n">
        <v>0.4</v>
      </c>
    </row>
    <row r="21" customFormat="false" ht="14.9" hidden="false" customHeight="false" outlineLevel="0" collapsed="false">
      <c r="A21" s="29" t="s">
        <v>66</v>
      </c>
      <c r="B21" s="30" t="n">
        <v>0.5</v>
      </c>
    </row>
    <row r="22" customFormat="false" ht="14.9" hidden="false" customHeight="false" outlineLevel="0" collapsed="false">
      <c r="A22" s="29" t="s">
        <v>67</v>
      </c>
      <c r="B22" s="30" t="n">
        <v>0.8</v>
      </c>
    </row>
    <row r="23" customFormat="false" ht="14.9" hidden="false" customHeight="false" outlineLevel="0" collapsed="false">
      <c r="A23" s="29" t="s">
        <v>68</v>
      </c>
      <c r="B23" s="30" t="n">
        <v>0.1</v>
      </c>
    </row>
    <row r="24" customFormat="false" ht="14.9" hidden="false" customHeight="false" outlineLevel="0" collapsed="false">
      <c r="A24" s="29" t="s">
        <v>69</v>
      </c>
      <c r="B24" s="30" t="n">
        <v>1</v>
      </c>
    </row>
    <row r="25" customFormat="false" ht="14.9" hidden="false" customHeight="false" outlineLevel="0" collapsed="false">
      <c r="A25" s="29" t="s">
        <v>70</v>
      </c>
      <c r="B25" s="30" t="n">
        <v>0.25</v>
      </c>
    </row>
    <row r="26" customFormat="false" ht="14.9" hidden="false" customHeight="false" outlineLevel="0" collapsed="false">
      <c r="A26" s="29" t="s">
        <v>71</v>
      </c>
      <c r="B26" s="30" t="n">
        <v>0.41</v>
      </c>
    </row>
    <row r="27" customFormat="false" ht="14.9" hidden="false" customHeight="false" outlineLevel="0" collapsed="false">
      <c r="A27" s="29" t="s">
        <v>72</v>
      </c>
      <c r="B27" s="30" t="n">
        <v>0.46</v>
      </c>
    </row>
    <row r="28" customFormat="false" ht="14.9" hidden="false" customHeight="false" outlineLevel="0" collapsed="false">
      <c r="A28" s="29" t="s">
        <v>73</v>
      </c>
      <c r="B28" s="30" t="n">
        <v>0.85</v>
      </c>
    </row>
    <row r="29" customFormat="false" ht="14.9" hidden="false" customHeight="false" outlineLevel="0" collapsed="false">
      <c r="A29" s="29" t="s">
        <v>74</v>
      </c>
      <c r="B29" s="30" t="n">
        <v>3.4</v>
      </c>
    </row>
    <row r="30" customFormat="false" ht="14.9" hidden="false" customHeight="false" outlineLevel="0" collapsed="false">
      <c r="A30" s="29" t="s">
        <v>75</v>
      </c>
      <c r="B30" s="30" t="n">
        <v>29</v>
      </c>
    </row>
    <row r="31" customFormat="false" ht="17.2" hidden="false" customHeight="false" outlineLevel="0" collapsed="false">
      <c r="A31" s="29" t="s">
        <v>76</v>
      </c>
      <c r="B31" s="30" t="s">
        <v>77</v>
      </c>
    </row>
    <row r="32" customFormat="false" ht="14.9" hidden="false" customHeight="false" outlineLevel="0" collapsed="false">
      <c r="A32" s="29" t="s">
        <v>78</v>
      </c>
      <c r="B32" s="30" t="n">
        <v>1.1</v>
      </c>
    </row>
    <row r="33" customFormat="false" ht="14.9" hidden="false" customHeight="false" outlineLevel="0" collapsed="false">
      <c r="A33" s="29" t="s">
        <v>79</v>
      </c>
      <c r="B33" s="30" t="n">
        <v>0.2</v>
      </c>
    </row>
    <row r="34" customFormat="false" ht="28.7" hidden="false" customHeight="false" outlineLevel="0" collapsed="false">
      <c r="A34" s="29" t="s">
        <v>80</v>
      </c>
      <c r="B34" s="30" t="n">
        <v>0.02</v>
      </c>
    </row>
    <row r="35" customFormat="false" ht="28.7" hidden="false" customHeight="false" outlineLevel="0" collapsed="false">
      <c r="A35" s="29" t="s">
        <v>81</v>
      </c>
      <c r="B35" s="30" t="n">
        <v>0.07</v>
      </c>
    </row>
    <row r="41" customFormat="false" ht="14.9" hidden="false" customHeight="false" outlineLevel="0" collapsed="false">
      <c r="A41" s="2" t="s">
        <v>82</v>
      </c>
      <c r="B41" s="31" t="n">
        <v>0.2</v>
      </c>
    </row>
    <row r="42" customFormat="false" ht="14.9" hidden="false" customHeight="false" outlineLevel="0" collapsed="false">
      <c r="A42" s="2" t="s">
        <v>83</v>
      </c>
      <c r="B42" s="31" t="n">
        <v>0.9</v>
      </c>
    </row>
    <row r="43" customFormat="false" ht="14.9" hidden="false" customHeight="false" outlineLevel="0" collapsed="false">
      <c r="A43" s="2" t="s">
        <v>84</v>
      </c>
      <c r="B43" s="31" t="n">
        <v>1</v>
      </c>
    </row>
    <row r="44" customFormat="false" ht="14.9" hidden="false" customHeight="false" outlineLevel="0" collapsed="false">
      <c r="A44" s="2" t="s">
        <v>85</v>
      </c>
      <c r="B44" s="31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2017-03-11T13:41:11Z</dcterms:created>
  <dc:creator>User</dc:creator>
  <dc:description/>
  <dc:language>en-IN</dc:language>
  <cp:lastModifiedBy/>
  <cp:lastPrinted>2017-03-17T08:50:46Z</cp:lastPrinted>
  <dcterms:modified xsi:type="dcterms:W3CDTF">2019-09-26T22:47:03Z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