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LETS &amp; FLOW" sheetId="1" state="visible" r:id="rId2"/>
    <sheet name="GAS LINE SIZING" sheetId="2" state="visible" r:id="rId3"/>
  </sheets>
  <definedNames>
    <definedName function="false" hidden="false" localSheetId="0" name="_xlnm.Print_Area" vbProcedure="false">'OUTLETS &amp; FLOW'!$A$1:$X$74</definedName>
    <definedName function="false" hidden="false" localSheetId="0" name="_xlnm.Print_Area_0" vbProcedure="false">'OUTLETS &amp; FLOW'!$A$1:$W$74</definedName>
    <definedName function="false" hidden="false" localSheetId="0" name="_xlnm.Print_Area_0_0" vbProcedure="false">'OUTLETS &amp; FLOW'!$A$1:$W$73</definedName>
    <definedName function="false" hidden="false" localSheetId="0" name="_xlnm.Print_Area_0_0_0" vbProcedure="false">'OUTLETS &amp; FLOW'!$A$1:$W$75</definedName>
    <definedName function="false" hidden="false" localSheetId="0" name="_xlnm.Print_Area_0_0_0_0" vbProcedure="false">'OUTLETS &amp; FLOW'!$A$1:$U$75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<sst xmlns="http://schemas.openxmlformats.org/spreadsheetml/2006/main" count="194" uniqueCount="122">
  <si>
    <t xml:space="preserve">LIST OF GAS OUTLETS FOR 100 BEDDED HOSPITAL</t>
  </si>
  <si>
    <t xml:space="preserve">GAS OUTLETS</t>
  </si>
  <si>
    <t xml:space="preserve">ACCESSORIES</t>
  </si>
  <si>
    <t xml:space="preserve">ZONAL VALVE BOXES</t>
  </si>
  <si>
    <t xml:space="preserve">AREA ALARM PANEL</t>
  </si>
  <si>
    <t xml:space="preserve">S.NO.</t>
  </si>
  <si>
    <t xml:space="preserve">FLOOR &amp; LOCATION</t>
  </si>
  <si>
    <t xml:space="preserve">BEDS</t>
  </si>
  <si>
    <t xml:space="preserve">OXYGEN</t>
  </si>
  <si>
    <t xml:space="preserve">Unit Diversified flow</t>
  </si>
  <si>
    <t xml:space="preserve">Mains Diversified flow</t>
  </si>
  <si>
    <t xml:space="preserve">N2O</t>
  </si>
  <si>
    <t xml:space="preserve">MA4</t>
  </si>
  <si>
    <t xml:space="preserve">VACUUM </t>
  </si>
  <si>
    <t xml:space="preserve">N2</t>
  </si>
  <si>
    <t xml:space="preserve">AGSS</t>
  </si>
  <si>
    <t xml:space="preserve">FLOW METER</t>
  </si>
  <si>
    <t xml:space="preserve">WARD VACUUM UNIT</t>
  </si>
  <si>
    <t xml:space="preserve">BED HEAD PANEL</t>
  </si>
  <si>
    <t xml:space="preserve">THEATER SUCTION TROLLEY</t>
  </si>
  <si>
    <t xml:space="preserve">2 GAS SERVICES</t>
  </si>
  <si>
    <t xml:space="preserve">3 GAS SERVICES</t>
  </si>
  <si>
    <t xml:space="preserve">ZONE</t>
  </si>
  <si>
    <t xml:space="preserve">(lpm)</t>
  </si>
  <si>
    <t xml:space="preserve">GROUND FLOOR</t>
  </si>
  <si>
    <t xml:space="preserve">X- Ray</t>
  </si>
  <si>
    <t xml:space="preserve">X-Ray</t>
  </si>
  <si>
    <t xml:space="preserve">Emergency OT</t>
  </si>
  <si>
    <t xml:space="preserve">Anesthesia/ Surgeon Pendant</t>
  </si>
  <si>
    <t xml:space="preserve">Post Procedural Room</t>
  </si>
  <si>
    <t xml:space="preserve">Isolation Ward</t>
  </si>
  <si>
    <t xml:space="preserve">Resuscitation</t>
  </si>
  <si>
    <t xml:space="preserve">Treatmet room</t>
  </si>
  <si>
    <t xml:space="preserve">Emergency Ward</t>
  </si>
  <si>
    <t xml:space="preserve">CSSD</t>
  </si>
  <si>
    <t xml:space="preserve">FIRST FLOOR</t>
  </si>
  <si>
    <t xml:space="preserve">ICU</t>
  </si>
  <si>
    <t xml:space="preserve">PICU</t>
  </si>
  <si>
    <t xml:space="preserve">HDU</t>
  </si>
  <si>
    <t xml:space="preserve">Nursery</t>
  </si>
  <si>
    <t xml:space="preserve">NICU</t>
  </si>
  <si>
    <t xml:space="preserve">Isolation Room</t>
  </si>
  <si>
    <t xml:space="preserve">Treatment Room</t>
  </si>
  <si>
    <t xml:space="preserve">Casualty with Observation ward</t>
  </si>
  <si>
    <t xml:space="preserve">Examination Room</t>
  </si>
  <si>
    <t xml:space="preserve">Minor Procedure Room</t>
  </si>
  <si>
    <t xml:space="preserve">Pre Labour</t>
  </si>
  <si>
    <t xml:space="preserve">Labour Room</t>
  </si>
  <si>
    <t xml:space="preserve">Baby Resus</t>
  </si>
  <si>
    <t xml:space="preserve">Post Labour</t>
  </si>
  <si>
    <t xml:space="preserve">Ward</t>
  </si>
  <si>
    <t xml:space="preserve">Post Holding</t>
  </si>
  <si>
    <t xml:space="preserve">Pre-Op holding</t>
  </si>
  <si>
    <t xml:space="preserve">Operation Theater-1</t>
  </si>
  <si>
    <t xml:space="preserve">Anesthesia Pendant</t>
  </si>
  <si>
    <t xml:space="preserve">Surgeon Pendant</t>
  </si>
  <si>
    <t xml:space="preserve">Operation Theater-2</t>
  </si>
  <si>
    <t xml:space="preserve">Operation Theater-3</t>
  </si>
  <si>
    <t xml:space="preserve">SECOND FLOOR</t>
  </si>
  <si>
    <t xml:space="preserve">Examination Treatment Room</t>
  </si>
  <si>
    <t xml:space="preserve">Plant room OT</t>
  </si>
  <si>
    <t xml:space="preserve">Plant room external</t>
  </si>
  <si>
    <t xml:space="preserve">Overall diversity</t>
  </si>
  <si>
    <t xml:space="preserve">Future expantion</t>
  </si>
  <si>
    <t xml:space="preserve">TOTAL #</t>
  </si>
  <si>
    <t xml:space="preserve">TOTAL FLOW (LPM)</t>
  </si>
  <si>
    <t xml:space="preserve">  </t>
  </si>
  <si>
    <t xml:space="preserve">GAS LINE SIZING</t>
  </si>
  <si>
    <t xml:space="preserve">VACCUM</t>
  </si>
  <si>
    <t xml:space="preserve">LENGTH</t>
  </si>
  <si>
    <t xml:space="preserve">#</t>
  </si>
  <si>
    <t xml:space="preserve">FLOW</t>
  </si>
  <si>
    <t xml:space="preserve">LINE SIZE</t>
  </si>
  <si>
    <t xml:space="preserve">(m)</t>
  </si>
  <si>
    <t xml:space="preserve">(mm)</t>
  </si>
  <si>
    <t xml:space="preserve">Zone 1</t>
  </si>
  <si>
    <t xml:space="preserve">Zone 2</t>
  </si>
  <si>
    <t xml:space="preserve">Zone 3</t>
  </si>
  <si>
    <t xml:space="preserve">Zone 4</t>
  </si>
  <si>
    <t xml:space="preserve">Overall diversity &amp; future expansion</t>
  </si>
  <si>
    <t xml:space="preserve">Ground Floor Sub Main</t>
  </si>
  <si>
    <t xml:space="preserve">Zone 5</t>
  </si>
  <si>
    <t xml:space="preserve">Zone 6</t>
  </si>
  <si>
    <t xml:space="preserve">Zone 7</t>
  </si>
  <si>
    <t xml:space="preserve">Zone 8</t>
  </si>
  <si>
    <t xml:space="preserve">Zone 9</t>
  </si>
  <si>
    <t xml:space="preserve">Zone 10</t>
  </si>
  <si>
    <t xml:space="preserve">Zone 11</t>
  </si>
  <si>
    <t xml:space="preserve">Zone 12</t>
  </si>
  <si>
    <t xml:space="preserve">Zone 13</t>
  </si>
  <si>
    <t xml:space="preserve">Zone 14</t>
  </si>
  <si>
    <t xml:space="preserve">Zone 15</t>
  </si>
  <si>
    <t xml:space="preserve">Zone 16</t>
  </si>
  <si>
    <t xml:space="preserve">First Floor Sub Main</t>
  </si>
  <si>
    <t xml:space="preserve">Zone 17</t>
  </si>
  <si>
    <t xml:space="preserve">Zone 18</t>
  </si>
  <si>
    <t xml:space="preserve">Zone 19</t>
  </si>
  <si>
    <t xml:space="preserve">Second Floor Sub Main</t>
  </si>
  <si>
    <t xml:space="preserve">Mains from plant room</t>
  </si>
  <si>
    <t xml:space="preserve">No of J size cylinders required per gas bank for 2 day backup @ 10% average usage</t>
  </si>
  <si>
    <t xml:space="preserve">Nos</t>
  </si>
  <si>
    <t xml:space="preserve">No of J size cylinders required per gas bank for 4 hrs backup @ 25% average usage</t>
  </si>
  <si>
    <t xml:space="preserve">LOX plant required for 8 day backup @ 10% average usage</t>
  </si>
  <si>
    <t xml:space="preserve">s.cum</t>
  </si>
  <si>
    <t xml:space="preserve">Notes:</t>
  </si>
  <si>
    <t xml:space="preserve">Design pressure drop taken as follows</t>
  </si>
  <si>
    <t xml:space="preserve">Service</t>
  </si>
  <si>
    <t xml:space="preserve">Zones</t>
  </si>
  <si>
    <t xml:space="preserve">S.Main</t>
  </si>
  <si>
    <t xml:space="preserve">Main</t>
  </si>
  <si>
    <t xml:space="preserve">(bar)</t>
  </si>
  <si>
    <t xml:space="preserve">Oxygen</t>
  </si>
  <si>
    <t xml:space="preserve">Vaccum</t>
  </si>
  <si>
    <t xml:space="preserve">Abstract of Measurements</t>
  </si>
  <si>
    <t xml:space="preserve">Outlet drops</t>
  </si>
  <si>
    <t xml:space="preserve">Total</t>
  </si>
  <si>
    <t xml:space="preserve">Plant capacity proposed</t>
  </si>
  <si>
    <t xml:space="preserve">1100 s.cum LOX plant for primary supply with 10+10 cylinder manifold system as secondary supply.</t>
  </si>
  <si>
    <t xml:space="preserve">3 x 30 CFM compressor station</t>
  </si>
  <si>
    <t xml:space="preserve">3 x 30 CFM vaccum compressor station</t>
  </si>
  <si>
    <t xml:space="preserve">3+3 cylinder manifold system</t>
  </si>
  <si>
    <t xml:space="preserve">520 LPM duplex LGSS system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</si>
</sst>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atin Modern Mono"/>
      <family val="0"/>
      <charset val="1"/>
    </font>
    <font>
      <i val="true"/>
      <sz val="11"/>
      <color rgb="FFC9211E"/>
      <name val="Latin Modern Mono"/>
      <family val="0"/>
      <charset val="1"/>
    </font>
    <font>
      <b val="true"/>
      <sz val="11"/>
      <name val="Latin Modern Mono"/>
      <family val="0"/>
      <charset val="1"/>
    </font>
    <font>
      <b val="true"/>
      <sz val="11"/>
      <color rgb="FFFF0000"/>
      <name val="Latin Modern Mono"/>
      <family val="0"/>
      <charset val="1"/>
    </font>
    <font>
      <b val="true"/>
      <i val="true"/>
      <sz val="11"/>
      <color rgb="FFC9211E"/>
      <name val="Latin Modern Mono"/>
      <family val="0"/>
      <charset val="1"/>
    </font>
    <font>
      <b val="true"/>
      <sz val="11"/>
      <color rgb="FF000000"/>
      <name val="Latin Modern Mono"/>
      <family val="0"/>
      <charset val="1"/>
    </font>
    <font>
      <sz val="11"/>
      <name val="Latin Modern Mono"/>
      <family val="0"/>
      <charset val="1"/>
    </font>
    <font>
      <sz val="11"/>
      <color rgb="FFC9211E"/>
      <name val="Latin Modern Mono"/>
      <family val="0"/>
      <charset val="1"/>
    </font>
    <font>
      <b val="true"/>
      <i val="true"/>
      <sz val="11"/>
      <color rgb="FF000000"/>
      <name val="Latin Modern Mono"/>
      <family val="0"/>
      <charset val="1"/>
    </font>
    <font>
      <b val="true"/>
      <sz val="11"/>
      <color rgb="FFC9211E"/>
      <name val="Latin Modern Mono"/>
      <family val="0"/>
      <charset val="1"/>
    </font>
    <font>
      <i val="true"/>
      <sz val="11"/>
      <name val="Latin Modern Mono"/>
      <family val="0"/>
      <charset val="1"/>
    </font>
    <font>
      <b val="true"/>
      <i val="true"/>
      <sz val="11"/>
      <name val="Latin Modern Mono"/>
      <family val="0"/>
      <charset val="1"/>
    </font>
    <font>
      <b val="true"/>
      <u val="single"/>
      <sz val="11"/>
      <color rgb="FF000000"/>
      <name val="Latin Modern Mono"/>
      <family val="0"/>
      <charset val="1"/>
    </font>
    <font>
      <i val="true"/>
      <sz val="11"/>
      <color rgb="FF000000"/>
      <name val="Latin Modern Mon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3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108" zoomScalePageLayoutView="120" workbookViewId="0">
      <pane xSplit="0" ySplit="3" topLeftCell="A4" activePane="bottomLeft" state="frozen"/>
      <selection pane="topLeft" activeCell="A1" activeCellId="0" sqref="A1"/>
      <selection pane="bottomLeft" activeCell="U15" activeCellId="0" sqref="U15"/>
    </sheetView>
  </sheetViews>
  <sheetFormatPr defaultColWidth="8.875" defaultRowHeight="13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30.02"/>
    <col collapsed="false" customWidth="true" hidden="false" outlineLevel="0" max="4" min="3" style="2" width="9.26"/>
    <col collapsed="false" customWidth="true" hidden="false" outlineLevel="0" max="6" min="5" style="3" width="9.26"/>
    <col collapsed="false" customWidth="true" hidden="false" outlineLevel="0" max="8" min="7" style="2" width="9.26"/>
    <col collapsed="false" customWidth="true" hidden="false" outlineLevel="0" max="10" min="9" style="3" width="9.26"/>
    <col collapsed="false" customWidth="true" hidden="false" outlineLevel="0" max="11" min="11" style="2" width="9.26"/>
    <col collapsed="false" customWidth="true" hidden="false" outlineLevel="0" max="13" min="12" style="3" width="9.26"/>
    <col collapsed="false" customWidth="true" hidden="false" outlineLevel="0" max="15" min="14" style="2" width="9.26"/>
    <col collapsed="false" customWidth="true" hidden="true" outlineLevel="0" max="18" min="16" style="2" width="9.26"/>
    <col collapsed="false" customWidth="true" hidden="true" outlineLevel="0" max="19" min="19" style="2" width="11.32"/>
    <col collapsed="false" customWidth="true" hidden="false" outlineLevel="0" max="23" min="20" style="4" width="9.26"/>
    <col collapsed="false" customWidth="true" hidden="false" outlineLevel="0" max="24" min="24" style="5" width="10"/>
    <col collapsed="false" customWidth="false" hidden="false" outlineLevel="0" max="1020" min="25" style="1" width="8.86"/>
    <col collapsed="false" customWidth="true" hidden="false" outlineLevel="0" max="1024" min="1021" style="1" width="11.52"/>
  </cols>
  <sheetData>
    <row r="1" customFormat="false" ht="16.1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13.8" hidden="false" customHeight="false" outlineLevel="0" collapsed="false">
      <c r="A2" s="7"/>
      <c r="B2" s="7"/>
      <c r="C2" s="7"/>
      <c r="D2" s="7"/>
      <c r="E2" s="8"/>
      <c r="F2" s="8"/>
      <c r="G2" s="7"/>
      <c r="H2" s="7"/>
      <c r="I2" s="8"/>
      <c r="J2" s="8"/>
      <c r="K2" s="7"/>
      <c r="L2" s="8"/>
      <c r="M2" s="8"/>
      <c r="N2" s="7"/>
      <c r="O2" s="7"/>
      <c r="P2" s="7"/>
      <c r="Q2" s="7"/>
      <c r="R2" s="7"/>
      <c r="S2" s="7"/>
      <c r="T2" s="7"/>
      <c r="U2" s="7"/>
      <c r="V2" s="7"/>
      <c r="W2" s="7"/>
    </row>
    <row r="3" s="12" customFormat="true" ht="31.05" hidden="false" customHeight="true" outlineLevel="0" collapsed="false">
      <c r="A3" s="7"/>
      <c r="B3" s="9"/>
      <c r="C3" s="6"/>
      <c r="D3" s="10" t="s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2</v>
      </c>
      <c r="Q3" s="10"/>
      <c r="R3" s="10"/>
      <c r="S3" s="10"/>
      <c r="T3" s="10" t="s">
        <v>3</v>
      </c>
      <c r="U3" s="10"/>
      <c r="V3" s="10" t="s">
        <v>4</v>
      </c>
      <c r="W3" s="10"/>
      <c r="X3" s="11"/>
      <c r="AMG3" s="1"/>
      <c r="AMH3" s="1"/>
      <c r="AMI3" s="1"/>
      <c r="AMJ3" s="1"/>
    </row>
    <row r="4" s="17" customFormat="true" ht="60.9" hidden="false" customHeight="false" outlineLevel="0" collapsed="false">
      <c r="A4" s="13" t="s">
        <v>5</v>
      </c>
      <c r="B4" s="13" t="s">
        <v>6</v>
      </c>
      <c r="C4" s="14" t="s">
        <v>7</v>
      </c>
      <c r="D4" s="14" t="s">
        <v>8</v>
      </c>
      <c r="E4" s="15" t="s">
        <v>9</v>
      </c>
      <c r="F4" s="15" t="s">
        <v>10</v>
      </c>
      <c r="G4" s="14" t="s">
        <v>11</v>
      </c>
      <c r="H4" s="14" t="s">
        <v>12</v>
      </c>
      <c r="I4" s="15" t="s">
        <v>9</v>
      </c>
      <c r="J4" s="15" t="s">
        <v>10</v>
      </c>
      <c r="K4" s="14" t="s">
        <v>13</v>
      </c>
      <c r="L4" s="15" t="s">
        <v>9</v>
      </c>
      <c r="M4" s="15" t="s">
        <v>10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4" t="s">
        <v>20</v>
      </c>
      <c r="U4" s="14" t="s">
        <v>21</v>
      </c>
      <c r="V4" s="14" t="s">
        <v>20</v>
      </c>
      <c r="W4" s="14" t="s">
        <v>21</v>
      </c>
      <c r="X4" s="16" t="s">
        <v>22</v>
      </c>
      <c r="AMG4" s="1"/>
      <c r="AMH4" s="1"/>
      <c r="AMI4" s="1"/>
      <c r="AMJ4" s="1"/>
    </row>
    <row r="5" s="22" customFormat="true" ht="16.15" hidden="false" customHeight="false" outlineLevel="0" collapsed="false">
      <c r="A5" s="18"/>
      <c r="B5" s="18"/>
      <c r="C5" s="19"/>
      <c r="D5" s="19"/>
      <c r="E5" s="20" t="s">
        <v>23</v>
      </c>
      <c r="F5" s="20" t="s">
        <v>23</v>
      </c>
      <c r="G5" s="19"/>
      <c r="H5" s="19"/>
      <c r="I5" s="20" t="s">
        <v>23</v>
      </c>
      <c r="J5" s="20" t="s">
        <v>23</v>
      </c>
      <c r="K5" s="19"/>
      <c r="L5" s="20" t="s">
        <v>23</v>
      </c>
      <c r="M5" s="20" t="s">
        <v>23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21"/>
      <c r="AMG5" s="1"/>
      <c r="AMH5" s="1"/>
      <c r="AMI5" s="1"/>
      <c r="AMJ5" s="1"/>
    </row>
    <row r="6" s="17" customFormat="true" ht="16.15" hidden="false" customHeight="false" outlineLevel="0" collapsed="false">
      <c r="A6" s="13"/>
      <c r="B6" s="23" t="s">
        <v>24</v>
      </c>
      <c r="C6" s="19"/>
      <c r="D6" s="19"/>
      <c r="E6" s="20"/>
      <c r="F6" s="20"/>
      <c r="G6" s="19"/>
      <c r="H6" s="19"/>
      <c r="I6" s="20"/>
      <c r="J6" s="20"/>
      <c r="K6" s="19"/>
      <c r="L6" s="20"/>
      <c r="M6" s="20"/>
      <c r="N6" s="19"/>
      <c r="O6" s="19"/>
      <c r="P6" s="19"/>
      <c r="Q6" s="19"/>
      <c r="R6" s="19"/>
      <c r="S6" s="19"/>
      <c r="T6" s="19"/>
      <c r="U6" s="24" t="n">
        <v>1</v>
      </c>
      <c r="V6" s="19"/>
      <c r="W6" s="19"/>
      <c r="X6" s="21"/>
      <c r="AMG6" s="1"/>
      <c r="AMH6" s="1"/>
      <c r="AMI6" s="1"/>
      <c r="AMJ6" s="1"/>
    </row>
    <row r="7" customFormat="false" ht="16.15" hidden="false" customHeight="false" outlineLevel="0" collapsed="false">
      <c r="A7" s="25" t="n">
        <v>1</v>
      </c>
      <c r="B7" s="23" t="s">
        <v>25</v>
      </c>
      <c r="C7" s="24"/>
      <c r="D7" s="24" t="n">
        <v>1</v>
      </c>
      <c r="E7" s="26" t="n">
        <v>10</v>
      </c>
      <c r="F7" s="26" t="n">
        <f aca="false">E7</f>
        <v>10</v>
      </c>
      <c r="G7" s="24"/>
      <c r="H7" s="24"/>
      <c r="I7" s="26"/>
      <c r="J7" s="26"/>
      <c r="K7" s="24" t="n">
        <v>1</v>
      </c>
      <c r="L7" s="26" t="n">
        <v>40</v>
      </c>
      <c r="M7" s="26" t="n">
        <v>40</v>
      </c>
      <c r="N7" s="24"/>
      <c r="O7" s="24"/>
      <c r="P7" s="24" t="n">
        <v>1</v>
      </c>
      <c r="Q7" s="24" t="n">
        <v>1</v>
      </c>
      <c r="R7" s="24"/>
      <c r="S7" s="24"/>
      <c r="T7" s="24" t="n">
        <v>1</v>
      </c>
      <c r="U7" s="24"/>
      <c r="V7" s="24" t="n">
        <v>1</v>
      </c>
      <c r="W7" s="24"/>
      <c r="X7" s="25" t="n">
        <v>1</v>
      </c>
    </row>
    <row r="8" customFormat="false" ht="16.15" hidden="false" customHeight="false" outlineLevel="0" collapsed="false">
      <c r="A8" s="25" t="n">
        <v>2</v>
      </c>
      <c r="B8" s="23" t="s">
        <v>26</v>
      </c>
      <c r="C8" s="24"/>
      <c r="D8" s="24" t="n">
        <v>1</v>
      </c>
      <c r="E8" s="26" t="n">
        <v>10</v>
      </c>
      <c r="F8" s="26" t="n">
        <f aca="false">E8</f>
        <v>10</v>
      </c>
      <c r="G8" s="24"/>
      <c r="H8" s="24"/>
      <c r="I8" s="26"/>
      <c r="J8" s="26"/>
      <c r="K8" s="24" t="n">
        <v>1</v>
      </c>
      <c r="L8" s="26" t="n">
        <v>40</v>
      </c>
      <c r="M8" s="26" t="n">
        <v>40</v>
      </c>
      <c r="N8" s="24"/>
      <c r="O8" s="24"/>
      <c r="P8" s="24" t="n">
        <v>1</v>
      </c>
      <c r="Q8" s="24" t="n">
        <v>1</v>
      </c>
      <c r="R8" s="24"/>
      <c r="S8" s="24"/>
      <c r="T8" s="24"/>
      <c r="U8" s="24"/>
      <c r="V8" s="24"/>
      <c r="W8" s="24"/>
      <c r="X8" s="25" t="n">
        <v>1</v>
      </c>
    </row>
    <row r="9" customFormat="false" ht="13.8" hidden="false" customHeight="false" outlineLevel="0" collapsed="false">
      <c r="A9" s="25" t="n">
        <v>3</v>
      </c>
      <c r="B9" s="23" t="s">
        <v>27</v>
      </c>
      <c r="C9" s="24"/>
      <c r="D9" s="27"/>
      <c r="E9" s="28"/>
      <c r="F9" s="28"/>
      <c r="G9" s="27"/>
      <c r="H9" s="27"/>
      <c r="I9" s="28"/>
      <c r="J9" s="28"/>
      <c r="K9" s="27"/>
      <c r="L9" s="28"/>
      <c r="M9" s="28"/>
      <c r="N9" s="27"/>
      <c r="O9" s="27"/>
      <c r="P9" s="24"/>
      <c r="Q9" s="24"/>
      <c r="R9" s="24"/>
      <c r="S9" s="24"/>
      <c r="T9" s="24"/>
      <c r="U9" s="24"/>
      <c r="V9" s="24"/>
      <c r="W9" s="24"/>
      <c r="X9" s="25"/>
    </row>
    <row r="10" customFormat="false" ht="16.15" hidden="false" customHeight="false" outlineLevel="0" collapsed="false">
      <c r="A10" s="25" t="n">
        <v>3.1</v>
      </c>
      <c r="B10" s="23" t="s">
        <v>28</v>
      </c>
      <c r="C10" s="24"/>
      <c r="D10" s="24" t="n">
        <v>2</v>
      </c>
      <c r="E10" s="26" t="n">
        <v>100</v>
      </c>
      <c r="F10" s="26" t="n">
        <f aca="false">E10</f>
        <v>100</v>
      </c>
      <c r="G10" s="24" t="n">
        <v>2</v>
      </c>
      <c r="H10" s="24" t="n">
        <v>2</v>
      </c>
      <c r="I10" s="26" t="n">
        <v>40</v>
      </c>
      <c r="J10" s="26" t="n">
        <f aca="false">I10</f>
        <v>40</v>
      </c>
      <c r="K10" s="24" t="n">
        <v>2</v>
      </c>
      <c r="L10" s="26" t="n">
        <v>80</v>
      </c>
      <c r="M10" s="26" t="n">
        <v>80</v>
      </c>
      <c r="N10" s="24" t="n">
        <v>1</v>
      </c>
      <c r="O10" s="24" t="n">
        <v>2</v>
      </c>
      <c r="P10" s="24"/>
      <c r="Q10" s="24"/>
      <c r="R10" s="24"/>
      <c r="S10" s="24" t="n">
        <v>1</v>
      </c>
      <c r="T10" s="24"/>
      <c r="U10" s="24" t="n">
        <v>2</v>
      </c>
      <c r="V10" s="24"/>
      <c r="W10" s="24" t="n">
        <v>2</v>
      </c>
      <c r="X10" s="25" t="n">
        <v>2</v>
      </c>
    </row>
    <row r="11" customFormat="false" ht="16.15" hidden="false" customHeight="false" outlineLevel="0" collapsed="false">
      <c r="A11" s="25" t="n">
        <v>4</v>
      </c>
      <c r="B11" s="23" t="s">
        <v>29</v>
      </c>
      <c r="C11" s="24" t="n">
        <v>2</v>
      </c>
      <c r="D11" s="24" t="n">
        <v>2</v>
      </c>
      <c r="E11" s="26" t="n">
        <f aca="false">10 + ($C11-1)*6</f>
        <v>16</v>
      </c>
      <c r="F11" s="26" t="n">
        <f aca="false">E11</f>
        <v>16</v>
      </c>
      <c r="G11" s="24"/>
      <c r="H11" s="24" t="n">
        <v>2</v>
      </c>
      <c r="I11" s="26" t="n">
        <f aca="false">40 + ($C11-1)*40/4</f>
        <v>50</v>
      </c>
      <c r="J11" s="26" t="n">
        <f aca="false">I11</f>
        <v>50</v>
      </c>
      <c r="K11" s="24" t="n">
        <v>2</v>
      </c>
      <c r="L11" s="26" t="n">
        <f aca="false">40 + ($C11-1)*40/4</f>
        <v>50</v>
      </c>
      <c r="M11" s="26" t="n">
        <f aca="false">L11</f>
        <v>50</v>
      </c>
      <c r="N11" s="24"/>
      <c r="O11" s="24"/>
      <c r="P11" s="24" t="n">
        <v>2</v>
      </c>
      <c r="Q11" s="24" t="n">
        <v>2</v>
      </c>
      <c r="R11" s="24" t="n">
        <f aca="false">C11</f>
        <v>2</v>
      </c>
      <c r="S11" s="24"/>
      <c r="T11" s="24"/>
      <c r="U11" s="24" t="n">
        <v>1</v>
      </c>
      <c r="V11" s="24"/>
      <c r="W11" s="24" t="n">
        <v>1</v>
      </c>
      <c r="X11" s="25" t="n">
        <v>3</v>
      </c>
    </row>
    <row r="12" customFormat="false" ht="16.15" hidden="false" customHeight="false" outlineLevel="0" collapsed="false">
      <c r="A12" s="25" t="n">
        <v>5</v>
      </c>
      <c r="B12" s="23" t="s">
        <v>30</v>
      </c>
      <c r="C12" s="24" t="n">
        <v>2</v>
      </c>
      <c r="D12" s="24" t="n">
        <v>2</v>
      </c>
      <c r="E12" s="26" t="n">
        <f aca="false">10 + ($C12-1)*6/10</f>
        <v>10.6</v>
      </c>
      <c r="F12" s="26" t="n">
        <f aca="false">E12</f>
        <v>10.6</v>
      </c>
      <c r="G12" s="24"/>
      <c r="H12" s="24" t="n">
        <v>2</v>
      </c>
      <c r="I12" s="26" t="n">
        <f aca="false">20 + ($C12-1)*10/4</f>
        <v>22.5</v>
      </c>
      <c r="J12" s="26" t="n">
        <f aca="false">I12</f>
        <v>22.5</v>
      </c>
      <c r="K12" s="24" t="n">
        <v>2</v>
      </c>
      <c r="L12" s="26" t="n">
        <v>40</v>
      </c>
      <c r="M12" s="26" t="n">
        <f aca="false">L12</f>
        <v>40</v>
      </c>
      <c r="N12" s="24"/>
      <c r="O12" s="24"/>
      <c r="P12" s="24" t="n">
        <v>2</v>
      </c>
      <c r="Q12" s="24" t="n">
        <v>2</v>
      </c>
      <c r="R12" s="24" t="n">
        <f aca="false">C12</f>
        <v>2</v>
      </c>
      <c r="S12" s="29"/>
      <c r="T12" s="24"/>
      <c r="U12" s="24"/>
      <c r="V12" s="24"/>
      <c r="W12" s="24"/>
      <c r="X12" s="25" t="n">
        <v>3</v>
      </c>
    </row>
    <row r="13" customFormat="false" ht="16.15" hidden="false" customHeight="false" outlineLevel="0" collapsed="false">
      <c r="A13" s="25" t="n">
        <v>6</v>
      </c>
      <c r="B13" s="23" t="s">
        <v>31</v>
      </c>
      <c r="C13" s="24" t="n">
        <v>2</v>
      </c>
      <c r="D13" s="24" t="n">
        <v>2</v>
      </c>
      <c r="E13" s="26" t="n">
        <f aca="false">100 + ($C13-1)*6/4</f>
        <v>101.5</v>
      </c>
      <c r="F13" s="26" t="n">
        <f aca="false">E13</f>
        <v>101.5</v>
      </c>
      <c r="G13" s="24"/>
      <c r="H13" s="24" t="n">
        <v>2</v>
      </c>
      <c r="I13" s="26" t="n">
        <f aca="false">40 + ($C13-1)*20/4</f>
        <v>45</v>
      </c>
      <c r="J13" s="26" t="n">
        <f aca="false">I13</f>
        <v>45</v>
      </c>
      <c r="K13" s="24" t="n">
        <v>2</v>
      </c>
      <c r="L13" s="26" t="n">
        <f aca="false">40 + ($C13-1)*40/4</f>
        <v>50</v>
      </c>
      <c r="M13" s="26" t="n">
        <f aca="false">L13</f>
        <v>50</v>
      </c>
      <c r="N13" s="24"/>
      <c r="O13" s="24"/>
      <c r="P13" s="24" t="n">
        <v>2</v>
      </c>
      <c r="Q13" s="24" t="n">
        <v>2</v>
      </c>
      <c r="R13" s="24" t="n">
        <f aca="false">C13</f>
        <v>2</v>
      </c>
      <c r="S13" s="29"/>
      <c r="T13" s="24"/>
      <c r="U13" s="24"/>
      <c r="V13" s="24"/>
      <c r="W13" s="24"/>
      <c r="X13" s="25" t="n">
        <v>3</v>
      </c>
    </row>
    <row r="14" customFormat="false" ht="16.15" hidden="false" customHeight="false" outlineLevel="0" collapsed="false">
      <c r="A14" s="25" t="n">
        <v>7</v>
      </c>
      <c r="B14" s="23" t="s">
        <v>32</v>
      </c>
      <c r="C14" s="24"/>
      <c r="D14" s="24" t="n">
        <v>1</v>
      </c>
      <c r="E14" s="26" t="n">
        <v>10</v>
      </c>
      <c r="F14" s="26" t="n">
        <v>10</v>
      </c>
      <c r="G14" s="24"/>
      <c r="H14" s="24"/>
      <c r="I14" s="26" t="n">
        <v>40</v>
      </c>
      <c r="J14" s="26" t="n">
        <f aca="false">I14</f>
        <v>40</v>
      </c>
      <c r="K14" s="24" t="n">
        <v>1</v>
      </c>
      <c r="L14" s="26" t="n">
        <f aca="false">40 + ($C14-1)*40/4</f>
        <v>30</v>
      </c>
      <c r="M14" s="26" t="n">
        <f aca="false">L14</f>
        <v>30</v>
      </c>
      <c r="N14" s="24"/>
      <c r="O14" s="24"/>
      <c r="P14" s="24" t="n">
        <v>1</v>
      </c>
      <c r="Q14" s="24" t="n">
        <v>1</v>
      </c>
      <c r="R14" s="24"/>
      <c r="S14" s="29"/>
      <c r="T14" s="24"/>
      <c r="U14" s="24"/>
      <c r="V14" s="24"/>
      <c r="W14" s="24"/>
      <c r="X14" s="25" t="n">
        <v>3</v>
      </c>
    </row>
    <row r="15" customFormat="false" ht="16.15" hidden="false" customHeight="false" outlineLevel="0" collapsed="false">
      <c r="A15" s="25" t="n">
        <v>8</v>
      </c>
      <c r="B15" s="23" t="s">
        <v>33</v>
      </c>
      <c r="C15" s="24" t="n">
        <v>6</v>
      </c>
      <c r="D15" s="24" t="n">
        <v>6</v>
      </c>
      <c r="E15" s="26" t="n">
        <f aca="false">10 + ($C15-1)*6/10</f>
        <v>13</v>
      </c>
      <c r="F15" s="26" t="n">
        <f aca="false">E15</f>
        <v>13</v>
      </c>
      <c r="G15" s="24"/>
      <c r="H15" s="24" t="n">
        <v>6</v>
      </c>
      <c r="I15" s="26" t="n">
        <f aca="false">20 + ($C15-1)*10/4</f>
        <v>32.5</v>
      </c>
      <c r="J15" s="26" t="n">
        <f aca="false">I15</f>
        <v>32.5</v>
      </c>
      <c r="K15" s="24" t="n">
        <v>6</v>
      </c>
      <c r="L15" s="26" t="n">
        <v>40</v>
      </c>
      <c r="M15" s="26" t="n">
        <f aca="false">L15</f>
        <v>40</v>
      </c>
      <c r="N15" s="24"/>
      <c r="O15" s="24"/>
      <c r="P15" s="24" t="n">
        <v>6</v>
      </c>
      <c r="Q15" s="24" t="n">
        <v>6</v>
      </c>
      <c r="R15" s="24" t="n">
        <f aca="false">C15</f>
        <v>6</v>
      </c>
      <c r="S15" s="24"/>
      <c r="T15" s="24"/>
      <c r="U15" s="24" t="n">
        <v>1</v>
      </c>
      <c r="V15" s="24"/>
      <c r="W15" s="24" t="n">
        <v>1</v>
      </c>
      <c r="X15" s="25" t="n">
        <v>4</v>
      </c>
    </row>
    <row r="16" customFormat="false" ht="16.15" hidden="false" customHeight="false" outlineLevel="0" collapsed="false">
      <c r="A16" s="25" t="n">
        <v>9</v>
      </c>
      <c r="B16" s="23" t="s">
        <v>34</v>
      </c>
      <c r="C16" s="24"/>
      <c r="D16" s="24"/>
      <c r="E16" s="26"/>
      <c r="F16" s="26"/>
      <c r="G16" s="24"/>
      <c r="H16" s="24"/>
      <c r="I16" s="26"/>
      <c r="J16" s="26"/>
      <c r="K16" s="24"/>
      <c r="L16" s="26"/>
      <c r="M16" s="26"/>
      <c r="N16" s="24" t="n">
        <v>1</v>
      </c>
      <c r="O16" s="24"/>
      <c r="P16" s="24"/>
      <c r="Q16" s="24"/>
      <c r="R16" s="24"/>
      <c r="S16" s="24"/>
      <c r="T16" s="24" t="n">
        <v>1</v>
      </c>
      <c r="U16" s="24"/>
      <c r="V16" s="24"/>
      <c r="W16" s="24"/>
      <c r="X16" s="25"/>
    </row>
    <row r="17" customFormat="false" ht="13.8" hidden="false" customHeight="false" outlineLevel="0" collapsed="false">
      <c r="A17" s="25"/>
      <c r="B17" s="30"/>
      <c r="C17" s="24"/>
      <c r="D17" s="24"/>
      <c r="E17" s="26"/>
      <c r="F17" s="26"/>
      <c r="G17" s="24"/>
      <c r="H17" s="24"/>
      <c r="I17" s="26"/>
      <c r="J17" s="26"/>
      <c r="K17" s="24"/>
      <c r="L17" s="26"/>
      <c r="M17" s="2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5"/>
    </row>
    <row r="18" customFormat="false" ht="16.15" hidden="false" customHeight="false" outlineLevel="0" collapsed="false">
      <c r="A18" s="25"/>
      <c r="B18" s="23" t="s">
        <v>35</v>
      </c>
      <c r="C18" s="24"/>
      <c r="D18" s="24"/>
      <c r="E18" s="26"/>
      <c r="F18" s="26"/>
      <c r="G18" s="24"/>
      <c r="H18" s="24"/>
      <c r="I18" s="26"/>
      <c r="J18" s="26"/>
      <c r="K18" s="24"/>
      <c r="L18" s="26"/>
      <c r="M18" s="26"/>
      <c r="N18" s="24"/>
      <c r="O18" s="24"/>
      <c r="P18" s="24"/>
      <c r="Q18" s="24"/>
      <c r="R18" s="24"/>
      <c r="S18" s="24"/>
      <c r="T18" s="24"/>
      <c r="U18" s="24" t="n">
        <v>1</v>
      </c>
      <c r="V18" s="24"/>
      <c r="W18" s="24"/>
      <c r="X18" s="25"/>
    </row>
    <row r="19" customFormat="false" ht="16.15" hidden="false" customHeight="false" outlineLevel="0" collapsed="false">
      <c r="A19" s="25" t="n">
        <v>1</v>
      </c>
      <c r="B19" s="23" t="s">
        <v>36</v>
      </c>
      <c r="C19" s="24" t="n">
        <v>10</v>
      </c>
      <c r="D19" s="24" t="n">
        <v>20</v>
      </c>
      <c r="E19" s="26" t="n">
        <f aca="false">10 + ($C19-1)*6*3/4</f>
        <v>50.5</v>
      </c>
      <c r="F19" s="26" t="n">
        <f aca="false">E19</f>
        <v>50.5</v>
      </c>
      <c r="G19" s="24"/>
      <c r="H19" s="24" t="n">
        <v>20</v>
      </c>
      <c r="I19" s="26" t="n">
        <f aca="false">80 + ($C19-1)*80/2</f>
        <v>440</v>
      </c>
      <c r="J19" s="26" t="n">
        <f aca="false">I19</f>
        <v>440</v>
      </c>
      <c r="K19" s="24" t="n">
        <v>20</v>
      </c>
      <c r="L19" s="26" t="n">
        <f aca="false">40 + ($C19-1)*40/4</f>
        <v>130</v>
      </c>
      <c r="M19" s="26" t="n">
        <f aca="false">L19</f>
        <v>130</v>
      </c>
      <c r="N19" s="24"/>
      <c r="O19" s="24"/>
      <c r="P19" s="24" t="n">
        <v>10</v>
      </c>
      <c r="Q19" s="24" t="n">
        <v>10</v>
      </c>
      <c r="R19" s="24" t="n">
        <f aca="false">C19</f>
        <v>10</v>
      </c>
      <c r="S19" s="24"/>
      <c r="T19" s="24"/>
      <c r="U19" s="24" t="n">
        <v>1</v>
      </c>
      <c r="V19" s="24"/>
      <c r="W19" s="24" t="n">
        <v>1</v>
      </c>
      <c r="X19" s="25" t="n">
        <v>5</v>
      </c>
    </row>
    <row r="20" s="36" customFormat="true" ht="16.15" hidden="false" customHeight="false" outlineLevel="0" collapsed="false">
      <c r="A20" s="31" t="n">
        <v>2</v>
      </c>
      <c r="B20" s="32" t="s">
        <v>37</v>
      </c>
      <c r="C20" s="33"/>
      <c r="D20" s="34" t="n">
        <v>6</v>
      </c>
      <c r="E20" s="26" t="n">
        <f aca="false">10 + (3-1)*6</f>
        <v>22</v>
      </c>
      <c r="F20" s="26" t="n">
        <f aca="false">E20</f>
        <v>22</v>
      </c>
      <c r="G20" s="34"/>
      <c r="H20" s="34" t="n">
        <v>6</v>
      </c>
      <c r="I20" s="26" t="n">
        <f aca="false">40*3</f>
        <v>120</v>
      </c>
      <c r="J20" s="26" t="n">
        <f aca="false">I20</f>
        <v>120</v>
      </c>
      <c r="K20" s="34" t="n">
        <v>6</v>
      </c>
      <c r="L20" s="26" t="n">
        <f aca="false">40 + (3-1)*40/4</f>
        <v>60</v>
      </c>
      <c r="M20" s="26" t="n">
        <f aca="false">L20</f>
        <v>60</v>
      </c>
      <c r="N20" s="34"/>
      <c r="O20" s="34"/>
      <c r="P20" s="34" t="n">
        <v>3</v>
      </c>
      <c r="Q20" s="34" t="n">
        <v>3</v>
      </c>
      <c r="R20" s="34"/>
      <c r="S20" s="34"/>
      <c r="T20" s="34"/>
      <c r="U20" s="34" t="n">
        <v>1</v>
      </c>
      <c r="V20" s="34"/>
      <c r="W20" s="34" t="n">
        <v>1</v>
      </c>
      <c r="X20" s="35" t="n">
        <v>6</v>
      </c>
      <c r="AMG20" s="37"/>
      <c r="AMH20" s="37"/>
      <c r="AMI20" s="37"/>
      <c r="AMJ20" s="37"/>
    </row>
    <row r="21" s="36" customFormat="true" ht="16.15" hidden="false" customHeight="false" outlineLevel="0" collapsed="false">
      <c r="A21" s="31" t="n">
        <v>3</v>
      </c>
      <c r="B21" s="32" t="s">
        <v>38</v>
      </c>
      <c r="C21" s="33"/>
      <c r="D21" s="34" t="n">
        <v>6</v>
      </c>
      <c r="E21" s="26" t="n">
        <f aca="false">10 + (3-1)*6</f>
        <v>22</v>
      </c>
      <c r="F21" s="26" t="n">
        <f aca="false">E21</f>
        <v>22</v>
      </c>
      <c r="G21" s="34"/>
      <c r="H21" s="34" t="n">
        <v>6</v>
      </c>
      <c r="I21" s="26" t="n">
        <f aca="false">40*3</f>
        <v>120</v>
      </c>
      <c r="J21" s="26" t="n">
        <f aca="false">I21</f>
        <v>120</v>
      </c>
      <c r="K21" s="34" t="n">
        <v>6</v>
      </c>
      <c r="L21" s="26" t="n">
        <f aca="false">40 + (3-1)*40/4</f>
        <v>60</v>
      </c>
      <c r="M21" s="26" t="n">
        <f aca="false">L21</f>
        <v>60</v>
      </c>
      <c r="N21" s="34"/>
      <c r="O21" s="34"/>
      <c r="P21" s="34" t="n">
        <v>3</v>
      </c>
      <c r="Q21" s="34" t="n">
        <v>3</v>
      </c>
      <c r="R21" s="34"/>
      <c r="S21" s="34"/>
      <c r="T21" s="34"/>
      <c r="U21" s="34" t="n">
        <v>1</v>
      </c>
      <c r="V21" s="34"/>
      <c r="W21" s="34" t="n">
        <v>1</v>
      </c>
      <c r="X21" s="35" t="n">
        <v>7</v>
      </c>
      <c r="AMG21" s="37"/>
      <c r="AMH21" s="37"/>
      <c r="AMI21" s="37"/>
      <c r="AMJ21" s="37"/>
    </row>
    <row r="22" s="36" customFormat="true" ht="16.15" hidden="false" customHeight="false" outlineLevel="0" collapsed="false">
      <c r="A22" s="31" t="n">
        <v>4</v>
      </c>
      <c r="B22" s="32" t="s">
        <v>39</v>
      </c>
      <c r="C22" s="33"/>
      <c r="D22" s="34" t="n">
        <v>2</v>
      </c>
      <c r="E22" s="26" t="n">
        <f aca="false">10 + (2-1)*3/2</f>
        <v>11.5</v>
      </c>
      <c r="F22" s="26" t="n">
        <f aca="false">E22</f>
        <v>11.5</v>
      </c>
      <c r="G22" s="34"/>
      <c r="H22" s="34"/>
      <c r="I22" s="26" t="n">
        <v>40</v>
      </c>
      <c r="J22" s="26" t="n">
        <v>40</v>
      </c>
      <c r="K22" s="34" t="n">
        <v>2</v>
      </c>
      <c r="L22" s="26" t="n">
        <v>40</v>
      </c>
      <c r="M22" s="26"/>
      <c r="N22" s="34"/>
      <c r="O22" s="34"/>
      <c r="P22" s="34" t="n">
        <v>2</v>
      </c>
      <c r="Q22" s="34" t="n">
        <v>2</v>
      </c>
      <c r="R22" s="34"/>
      <c r="S22" s="34"/>
      <c r="T22" s="34"/>
      <c r="U22" s="34"/>
      <c r="V22" s="34"/>
      <c r="W22" s="34"/>
      <c r="X22" s="35" t="n">
        <v>7</v>
      </c>
      <c r="AMG22" s="37"/>
      <c r="AMH22" s="37"/>
      <c r="AMI22" s="37"/>
      <c r="AMJ22" s="37"/>
    </row>
    <row r="23" s="36" customFormat="true" ht="16.15" hidden="false" customHeight="false" outlineLevel="0" collapsed="false">
      <c r="A23" s="31" t="n">
        <v>5</v>
      </c>
      <c r="B23" s="32" t="s">
        <v>40</v>
      </c>
      <c r="C23" s="33"/>
      <c r="D23" s="34" t="n">
        <v>8</v>
      </c>
      <c r="E23" s="26" t="n">
        <f aca="false">10 + (4-1)*6</f>
        <v>28</v>
      </c>
      <c r="F23" s="26" t="n">
        <f aca="false">E23</f>
        <v>28</v>
      </c>
      <c r="G23" s="34"/>
      <c r="H23" s="34" t="n">
        <v>8</v>
      </c>
      <c r="I23" s="26" t="n">
        <f aca="false">40*4</f>
        <v>160</v>
      </c>
      <c r="J23" s="26" t="n">
        <f aca="false">I23</f>
        <v>160</v>
      </c>
      <c r="K23" s="34" t="n">
        <v>8</v>
      </c>
      <c r="L23" s="26" t="n">
        <f aca="false">40 + (4-1)*40/4</f>
        <v>70</v>
      </c>
      <c r="M23" s="26" t="n">
        <f aca="false">L23</f>
        <v>70</v>
      </c>
      <c r="N23" s="34"/>
      <c r="O23" s="34"/>
      <c r="P23" s="34" t="n">
        <v>4</v>
      </c>
      <c r="Q23" s="34" t="n">
        <v>4</v>
      </c>
      <c r="R23" s="34"/>
      <c r="S23" s="34"/>
      <c r="T23" s="34"/>
      <c r="U23" s="34" t="n">
        <v>1</v>
      </c>
      <c r="V23" s="34"/>
      <c r="W23" s="34" t="n">
        <v>1</v>
      </c>
      <c r="X23" s="35" t="n">
        <v>8</v>
      </c>
      <c r="AMG23" s="37"/>
      <c r="AMH23" s="37"/>
      <c r="AMI23" s="37"/>
      <c r="AMJ23" s="37"/>
    </row>
    <row r="24" s="36" customFormat="true" ht="16.15" hidden="false" customHeight="false" outlineLevel="0" collapsed="false">
      <c r="A24" s="31" t="n">
        <v>4</v>
      </c>
      <c r="B24" s="32" t="s">
        <v>41</v>
      </c>
      <c r="C24" s="34"/>
      <c r="D24" s="34" t="n">
        <v>1</v>
      </c>
      <c r="E24" s="26" t="n">
        <v>10</v>
      </c>
      <c r="F24" s="26" t="n">
        <f aca="false">E24/2</f>
        <v>5</v>
      </c>
      <c r="G24" s="34"/>
      <c r="H24" s="34" t="n">
        <v>1</v>
      </c>
      <c r="I24" s="26" t="n">
        <v>20</v>
      </c>
      <c r="J24" s="26" t="n">
        <f aca="false">I24</f>
        <v>20</v>
      </c>
      <c r="K24" s="34" t="n">
        <v>1</v>
      </c>
      <c r="L24" s="26" t="n">
        <v>40</v>
      </c>
      <c r="M24" s="26" t="n">
        <f aca="false">L24/4</f>
        <v>10</v>
      </c>
      <c r="N24" s="34"/>
      <c r="O24" s="34"/>
      <c r="P24" s="34" t="n">
        <v>1</v>
      </c>
      <c r="Q24" s="34" t="n">
        <v>1</v>
      </c>
      <c r="R24" s="34"/>
      <c r="S24" s="34"/>
      <c r="T24" s="34"/>
      <c r="U24" s="34" t="n">
        <v>1</v>
      </c>
      <c r="V24" s="34"/>
      <c r="W24" s="34" t="n">
        <v>1</v>
      </c>
      <c r="X24" s="35" t="n">
        <v>9</v>
      </c>
      <c r="AMG24" s="37"/>
      <c r="AMH24" s="37"/>
      <c r="AMI24" s="37"/>
      <c r="AMJ24" s="37"/>
    </row>
    <row r="25" s="36" customFormat="true" ht="16.15" hidden="false" customHeight="false" outlineLevel="0" collapsed="false">
      <c r="A25" s="31" t="n">
        <v>5</v>
      </c>
      <c r="B25" s="32" t="s">
        <v>42</v>
      </c>
      <c r="C25" s="34"/>
      <c r="D25" s="34" t="n">
        <v>1</v>
      </c>
      <c r="E25" s="26" t="n">
        <v>10</v>
      </c>
      <c r="F25" s="26" t="n">
        <v>10</v>
      </c>
      <c r="G25" s="34"/>
      <c r="H25" s="34"/>
      <c r="I25" s="26" t="n">
        <v>40</v>
      </c>
      <c r="J25" s="26"/>
      <c r="K25" s="34" t="n">
        <v>1</v>
      </c>
      <c r="L25" s="26" t="n">
        <v>40</v>
      </c>
      <c r="M25" s="26" t="n">
        <v>40</v>
      </c>
      <c r="N25" s="34"/>
      <c r="O25" s="34"/>
      <c r="P25" s="34" t="n">
        <v>1</v>
      </c>
      <c r="Q25" s="34" t="n">
        <v>1</v>
      </c>
      <c r="R25" s="34"/>
      <c r="S25" s="34"/>
      <c r="T25" s="34"/>
      <c r="U25" s="34"/>
      <c r="V25" s="34"/>
      <c r="W25" s="34" t="n">
        <v>1</v>
      </c>
      <c r="X25" s="35" t="n">
        <v>9</v>
      </c>
      <c r="AMG25" s="37"/>
      <c r="AMH25" s="37"/>
      <c r="AMI25" s="37"/>
      <c r="AMJ25" s="37"/>
    </row>
    <row r="26" customFormat="false" ht="16.15" hidden="false" customHeight="false" outlineLevel="0" collapsed="false">
      <c r="A26" s="25" t="n">
        <v>6</v>
      </c>
      <c r="B26" s="23" t="s">
        <v>43</v>
      </c>
      <c r="C26" s="24" t="n">
        <v>2</v>
      </c>
      <c r="D26" s="24" t="n">
        <v>4</v>
      </c>
      <c r="E26" s="26" t="n">
        <f aca="false">10 + ($C26-1)*6*3/4</f>
        <v>14.5</v>
      </c>
      <c r="F26" s="26" t="n">
        <f aca="false">E26</f>
        <v>14.5</v>
      </c>
      <c r="G26" s="24"/>
      <c r="H26" s="24" t="n">
        <v>4</v>
      </c>
      <c r="I26" s="26" t="n">
        <f aca="false">40 + ($C26-1)*20/4</f>
        <v>45</v>
      </c>
      <c r="J26" s="26" t="n">
        <f aca="false">I26</f>
        <v>45</v>
      </c>
      <c r="K26" s="24" t="n">
        <v>4</v>
      </c>
      <c r="L26" s="26" t="n">
        <f aca="false">40 + ($C26-1)*40/4</f>
        <v>50</v>
      </c>
      <c r="M26" s="26" t="n">
        <f aca="false">L26</f>
        <v>50</v>
      </c>
      <c r="N26" s="24"/>
      <c r="O26" s="24"/>
      <c r="P26" s="24" t="n">
        <v>2</v>
      </c>
      <c r="Q26" s="24" t="n">
        <v>2</v>
      </c>
      <c r="R26" s="24" t="n">
        <f aca="false">C26</f>
        <v>2</v>
      </c>
      <c r="S26" s="24"/>
      <c r="T26" s="24"/>
      <c r="U26" s="34"/>
      <c r="V26" s="24"/>
      <c r="W26" s="34"/>
      <c r="X26" s="25" t="n">
        <v>9</v>
      </c>
    </row>
    <row r="27" s="36" customFormat="true" ht="16.15" hidden="false" customHeight="false" outlineLevel="0" collapsed="false">
      <c r="A27" s="31" t="n">
        <v>7</v>
      </c>
      <c r="B27" s="32" t="s">
        <v>44</v>
      </c>
      <c r="C27" s="34"/>
      <c r="D27" s="34" t="n">
        <v>1</v>
      </c>
      <c r="E27" s="26" t="n">
        <v>10</v>
      </c>
      <c r="F27" s="26" t="n">
        <v>10</v>
      </c>
      <c r="G27" s="34"/>
      <c r="H27" s="34"/>
      <c r="I27" s="26"/>
      <c r="J27" s="26"/>
      <c r="K27" s="34" t="n">
        <v>1</v>
      </c>
      <c r="L27" s="26" t="n">
        <v>40</v>
      </c>
      <c r="M27" s="26" t="n">
        <v>40</v>
      </c>
      <c r="N27" s="34"/>
      <c r="O27" s="34"/>
      <c r="P27" s="34" t="n">
        <v>1</v>
      </c>
      <c r="Q27" s="34" t="n">
        <v>1</v>
      </c>
      <c r="R27" s="34"/>
      <c r="S27" s="34"/>
      <c r="T27" s="34"/>
      <c r="U27" s="34"/>
      <c r="V27" s="34"/>
      <c r="W27" s="34"/>
      <c r="X27" s="35" t="n">
        <v>9</v>
      </c>
      <c r="AMG27" s="37"/>
      <c r="AMH27" s="37"/>
      <c r="AMI27" s="37"/>
      <c r="AMJ27" s="37"/>
    </row>
    <row r="28" s="36" customFormat="true" ht="16.15" hidden="false" customHeight="false" outlineLevel="0" collapsed="false">
      <c r="A28" s="31" t="n">
        <v>8</v>
      </c>
      <c r="B28" s="32" t="s">
        <v>45</v>
      </c>
      <c r="C28" s="34"/>
      <c r="D28" s="34" t="n">
        <v>1</v>
      </c>
      <c r="E28" s="26" t="n">
        <v>10</v>
      </c>
      <c r="F28" s="26" t="n">
        <v>10</v>
      </c>
      <c r="G28" s="34"/>
      <c r="H28" s="34"/>
      <c r="I28" s="26"/>
      <c r="J28" s="26"/>
      <c r="K28" s="34" t="n">
        <v>1</v>
      </c>
      <c r="L28" s="26" t="n">
        <v>40</v>
      </c>
      <c r="M28" s="26" t="n">
        <v>40</v>
      </c>
      <c r="N28" s="34"/>
      <c r="O28" s="34"/>
      <c r="P28" s="34" t="n">
        <v>1</v>
      </c>
      <c r="Q28" s="34" t="n">
        <v>1</v>
      </c>
      <c r="R28" s="24"/>
      <c r="S28" s="34"/>
      <c r="T28" s="34"/>
      <c r="U28" s="34"/>
      <c r="V28" s="34"/>
      <c r="W28" s="34"/>
      <c r="X28" s="35" t="n">
        <v>9</v>
      </c>
      <c r="AMG28" s="37"/>
      <c r="AMH28" s="37"/>
      <c r="AMI28" s="37"/>
      <c r="AMJ28" s="37"/>
    </row>
    <row r="29" customFormat="false" ht="16.15" hidden="false" customHeight="false" outlineLevel="0" collapsed="false">
      <c r="A29" s="25" t="n">
        <v>9</v>
      </c>
      <c r="B29" s="23" t="s">
        <v>46</v>
      </c>
      <c r="C29" s="24" t="n">
        <v>3</v>
      </c>
      <c r="D29" s="24" t="n">
        <v>3</v>
      </c>
      <c r="E29" s="26" t="n">
        <f aca="false">10 + ($C29-1)*6/4</f>
        <v>13</v>
      </c>
      <c r="F29" s="26" t="n">
        <f aca="false">E29</f>
        <v>13</v>
      </c>
      <c r="G29" s="24"/>
      <c r="H29" s="24"/>
      <c r="I29" s="26"/>
      <c r="J29" s="26"/>
      <c r="K29" s="24" t="n">
        <v>3</v>
      </c>
      <c r="L29" s="26" t="n">
        <v>40</v>
      </c>
      <c r="M29" s="26" t="n">
        <v>40</v>
      </c>
      <c r="N29" s="24"/>
      <c r="O29" s="24"/>
      <c r="P29" s="24" t="n">
        <v>3</v>
      </c>
      <c r="Q29" s="24" t="n">
        <v>3</v>
      </c>
      <c r="R29" s="24" t="n">
        <f aca="false">C29</f>
        <v>3</v>
      </c>
      <c r="S29" s="24"/>
      <c r="T29" s="24"/>
      <c r="U29" s="24" t="n">
        <v>1</v>
      </c>
      <c r="V29" s="24"/>
      <c r="W29" s="24" t="n">
        <v>1</v>
      </c>
      <c r="X29" s="25" t="n">
        <v>10</v>
      </c>
    </row>
    <row r="30" customFormat="false" ht="16.15" hidden="false" customHeight="false" outlineLevel="0" collapsed="false">
      <c r="A30" s="25" t="n">
        <v>10</v>
      </c>
      <c r="B30" s="23" t="s">
        <v>47</v>
      </c>
      <c r="C30" s="24" t="n">
        <v>2</v>
      </c>
      <c r="D30" s="24" t="n">
        <v>4</v>
      </c>
      <c r="E30" s="26" t="n">
        <f aca="false">10 + ($C30-1)*6/4</f>
        <v>11.5</v>
      </c>
      <c r="F30" s="26" t="n">
        <f aca="false">E30</f>
        <v>11.5</v>
      </c>
      <c r="G30" s="24"/>
      <c r="H30" s="24" t="n">
        <v>2</v>
      </c>
      <c r="I30" s="26" t="n">
        <f aca="false">40 + ($C30-1)*40/4</f>
        <v>50</v>
      </c>
      <c r="J30" s="26" t="n">
        <f aca="false">I30</f>
        <v>50</v>
      </c>
      <c r="K30" s="24" t="n">
        <v>4</v>
      </c>
      <c r="L30" s="26" t="n">
        <f aca="false">40 + ($C30-1)*40/4</f>
        <v>50</v>
      </c>
      <c r="M30" s="26" t="n">
        <f aca="false">L30</f>
        <v>50</v>
      </c>
      <c r="N30" s="24"/>
      <c r="O30" s="24"/>
      <c r="P30" s="24" t="n">
        <v>2</v>
      </c>
      <c r="Q30" s="24" t="n">
        <v>2</v>
      </c>
      <c r="R30" s="24" t="n">
        <f aca="false">C30</f>
        <v>2</v>
      </c>
      <c r="S30" s="24"/>
      <c r="T30" s="24"/>
      <c r="U30" s="24"/>
      <c r="V30" s="24"/>
      <c r="W30" s="24"/>
      <c r="X30" s="25" t="n">
        <v>10</v>
      </c>
    </row>
    <row r="31" customFormat="false" ht="16.15" hidden="false" customHeight="false" outlineLevel="0" collapsed="false">
      <c r="A31" s="25" t="n">
        <v>10.1</v>
      </c>
      <c r="B31" s="23" t="s">
        <v>48</v>
      </c>
      <c r="C31" s="24"/>
      <c r="D31" s="24" t="n">
        <v>2</v>
      </c>
      <c r="E31" s="26" t="n">
        <f aca="false">10 + (2-1)*3/2</f>
        <v>11.5</v>
      </c>
      <c r="F31" s="26" t="n">
        <f aca="false">E31</f>
        <v>11.5</v>
      </c>
      <c r="G31" s="24"/>
      <c r="H31" s="24" t="n">
        <v>2</v>
      </c>
      <c r="I31" s="26" t="n">
        <v>40</v>
      </c>
      <c r="J31" s="26" t="n">
        <f aca="false">I31</f>
        <v>40</v>
      </c>
      <c r="K31" s="24" t="n">
        <v>2</v>
      </c>
      <c r="L31" s="26" t="n">
        <v>40</v>
      </c>
      <c r="M31" s="26"/>
      <c r="N31" s="24"/>
      <c r="O31" s="24"/>
      <c r="P31" s="24" t="n">
        <v>2</v>
      </c>
      <c r="Q31" s="24" t="n">
        <v>2</v>
      </c>
      <c r="R31" s="24"/>
      <c r="S31" s="24"/>
      <c r="T31" s="24"/>
      <c r="U31" s="24"/>
      <c r="V31" s="24"/>
      <c r="W31" s="24"/>
      <c r="X31" s="25" t="n">
        <v>10</v>
      </c>
    </row>
    <row r="32" customFormat="false" ht="16.15" hidden="false" customHeight="false" outlineLevel="0" collapsed="false">
      <c r="A32" s="25" t="n">
        <v>11</v>
      </c>
      <c r="B32" s="23" t="s">
        <v>49</v>
      </c>
      <c r="C32" s="24" t="n">
        <v>4</v>
      </c>
      <c r="D32" s="24" t="n">
        <v>4</v>
      </c>
      <c r="E32" s="26" t="n">
        <f aca="false">10 + ($C32-1)*6/4</f>
        <v>14.5</v>
      </c>
      <c r="F32" s="26" t="n">
        <f aca="false">E32</f>
        <v>14.5</v>
      </c>
      <c r="G32" s="24"/>
      <c r="H32" s="24"/>
      <c r="I32" s="26"/>
      <c r="J32" s="26"/>
      <c r="K32" s="24" t="n">
        <v>4</v>
      </c>
      <c r="L32" s="26" t="n">
        <f aca="false">40 + ($C32-1)*40/4</f>
        <v>70</v>
      </c>
      <c r="M32" s="26" t="n">
        <f aca="false">L32</f>
        <v>70</v>
      </c>
      <c r="N32" s="24"/>
      <c r="O32" s="24"/>
      <c r="P32" s="24" t="n">
        <v>4</v>
      </c>
      <c r="Q32" s="24" t="n">
        <v>4</v>
      </c>
      <c r="R32" s="24" t="n">
        <f aca="false">C32</f>
        <v>4</v>
      </c>
      <c r="S32" s="24"/>
      <c r="T32" s="24"/>
      <c r="U32" s="24"/>
      <c r="V32" s="24"/>
      <c r="W32" s="24"/>
      <c r="X32" s="25" t="n">
        <v>10</v>
      </c>
    </row>
    <row r="33" customFormat="false" ht="16.15" hidden="false" customHeight="false" outlineLevel="0" collapsed="false">
      <c r="A33" s="25" t="n">
        <v>12</v>
      </c>
      <c r="B33" s="23" t="s">
        <v>30</v>
      </c>
      <c r="C33" s="24" t="n">
        <v>2</v>
      </c>
      <c r="D33" s="24" t="n">
        <v>2</v>
      </c>
      <c r="E33" s="26" t="n">
        <f aca="false">10 + ($C33-1)*6/4</f>
        <v>11.5</v>
      </c>
      <c r="F33" s="26" t="n">
        <f aca="false">E33/2</f>
        <v>5.75</v>
      </c>
      <c r="G33" s="24"/>
      <c r="H33" s="24" t="n">
        <v>2</v>
      </c>
      <c r="I33" s="26" t="n">
        <f aca="false">20 + ($C33-1)*10/4</f>
        <v>22.5</v>
      </c>
      <c r="J33" s="26" t="n">
        <f aca="false">I33/2</f>
        <v>11.25</v>
      </c>
      <c r="K33" s="24" t="n">
        <v>2</v>
      </c>
      <c r="L33" s="26" t="n">
        <v>40</v>
      </c>
      <c r="M33" s="26" t="n">
        <f aca="false">L33/4</f>
        <v>10</v>
      </c>
      <c r="N33" s="24"/>
      <c r="O33" s="24"/>
      <c r="P33" s="24" t="n">
        <v>2</v>
      </c>
      <c r="Q33" s="24" t="n">
        <v>2</v>
      </c>
      <c r="R33" s="24" t="n">
        <f aca="false">C33</f>
        <v>2</v>
      </c>
      <c r="S33" s="24"/>
      <c r="T33" s="24"/>
      <c r="U33" s="24"/>
      <c r="V33" s="24"/>
      <c r="W33" s="24"/>
      <c r="X33" s="25" t="n">
        <v>10</v>
      </c>
    </row>
    <row r="34" s="36" customFormat="true" ht="16.15" hidden="false" customHeight="false" outlineLevel="0" collapsed="false">
      <c r="A34" s="31" t="n">
        <v>13</v>
      </c>
      <c r="B34" s="32" t="s">
        <v>42</v>
      </c>
      <c r="C34" s="34"/>
      <c r="D34" s="34" t="n">
        <v>1</v>
      </c>
      <c r="E34" s="26" t="n">
        <v>10</v>
      </c>
      <c r="F34" s="26" t="n">
        <v>10</v>
      </c>
      <c r="G34" s="34"/>
      <c r="H34" s="34"/>
      <c r="I34" s="26"/>
      <c r="J34" s="26"/>
      <c r="K34" s="34" t="n">
        <v>1</v>
      </c>
      <c r="L34" s="26" t="n">
        <v>40</v>
      </c>
      <c r="M34" s="26" t="n">
        <v>40</v>
      </c>
      <c r="N34" s="34"/>
      <c r="O34" s="34"/>
      <c r="P34" s="34" t="n">
        <v>1</v>
      </c>
      <c r="Q34" s="34" t="n">
        <v>1</v>
      </c>
      <c r="R34" s="34"/>
      <c r="S34" s="34"/>
      <c r="T34" s="34" t="n">
        <v>1</v>
      </c>
      <c r="U34" s="34"/>
      <c r="V34" s="34" t="n">
        <v>1</v>
      </c>
      <c r="W34" s="34"/>
      <c r="X34" s="35" t="n">
        <v>11</v>
      </c>
      <c r="AMG34" s="37"/>
      <c r="AMH34" s="37"/>
      <c r="AMI34" s="37"/>
      <c r="AMJ34" s="37"/>
    </row>
    <row r="35" customFormat="false" ht="16.15" hidden="false" customHeight="false" outlineLevel="0" collapsed="false">
      <c r="A35" s="25" t="n">
        <v>14</v>
      </c>
      <c r="B35" s="23" t="s">
        <v>50</v>
      </c>
      <c r="C35" s="24" t="n">
        <v>6</v>
      </c>
      <c r="D35" s="24" t="n">
        <v>6</v>
      </c>
      <c r="E35" s="26" t="n">
        <f aca="false">10 + ($C35-1)*6/4</f>
        <v>17.5</v>
      </c>
      <c r="F35" s="26" t="n">
        <f aca="false">E35</f>
        <v>17.5</v>
      </c>
      <c r="G35" s="24"/>
      <c r="H35" s="24"/>
      <c r="I35" s="26"/>
      <c r="J35" s="26"/>
      <c r="K35" s="24" t="n">
        <v>6</v>
      </c>
      <c r="L35" s="26" t="n">
        <v>40</v>
      </c>
      <c r="M35" s="26" t="n">
        <f aca="false">L35</f>
        <v>40</v>
      </c>
      <c r="N35" s="24"/>
      <c r="O35" s="24"/>
      <c r="P35" s="24" t="n">
        <v>6</v>
      </c>
      <c r="Q35" s="24" t="n">
        <v>6</v>
      </c>
      <c r="R35" s="24"/>
      <c r="S35" s="24"/>
      <c r="T35" s="34"/>
      <c r="U35" s="24"/>
      <c r="V35" s="34"/>
      <c r="W35" s="24"/>
      <c r="X35" s="25" t="n">
        <v>11</v>
      </c>
    </row>
    <row r="36" customFormat="false" ht="16.15" hidden="false" customHeight="false" outlineLevel="0" collapsed="false">
      <c r="A36" s="25" t="n">
        <v>15</v>
      </c>
      <c r="B36" s="23" t="s">
        <v>50</v>
      </c>
      <c r="C36" s="24" t="n">
        <v>6</v>
      </c>
      <c r="D36" s="24" t="n">
        <v>6</v>
      </c>
      <c r="E36" s="26" t="n">
        <f aca="false">10 + ($C36-1)*6/4</f>
        <v>17.5</v>
      </c>
      <c r="F36" s="26" t="n">
        <f aca="false">E36/2</f>
        <v>8.75</v>
      </c>
      <c r="G36" s="24"/>
      <c r="H36" s="24"/>
      <c r="I36" s="26"/>
      <c r="J36" s="26"/>
      <c r="K36" s="24" t="n">
        <v>6</v>
      </c>
      <c r="L36" s="26" t="n">
        <v>40</v>
      </c>
      <c r="M36" s="26" t="n">
        <f aca="false">L36/4</f>
        <v>10</v>
      </c>
      <c r="N36" s="24"/>
      <c r="O36" s="24"/>
      <c r="P36" s="24" t="n">
        <v>6</v>
      </c>
      <c r="Q36" s="24" t="n">
        <v>6</v>
      </c>
      <c r="R36" s="24"/>
      <c r="S36" s="24"/>
      <c r="T36" s="34"/>
      <c r="U36" s="24"/>
      <c r="V36" s="34"/>
      <c r="W36" s="24"/>
      <c r="X36" s="25" t="n">
        <v>11</v>
      </c>
    </row>
    <row r="37" customFormat="false" ht="16.15" hidden="false" customHeight="false" outlineLevel="0" collapsed="false">
      <c r="A37" s="25" t="n">
        <v>16</v>
      </c>
      <c r="B37" s="23" t="s">
        <v>50</v>
      </c>
      <c r="C37" s="24" t="n">
        <v>6</v>
      </c>
      <c r="D37" s="24" t="n">
        <v>6</v>
      </c>
      <c r="E37" s="26" t="n">
        <f aca="false">10 + ($C37-1)*6/4</f>
        <v>17.5</v>
      </c>
      <c r="F37" s="26" t="n">
        <f aca="false">E37/2</f>
        <v>8.75</v>
      </c>
      <c r="G37" s="24"/>
      <c r="H37" s="24"/>
      <c r="I37" s="26"/>
      <c r="J37" s="26"/>
      <c r="K37" s="24" t="n">
        <v>6</v>
      </c>
      <c r="L37" s="26" t="n">
        <v>40</v>
      </c>
      <c r="M37" s="26" t="n">
        <f aca="false">L37/4</f>
        <v>10</v>
      </c>
      <c r="N37" s="24"/>
      <c r="O37" s="24"/>
      <c r="P37" s="24" t="n">
        <v>6</v>
      </c>
      <c r="Q37" s="24" t="n">
        <v>6</v>
      </c>
      <c r="R37" s="24"/>
      <c r="S37" s="24"/>
      <c r="T37" s="34"/>
      <c r="U37" s="24"/>
      <c r="V37" s="34"/>
      <c r="W37" s="24"/>
      <c r="X37" s="25" t="n">
        <v>11</v>
      </c>
    </row>
    <row r="38" customFormat="false" ht="16.15" hidden="false" customHeight="false" outlineLevel="0" collapsed="false">
      <c r="A38" s="25" t="n">
        <v>17</v>
      </c>
      <c r="B38" s="23" t="s">
        <v>51</v>
      </c>
      <c r="C38" s="24" t="n">
        <v>6</v>
      </c>
      <c r="D38" s="24" t="n">
        <v>6</v>
      </c>
      <c r="E38" s="26" t="n">
        <f aca="false">10 + ($C38-1)*6</f>
        <v>40</v>
      </c>
      <c r="F38" s="26" t="n">
        <f aca="false">E38</f>
        <v>40</v>
      </c>
      <c r="G38" s="24"/>
      <c r="H38" s="24" t="n">
        <v>6</v>
      </c>
      <c r="I38" s="26" t="n">
        <f aca="false">40 + ($C38-1)*10/4</f>
        <v>52.5</v>
      </c>
      <c r="J38" s="26" t="n">
        <f aca="false">I38</f>
        <v>52.5</v>
      </c>
      <c r="K38" s="24" t="n">
        <v>6</v>
      </c>
      <c r="L38" s="26" t="n">
        <f aca="false">40 + ($C38-1)*40/4</f>
        <v>90</v>
      </c>
      <c r="M38" s="26" t="n">
        <f aca="false">L38</f>
        <v>90</v>
      </c>
      <c r="N38" s="24"/>
      <c r="O38" s="24"/>
      <c r="P38" s="24" t="n">
        <v>6</v>
      </c>
      <c r="Q38" s="24" t="n">
        <v>6</v>
      </c>
      <c r="R38" s="24" t="n">
        <f aca="false">C38</f>
        <v>6</v>
      </c>
      <c r="S38" s="24"/>
      <c r="T38" s="29"/>
      <c r="U38" s="24" t="n">
        <v>1</v>
      </c>
      <c r="V38" s="29"/>
      <c r="W38" s="24" t="n">
        <v>1</v>
      </c>
      <c r="X38" s="25" t="n">
        <v>12</v>
      </c>
    </row>
    <row r="39" customFormat="false" ht="16.15" hidden="false" customHeight="false" outlineLevel="0" collapsed="false">
      <c r="A39" s="25" t="n">
        <v>18</v>
      </c>
      <c r="B39" s="23" t="s">
        <v>52</v>
      </c>
      <c r="C39" s="24" t="n">
        <v>5</v>
      </c>
      <c r="D39" s="24" t="n">
        <v>5</v>
      </c>
      <c r="E39" s="26" t="n">
        <f aca="false">10 + ($C39-1)*6*3/4</f>
        <v>28</v>
      </c>
      <c r="F39" s="26" t="n">
        <f aca="false">E39</f>
        <v>28</v>
      </c>
      <c r="G39" s="24"/>
      <c r="H39" s="24" t="n">
        <v>5</v>
      </c>
      <c r="I39" s="26" t="n">
        <v>40</v>
      </c>
      <c r="J39" s="26"/>
      <c r="K39" s="24" t="n">
        <v>5</v>
      </c>
      <c r="L39" s="26" t="n">
        <v>40</v>
      </c>
      <c r="M39" s="26" t="n">
        <v>40</v>
      </c>
      <c r="N39" s="24"/>
      <c r="O39" s="24"/>
      <c r="P39" s="24" t="n">
        <v>5</v>
      </c>
      <c r="Q39" s="24" t="n">
        <v>5</v>
      </c>
      <c r="R39" s="24" t="n">
        <f aca="false">C39</f>
        <v>5</v>
      </c>
      <c r="S39" s="24"/>
      <c r="T39" s="29"/>
      <c r="U39" s="24" t="n">
        <v>1</v>
      </c>
      <c r="V39" s="24"/>
      <c r="W39" s="24" t="n">
        <v>1</v>
      </c>
      <c r="X39" s="25" t="n">
        <v>13</v>
      </c>
    </row>
    <row r="40" customFormat="false" ht="16.15" hidden="false" customHeight="false" outlineLevel="0" collapsed="false">
      <c r="A40" s="25" t="n">
        <v>19</v>
      </c>
      <c r="B40" s="23" t="s">
        <v>30</v>
      </c>
      <c r="C40" s="24" t="n">
        <v>2</v>
      </c>
      <c r="D40" s="24" t="n">
        <v>2</v>
      </c>
      <c r="E40" s="26" t="n">
        <f aca="false">10 + ($C40-1)*6/4</f>
        <v>11.5</v>
      </c>
      <c r="F40" s="26" t="n">
        <f aca="false">E40/2</f>
        <v>5.75</v>
      </c>
      <c r="G40" s="24"/>
      <c r="H40" s="24" t="n">
        <v>2</v>
      </c>
      <c r="I40" s="26" t="n">
        <f aca="false">20 + ($C40-1)*10/4</f>
        <v>22.5</v>
      </c>
      <c r="J40" s="26" t="n">
        <f aca="false">I40/2</f>
        <v>11.25</v>
      </c>
      <c r="K40" s="24" t="n">
        <v>2</v>
      </c>
      <c r="L40" s="26" t="n">
        <v>40</v>
      </c>
      <c r="M40" s="26" t="n">
        <v>40</v>
      </c>
      <c r="N40" s="24"/>
      <c r="O40" s="24"/>
      <c r="P40" s="24" t="n">
        <v>2</v>
      </c>
      <c r="Q40" s="24" t="n">
        <v>2</v>
      </c>
      <c r="R40" s="24" t="n">
        <f aca="false">C40</f>
        <v>2</v>
      </c>
      <c r="S40" s="24"/>
      <c r="T40" s="29"/>
      <c r="U40" s="24"/>
      <c r="V40" s="24"/>
      <c r="W40" s="24"/>
      <c r="X40" s="25" t="n">
        <v>13</v>
      </c>
    </row>
    <row r="41" customFormat="false" ht="16.15" hidden="false" customHeight="false" outlineLevel="0" collapsed="false">
      <c r="A41" s="25" t="n">
        <v>20</v>
      </c>
      <c r="B41" s="23" t="s">
        <v>53</v>
      </c>
      <c r="C41" s="24"/>
      <c r="D41" s="24"/>
      <c r="E41" s="26" t="n">
        <v>100</v>
      </c>
      <c r="F41" s="26" t="n">
        <f aca="false">E41</f>
        <v>100</v>
      </c>
      <c r="G41" s="24"/>
      <c r="H41" s="24"/>
      <c r="I41" s="26" t="n">
        <v>40</v>
      </c>
      <c r="J41" s="26" t="n">
        <f aca="false">I41</f>
        <v>40</v>
      </c>
      <c r="K41" s="24"/>
      <c r="L41" s="26"/>
      <c r="M41" s="26"/>
      <c r="N41" s="24"/>
      <c r="O41" s="24"/>
      <c r="P41" s="24"/>
      <c r="Q41" s="24"/>
      <c r="R41" s="24"/>
      <c r="S41" s="24"/>
      <c r="T41" s="24"/>
      <c r="U41" s="24" t="n">
        <v>2</v>
      </c>
      <c r="V41" s="24"/>
      <c r="W41" s="24" t="n">
        <v>2</v>
      </c>
      <c r="X41" s="25" t="n">
        <v>14</v>
      </c>
    </row>
    <row r="42" customFormat="false" ht="16.15" hidden="false" customHeight="false" outlineLevel="0" collapsed="false">
      <c r="A42" s="25"/>
      <c r="B42" s="38" t="s">
        <v>54</v>
      </c>
      <c r="C42" s="24"/>
      <c r="D42" s="24" t="n">
        <v>2</v>
      </c>
      <c r="E42" s="26"/>
      <c r="F42" s="26"/>
      <c r="G42" s="24" t="n">
        <v>2</v>
      </c>
      <c r="H42" s="24" t="n">
        <v>2</v>
      </c>
      <c r="I42" s="26"/>
      <c r="J42" s="26"/>
      <c r="K42" s="24" t="n">
        <v>2</v>
      </c>
      <c r="L42" s="26" t="n">
        <v>40</v>
      </c>
      <c r="M42" s="26" t="n">
        <f aca="false">L42</f>
        <v>40</v>
      </c>
      <c r="N42" s="24"/>
      <c r="O42" s="24" t="n">
        <v>2</v>
      </c>
      <c r="P42" s="24"/>
      <c r="Q42" s="24"/>
      <c r="R42" s="24"/>
      <c r="S42" s="24" t="n">
        <v>1</v>
      </c>
      <c r="T42" s="24"/>
      <c r="U42" s="24"/>
      <c r="V42" s="24"/>
      <c r="W42" s="24"/>
      <c r="X42" s="25" t="n">
        <v>14</v>
      </c>
    </row>
    <row r="43" customFormat="false" ht="16.15" hidden="false" customHeight="false" outlineLevel="0" collapsed="false">
      <c r="A43" s="25"/>
      <c r="B43" s="38" t="s">
        <v>55</v>
      </c>
      <c r="C43" s="24"/>
      <c r="D43" s="24" t="n">
        <v>2</v>
      </c>
      <c r="E43" s="26"/>
      <c r="F43" s="26"/>
      <c r="G43" s="24"/>
      <c r="H43" s="24"/>
      <c r="I43" s="26"/>
      <c r="J43" s="26"/>
      <c r="K43" s="24" t="n">
        <v>2</v>
      </c>
      <c r="L43" s="26" t="n">
        <v>40</v>
      </c>
      <c r="M43" s="26" t="n">
        <f aca="false">L43</f>
        <v>40</v>
      </c>
      <c r="N43" s="24" t="n">
        <v>1</v>
      </c>
      <c r="O43" s="24"/>
      <c r="P43" s="24"/>
      <c r="Q43" s="24"/>
      <c r="R43" s="24"/>
      <c r="S43" s="24"/>
      <c r="T43" s="29"/>
      <c r="U43" s="24"/>
      <c r="V43" s="29"/>
      <c r="W43" s="24"/>
      <c r="X43" s="25" t="n">
        <v>14</v>
      </c>
    </row>
    <row r="44" customFormat="false" ht="16.15" hidden="false" customHeight="false" outlineLevel="0" collapsed="false">
      <c r="A44" s="25" t="n">
        <v>21</v>
      </c>
      <c r="B44" s="23" t="s">
        <v>56</v>
      </c>
      <c r="C44" s="24"/>
      <c r="D44" s="24"/>
      <c r="E44" s="26" t="n">
        <v>100</v>
      </c>
      <c r="F44" s="26" t="n">
        <v>10</v>
      </c>
      <c r="G44" s="24"/>
      <c r="H44" s="24"/>
      <c r="I44" s="26" t="n">
        <v>40</v>
      </c>
      <c r="J44" s="26" t="n">
        <f aca="false">I44/4</f>
        <v>10</v>
      </c>
      <c r="K44" s="24"/>
      <c r="L44" s="26"/>
      <c r="M44" s="26"/>
      <c r="N44" s="24"/>
      <c r="O44" s="24"/>
      <c r="P44" s="24"/>
      <c r="Q44" s="24"/>
      <c r="R44" s="24"/>
      <c r="S44" s="24"/>
      <c r="T44" s="29"/>
      <c r="U44" s="24" t="n">
        <v>2</v>
      </c>
      <c r="V44" s="29"/>
      <c r="W44" s="24" t="n">
        <v>2</v>
      </c>
      <c r="X44" s="25" t="n">
        <v>15</v>
      </c>
    </row>
    <row r="45" customFormat="false" ht="16.15" hidden="false" customHeight="false" outlineLevel="0" collapsed="false">
      <c r="A45" s="25"/>
      <c r="B45" s="38" t="s">
        <v>54</v>
      </c>
      <c r="C45" s="24"/>
      <c r="D45" s="24" t="n">
        <v>2</v>
      </c>
      <c r="E45" s="26"/>
      <c r="F45" s="26"/>
      <c r="G45" s="24" t="n">
        <v>2</v>
      </c>
      <c r="H45" s="24" t="n">
        <v>2</v>
      </c>
      <c r="I45" s="26"/>
      <c r="J45" s="26"/>
      <c r="K45" s="24" t="n">
        <v>2</v>
      </c>
      <c r="L45" s="26" t="n">
        <v>40</v>
      </c>
      <c r="M45" s="26" t="n">
        <f aca="false">L45</f>
        <v>40</v>
      </c>
      <c r="N45" s="24"/>
      <c r="O45" s="24" t="n">
        <v>2</v>
      </c>
      <c r="P45" s="24"/>
      <c r="Q45" s="24"/>
      <c r="R45" s="24"/>
      <c r="S45" s="24" t="n">
        <v>1</v>
      </c>
      <c r="T45" s="29"/>
      <c r="U45" s="24"/>
      <c r="V45" s="29"/>
      <c r="W45" s="24"/>
      <c r="X45" s="25" t="n">
        <v>15</v>
      </c>
    </row>
    <row r="46" customFormat="false" ht="16.15" hidden="false" customHeight="false" outlineLevel="0" collapsed="false">
      <c r="A46" s="25"/>
      <c r="B46" s="38" t="s">
        <v>55</v>
      </c>
      <c r="C46" s="24"/>
      <c r="D46" s="24" t="n">
        <v>2</v>
      </c>
      <c r="E46" s="26"/>
      <c r="F46" s="26"/>
      <c r="G46" s="24"/>
      <c r="H46" s="24"/>
      <c r="I46" s="26"/>
      <c r="J46" s="26"/>
      <c r="K46" s="24" t="n">
        <v>2</v>
      </c>
      <c r="L46" s="26" t="n">
        <v>40</v>
      </c>
      <c r="M46" s="26" t="n">
        <f aca="false">L46</f>
        <v>40</v>
      </c>
      <c r="N46" s="24" t="n">
        <v>1</v>
      </c>
      <c r="O46" s="24"/>
      <c r="P46" s="24"/>
      <c r="Q46" s="24"/>
      <c r="R46" s="24"/>
      <c r="S46" s="24"/>
      <c r="T46" s="29"/>
      <c r="U46" s="24"/>
      <c r="V46" s="29"/>
      <c r="W46" s="24"/>
      <c r="X46" s="25" t="n">
        <v>15</v>
      </c>
    </row>
    <row r="47" customFormat="false" ht="16.15" hidden="false" customHeight="false" outlineLevel="0" collapsed="false">
      <c r="A47" s="25" t="n">
        <v>22</v>
      </c>
      <c r="B47" s="23" t="s">
        <v>57</v>
      </c>
      <c r="C47" s="24"/>
      <c r="D47" s="24"/>
      <c r="E47" s="26" t="n">
        <v>100</v>
      </c>
      <c r="F47" s="26" t="n">
        <v>10</v>
      </c>
      <c r="G47" s="24"/>
      <c r="H47" s="24"/>
      <c r="I47" s="26" t="n">
        <v>40</v>
      </c>
      <c r="J47" s="26" t="n">
        <f aca="false">I47/4</f>
        <v>10</v>
      </c>
      <c r="K47" s="24"/>
      <c r="L47" s="26"/>
      <c r="M47" s="26"/>
      <c r="N47" s="24"/>
      <c r="O47" s="24"/>
      <c r="P47" s="24"/>
      <c r="Q47" s="24"/>
      <c r="R47" s="24"/>
      <c r="S47" s="24"/>
      <c r="T47" s="29"/>
      <c r="U47" s="24" t="n">
        <v>2</v>
      </c>
      <c r="V47" s="29"/>
      <c r="W47" s="24" t="n">
        <v>2</v>
      </c>
      <c r="X47" s="25" t="n">
        <v>16</v>
      </c>
    </row>
    <row r="48" customFormat="false" ht="16.15" hidden="false" customHeight="false" outlineLevel="0" collapsed="false">
      <c r="A48" s="25"/>
      <c r="B48" s="38" t="s">
        <v>54</v>
      </c>
      <c r="C48" s="24"/>
      <c r="D48" s="24" t="n">
        <v>2</v>
      </c>
      <c r="E48" s="26"/>
      <c r="F48" s="26"/>
      <c r="G48" s="24" t="n">
        <v>2</v>
      </c>
      <c r="H48" s="24" t="n">
        <v>2</v>
      </c>
      <c r="I48" s="26"/>
      <c r="J48" s="26"/>
      <c r="K48" s="24" t="n">
        <v>2</v>
      </c>
      <c r="L48" s="26" t="n">
        <v>40</v>
      </c>
      <c r="M48" s="26" t="n">
        <f aca="false">L48</f>
        <v>40</v>
      </c>
      <c r="N48" s="24"/>
      <c r="O48" s="24" t="n">
        <v>2</v>
      </c>
      <c r="P48" s="24"/>
      <c r="Q48" s="24"/>
      <c r="R48" s="24"/>
      <c r="S48" s="24" t="n">
        <v>1</v>
      </c>
      <c r="T48" s="29"/>
      <c r="U48" s="24"/>
      <c r="V48" s="29"/>
      <c r="W48" s="24"/>
      <c r="X48" s="25" t="n">
        <v>16</v>
      </c>
    </row>
    <row r="49" customFormat="false" ht="16.15" hidden="false" customHeight="false" outlineLevel="0" collapsed="false">
      <c r="A49" s="25"/>
      <c r="B49" s="38" t="s">
        <v>55</v>
      </c>
      <c r="C49" s="24"/>
      <c r="D49" s="24" t="n">
        <v>2</v>
      </c>
      <c r="E49" s="26"/>
      <c r="F49" s="26"/>
      <c r="G49" s="24"/>
      <c r="H49" s="24"/>
      <c r="I49" s="26"/>
      <c r="J49" s="26"/>
      <c r="K49" s="24" t="n">
        <v>2</v>
      </c>
      <c r="L49" s="26" t="n">
        <v>40</v>
      </c>
      <c r="M49" s="26" t="n">
        <f aca="false">L49</f>
        <v>40</v>
      </c>
      <c r="N49" s="24" t="n">
        <v>1</v>
      </c>
      <c r="O49" s="24"/>
      <c r="P49" s="24"/>
      <c r="Q49" s="24"/>
      <c r="R49" s="24"/>
      <c r="S49" s="24"/>
      <c r="T49" s="29"/>
      <c r="U49" s="24"/>
      <c r="V49" s="29"/>
      <c r="W49" s="24"/>
      <c r="X49" s="25" t="n">
        <v>16</v>
      </c>
    </row>
    <row r="50" customFormat="false" ht="13.8" hidden="false" customHeight="false" outlineLevel="0" collapsed="false">
      <c r="A50" s="25"/>
      <c r="B50" s="30"/>
      <c r="C50" s="24"/>
      <c r="D50" s="24"/>
      <c r="E50" s="26"/>
      <c r="F50" s="26"/>
      <c r="G50" s="24"/>
      <c r="H50" s="24"/>
      <c r="I50" s="26"/>
      <c r="J50" s="26"/>
      <c r="K50" s="24"/>
      <c r="L50" s="26"/>
      <c r="M50" s="26"/>
      <c r="N50" s="24"/>
      <c r="O50" s="24"/>
      <c r="P50" s="24"/>
      <c r="Q50" s="24"/>
      <c r="R50" s="24"/>
      <c r="S50" s="24"/>
      <c r="T50" s="29"/>
      <c r="U50" s="24"/>
      <c r="V50" s="29"/>
      <c r="W50" s="24"/>
      <c r="X50" s="25"/>
    </row>
    <row r="51" customFormat="false" ht="16.15" hidden="false" customHeight="false" outlineLevel="0" collapsed="false">
      <c r="A51" s="25"/>
      <c r="B51" s="23" t="s">
        <v>58</v>
      </c>
      <c r="C51" s="24"/>
      <c r="D51" s="24"/>
      <c r="E51" s="26"/>
      <c r="F51" s="26"/>
      <c r="G51" s="24"/>
      <c r="H51" s="24"/>
      <c r="I51" s="26"/>
      <c r="J51" s="26"/>
      <c r="K51" s="24"/>
      <c r="L51" s="26"/>
      <c r="M51" s="26"/>
      <c r="N51" s="24"/>
      <c r="O51" s="24"/>
      <c r="P51" s="24"/>
      <c r="Q51" s="24"/>
      <c r="R51" s="24"/>
      <c r="S51" s="24"/>
      <c r="T51" s="29"/>
      <c r="U51" s="24" t="n">
        <v>1</v>
      </c>
      <c r="V51" s="29"/>
      <c r="W51" s="24"/>
      <c r="X51" s="25"/>
    </row>
    <row r="52" customFormat="false" ht="16.15" hidden="false" customHeight="false" outlineLevel="0" collapsed="false">
      <c r="A52" s="25" t="n">
        <v>1</v>
      </c>
      <c r="B52" s="23" t="s">
        <v>50</v>
      </c>
      <c r="C52" s="24" t="n">
        <v>8</v>
      </c>
      <c r="D52" s="24" t="n">
        <v>8</v>
      </c>
      <c r="E52" s="26" t="n">
        <f aca="false">10 + ($C52-1)*6/4</f>
        <v>20.5</v>
      </c>
      <c r="F52" s="26" t="n">
        <f aca="false">E52</f>
        <v>20.5</v>
      </c>
      <c r="G52" s="24"/>
      <c r="H52" s="24"/>
      <c r="I52" s="26" t="n">
        <f aca="false">20 + ($C52-1)*10/4</f>
        <v>37.5</v>
      </c>
      <c r="J52" s="26" t="n">
        <f aca="false">I52</f>
        <v>37.5</v>
      </c>
      <c r="K52" s="24" t="n">
        <v>8</v>
      </c>
      <c r="L52" s="26" t="n">
        <v>40</v>
      </c>
      <c r="M52" s="26" t="n">
        <f aca="false">L52</f>
        <v>40</v>
      </c>
      <c r="N52" s="24"/>
      <c r="O52" s="24"/>
      <c r="P52" s="24" t="n">
        <v>8</v>
      </c>
      <c r="Q52" s="24" t="n">
        <v>8</v>
      </c>
      <c r="R52" s="24"/>
      <c r="S52" s="24"/>
      <c r="T52" s="24" t="n">
        <v>1</v>
      </c>
      <c r="U52" s="24"/>
      <c r="V52" s="24" t="n">
        <v>1</v>
      </c>
      <c r="W52" s="24"/>
      <c r="X52" s="25" t="n">
        <v>17</v>
      </c>
    </row>
    <row r="53" customFormat="false" ht="16.15" hidden="false" customHeight="false" outlineLevel="0" collapsed="false">
      <c r="A53" s="25" t="n">
        <v>2</v>
      </c>
      <c r="B53" s="23" t="s">
        <v>50</v>
      </c>
      <c r="C53" s="24" t="n">
        <v>8</v>
      </c>
      <c r="D53" s="24" t="n">
        <v>8</v>
      </c>
      <c r="E53" s="26" t="n">
        <f aca="false">10 + ($C53-1)*6/4</f>
        <v>20.5</v>
      </c>
      <c r="F53" s="26" t="n">
        <f aca="false">E53/2</f>
        <v>10.25</v>
      </c>
      <c r="G53" s="24"/>
      <c r="H53" s="24"/>
      <c r="I53" s="26" t="n">
        <f aca="false">20 + ($C53-1)*10/4</f>
        <v>37.5</v>
      </c>
      <c r="J53" s="26" t="n">
        <f aca="false">I53/2</f>
        <v>18.75</v>
      </c>
      <c r="K53" s="24" t="n">
        <v>8</v>
      </c>
      <c r="L53" s="26" t="n">
        <v>40</v>
      </c>
      <c r="M53" s="26" t="n">
        <f aca="false">L53/4</f>
        <v>10</v>
      </c>
      <c r="N53" s="24"/>
      <c r="O53" s="24"/>
      <c r="P53" s="24" t="n">
        <v>8</v>
      </c>
      <c r="Q53" s="24" t="n">
        <v>8</v>
      </c>
      <c r="R53" s="24"/>
      <c r="S53" s="24"/>
      <c r="T53" s="24"/>
      <c r="U53" s="24"/>
      <c r="V53" s="24"/>
      <c r="W53" s="24"/>
      <c r="X53" s="25" t="n">
        <v>17</v>
      </c>
    </row>
    <row r="54" customFormat="false" ht="16.15" hidden="false" customHeight="false" outlineLevel="0" collapsed="false">
      <c r="A54" s="25" t="n">
        <v>3</v>
      </c>
      <c r="B54" s="23" t="s">
        <v>50</v>
      </c>
      <c r="C54" s="24" t="n">
        <v>8</v>
      </c>
      <c r="D54" s="24" t="n">
        <v>8</v>
      </c>
      <c r="E54" s="26" t="n">
        <f aca="false">10 + ($C54-1)*6/4</f>
        <v>20.5</v>
      </c>
      <c r="F54" s="26" t="n">
        <f aca="false">E54/2</f>
        <v>10.25</v>
      </c>
      <c r="G54" s="24"/>
      <c r="H54" s="24"/>
      <c r="I54" s="26" t="n">
        <f aca="false">20 + ($C54-1)*10/4</f>
        <v>37.5</v>
      </c>
      <c r="J54" s="26" t="n">
        <f aca="false">I54/2</f>
        <v>18.75</v>
      </c>
      <c r="K54" s="24" t="n">
        <v>8</v>
      </c>
      <c r="L54" s="26" t="n">
        <v>40</v>
      </c>
      <c r="M54" s="26" t="n">
        <f aca="false">L54/4</f>
        <v>10</v>
      </c>
      <c r="N54" s="24"/>
      <c r="O54" s="24"/>
      <c r="P54" s="24" t="n">
        <v>8</v>
      </c>
      <c r="Q54" s="24" t="n">
        <v>8</v>
      </c>
      <c r="R54" s="24"/>
      <c r="S54" s="24"/>
      <c r="T54" s="24"/>
      <c r="U54" s="24"/>
      <c r="V54" s="24"/>
      <c r="W54" s="24"/>
      <c r="X54" s="25" t="n">
        <v>17</v>
      </c>
    </row>
    <row r="55" customFormat="false" ht="16.15" hidden="false" customHeight="false" outlineLevel="0" collapsed="false">
      <c r="A55" s="25" t="n">
        <v>4</v>
      </c>
      <c r="B55" s="23" t="s">
        <v>50</v>
      </c>
      <c r="C55" s="24" t="n">
        <v>7</v>
      </c>
      <c r="D55" s="24" t="n">
        <v>7</v>
      </c>
      <c r="E55" s="26" t="n">
        <f aca="false">10 + ($C55-1)*6/4</f>
        <v>19</v>
      </c>
      <c r="F55" s="26" t="n">
        <f aca="false">E55/2</f>
        <v>9.5</v>
      </c>
      <c r="G55" s="24"/>
      <c r="H55" s="24"/>
      <c r="I55" s="26" t="n">
        <f aca="false">20 + ($C55-1)*10/4</f>
        <v>35</v>
      </c>
      <c r="J55" s="26" t="n">
        <f aca="false">I55/2</f>
        <v>17.5</v>
      </c>
      <c r="K55" s="24" t="n">
        <v>7</v>
      </c>
      <c r="L55" s="26" t="n">
        <v>40</v>
      </c>
      <c r="M55" s="26" t="n">
        <f aca="false">L55/4</f>
        <v>10</v>
      </c>
      <c r="N55" s="24"/>
      <c r="O55" s="24"/>
      <c r="P55" s="24" t="n">
        <v>7</v>
      </c>
      <c r="Q55" s="24" t="n">
        <v>7</v>
      </c>
      <c r="R55" s="24"/>
      <c r="S55" s="24"/>
      <c r="T55" s="24"/>
      <c r="U55" s="24"/>
      <c r="V55" s="24"/>
      <c r="W55" s="24"/>
      <c r="X55" s="25" t="n">
        <v>17</v>
      </c>
    </row>
    <row r="56" customFormat="false" ht="16.15" hidden="false" customHeight="false" outlineLevel="0" collapsed="false">
      <c r="A56" s="25" t="n">
        <v>5</v>
      </c>
      <c r="B56" s="23" t="s">
        <v>50</v>
      </c>
      <c r="C56" s="24" t="n">
        <v>6</v>
      </c>
      <c r="D56" s="24" t="n">
        <v>6</v>
      </c>
      <c r="E56" s="26" t="n">
        <f aca="false">10 + ($C56-1)*6/4</f>
        <v>17.5</v>
      </c>
      <c r="F56" s="26" t="n">
        <f aca="false">E56/2</f>
        <v>8.75</v>
      </c>
      <c r="G56" s="24"/>
      <c r="H56" s="24"/>
      <c r="I56" s="26" t="n">
        <f aca="false">20 + ($C56-1)*10/4</f>
        <v>32.5</v>
      </c>
      <c r="J56" s="26" t="n">
        <f aca="false">I56/2</f>
        <v>16.25</v>
      </c>
      <c r="K56" s="24" t="n">
        <v>6</v>
      </c>
      <c r="L56" s="26" t="n">
        <v>40</v>
      </c>
      <c r="M56" s="26" t="n">
        <f aca="false">L56/4</f>
        <v>10</v>
      </c>
      <c r="N56" s="24"/>
      <c r="O56" s="24"/>
      <c r="P56" s="24" t="n">
        <v>6</v>
      </c>
      <c r="Q56" s="24" t="n">
        <v>6</v>
      </c>
      <c r="R56" s="24"/>
      <c r="S56" s="24"/>
      <c r="T56" s="24" t="n">
        <v>1</v>
      </c>
      <c r="U56" s="24"/>
      <c r="V56" s="24" t="n">
        <v>1</v>
      </c>
      <c r="W56" s="24"/>
      <c r="X56" s="25" t="n">
        <v>18</v>
      </c>
    </row>
    <row r="57" customFormat="false" ht="16.15" hidden="false" customHeight="false" outlineLevel="0" collapsed="false">
      <c r="A57" s="25" t="n">
        <v>6</v>
      </c>
      <c r="B57" s="23" t="s">
        <v>50</v>
      </c>
      <c r="C57" s="24" t="n">
        <v>6</v>
      </c>
      <c r="D57" s="24" t="n">
        <v>6</v>
      </c>
      <c r="E57" s="26" t="n">
        <f aca="false">10 + ($C57-1)*6/4</f>
        <v>17.5</v>
      </c>
      <c r="F57" s="26" t="n">
        <f aca="false">E57/2</f>
        <v>8.75</v>
      </c>
      <c r="G57" s="24"/>
      <c r="H57" s="24"/>
      <c r="I57" s="26" t="n">
        <f aca="false">20 + ($C57-1)*10/4</f>
        <v>32.5</v>
      </c>
      <c r="J57" s="26" t="n">
        <f aca="false">I57/2</f>
        <v>16.25</v>
      </c>
      <c r="K57" s="24" t="n">
        <v>6</v>
      </c>
      <c r="L57" s="26" t="n">
        <v>40</v>
      </c>
      <c r="M57" s="26" t="n">
        <f aca="false">L57/4</f>
        <v>10</v>
      </c>
      <c r="N57" s="24"/>
      <c r="O57" s="24"/>
      <c r="P57" s="24" t="n">
        <v>6</v>
      </c>
      <c r="Q57" s="24" t="n">
        <v>6</v>
      </c>
      <c r="R57" s="24"/>
      <c r="S57" s="24"/>
      <c r="T57" s="24"/>
      <c r="U57" s="24"/>
      <c r="V57" s="24"/>
      <c r="W57" s="24"/>
      <c r="X57" s="25" t="n">
        <v>18</v>
      </c>
    </row>
    <row r="58" customFormat="false" ht="16.15" hidden="false" customHeight="false" outlineLevel="0" collapsed="false">
      <c r="A58" s="25" t="n">
        <v>7</v>
      </c>
      <c r="B58" s="23" t="s">
        <v>50</v>
      </c>
      <c r="C58" s="24" t="n">
        <v>6</v>
      </c>
      <c r="D58" s="24" t="n">
        <v>6</v>
      </c>
      <c r="E58" s="26" t="n">
        <f aca="false">10 + ($C58-1)*6/4</f>
        <v>17.5</v>
      </c>
      <c r="F58" s="26" t="n">
        <f aca="false">E58/2</f>
        <v>8.75</v>
      </c>
      <c r="G58" s="24"/>
      <c r="H58" s="24"/>
      <c r="I58" s="26" t="n">
        <f aca="false">20 + ($C58-1)*10/4</f>
        <v>32.5</v>
      </c>
      <c r="J58" s="26" t="n">
        <f aca="false">I58/2</f>
        <v>16.25</v>
      </c>
      <c r="K58" s="24" t="n">
        <v>6</v>
      </c>
      <c r="L58" s="26" t="n">
        <v>40</v>
      </c>
      <c r="M58" s="26" t="n">
        <f aca="false">L58/4</f>
        <v>10</v>
      </c>
      <c r="N58" s="24"/>
      <c r="O58" s="24"/>
      <c r="P58" s="24" t="n">
        <v>6</v>
      </c>
      <c r="Q58" s="24" t="n">
        <v>6</v>
      </c>
      <c r="R58" s="24"/>
      <c r="S58" s="24"/>
      <c r="T58" s="24"/>
      <c r="U58" s="24"/>
      <c r="V58" s="24"/>
      <c r="W58" s="24"/>
      <c r="X58" s="25" t="n">
        <v>18</v>
      </c>
    </row>
    <row r="59" customFormat="false" ht="16.15" hidden="false" customHeight="false" outlineLevel="0" collapsed="false">
      <c r="A59" s="25" t="n">
        <v>8</v>
      </c>
      <c r="B59" s="23" t="s">
        <v>50</v>
      </c>
      <c r="C59" s="24" t="n">
        <v>6</v>
      </c>
      <c r="D59" s="24" t="n">
        <v>6</v>
      </c>
      <c r="E59" s="26" t="n">
        <f aca="false">10 + ($C59-1)*6/4</f>
        <v>17.5</v>
      </c>
      <c r="F59" s="26" t="n">
        <f aca="false">E59/2</f>
        <v>8.75</v>
      </c>
      <c r="G59" s="24"/>
      <c r="H59" s="24"/>
      <c r="I59" s="26" t="n">
        <f aca="false">20 + ($C59-1)*10/4</f>
        <v>32.5</v>
      </c>
      <c r="J59" s="26" t="n">
        <f aca="false">I59/2</f>
        <v>16.25</v>
      </c>
      <c r="K59" s="24" t="n">
        <v>6</v>
      </c>
      <c r="L59" s="26" t="n">
        <v>40</v>
      </c>
      <c r="M59" s="26" t="n">
        <f aca="false">L59/4</f>
        <v>10</v>
      </c>
      <c r="N59" s="24"/>
      <c r="O59" s="24"/>
      <c r="P59" s="24" t="n">
        <v>6</v>
      </c>
      <c r="Q59" s="24" t="n">
        <v>6</v>
      </c>
      <c r="R59" s="24"/>
      <c r="S59" s="24"/>
      <c r="T59" s="24"/>
      <c r="U59" s="24"/>
      <c r="V59" s="24"/>
      <c r="W59" s="24"/>
      <c r="X59" s="25" t="n">
        <v>18</v>
      </c>
    </row>
    <row r="60" customFormat="false" ht="16.15" hidden="false" customHeight="false" outlineLevel="0" collapsed="false">
      <c r="A60" s="25" t="n">
        <v>9</v>
      </c>
      <c r="B60" s="23" t="s">
        <v>50</v>
      </c>
      <c r="C60" s="24" t="n">
        <v>2</v>
      </c>
      <c r="D60" s="24" t="n">
        <v>2</v>
      </c>
      <c r="E60" s="26" t="n">
        <f aca="false">10 + ($C60-1)*6/4</f>
        <v>11.5</v>
      </c>
      <c r="F60" s="26" t="n">
        <f aca="false">E60/2</f>
        <v>5.75</v>
      </c>
      <c r="G60" s="24"/>
      <c r="H60" s="24"/>
      <c r="I60" s="26" t="n">
        <f aca="false">20 + ($C60-1)*10/4</f>
        <v>22.5</v>
      </c>
      <c r="J60" s="26" t="n">
        <f aca="false">I60/2</f>
        <v>11.25</v>
      </c>
      <c r="K60" s="24" t="n">
        <v>2</v>
      </c>
      <c r="L60" s="26" t="n">
        <v>40</v>
      </c>
      <c r="M60" s="26" t="n">
        <f aca="false">L60/4</f>
        <v>10</v>
      </c>
      <c r="N60" s="24"/>
      <c r="O60" s="24"/>
      <c r="P60" s="24" t="n">
        <v>2</v>
      </c>
      <c r="Q60" s="24" t="n">
        <v>2</v>
      </c>
      <c r="R60" s="24"/>
      <c r="S60" s="24"/>
      <c r="T60" s="24"/>
      <c r="U60" s="24"/>
      <c r="V60" s="24"/>
      <c r="W60" s="24"/>
      <c r="X60" s="25" t="n">
        <v>18</v>
      </c>
    </row>
    <row r="61" s="37" customFormat="true" ht="16.15" hidden="false" customHeight="false" outlineLevel="0" collapsed="false">
      <c r="A61" s="35" t="n">
        <v>10</v>
      </c>
      <c r="B61" s="32" t="s">
        <v>59</v>
      </c>
      <c r="C61" s="34"/>
      <c r="D61" s="34" t="n">
        <v>1</v>
      </c>
      <c r="E61" s="26" t="n">
        <v>10</v>
      </c>
      <c r="F61" s="26" t="n">
        <v>10</v>
      </c>
      <c r="G61" s="34"/>
      <c r="H61" s="34"/>
      <c r="I61" s="26" t="n">
        <v>40</v>
      </c>
      <c r="J61" s="26"/>
      <c r="K61" s="34" t="n">
        <v>1</v>
      </c>
      <c r="L61" s="26" t="n">
        <v>40</v>
      </c>
      <c r="M61" s="26" t="n">
        <v>40</v>
      </c>
      <c r="N61" s="34"/>
      <c r="O61" s="34"/>
      <c r="P61" s="34" t="n">
        <v>1</v>
      </c>
      <c r="Q61" s="34" t="n">
        <v>1</v>
      </c>
      <c r="R61" s="34"/>
      <c r="S61" s="34"/>
      <c r="T61" s="24"/>
      <c r="U61" s="34"/>
      <c r="V61" s="24"/>
      <c r="W61" s="34"/>
      <c r="X61" s="25" t="n">
        <v>18</v>
      </c>
    </row>
    <row r="62" customFormat="false" ht="16.15" hidden="false" customHeight="false" outlineLevel="0" collapsed="false">
      <c r="A62" s="25" t="n">
        <v>11</v>
      </c>
      <c r="B62" s="23" t="s">
        <v>50</v>
      </c>
      <c r="C62" s="24" t="n">
        <v>6</v>
      </c>
      <c r="D62" s="24" t="n">
        <v>6</v>
      </c>
      <c r="E62" s="26" t="n">
        <f aca="false">10 + ($C62-1)*6/4</f>
        <v>17.5</v>
      </c>
      <c r="F62" s="26" t="n">
        <f aca="false">E62/2</f>
        <v>8.75</v>
      </c>
      <c r="G62" s="24"/>
      <c r="H62" s="24"/>
      <c r="I62" s="26" t="n">
        <f aca="false">20 + ($C62-1)*10/4</f>
        <v>32.5</v>
      </c>
      <c r="J62" s="26" t="n">
        <f aca="false">I62/2</f>
        <v>16.25</v>
      </c>
      <c r="K62" s="24" t="n">
        <v>6</v>
      </c>
      <c r="L62" s="26" t="n">
        <v>40</v>
      </c>
      <c r="M62" s="26" t="n">
        <f aca="false">L62/4</f>
        <v>10</v>
      </c>
      <c r="N62" s="24"/>
      <c r="O62" s="24"/>
      <c r="P62" s="24" t="n">
        <v>6</v>
      </c>
      <c r="Q62" s="24" t="n">
        <v>6</v>
      </c>
      <c r="R62" s="24"/>
      <c r="S62" s="24"/>
      <c r="T62" s="24" t="n">
        <v>1</v>
      </c>
      <c r="U62" s="29"/>
      <c r="V62" s="24" t="n">
        <v>1</v>
      </c>
      <c r="W62" s="29"/>
      <c r="X62" s="25" t="n">
        <v>19</v>
      </c>
    </row>
    <row r="63" customFormat="false" ht="16.15" hidden="false" customHeight="false" outlineLevel="0" collapsed="false">
      <c r="A63" s="25" t="n">
        <v>12</v>
      </c>
      <c r="B63" s="23" t="s">
        <v>50</v>
      </c>
      <c r="C63" s="24" t="n">
        <v>6</v>
      </c>
      <c r="D63" s="24" t="n">
        <v>6</v>
      </c>
      <c r="E63" s="26" t="n">
        <f aca="false">10 + ($C63-1)*6/4</f>
        <v>17.5</v>
      </c>
      <c r="F63" s="26" t="n">
        <f aca="false">E63/2</f>
        <v>8.75</v>
      </c>
      <c r="G63" s="24"/>
      <c r="H63" s="24"/>
      <c r="I63" s="26" t="n">
        <f aca="false">20 + ($C63-1)*10/4</f>
        <v>32.5</v>
      </c>
      <c r="J63" s="26" t="n">
        <f aca="false">I63/2</f>
        <v>16.25</v>
      </c>
      <c r="K63" s="24" t="n">
        <v>6</v>
      </c>
      <c r="L63" s="26" t="n">
        <v>40</v>
      </c>
      <c r="M63" s="26" t="n">
        <f aca="false">L63/4</f>
        <v>10</v>
      </c>
      <c r="N63" s="24"/>
      <c r="O63" s="24"/>
      <c r="P63" s="24" t="n">
        <v>6</v>
      </c>
      <c r="Q63" s="24" t="n">
        <v>6</v>
      </c>
      <c r="R63" s="24"/>
      <c r="S63" s="24"/>
      <c r="T63" s="24"/>
      <c r="U63" s="29"/>
      <c r="V63" s="24"/>
      <c r="W63" s="29"/>
      <c r="X63" s="25" t="n">
        <v>19</v>
      </c>
    </row>
    <row r="64" customFormat="false" ht="16.15" hidden="false" customHeight="false" outlineLevel="0" collapsed="false">
      <c r="A64" s="25" t="n">
        <v>13</v>
      </c>
      <c r="B64" s="23" t="s">
        <v>50</v>
      </c>
      <c r="C64" s="24" t="n">
        <v>6</v>
      </c>
      <c r="D64" s="24" t="n">
        <v>6</v>
      </c>
      <c r="E64" s="26" t="n">
        <f aca="false">10 + ($C64-1)*6/4</f>
        <v>17.5</v>
      </c>
      <c r="F64" s="26" t="n">
        <f aca="false">E64/2</f>
        <v>8.75</v>
      </c>
      <c r="G64" s="24"/>
      <c r="H64" s="24"/>
      <c r="I64" s="26" t="n">
        <f aca="false">20 + ($C64-1)*10/4</f>
        <v>32.5</v>
      </c>
      <c r="J64" s="26" t="n">
        <f aca="false">I64/2</f>
        <v>16.25</v>
      </c>
      <c r="K64" s="24" t="n">
        <v>6</v>
      </c>
      <c r="L64" s="26" t="n">
        <v>40</v>
      </c>
      <c r="M64" s="26" t="n">
        <f aca="false">L64/4</f>
        <v>10</v>
      </c>
      <c r="N64" s="24"/>
      <c r="O64" s="24"/>
      <c r="P64" s="24" t="n">
        <v>6</v>
      </c>
      <c r="Q64" s="24" t="n">
        <v>6</v>
      </c>
      <c r="R64" s="24"/>
      <c r="S64" s="24"/>
      <c r="T64" s="24"/>
      <c r="U64" s="29"/>
      <c r="V64" s="24"/>
      <c r="W64" s="29"/>
      <c r="X64" s="25" t="n">
        <v>19</v>
      </c>
    </row>
    <row r="65" customFormat="false" ht="16.15" hidden="false" customHeight="false" outlineLevel="0" collapsed="false">
      <c r="A65" s="25" t="n">
        <v>14</v>
      </c>
      <c r="B65" s="23" t="s">
        <v>50</v>
      </c>
      <c r="C65" s="24" t="n">
        <v>6</v>
      </c>
      <c r="D65" s="24" t="n">
        <v>6</v>
      </c>
      <c r="E65" s="26" t="n">
        <f aca="false">10 + ($C65-1)*6/4</f>
        <v>17.5</v>
      </c>
      <c r="F65" s="26" t="n">
        <f aca="false">E65/2</f>
        <v>8.75</v>
      </c>
      <c r="G65" s="24"/>
      <c r="H65" s="24"/>
      <c r="I65" s="26" t="n">
        <f aca="false">20 + ($C65-1)*10/4</f>
        <v>32.5</v>
      </c>
      <c r="J65" s="26" t="n">
        <f aca="false">I65/2</f>
        <v>16.25</v>
      </c>
      <c r="K65" s="24" t="n">
        <v>6</v>
      </c>
      <c r="L65" s="26" t="n">
        <v>40</v>
      </c>
      <c r="M65" s="26" t="n">
        <f aca="false">L65/4</f>
        <v>10</v>
      </c>
      <c r="N65" s="24"/>
      <c r="O65" s="24"/>
      <c r="P65" s="24" t="n">
        <v>6</v>
      </c>
      <c r="Q65" s="24" t="n">
        <v>6</v>
      </c>
      <c r="R65" s="24"/>
      <c r="S65" s="24"/>
      <c r="T65" s="24"/>
      <c r="U65" s="29"/>
      <c r="V65" s="24"/>
      <c r="W65" s="29"/>
      <c r="X65" s="25" t="n">
        <v>19</v>
      </c>
    </row>
    <row r="66" customFormat="false" ht="16.15" hidden="false" customHeight="false" outlineLevel="0" collapsed="false">
      <c r="A66" s="25" t="n">
        <v>15</v>
      </c>
      <c r="B66" s="23" t="s">
        <v>50</v>
      </c>
      <c r="C66" s="24" t="n">
        <v>2</v>
      </c>
      <c r="D66" s="24" t="n">
        <v>2</v>
      </c>
      <c r="E66" s="26" t="n">
        <f aca="false">10 + ($C66-1)*6/4</f>
        <v>11.5</v>
      </c>
      <c r="F66" s="26" t="n">
        <f aca="false">E66/2</f>
        <v>5.75</v>
      </c>
      <c r="G66" s="24"/>
      <c r="H66" s="24"/>
      <c r="I66" s="26" t="n">
        <f aca="false">20 + ($C66-1)*10/4</f>
        <v>22.5</v>
      </c>
      <c r="J66" s="26" t="n">
        <f aca="false">I66/2</f>
        <v>11.25</v>
      </c>
      <c r="K66" s="24" t="n">
        <v>2</v>
      </c>
      <c r="L66" s="26" t="n">
        <v>40</v>
      </c>
      <c r="M66" s="26" t="n">
        <f aca="false">L66/4</f>
        <v>10</v>
      </c>
      <c r="N66" s="24"/>
      <c r="O66" s="24"/>
      <c r="P66" s="24" t="n">
        <v>2</v>
      </c>
      <c r="Q66" s="24" t="n">
        <v>2</v>
      </c>
      <c r="R66" s="24"/>
      <c r="S66" s="24"/>
      <c r="T66" s="24"/>
      <c r="U66" s="29"/>
      <c r="V66" s="24"/>
      <c r="W66" s="29"/>
      <c r="X66" s="25" t="n">
        <v>19</v>
      </c>
    </row>
    <row r="67" customFormat="false" ht="13.8" hidden="false" customHeight="false" outlineLevel="0" collapsed="false">
      <c r="A67" s="25"/>
      <c r="B67" s="23"/>
      <c r="C67" s="24"/>
      <c r="D67" s="24"/>
      <c r="E67" s="26"/>
      <c r="F67" s="26"/>
      <c r="G67" s="24"/>
      <c r="H67" s="24"/>
      <c r="I67" s="26"/>
      <c r="J67" s="26"/>
      <c r="K67" s="24"/>
      <c r="L67" s="26"/>
      <c r="M67" s="26"/>
      <c r="N67" s="24"/>
      <c r="O67" s="24"/>
      <c r="P67" s="24"/>
      <c r="Q67" s="24"/>
      <c r="R67" s="24"/>
      <c r="S67" s="24"/>
      <c r="T67" s="24"/>
      <c r="U67" s="29"/>
      <c r="V67" s="24"/>
      <c r="W67" s="29"/>
      <c r="X67" s="25"/>
    </row>
    <row r="68" customFormat="false" ht="16.15" hidden="false" customHeight="false" outlineLevel="0" collapsed="false">
      <c r="A68" s="25"/>
      <c r="B68" s="32" t="s">
        <v>60</v>
      </c>
      <c r="C68" s="24"/>
      <c r="D68" s="24"/>
      <c r="E68" s="26" t="n">
        <v>100</v>
      </c>
      <c r="F68" s="26"/>
      <c r="G68" s="24" t="n">
        <v>1</v>
      </c>
      <c r="H68" s="24"/>
      <c r="I68" s="26" t="n">
        <v>40</v>
      </c>
      <c r="J68" s="26"/>
      <c r="K68" s="24"/>
      <c r="L68" s="26" t="n">
        <v>40</v>
      </c>
      <c r="M68" s="26"/>
      <c r="N68" s="24" t="n">
        <v>1</v>
      </c>
      <c r="O68" s="24" t="n">
        <v>1</v>
      </c>
      <c r="P68" s="24"/>
      <c r="Q68" s="24"/>
      <c r="R68" s="24"/>
      <c r="S68" s="24"/>
      <c r="T68" s="24"/>
      <c r="U68" s="29"/>
      <c r="V68" s="24"/>
      <c r="W68" s="29"/>
      <c r="X68" s="25"/>
    </row>
    <row r="69" customFormat="false" ht="16.15" hidden="false" customHeight="false" outlineLevel="0" collapsed="false">
      <c r="A69" s="25"/>
      <c r="B69" s="32" t="s">
        <v>61</v>
      </c>
      <c r="C69" s="24"/>
      <c r="D69" s="24" t="n">
        <v>1</v>
      </c>
      <c r="E69" s="26" t="n">
        <v>100</v>
      </c>
      <c r="F69" s="26"/>
      <c r="G69" s="24"/>
      <c r="H69" s="24" t="n">
        <v>1</v>
      </c>
      <c r="I69" s="26" t="n">
        <v>40</v>
      </c>
      <c r="J69" s="26"/>
      <c r="K69" s="24" t="n">
        <v>1</v>
      </c>
      <c r="L69" s="26" t="n">
        <v>40</v>
      </c>
      <c r="M69" s="2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5"/>
    </row>
    <row r="70" customFormat="false" ht="13.8" hidden="false" customHeight="false" outlineLevel="0" collapsed="false">
      <c r="A70" s="25"/>
      <c r="B70" s="32"/>
      <c r="C70" s="24"/>
      <c r="D70" s="24"/>
      <c r="E70" s="26"/>
      <c r="F70" s="26"/>
      <c r="G70" s="24"/>
      <c r="H70" s="24"/>
      <c r="I70" s="26"/>
      <c r="J70" s="26"/>
      <c r="K70" s="24"/>
      <c r="L70" s="26"/>
      <c r="M70" s="2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5"/>
    </row>
    <row r="71" customFormat="false" ht="16.15" hidden="false" customHeight="false" outlineLevel="0" collapsed="false">
      <c r="A71" s="25"/>
      <c r="B71" s="39" t="s">
        <v>62</v>
      </c>
      <c r="C71" s="24"/>
      <c r="D71" s="26" t="n">
        <v>0.8</v>
      </c>
      <c r="E71" s="26"/>
      <c r="F71" s="26"/>
      <c r="G71" s="26"/>
      <c r="H71" s="26" t="n">
        <v>0.8</v>
      </c>
      <c r="I71" s="26"/>
      <c r="J71" s="26"/>
      <c r="K71" s="26" t="n">
        <v>0.7</v>
      </c>
      <c r="L71" s="26"/>
      <c r="M71" s="2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5"/>
    </row>
    <row r="72" customFormat="false" ht="16.15" hidden="false" customHeight="false" outlineLevel="0" collapsed="false">
      <c r="A72" s="25"/>
      <c r="B72" s="39" t="s">
        <v>63</v>
      </c>
      <c r="C72" s="24"/>
      <c r="D72" s="26" t="n">
        <v>1.3</v>
      </c>
      <c r="E72" s="26"/>
      <c r="F72" s="26"/>
      <c r="G72" s="26"/>
      <c r="H72" s="26" t="n">
        <v>1.3</v>
      </c>
      <c r="I72" s="26"/>
      <c r="J72" s="26"/>
      <c r="K72" s="26" t="n">
        <v>1.3</v>
      </c>
      <c r="L72" s="26"/>
      <c r="M72" s="2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5"/>
    </row>
    <row r="73" customFormat="false" ht="16.15" hidden="false" customHeight="false" outlineLevel="0" collapsed="false">
      <c r="A73" s="40"/>
      <c r="B73" s="41" t="s">
        <v>64</v>
      </c>
      <c r="C73" s="42" t="n">
        <f aca="false">SUM(C7:C69)</f>
        <v>149</v>
      </c>
      <c r="D73" s="42" t="n">
        <f aca="false">SUM(D7:D69)</f>
        <v>211</v>
      </c>
      <c r="E73" s="43"/>
      <c r="F73" s="43"/>
      <c r="G73" s="42" t="n">
        <f aca="false">SUM(G7:G69)</f>
        <v>9</v>
      </c>
      <c r="H73" s="42" t="n">
        <f aca="false">SUM(H7:H69)</f>
        <v>85</v>
      </c>
      <c r="I73" s="43"/>
      <c r="J73" s="43"/>
      <c r="K73" s="42" t="n">
        <f aca="false">SUM(K7:K69)</f>
        <v>211</v>
      </c>
      <c r="L73" s="43"/>
      <c r="M73" s="43"/>
      <c r="N73" s="42" t="n">
        <f aca="false">SUM(N7:N69)</f>
        <v>6</v>
      </c>
      <c r="O73" s="42" t="n">
        <f aca="false">SUM(O7:O69)</f>
        <v>9</v>
      </c>
      <c r="P73" s="42" t="n">
        <f aca="false">SUM(P7:P69)</f>
        <v>172</v>
      </c>
      <c r="Q73" s="42" t="n">
        <f aca="false">SUM(Q7:Q69)</f>
        <v>172</v>
      </c>
      <c r="R73" s="42" t="n">
        <f aca="false">SUM(R7:R69)</f>
        <v>48</v>
      </c>
      <c r="S73" s="42" t="n">
        <f aca="false">SUM(S7:S69)</f>
        <v>4</v>
      </c>
      <c r="T73" s="42" t="n">
        <f aca="false">SUM(T7:T69)</f>
        <v>6</v>
      </c>
      <c r="U73" s="42" t="n">
        <f aca="false">SUM(U7:U69)</f>
        <v>20</v>
      </c>
      <c r="V73" s="42" t="n">
        <f aca="false">SUM(V7:V69)</f>
        <v>5</v>
      </c>
      <c r="W73" s="42" t="n">
        <f aca="false">SUM(W7:W69)</f>
        <v>19</v>
      </c>
      <c r="X73" s="25"/>
    </row>
    <row r="74" s="49" customFormat="true" ht="16.15" hidden="false" customHeight="false" outlineLevel="0" collapsed="false">
      <c r="A74" s="44"/>
      <c r="B74" s="39" t="s">
        <v>65</v>
      </c>
      <c r="C74" s="45"/>
      <c r="D74" s="46" t="n">
        <f aca="false">ROUNDUP(SUM(F7:F69)*D71*D72,-1)</f>
        <v>930</v>
      </c>
      <c r="E74" s="45"/>
      <c r="F74" s="46"/>
      <c r="G74" s="47" t="n">
        <f aca="false">15+(4-1)*6</f>
        <v>33</v>
      </c>
      <c r="H74" s="46" t="n">
        <f aca="false">ROUNDUP(SUM(J7:J69)*H71*H72,-1)</f>
        <v>1720</v>
      </c>
      <c r="I74" s="45"/>
      <c r="J74" s="46"/>
      <c r="K74" s="46" t="n">
        <f aca="false">ROUNDUP(SUM(M7:M69)*K71*K72,-1)</f>
        <v>1610</v>
      </c>
      <c r="L74" s="45"/>
      <c r="M74" s="46"/>
      <c r="N74" s="47" t="n">
        <f aca="false">350+(4-1)*350/4</f>
        <v>612.5</v>
      </c>
      <c r="O74" s="47" t="n">
        <f aca="false">130*4</f>
        <v>520</v>
      </c>
      <c r="P74" s="45"/>
      <c r="Q74" s="45"/>
      <c r="R74" s="45"/>
      <c r="S74" s="45"/>
      <c r="T74" s="28"/>
      <c r="U74" s="28"/>
      <c r="V74" s="28"/>
      <c r="W74" s="28"/>
      <c r="X74" s="48"/>
    </row>
    <row r="75" customFormat="false" ht="13.8" hidden="false" customHeight="false" outlineLevel="0" collapsed="false">
      <c r="O75" s="1"/>
    </row>
    <row r="76" customFormat="false" ht="13.8" hidden="false" customHeight="false" outlineLevel="0" collapsed="false">
      <c r="O76" s="1"/>
    </row>
    <row r="77" customFormat="false" ht="13.8" hidden="false" customHeight="false" outlineLevel="0" collapsed="false">
      <c r="O77" s="1"/>
    </row>
    <row r="78" customFormat="false" ht="13.8" hidden="false" customHeight="false" outlineLevel="0" collapsed="false">
      <c r="O78" s="1"/>
    </row>
    <row r="79" customFormat="false" ht="13.8" hidden="false" customHeight="false" outlineLevel="0" collapsed="false">
      <c r="O79" s="1"/>
      <c r="BX79" s="1" t="s">
        <v>66</v>
      </c>
    </row>
    <row r="80" customFormat="false" ht="13.8" hidden="false" customHeight="false" outlineLevel="0" collapsed="false">
      <c r="O80" s="1"/>
    </row>
    <row r="81" customFormat="false" ht="13.8" hidden="false" customHeight="false" outlineLevel="0" collapsed="false">
      <c r="O81" s="1"/>
    </row>
    <row r="82" customFormat="false" ht="13.8" hidden="false" customHeight="false" outlineLevel="0" collapsed="false">
      <c r="O82" s="1"/>
    </row>
    <row r="83" customFormat="false" ht="13.8" hidden="false" customHeight="false" outlineLevel="0" collapsed="false">
      <c r="O83" s="50"/>
      <c r="P83" s="50"/>
      <c r="Q83" s="50"/>
      <c r="R83" s="50"/>
    </row>
    <row r="88" customFormat="false" ht="13.8" hidden="false" customHeight="false" outlineLevel="0" collapsed="false">
      <c r="O88" s="50"/>
      <c r="P88" s="50"/>
      <c r="Q88" s="50"/>
      <c r="R88" s="50"/>
    </row>
    <row r="93" customFormat="false" ht="13.8" hidden="false" customHeight="false" outlineLevel="0" collapsed="false">
      <c r="O93" s="50"/>
      <c r="P93" s="50"/>
      <c r="Q93" s="50"/>
      <c r="R93" s="50"/>
    </row>
  </sheetData>
  <mergeCells count="28">
    <mergeCell ref="A1:W1"/>
    <mergeCell ref="D3:O3"/>
    <mergeCell ref="P3:S3"/>
    <mergeCell ref="T3:U3"/>
    <mergeCell ref="V3:W3"/>
    <mergeCell ref="T7:T8"/>
    <mergeCell ref="V7:V8"/>
    <mergeCell ref="U11:U14"/>
    <mergeCell ref="W11:W14"/>
    <mergeCell ref="U21:U22"/>
    <mergeCell ref="W21:W22"/>
    <mergeCell ref="U24:U28"/>
    <mergeCell ref="W24:W28"/>
    <mergeCell ref="U29:U33"/>
    <mergeCell ref="W29:W33"/>
    <mergeCell ref="T34:T37"/>
    <mergeCell ref="V34:V37"/>
    <mergeCell ref="U39:U40"/>
    <mergeCell ref="W39:W40"/>
    <mergeCell ref="T52:T55"/>
    <mergeCell ref="V52:V55"/>
    <mergeCell ref="T56:T61"/>
    <mergeCell ref="V56:V61"/>
    <mergeCell ref="T62:T66"/>
    <mergeCell ref="V62:V66"/>
    <mergeCell ref="O83:Q83"/>
    <mergeCell ref="O88:Q88"/>
    <mergeCell ref="O93:Q93"/>
  </mergeCells>
  <printOptions headings="false" gridLines="false" gridLinesSet="true" horizontalCentered="true" verticalCentered="false"/>
  <pageMargins left="0.7875" right="0.7875" top="0.7875" bottom="0.7875" header="0.511805555555555" footer="0.511805555555555"/>
  <pageSetup paperSize="8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8" zoomScalePageLayoutView="120" workbookViewId="0">
      <selection pane="topLeft" activeCell="F73" activeCellId="0" sqref="F7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6.84"/>
    <col collapsed="false" customWidth="true" hidden="false" outlineLevel="0" max="2" min="2" style="1" width="28.98"/>
    <col collapsed="false" customWidth="true" hidden="false" outlineLevel="0" max="3" min="3" style="1" width="6.57"/>
    <col collapsed="false" customWidth="true" hidden="false" outlineLevel="0" max="4" min="4" style="1" width="7.41"/>
    <col collapsed="false" customWidth="true" hidden="false" outlineLevel="0" max="5" min="5" style="1" width="6.57"/>
    <col collapsed="false" customWidth="true" hidden="false" outlineLevel="0" max="6" min="6" style="51" width="6.57"/>
    <col collapsed="false" customWidth="true" hidden="false" outlineLevel="0" max="8" min="7" style="1" width="6.57"/>
    <col collapsed="false" customWidth="true" hidden="false" outlineLevel="0" max="9" min="9" style="51" width="6.57"/>
    <col collapsed="false" customWidth="true" hidden="false" outlineLevel="0" max="12" min="10" style="1" width="6.57"/>
    <col collapsed="false" customWidth="false" hidden="false" outlineLevel="0" max="1020" min="13" style="1" width="11.54"/>
    <col collapsed="false" customWidth="false" hidden="false" outlineLevel="0" max="1024" min="1021" style="1" width="11.56"/>
  </cols>
  <sheetData>
    <row r="1" customFormat="false" ht="13.8" hidden="false" customHeight="false" outlineLevel="0" collapsed="false">
      <c r="A1" s="52" t="s">
        <v>67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customFormat="false" ht="13.8" hidden="false" customHeight="false" outlineLevel="0" collapsed="false">
      <c r="A2" s="7"/>
      <c r="B2" s="7"/>
      <c r="C2" s="7"/>
      <c r="D2" s="7"/>
      <c r="E2" s="7"/>
      <c r="F2" s="53"/>
      <c r="G2" s="7"/>
      <c r="H2" s="7"/>
      <c r="I2" s="53"/>
      <c r="J2" s="7"/>
      <c r="K2" s="7"/>
      <c r="L2" s="7"/>
    </row>
    <row r="3" customFormat="false" ht="16.15" hidden="false" customHeight="true" outlineLevel="0" collapsed="false">
      <c r="A3" s="7"/>
      <c r="B3" s="6"/>
      <c r="C3" s="54"/>
      <c r="D3" s="10" t="s">
        <v>8</v>
      </c>
      <c r="E3" s="10"/>
      <c r="F3" s="10"/>
      <c r="G3" s="10" t="s">
        <v>12</v>
      </c>
      <c r="H3" s="10"/>
      <c r="I3" s="10"/>
      <c r="J3" s="10" t="s">
        <v>68</v>
      </c>
      <c r="K3" s="10"/>
      <c r="L3" s="10"/>
    </row>
    <row r="4" customFormat="false" ht="31.05" hidden="false" customHeight="false" outlineLevel="0" collapsed="false">
      <c r="A4" s="14" t="s">
        <v>5</v>
      </c>
      <c r="B4" s="14" t="s">
        <v>22</v>
      </c>
      <c r="C4" s="14" t="s">
        <v>69</v>
      </c>
      <c r="D4" s="14" t="s">
        <v>70</v>
      </c>
      <c r="E4" s="14" t="s">
        <v>71</v>
      </c>
      <c r="F4" s="55" t="s">
        <v>72</v>
      </c>
      <c r="G4" s="14" t="s">
        <v>70</v>
      </c>
      <c r="H4" s="14" t="s">
        <v>71</v>
      </c>
      <c r="I4" s="55" t="s">
        <v>72</v>
      </c>
      <c r="J4" s="14" t="s">
        <v>70</v>
      </c>
      <c r="K4" s="14" t="s">
        <v>71</v>
      </c>
      <c r="L4" s="10" t="s">
        <v>72</v>
      </c>
    </row>
    <row r="5" customFormat="false" ht="16.15" hidden="false" customHeight="false" outlineLevel="0" collapsed="false">
      <c r="A5" s="14"/>
      <c r="B5" s="14"/>
      <c r="C5" s="56" t="s">
        <v>73</v>
      </c>
      <c r="D5" s="19"/>
      <c r="E5" s="56" t="s">
        <v>23</v>
      </c>
      <c r="F5" s="26" t="s">
        <v>74</v>
      </c>
      <c r="G5" s="19"/>
      <c r="H5" s="56" t="s">
        <v>23</v>
      </c>
      <c r="I5" s="26" t="s">
        <v>74</v>
      </c>
      <c r="J5" s="19"/>
      <c r="K5" s="56" t="s">
        <v>23</v>
      </c>
      <c r="L5" s="56" t="s">
        <v>74</v>
      </c>
    </row>
    <row r="6" customFormat="false" ht="13.8" hidden="false" customHeight="false" outlineLevel="0" collapsed="false">
      <c r="A6" s="27"/>
      <c r="B6" s="27"/>
      <c r="C6" s="27"/>
      <c r="D6" s="27"/>
      <c r="E6" s="27"/>
      <c r="F6" s="57"/>
      <c r="G6" s="27"/>
      <c r="H6" s="27"/>
      <c r="I6" s="57"/>
      <c r="J6" s="27"/>
      <c r="K6" s="27"/>
      <c r="L6" s="30"/>
    </row>
    <row r="7" customFormat="false" ht="16.15" hidden="false" customHeight="false" outlineLevel="0" collapsed="false">
      <c r="A7" s="14"/>
      <c r="B7" s="58" t="s">
        <v>24</v>
      </c>
      <c r="C7" s="27"/>
      <c r="D7" s="58"/>
      <c r="E7" s="27"/>
      <c r="F7" s="57"/>
      <c r="G7" s="58"/>
      <c r="H7" s="27"/>
      <c r="I7" s="57"/>
      <c r="J7" s="58"/>
      <c r="K7" s="27"/>
      <c r="L7" s="30"/>
    </row>
    <row r="8" customFormat="false" ht="16.15" hidden="false" customHeight="false" outlineLevel="0" collapsed="false">
      <c r="A8" s="59" t="n">
        <v>1</v>
      </c>
      <c r="B8" s="58" t="s">
        <v>75</v>
      </c>
      <c r="C8" s="27" t="n">
        <v>20</v>
      </c>
      <c r="D8" s="60" t="n">
        <f aca="false">SUMIF('OUTLETS &amp; FLOW'!$X$6:$X$69,$A8,'OUTLETS &amp; FLOW'!$D$6:$D$69)</f>
        <v>2</v>
      </c>
      <c r="E8" s="27" t="n">
        <f aca="false">SUMIF('OUTLETS &amp; FLOW'!$X$6:$X$69,$A8,'OUTLETS &amp; FLOW'!$F$6:$F$69)</f>
        <v>20</v>
      </c>
      <c r="F8" s="57" t="n">
        <v>12</v>
      </c>
      <c r="G8" s="60" t="n">
        <f aca="false">SUMIF('OUTLETS &amp; FLOW'!$X$6:$X$69,$A8,'OUTLETS &amp; FLOW'!$H$6:$H$69)</f>
        <v>0</v>
      </c>
      <c r="H8" s="27" t="n">
        <f aca="false">SUMIF('OUTLETS &amp; FLOW'!$X$6:$X$69,$A8,'OUTLETS &amp; FLOW'!$J$6:$J$69)</f>
        <v>0</v>
      </c>
      <c r="I8" s="57"/>
      <c r="J8" s="60" t="n">
        <f aca="false">SUMIF('OUTLETS &amp; FLOW'!$X$6:$X$69,$A8,'OUTLETS &amp; FLOW'!$K$6:$K$69)</f>
        <v>2</v>
      </c>
      <c r="K8" s="27" t="n">
        <f aca="false">SUMIF('OUTLETS &amp; FLOW'!$X$6:$X$69,$A8,'OUTLETS &amp; FLOW'!$M$6:$M$69)</f>
        <v>80</v>
      </c>
      <c r="L8" s="61" t="n">
        <v>22</v>
      </c>
    </row>
    <row r="9" customFormat="false" ht="16.15" hidden="false" customHeight="false" outlineLevel="0" collapsed="false">
      <c r="A9" s="59" t="n">
        <v>2</v>
      </c>
      <c r="B9" s="58" t="s">
        <v>76</v>
      </c>
      <c r="C9" s="27" t="n">
        <v>20</v>
      </c>
      <c r="D9" s="60" t="n">
        <f aca="false">SUMIF('OUTLETS &amp; FLOW'!$X$6:$X$69,$A9,'OUTLETS &amp; FLOW'!$D$6:$D$69)</f>
        <v>2</v>
      </c>
      <c r="E9" s="27" t="n">
        <f aca="false">SUMIF('OUTLETS &amp; FLOW'!$X$6:$X$69,$A9,'OUTLETS &amp; FLOW'!$F$6:$F$69)</f>
        <v>100</v>
      </c>
      <c r="F9" s="57" t="n">
        <v>12</v>
      </c>
      <c r="G9" s="60" t="n">
        <f aca="false">SUMIF('OUTLETS &amp; FLOW'!$X$6:$X$69,$A9,'OUTLETS &amp; FLOW'!$H$6:$H$69)</f>
        <v>2</v>
      </c>
      <c r="H9" s="27" t="n">
        <f aca="false">SUMIF('OUTLETS &amp; FLOW'!$X$6:$X$69,$A9,'OUTLETS &amp; FLOW'!$J$6:$J$69)</f>
        <v>40</v>
      </c>
      <c r="I9" s="57" t="n">
        <v>12</v>
      </c>
      <c r="J9" s="60" t="n">
        <f aca="false">SUMIF('OUTLETS &amp; FLOW'!$X$6:$X$69,$A9,'OUTLETS &amp; FLOW'!$K$6:$K$69)</f>
        <v>2</v>
      </c>
      <c r="K9" s="27" t="n">
        <f aca="false">SUMIF('OUTLETS &amp; FLOW'!$X$6:$X$69,$A9,'OUTLETS &amp; FLOW'!$M$6:$M$69)</f>
        <v>80</v>
      </c>
      <c r="L9" s="61" t="n">
        <v>22</v>
      </c>
    </row>
    <row r="10" customFormat="false" ht="16.15" hidden="false" customHeight="false" outlineLevel="0" collapsed="false">
      <c r="A10" s="59" t="n">
        <v>3</v>
      </c>
      <c r="B10" s="58" t="s">
        <v>77</v>
      </c>
      <c r="C10" s="27" t="n">
        <v>40</v>
      </c>
      <c r="D10" s="60" t="n">
        <f aca="false">SUMIF('OUTLETS &amp; FLOW'!$X$6:$X$69,$A10,'OUTLETS &amp; FLOW'!$D$6:$D$69)</f>
        <v>7</v>
      </c>
      <c r="E10" s="27" t="n">
        <f aca="false">SUMIF('OUTLETS &amp; FLOW'!$X$6:$X$69,$A10,'OUTLETS &amp; FLOW'!$F$6:$F$69)</f>
        <v>138.1</v>
      </c>
      <c r="F10" s="57" t="n">
        <v>15</v>
      </c>
      <c r="G10" s="60" t="n">
        <f aca="false">SUMIF('OUTLETS &amp; FLOW'!$X$6:$X$69,$A10,'OUTLETS &amp; FLOW'!$H$6:$H$69)</f>
        <v>6</v>
      </c>
      <c r="H10" s="27" t="n">
        <f aca="false">SUMIF('OUTLETS &amp; FLOW'!$X$6:$X$69,$A10,'OUTLETS &amp; FLOW'!$J$6:$J$69)</f>
        <v>157.5</v>
      </c>
      <c r="I10" s="57" t="n">
        <v>15</v>
      </c>
      <c r="J10" s="60" t="n">
        <f aca="false">SUMIF('OUTLETS &amp; FLOW'!$X$6:$X$69,$A10,'OUTLETS &amp; FLOW'!$K$6:$K$69)</f>
        <v>7</v>
      </c>
      <c r="K10" s="27" t="n">
        <f aca="false">SUMIF('OUTLETS &amp; FLOW'!$X$6:$X$69,$A10,'OUTLETS &amp; FLOW'!$M$6:$M$69)</f>
        <v>170</v>
      </c>
      <c r="L10" s="61" t="n">
        <v>22</v>
      </c>
    </row>
    <row r="11" customFormat="false" ht="16.15" hidden="false" customHeight="false" outlineLevel="0" collapsed="false">
      <c r="A11" s="59" t="n">
        <v>4</v>
      </c>
      <c r="B11" s="58" t="s">
        <v>78</v>
      </c>
      <c r="C11" s="27" t="n">
        <v>35</v>
      </c>
      <c r="D11" s="60" t="n">
        <f aca="false">SUMIF('OUTLETS &amp; FLOW'!$X$6:$X$69,$A11,'OUTLETS &amp; FLOW'!$D$6:$D$69)</f>
        <v>6</v>
      </c>
      <c r="E11" s="27" t="n">
        <f aca="false">SUMIF('OUTLETS &amp; FLOW'!$X$6:$X$69,$A11,'OUTLETS &amp; FLOW'!$F$6:$F$69)</f>
        <v>13</v>
      </c>
      <c r="F11" s="57" t="n">
        <v>12</v>
      </c>
      <c r="G11" s="60" t="n">
        <f aca="false">SUMIF('OUTLETS &amp; FLOW'!$X$6:$X$69,$A11,'OUTLETS &amp; FLOW'!$H$6:$H$69)</f>
        <v>6</v>
      </c>
      <c r="H11" s="27" t="n">
        <f aca="false">SUMIF('OUTLETS &amp; FLOW'!$X$6:$X$69,$A11,'OUTLETS &amp; FLOW'!$J$6:$J$69)</f>
        <v>32.5</v>
      </c>
      <c r="I11" s="57" t="n">
        <v>12</v>
      </c>
      <c r="J11" s="60" t="n">
        <f aca="false">SUMIF('OUTLETS &amp; FLOW'!$X$6:$X$69,$A11,'OUTLETS &amp; FLOW'!$K$6:$K$69)</f>
        <v>6</v>
      </c>
      <c r="K11" s="27" t="n">
        <f aca="false">SUMIF('OUTLETS &amp; FLOW'!$X$6:$X$69,$A11,'OUTLETS &amp; FLOW'!$M$6:$M$69)</f>
        <v>40</v>
      </c>
      <c r="L11" s="61" t="n">
        <v>22</v>
      </c>
    </row>
    <row r="12" s="49" customFormat="true" ht="31.05" hidden="false" customHeight="false" outlineLevel="0" collapsed="false">
      <c r="A12" s="45"/>
      <c r="B12" s="28" t="s">
        <v>79</v>
      </c>
      <c r="C12" s="28"/>
      <c r="D12" s="28"/>
      <c r="E12" s="28" t="n">
        <f aca="false">0.9*1.3</f>
        <v>1.17</v>
      </c>
      <c r="F12" s="28"/>
      <c r="G12" s="28"/>
      <c r="H12" s="28" t="n">
        <f aca="false">0.9*1.3</f>
        <v>1.17</v>
      </c>
      <c r="I12" s="28"/>
      <c r="J12" s="28"/>
      <c r="K12" s="28" t="n">
        <f aca="false">0.8*1.3</f>
        <v>1.04</v>
      </c>
      <c r="L12" s="44"/>
      <c r="AMG12" s="1"/>
      <c r="AMH12" s="1"/>
      <c r="AMI12" s="1"/>
      <c r="AMJ12" s="1"/>
    </row>
    <row r="13" s="67" customFormat="true" ht="16.15" hidden="false" customHeight="false" outlineLevel="0" collapsed="false">
      <c r="A13" s="62"/>
      <c r="B13" s="63" t="s">
        <v>80</v>
      </c>
      <c r="C13" s="64" t="n">
        <v>80</v>
      </c>
      <c r="D13" s="64" t="n">
        <f aca="false">SUM(D8:D11)</f>
        <v>17</v>
      </c>
      <c r="E13" s="64" t="n">
        <f aca="false">SUM(E8:E11)*E12</f>
        <v>317.187</v>
      </c>
      <c r="F13" s="65" t="n">
        <v>22</v>
      </c>
      <c r="G13" s="64" t="n">
        <f aca="false">SUM(G8:G11)</f>
        <v>14</v>
      </c>
      <c r="H13" s="64" t="n">
        <f aca="false">SUM(H8:H11)</f>
        <v>230</v>
      </c>
      <c r="I13" s="65" t="n">
        <v>22</v>
      </c>
      <c r="J13" s="64" t="n">
        <f aca="false">SUM(J8:J11)</f>
        <v>17</v>
      </c>
      <c r="K13" s="64" t="n">
        <f aca="false">SUM(K8:K11)</f>
        <v>370</v>
      </c>
      <c r="L13" s="66" t="n">
        <v>28</v>
      </c>
      <c r="AMG13" s="1"/>
      <c r="AMH13" s="1"/>
      <c r="AMI13" s="1"/>
      <c r="AMJ13" s="1"/>
    </row>
    <row r="14" customFormat="false" ht="13.8" hidden="false" customHeight="false" outlineLevel="0" collapsed="false">
      <c r="A14" s="59"/>
      <c r="B14" s="60"/>
      <c r="C14" s="27"/>
      <c r="D14" s="60"/>
      <c r="E14" s="27"/>
      <c r="F14" s="57"/>
      <c r="G14" s="60"/>
      <c r="H14" s="27"/>
      <c r="I14" s="57"/>
      <c r="J14" s="60"/>
      <c r="K14" s="27"/>
      <c r="L14" s="61"/>
    </row>
    <row r="15" customFormat="false" ht="16.15" hidden="false" customHeight="false" outlineLevel="0" collapsed="false">
      <c r="A15" s="59"/>
      <c r="B15" s="58" t="s">
        <v>35</v>
      </c>
      <c r="C15" s="27"/>
      <c r="D15" s="58"/>
      <c r="E15" s="27"/>
      <c r="F15" s="57"/>
      <c r="G15" s="58"/>
      <c r="H15" s="27"/>
      <c r="I15" s="57"/>
      <c r="J15" s="58"/>
      <c r="K15" s="27"/>
      <c r="L15" s="61"/>
    </row>
    <row r="16" customFormat="false" ht="16.15" hidden="false" customHeight="false" outlineLevel="0" collapsed="false">
      <c r="A16" s="59" t="n">
        <v>5</v>
      </c>
      <c r="B16" s="58" t="s">
        <v>81</v>
      </c>
      <c r="C16" s="27" t="n">
        <v>55</v>
      </c>
      <c r="D16" s="60" t="n">
        <f aca="false">SUMIF('OUTLETS &amp; FLOW'!$X$6:$X$69,$A16,'OUTLETS &amp; FLOW'!$D$6:$D$69)</f>
        <v>20</v>
      </c>
      <c r="E16" s="27" t="n">
        <f aca="false">SUMIF('OUTLETS &amp; FLOW'!$X$6:$X$69,$A16,'OUTLETS &amp; FLOW'!$F$6:$F$69)</f>
        <v>50.5</v>
      </c>
      <c r="F16" s="57" t="n">
        <v>12</v>
      </c>
      <c r="G16" s="60" t="n">
        <f aca="false">SUMIF('OUTLETS &amp; FLOW'!$X$6:$X$69,$A16,'OUTLETS &amp; FLOW'!$H$6:$H$69)</f>
        <v>20</v>
      </c>
      <c r="H16" s="27" t="n">
        <f aca="false">SUMIF('OUTLETS &amp; FLOW'!$X$6:$X$69,$A16,'OUTLETS &amp; FLOW'!$J$6:$J$69)</f>
        <v>440</v>
      </c>
      <c r="I16" s="57" t="n">
        <v>22</v>
      </c>
      <c r="J16" s="60" t="n">
        <f aca="false">SUMIF('OUTLETS &amp; FLOW'!$X$6:$X$69,$A16,'OUTLETS &amp; FLOW'!$K$6:$K$69)</f>
        <v>20</v>
      </c>
      <c r="K16" s="27" t="n">
        <f aca="false">SUMIF('OUTLETS &amp; FLOW'!$X$6:$X$69,$A16,'OUTLETS &amp; FLOW'!$M$6:$M$69)</f>
        <v>130</v>
      </c>
      <c r="L16" s="61" t="n">
        <v>22</v>
      </c>
    </row>
    <row r="17" customFormat="false" ht="16.15" hidden="false" customHeight="false" outlineLevel="0" collapsed="false">
      <c r="A17" s="59" t="n">
        <v>6</v>
      </c>
      <c r="B17" s="58" t="s">
        <v>82</v>
      </c>
      <c r="C17" s="27" t="n">
        <v>20</v>
      </c>
      <c r="D17" s="60" t="n">
        <f aca="false">SUMIF('OUTLETS &amp; FLOW'!$X$6:$X$69,$A17,'OUTLETS &amp; FLOW'!$D$6:$D$69)</f>
        <v>6</v>
      </c>
      <c r="E17" s="27" t="n">
        <f aca="false">SUMIF('OUTLETS &amp; FLOW'!$X$6:$X$69,$A17,'OUTLETS &amp; FLOW'!$F$6:$F$69)</f>
        <v>22</v>
      </c>
      <c r="F17" s="57" t="n">
        <v>12</v>
      </c>
      <c r="G17" s="60" t="n">
        <f aca="false">SUMIF('OUTLETS &amp; FLOW'!$X$6:$X$69,$A17,'OUTLETS &amp; FLOW'!$H$6:$H$69)</f>
        <v>6</v>
      </c>
      <c r="H17" s="27" t="n">
        <f aca="false">SUMIF('OUTLETS &amp; FLOW'!$X$6:$X$69,$A17,'OUTLETS &amp; FLOW'!$J$6:$J$69)</f>
        <v>120</v>
      </c>
      <c r="I17" s="57" t="n">
        <v>15</v>
      </c>
      <c r="J17" s="60" t="n">
        <f aca="false">SUMIF('OUTLETS &amp; FLOW'!$X$6:$X$69,$A17,'OUTLETS &amp; FLOW'!$K$6:$K$69)</f>
        <v>6</v>
      </c>
      <c r="K17" s="27" t="n">
        <f aca="false">SUMIF('OUTLETS &amp; FLOW'!$X$6:$X$69,$A17,'OUTLETS &amp; FLOW'!$M$6:$M$69)</f>
        <v>60</v>
      </c>
      <c r="L17" s="61" t="n">
        <v>22</v>
      </c>
    </row>
    <row r="18" customFormat="false" ht="16.15" hidden="false" customHeight="false" outlineLevel="0" collapsed="false">
      <c r="A18" s="59" t="n">
        <v>7</v>
      </c>
      <c r="B18" s="58" t="s">
        <v>83</v>
      </c>
      <c r="C18" s="27" t="n">
        <v>35</v>
      </c>
      <c r="D18" s="60" t="n">
        <f aca="false">SUMIF('OUTLETS &amp; FLOW'!$X$6:$X$69,$A18,'OUTLETS &amp; FLOW'!$D$6:$D$69)</f>
        <v>8</v>
      </c>
      <c r="E18" s="27" t="n">
        <f aca="false">SUMIF('OUTLETS &amp; FLOW'!$X$6:$X$69,$A18,'OUTLETS &amp; FLOW'!$F$6:$F$69)</f>
        <v>33.5</v>
      </c>
      <c r="F18" s="57" t="n">
        <v>12</v>
      </c>
      <c r="G18" s="60" t="n">
        <f aca="false">SUMIF('OUTLETS &amp; FLOW'!$X$6:$X$69,$A18,'OUTLETS &amp; FLOW'!$H$6:$H$69)</f>
        <v>6</v>
      </c>
      <c r="H18" s="27" t="n">
        <f aca="false">SUMIF('OUTLETS &amp; FLOW'!$X$6:$X$69,$A18,'OUTLETS &amp; FLOW'!$J$6:$J$69)</f>
        <v>160</v>
      </c>
      <c r="I18" s="57" t="n">
        <v>15</v>
      </c>
      <c r="J18" s="60" t="n">
        <f aca="false">SUMIF('OUTLETS &amp; FLOW'!$X$6:$X$69,$A18,'OUTLETS &amp; FLOW'!$K$6:$K$69)</f>
        <v>8</v>
      </c>
      <c r="K18" s="27" t="n">
        <f aca="false">SUMIF('OUTLETS &amp; FLOW'!$X$6:$X$69,$A18,'OUTLETS &amp; FLOW'!$M$6:$M$69)</f>
        <v>60</v>
      </c>
      <c r="L18" s="61" t="n">
        <v>22</v>
      </c>
    </row>
    <row r="19" customFormat="false" ht="16.15" hidden="false" customHeight="false" outlineLevel="0" collapsed="false">
      <c r="A19" s="59" t="n">
        <v>8</v>
      </c>
      <c r="B19" s="58" t="s">
        <v>84</v>
      </c>
      <c r="C19" s="27" t="n">
        <v>25</v>
      </c>
      <c r="D19" s="60" t="n">
        <f aca="false">SUMIF('OUTLETS &amp; FLOW'!$X$6:$X$69,$A19,'OUTLETS &amp; FLOW'!$D$6:$D$69)</f>
        <v>8</v>
      </c>
      <c r="E19" s="27" t="n">
        <f aca="false">SUMIF('OUTLETS &amp; FLOW'!$X$6:$X$69,$A19,'OUTLETS &amp; FLOW'!$F$6:$F$69)</f>
        <v>28</v>
      </c>
      <c r="F19" s="57" t="n">
        <v>12</v>
      </c>
      <c r="G19" s="60" t="n">
        <f aca="false">SUMIF('OUTLETS &amp; FLOW'!$X$6:$X$69,$A19,'OUTLETS &amp; FLOW'!$H$6:$H$69)</f>
        <v>8</v>
      </c>
      <c r="H19" s="27" t="n">
        <f aca="false">SUMIF('OUTLETS &amp; FLOW'!$X$6:$X$69,$A19,'OUTLETS &amp; FLOW'!$J$6:$J$69)</f>
        <v>160</v>
      </c>
      <c r="I19" s="57" t="n">
        <v>15</v>
      </c>
      <c r="J19" s="60" t="n">
        <f aca="false">SUMIF('OUTLETS &amp; FLOW'!$X$6:$X$69,$A19,'OUTLETS &amp; FLOW'!$K$6:$K$69)</f>
        <v>8</v>
      </c>
      <c r="K19" s="27" t="n">
        <f aca="false">SUMIF('OUTLETS &amp; FLOW'!$X$6:$X$69,$A19,'OUTLETS &amp; FLOW'!$M$6:$M$69)</f>
        <v>70</v>
      </c>
      <c r="L19" s="61" t="n">
        <v>22</v>
      </c>
    </row>
    <row r="20" customFormat="false" ht="16.15" hidden="false" customHeight="false" outlineLevel="0" collapsed="false">
      <c r="A20" s="59" t="n">
        <v>9</v>
      </c>
      <c r="B20" s="58" t="s">
        <v>85</v>
      </c>
      <c r="C20" s="27" t="n">
        <v>40</v>
      </c>
      <c r="D20" s="60" t="n">
        <f aca="false">SUMIF('OUTLETS &amp; FLOW'!$X$6:$X$69,$A20,'OUTLETS &amp; FLOW'!$D$6:$D$69)</f>
        <v>8</v>
      </c>
      <c r="E20" s="27" t="n">
        <f aca="false">SUMIF('OUTLETS &amp; FLOW'!$X$6:$X$69,$A20,'OUTLETS &amp; FLOW'!$F$6:$F$69)</f>
        <v>49.5</v>
      </c>
      <c r="F20" s="57" t="n">
        <v>12</v>
      </c>
      <c r="G20" s="60" t="n">
        <f aca="false">SUMIF('OUTLETS &amp; FLOW'!$X$6:$X$69,$A20,'OUTLETS &amp; FLOW'!$H$6:$H$69)</f>
        <v>5</v>
      </c>
      <c r="H20" s="27" t="n">
        <f aca="false">SUMIF('OUTLETS &amp; FLOW'!$X$6:$X$69,$A20,'OUTLETS &amp; FLOW'!$J$6:$J$69)</f>
        <v>65</v>
      </c>
      <c r="I20" s="57" t="n">
        <v>12</v>
      </c>
      <c r="J20" s="60" t="n">
        <f aca="false">SUMIF('OUTLETS &amp; FLOW'!$X$6:$X$69,$A20,'OUTLETS &amp; FLOW'!$K$6:$K$69)</f>
        <v>8</v>
      </c>
      <c r="K20" s="27" t="n">
        <f aca="false">SUMIF('OUTLETS &amp; FLOW'!$X$6:$X$69,$A20,'OUTLETS &amp; FLOW'!$M$6:$M$69)</f>
        <v>180</v>
      </c>
      <c r="L20" s="61" t="n">
        <v>22</v>
      </c>
    </row>
    <row r="21" customFormat="false" ht="16.15" hidden="false" customHeight="false" outlineLevel="0" collapsed="false">
      <c r="A21" s="59" t="n">
        <v>10</v>
      </c>
      <c r="B21" s="58" t="s">
        <v>86</v>
      </c>
      <c r="C21" s="27" t="n">
        <v>70</v>
      </c>
      <c r="D21" s="60" t="n">
        <f aca="false">SUMIF('OUTLETS &amp; FLOW'!$X$6:$X$69,$A21,'OUTLETS &amp; FLOW'!$D$6:$D$69)</f>
        <v>15</v>
      </c>
      <c r="E21" s="27" t="n">
        <f aca="false">SUMIF('OUTLETS &amp; FLOW'!$X$6:$X$69,$A21,'OUTLETS &amp; FLOW'!$F$6:$F$69)</f>
        <v>56.25</v>
      </c>
      <c r="F21" s="57" t="n">
        <v>12</v>
      </c>
      <c r="G21" s="60" t="n">
        <f aca="false">SUMIF('OUTLETS &amp; FLOW'!$X$6:$X$69,$A21,'OUTLETS &amp; FLOW'!$H$6:$H$69)</f>
        <v>6</v>
      </c>
      <c r="H21" s="27" t="n">
        <f aca="false">SUMIF('OUTLETS &amp; FLOW'!$X$6:$X$69,$A21,'OUTLETS &amp; FLOW'!$J$6:$J$69)</f>
        <v>101.25</v>
      </c>
      <c r="I21" s="57" t="n">
        <v>15</v>
      </c>
      <c r="J21" s="60" t="n">
        <f aca="false">SUMIF('OUTLETS &amp; FLOW'!$X$6:$X$69,$A21,'OUTLETS &amp; FLOW'!$K$6:$K$69)</f>
        <v>15</v>
      </c>
      <c r="K21" s="27" t="n">
        <f aca="false">SUMIF('OUTLETS &amp; FLOW'!$X$6:$X$69,$A21,'OUTLETS &amp; FLOW'!$M$6:$M$69)</f>
        <v>170</v>
      </c>
      <c r="L21" s="61" t="n">
        <v>22</v>
      </c>
    </row>
    <row r="22" customFormat="false" ht="16.15" hidden="false" customHeight="false" outlineLevel="0" collapsed="false">
      <c r="A22" s="59" t="n">
        <v>11</v>
      </c>
      <c r="B22" s="58" t="s">
        <v>87</v>
      </c>
      <c r="C22" s="27" t="n">
        <v>80</v>
      </c>
      <c r="D22" s="60" t="n">
        <f aca="false">SUMIF('OUTLETS &amp; FLOW'!$X$6:$X$69,$A22,'OUTLETS &amp; FLOW'!$D$6:$D$69)</f>
        <v>19</v>
      </c>
      <c r="E22" s="27" t="n">
        <f aca="false">SUMIF('OUTLETS &amp; FLOW'!$X$6:$X$69,$A22,'OUTLETS &amp; FLOW'!$F$6:$F$69)</f>
        <v>45</v>
      </c>
      <c r="F22" s="57" t="n">
        <v>12</v>
      </c>
      <c r="G22" s="60" t="n">
        <f aca="false">SUMIF('OUTLETS &amp; FLOW'!$X$6:$X$69,$A22,'OUTLETS &amp; FLOW'!$H$6:$H$69)</f>
        <v>0</v>
      </c>
      <c r="H22" s="27" t="n">
        <f aca="false">SUMIF('OUTLETS &amp; FLOW'!$X$6:$X$69,$A22,'OUTLETS &amp; FLOW'!$J$6:$J$69)</f>
        <v>0</v>
      </c>
      <c r="I22" s="57"/>
      <c r="J22" s="60" t="n">
        <f aca="false">SUMIF('OUTLETS &amp; FLOW'!$X$6:$X$69,$A22,'OUTLETS &amp; FLOW'!$K$6:$K$69)</f>
        <v>19</v>
      </c>
      <c r="K22" s="27" t="n">
        <f aca="false">SUMIF('OUTLETS &amp; FLOW'!$X$6:$X$69,$A22,'OUTLETS &amp; FLOW'!$M$6:$M$69)</f>
        <v>100</v>
      </c>
      <c r="L22" s="61" t="n">
        <v>22</v>
      </c>
    </row>
    <row r="23" customFormat="false" ht="16.15" hidden="false" customHeight="false" outlineLevel="0" collapsed="false">
      <c r="A23" s="59" t="n">
        <v>12</v>
      </c>
      <c r="B23" s="58" t="s">
        <v>88</v>
      </c>
      <c r="C23" s="27" t="n">
        <v>30</v>
      </c>
      <c r="D23" s="60" t="n">
        <f aca="false">SUMIF('OUTLETS &amp; FLOW'!$X$6:$X$69,$A23,'OUTLETS &amp; FLOW'!$D$6:$D$69)</f>
        <v>6</v>
      </c>
      <c r="E23" s="27" t="n">
        <f aca="false">SUMIF('OUTLETS &amp; FLOW'!$X$6:$X$69,$A23,'OUTLETS &amp; FLOW'!$F$6:$F$69)</f>
        <v>40</v>
      </c>
      <c r="F23" s="57" t="n">
        <v>12</v>
      </c>
      <c r="G23" s="60" t="n">
        <f aca="false">SUMIF('OUTLETS &amp; FLOW'!$X$6:$X$69,$A23,'OUTLETS &amp; FLOW'!$H$6:$H$69)</f>
        <v>6</v>
      </c>
      <c r="H23" s="27" t="n">
        <f aca="false">SUMIF('OUTLETS &amp; FLOW'!$X$6:$X$69,$A23,'OUTLETS &amp; FLOW'!$J$6:$J$69)</f>
        <v>52.5</v>
      </c>
      <c r="I23" s="57" t="n">
        <v>12</v>
      </c>
      <c r="J23" s="60" t="n">
        <f aca="false">SUMIF('OUTLETS &amp; FLOW'!$X$6:$X$69,$A23,'OUTLETS &amp; FLOW'!$K$6:$K$69)</f>
        <v>6</v>
      </c>
      <c r="K23" s="27" t="n">
        <f aca="false">SUMIF('OUTLETS &amp; FLOW'!$X$6:$X$69,$A23,'OUTLETS &amp; FLOW'!$M$6:$M$69)</f>
        <v>90</v>
      </c>
      <c r="L23" s="61" t="n">
        <v>22</v>
      </c>
    </row>
    <row r="24" customFormat="false" ht="16.15" hidden="false" customHeight="false" outlineLevel="0" collapsed="false">
      <c r="A24" s="59" t="n">
        <v>13</v>
      </c>
      <c r="B24" s="58" t="s">
        <v>89</v>
      </c>
      <c r="C24" s="27" t="n">
        <v>50</v>
      </c>
      <c r="D24" s="60" t="n">
        <f aca="false">SUMIF('OUTLETS &amp; FLOW'!$X$6:$X$69,$A24,'OUTLETS &amp; FLOW'!$D$6:$D$69)</f>
        <v>7</v>
      </c>
      <c r="E24" s="27" t="n">
        <f aca="false">SUMIF('OUTLETS &amp; FLOW'!$X$6:$X$69,$A24,'OUTLETS &amp; FLOW'!$F$6:$F$69)</f>
        <v>33.75</v>
      </c>
      <c r="F24" s="57" t="n">
        <v>12</v>
      </c>
      <c r="G24" s="60" t="n">
        <f aca="false">SUMIF('OUTLETS &amp; FLOW'!$X$6:$X$69,$A24,'OUTLETS &amp; FLOW'!$H$6:$H$69)</f>
        <v>7</v>
      </c>
      <c r="H24" s="27" t="n">
        <f aca="false">SUMIF('OUTLETS &amp; FLOW'!$X$6:$X$69,$A24,'OUTLETS &amp; FLOW'!$J$6:$J$69)</f>
        <v>11.25</v>
      </c>
      <c r="I24" s="57" t="n">
        <v>12</v>
      </c>
      <c r="J24" s="60" t="n">
        <f aca="false">SUMIF('OUTLETS &amp; FLOW'!$X$6:$X$69,$A24,'OUTLETS &amp; FLOW'!$K$6:$K$69)</f>
        <v>7</v>
      </c>
      <c r="K24" s="27" t="n">
        <f aca="false">SUMIF('OUTLETS &amp; FLOW'!$X$6:$X$69,$A24,'OUTLETS &amp; FLOW'!$M$6:$M$69)</f>
        <v>80</v>
      </c>
      <c r="L24" s="61" t="n">
        <v>22</v>
      </c>
    </row>
    <row r="25" customFormat="false" ht="16.15" hidden="false" customHeight="false" outlineLevel="0" collapsed="false">
      <c r="A25" s="59" t="n">
        <v>14</v>
      </c>
      <c r="B25" s="58" t="s">
        <v>90</v>
      </c>
      <c r="C25" s="27" t="n">
        <v>20</v>
      </c>
      <c r="D25" s="60" t="n">
        <f aca="false">SUMIF('OUTLETS &amp; FLOW'!$X$6:$X$69,$A25,'OUTLETS &amp; FLOW'!$D$6:$D$69)</f>
        <v>4</v>
      </c>
      <c r="E25" s="27" t="n">
        <f aca="false">SUMIF('OUTLETS &amp; FLOW'!$X$6:$X$69,$A25,'OUTLETS &amp; FLOW'!$F$6:$F$69)</f>
        <v>100</v>
      </c>
      <c r="F25" s="57" t="n">
        <v>12</v>
      </c>
      <c r="G25" s="60" t="n">
        <f aca="false">SUMIF('OUTLETS &amp; FLOW'!$X$6:$X$69,$A25,'OUTLETS &amp; FLOW'!$H$6:$H$69)</f>
        <v>2</v>
      </c>
      <c r="H25" s="27" t="n">
        <f aca="false">SUMIF('OUTLETS &amp; FLOW'!$X$6:$X$69,$A25,'OUTLETS &amp; FLOW'!$J$6:$J$69)</f>
        <v>40</v>
      </c>
      <c r="I25" s="57" t="n">
        <v>12</v>
      </c>
      <c r="J25" s="60" t="n">
        <f aca="false">SUMIF('OUTLETS &amp; FLOW'!$X$6:$X$69,$A25,'OUTLETS &amp; FLOW'!$K$6:$K$69)</f>
        <v>4</v>
      </c>
      <c r="K25" s="27" t="n">
        <f aca="false">SUMIF('OUTLETS &amp; FLOW'!$X$6:$X$69,$A25,'OUTLETS &amp; FLOW'!$M$6:$M$69)</f>
        <v>80</v>
      </c>
      <c r="L25" s="61" t="n">
        <v>22</v>
      </c>
    </row>
    <row r="26" customFormat="false" ht="16.15" hidden="false" customHeight="false" outlineLevel="0" collapsed="false">
      <c r="A26" s="59" t="n">
        <v>15</v>
      </c>
      <c r="B26" s="58" t="s">
        <v>91</v>
      </c>
      <c r="C26" s="27" t="n">
        <v>20</v>
      </c>
      <c r="D26" s="60" t="n">
        <f aca="false">SUMIF('OUTLETS &amp; FLOW'!$X$6:$X$69,$A26,'OUTLETS &amp; FLOW'!$D$6:$D$69)</f>
        <v>4</v>
      </c>
      <c r="E26" s="27" t="n">
        <f aca="false">SUMIF('OUTLETS &amp; FLOW'!$X$6:$X$69,$A26,'OUTLETS &amp; FLOW'!$F$6:$F$69)</f>
        <v>10</v>
      </c>
      <c r="F26" s="57" t="n">
        <v>12</v>
      </c>
      <c r="G26" s="60" t="n">
        <f aca="false">SUMIF('OUTLETS &amp; FLOW'!$X$6:$X$69,$A26,'OUTLETS &amp; FLOW'!$H$6:$H$69)</f>
        <v>2</v>
      </c>
      <c r="H26" s="27" t="n">
        <f aca="false">SUMIF('OUTLETS &amp; FLOW'!$X$6:$X$69,$A26,'OUTLETS &amp; FLOW'!$J$6:$J$69)</f>
        <v>10</v>
      </c>
      <c r="I26" s="57" t="n">
        <v>12</v>
      </c>
      <c r="J26" s="60" t="n">
        <f aca="false">SUMIF('OUTLETS &amp; FLOW'!$X$6:$X$69,$A26,'OUTLETS &amp; FLOW'!$K$6:$K$69)</f>
        <v>4</v>
      </c>
      <c r="K26" s="27" t="n">
        <f aca="false">SUMIF('OUTLETS &amp; FLOW'!$X$6:$X$69,$A26,'OUTLETS &amp; FLOW'!$M$6:$M$69)</f>
        <v>80</v>
      </c>
      <c r="L26" s="61" t="n">
        <v>22</v>
      </c>
    </row>
    <row r="27" customFormat="false" ht="16.15" hidden="false" customHeight="false" outlineLevel="0" collapsed="false">
      <c r="A27" s="59" t="n">
        <v>16</v>
      </c>
      <c r="B27" s="58" t="s">
        <v>92</v>
      </c>
      <c r="C27" s="27" t="n">
        <v>20</v>
      </c>
      <c r="D27" s="60" t="n">
        <f aca="false">SUMIF('OUTLETS &amp; FLOW'!$X$6:$X$69,$A27,'OUTLETS &amp; FLOW'!$D$6:$D$69)</f>
        <v>4</v>
      </c>
      <c r="E27" s="27" t="n">
        <f aca="false">SUMIF('OUTLETS &amp; FLOW'!$X$6:$X$69,$A27,'OUTLETS &amp; FLOW'!$F$6:$F$69)</f>
        <v>10</v>
      </c>
      <c r="F27" s="57" t="n">
        <v>12</v>
      </c>
      <c r="G27" s="60" t="n">
        <f aca="false">SUMIF('OUTLETS &amp; FLOW'!$X$6:$X$69,$A27,'OUTLETS &amp; FLOW'!$H$6:$H$69)</f>
        <v>2</v>
      </c>
      <c r="H27" s="27" t="n">
        <f aca="false">SUMIF('OUTLETS &amp; FLOW'!$X$6:$X$69,$A27,'OUTLETS &amp; FLOW'!$J$6:$J$69)</f>
        <v>10</v>
      </c>
      <c r="I27" s="57" t="n">
        <v>12</v>
      </c>
      <c r="J27" s="60" t="n">
        <f aca="false">SUMIF('OUTLETS &amp; FLOW'!$X$6:$X$69,$A27,'OUTLETS &amp; FLOW'!$K$6:$K$69)</f>
        <v>4</v>
      </c>
      <c r="K27" s="27" t="n">
        <f aca="false">SUMIF('OUTLETS &amp; FLOW'!$X$6:$X$69,$A27,'OUTLETS &amp; FLOW'!$M$6:$M$69)</f>
        <v>80</v>
      </c>
      <c r="L27" s="61" t="n">
        <v>22</v>
      </c>
    </row>
    <row r="28" s="49" customFormat="true" ht="31.05" hidden="false" customHeight="false" outlineLevel="0" collapsed="false">
      <c r="A28" s="45"/>
      <c r="B28" s="28" t="s">
        <v>79</v>
      </c>
      <c r="C28" s="28"/>
      <c r="D28" s="28"/>
      <c r="E28" s="28" t="n">
        <f aca="false">0.9*1.3</f>
        <v>1.17</v>
      </c>
      <c r="F28" s="28"/>
      <c r="G28" s="28"/>
      <c r="H28" s="28" t="n">
        <f aca="false">0.9*1.3</f>
        <v>1.17</v>
      </c>
      <c r="I28" s="28"/>
      <c r="J28" s="28"/>
      <c r="K28" s="28" t="n">
        <f aca="false">0.8*1.3</f>
        <v>1.04</v>
      </c>
      <c r="L28" s="44"/>
      <c r="AMG28" s="1"/>
      <c r="AMH28" s="1"/>
      <c r="AMI28" s="1"/>
      <c r="AMJ28" s="1"/>
    </row>
    <row r="29" s="67" customFormat="true" ht="16.15" hidden="false" customHeight="false" outlineLevel="0" collapsed="false">
      <c r="A29" s="62"/>
      <c r="B29" s="63" t="s">
        <v>93</v>
      </c>
      <c r="C29" s="64" t="n">
        <v>250</v>
      </c>
      <c r="D29" s="64" t="n">
        <f aca="false">SUM(D15:D27)</f>
        <v>109</v>
      </c>
      <c r="E29" s="64" t="n">
        <f aca="false">SUM(E15:E27)*E28</f>
        <v>559.845</v>
      </c>
      <c r="F29" s="65" t="n">
        <v>28</v>
      </c>
      <c r="G29" s="64" t="n">
        <f aca="false">SUM(G15:G27)</f>
        <v>70</v>
      </c>
      <c r="H29" s="64" t="n">
        <f aca="false">SUM(H15:H27)*H28</f>
        <v>1368.9</v>
      </c>
      <c r="I29" s="65" t="n">
        <v>35</v>
      </c>
      <c r="J29" s="64" t="n">
        <f aca="false">SUM(J15:J27)</f>
        <v>109</v>
      </c>
      <c r="K29" s="64" t="n">
        <f aca="false">SUM(K15:K27)*K28</f>
        <v>1227.2</v>
      </c>
      <c r="L29" s="66" t="n">
        <v>54</v>
      </c>
      <c r="AMG29" s="1"/>
      <c r="AMH29" s="1"/>
      <c r="AMI29" s="1"/>
      <c r="AMJ29" s="1"/>
    </row>
    <row r="30" customFormat="false" ht="13.8" hidden="false" customHeight="false" outlineLevel="0" collapsed="false">
      <c r="A30" s="59"/>
      <c r="B30" s="58"/>
      <c r="C30" s="27"/>
      <c r="D30" s="58"/>
      <c r="E30" s="27"/>
      <c r="F30" s="57"/>
      <c r="G30" s="58"/>
      <c r="H30" s="27"/>
      <c r="I30" s="57"/>
      <c r="J30" s="58"/>
      <c r="K30" s="27"/>
      <c r="L30" s="61"/>
    </row>
    <row r="31" customFormat="false" ht="16.15" hidden="false" customHeight="false" outlineLevel="0" collapsed="false">
      <c r="A31" s="59"/>
      <c r="B31" s="58" t="s">
        <v>58</v>
      </c>
      <c r="C31" s="27"/>
      <c r="D31" s="58"/>
      <c r="E31" s="27"/>
      <c r="F31" s="57"/>
      <c r="G31" s="58"/>
      <c r="H31" s="27"/>
      <c r="I31" s="57"/>
      <c r="J31" s="58"/>
      <c r="K31" s="27"/>
      <c r="L31" s="61"/>
    </row>
    <row r="32" customFormat="false" ht="16.15" hidden="false" customHeight="false" outlineLevel="0" collapsed="false">
      <c r="A32" s="59" t="n">
        <v>17</v>
      </c>
      <c r="B32" s="58" t="s">
        <v>94</v>
      </c>
      <c r="C32" s="27" t="n">
        <v>110</v>
      </c>
      <c r="D32" s="60" t="n">
        <f aca="false">SUMIF('OUTLETS &amp; FLOW'!$X$6:$X$69,$A32,'OUTLETS &amp; FLOW'!$D$6:$D$69)</f>
        <v>31</v>
      </c>
      <c r="E32" s="27" t="n">
        <f aca="false">SUMIF('OUTLETS &amp; FLOW'!$X$6:$X$69,$A32,'OUTLETS &amp; FLOW'!$F$6:$F$69)</f>
        <v>50.5</v>
      </c>
      <c r="F32" s="57" t="n">
        <v>12</v>
      </c>
      <c r="G32" s="60" t="n">
        <f aca="false">SUMIF('OUTLETS &amp; FLOW'!$X$6:$X$69,$A32,'OUTLETS &amp; FLOW'!$H$6:$H$69)</f>
        <v>0</v>
      </c>
      <c r="H32" s="27" t="n">
        <f aca="false">SUMIF('OUTLETS &amp; FLOW'!$X$6:$X$69,$A32,'OUTLETS &amp; FLOW'!$J$6:$J$69)</f>
        <v>92.5</v>
      </c>
      <c r="I32" s="57" t="n">
        <v>12</v>
      </c>
      <c r="J32" s="60" t="n">
        <f aca="false">SUMIF('OUTLETS &amp; FLOW'!$X$6:$X$69,$A32,'OUTLETS &amp; FLOW'!$K$6:$K$69)</f>
        <v>31</v>
      </c>
      <c r="K32" s="27" t="n">
        <f aca="false">SUMIF('OUTLETS &amp; FLOW'!$X$6:$X$69,$A32,'OUTLETS &amp; FLOW'!$M$6:$M$69)</f>
        <v>70</v>
      </c>
      <c r="L32" s="61" t="n">
        <v>22</v>
      </c>
    </row>
    <row r="33" customFormat="false" ht="16.15" hidden="false" customHeight="false" outlineLevel="0" collapsed="false">
      <c r="A33" s="59" t="n">
        <v>18</v>
      </c>
      <c r="B33" s="58" t="s">
        <v>95</v>
      </c>
      <c r="C33" s="27" t="n">
        <v>100</v>
      </c>
      <c r="D33" s="60" t="n">
        <f aca="false">SUMIF('OUTLETS &amp; FLOW'!$X$6:$X$69,$A33,'OUTLETS &amp; FLOW'!$D$6:$D$69)</f>
        <v>27</v>
      </c>
      <c r="E33" s="27" t="n">
        <f aca="false">SUMIF('OUTLETS &amp; FLOW'!$X$6:$X$69,$A33,'OUTLETS &amp; FLOW'!$F$6:$F$69)</f>
        <v>50.75</v>
      </c>
      <c r="F33" s="57" t="n">
        <v>12</v>
      </c>
      <c r="G33" s="60" t="n">
        <f aca="false">SUMIF('OUTLETS &amp; FLOW'!$X$6:$X$69,$A33,'OUTLETS &amp; FLOW'!$H$6:$H$69)</f>
        <v>0</v>
      </c>
      <c r="H33" s="27" t="n">
        <f aca="false">SUMIF('OUTLETS &amp; FLOW'!$X$6:$X$69,$A33,'OUTLETS &amp; FLOW'!$J$6:$J$69)</f>
        <v>76.25</v>
      </c>
      <c r="I33" s="57" t="n">
        <v>12</v>
      </c>
      <c r="J33" s="60" t="n">
        <f aca="false">SUMIF('OUTLETS &amp; FLOW'!$X$6:$X$69,$A33,'OUTLETS &amp; FLOW'!$K$6:$K$69)</f>
        <v>27</v>
      </c>
      <c r="K33" s="27" t="n">
        <f aca="false">SUMIF('OUTLETS &amp; FLOW'!$X$6:$X$69,$A33,'OUTLETS &amp; FLOW'!$M$6:$M$69)</f>
        <v>90</v>
      </c>
      <c r="L33" s="61" t="n">
        <v>22</v>
      </c>
    </row>
    <row r="34" customFormat="false" ht="16.15" hidden="false" customHeight="false" outlineLevel="0" collapsed="false">
      <c r="A34" s="59" t="n">
        <v>19</v>
      </c>
      <c r="B34" s="58" t="s">
        <v>96</v>
      </c>
      <c r="C34" s="27" t="n">
        <v>110</v>
      </c>
      <c r="D34" s="60" t="n">
        <f aca="false">SUMIF('OUTLETS &amp; FLOW'!$X$6:$X$69,$A34,'OUTLETS &amp; FLOW'!$D$6:$D$69)</f>
        <v>26</v>
      </c>
      <c r="E34" s="27" t="n">
        <f aca="false">SUMIF('OUTLETS &amp; FLOW'!$X$6:$X$69,$A34,'OUTLETS &amp; FLOW'!$F$6:$F$69)</f>
        <v>40.75</v>
      </c>
      <c r="F34" s="57" t="n">
        <v>12</v>
      </c>
      <c r="G34" s="60" t="n">
        <f aca="false">SUMIF('OUTLETS &amp; FLOW'!$X$6:$X$69,$A34,'OUTLETS &amp; FLOW'!$H$6:$H$69)</f>
        <v>0</v>
      </c>
      <c r="H34" s="27" t="n">
        <f aca="false">SUMIF('OUTLETS &amp; FLOW'!$X$6:$X$69,$A34,'OUTLETS &amp; FLOW'!$J$6:$J$69)</f>
        <v>76.25</v>
      </c>
      <c r="I34" s="57" t="n">
        <v>12</v>
      </c>
      <c r="J34" s="60" t="n">
        <f aca="false">SUMIF('OUTLETS &amp; FLOW'!$X$6:$X$69,$A34,'OUTLETS &amp; FLOW'!$K$6:$K$69)</f>
        <v>26</v>
      </c>
      <c r="K34" s="27" t="n">
        <f aca="false">SUMIF('OUTLETS &amp; FLOW'!$X$6:$X$69,$A34,'OUTLETS &amp; FLOW'!$M$6:$M$69)</f>
        <v>50</v>
      </c>
      <c r="L34" s="61" t="n">
        <v>22</v>
      </c>
    </row>
    <row r="35" s="49" customFormat="true" ht="31.05" hidden="false" customHeight="false" outlineLevel="0" collapsed="false">
      <c r="A35" s="45"/>
      <c r="B35" s="28" t="s">
        <v>79</v>
      </c>
      <c r="C35" s="28"/>
      <c r="D35" s="64"/>
      <c r="E35" s="28" t="n">
        <f aca="false">0.9*1.3</f>
        <v>1.17</v>
      </c>
      <c r="F35" s="28"/>
      <c r="G35" s="64"/>
      <c r="H35" s="28" t="n">
        <f aca="false">0.9*1.3</f>
        <v>1.17</v>
      </c>
      <c r="I35" s="28"/>
      <c r="J35" s="64"/>
      <c r="K35" s="28" t="n">
        <f aca="false">0.8*1.3</f>
        <v>1.04</v>
      </c>
      <c r="L35" s="44"/>
      <c r="AMG35" s="1"/>
      <c r="AMH35" s="1"/>
      <c r="AMI35" s="1"/>
      <c r="AMJ35" s="1"/>
    </row>
    <row r="36" s="67" customFormat="true" ht="16.15" hidden="false" customHeight="false" outlineLevel="0" collapsed="false">
      <c r="A36" s="62"/>
      <c r="B36" s="63" t="s">
        <v>97</v>
      </c>
      <c r="C36" s="64" t="n">
        <v>90</v>
      </c>
      <c r="D36" s="64" t="n">
        <f aca="false">SUM(D31:D34)</f>
        <v>84</v>
      </c>
      <c r="E36" s="64" t="n">
        <f aca="false">SUM(E31:E34)*E35</f>
        <v>166.14</v>
      </c>
      <c r="F36" s="65" t="n">
        <v>22</v>
      </c>
      <c r="G36" s="64" t="n">
        <f aca="false">SUM(G31:G34)</f>
        <v>0</v>
      </c>
      <c r="H36" s="64" t="n">
        <f aca="false">SUM(H31:H34)*H35</f>
        <v>286.65</v>
      </c>
      <c r="I36" s="65" t="n">
        <v>22</v>
      </c>
      <c r="J36" s="64" t="n">
        <f aca="false">SUM(J31:J34)</f>
        <v>84</v>
      </c>
      <c r="K36" s="64" t="n">
        <f aca="false">SUM(K31:K34)*K35</f>
        <v>218.4</v>
      </c>
      <c r="L36" s="66" t="n">
        <v>28</v>
      </c>
      <c r="AMG36" s="1"/>
      <c r="AMH36" s="1"/>
      <c r="AMI36" s="1"/>
      <c r="AMJ36" s="1"/>
    </row>
    <row r="37" customFormat="false" ht="13.8" hidden="false" customHeight="false" outlineLevel="0" collapsed="false">
      <c r="A37" s="27"/>
      <c r="B37" s="27"/>
      <c r="C37" s="27"/>
      <c r="D37" s="27"/>
      <c r="E37" s="27"/>
      <c r="F37" s="57"/>
      <c r="G37" s="27"/>
      <c r="H37" s="27"/>
      <c r="I37" s="57"/>
      <c r="J37" s="27"/>
      <c r="K37" s="27"/>
      <c r="L37" s="61"/>
    </row>
    <row r="38" s="67" customFormat="true" ht="16.15" hidden="false" customHeight="false" outlineLevel="0" collapsed="false">
      <c r="A38" s="62"/>
      <c r="B38" s="63" t="s">
        <v>98</v>
      </c>
      <c r="C38" s="63" t="n">
        <v>190</v>
      </c>
      <c r="D38" s="63" t="n">
        <f aca="false">'OUTLETS &amp; FLOW'!D73</f>
        <v>211</v>
      </c>
      <c r="E38" s="63" t="n">
        <f aca="false">'OUTLETS &amp; FLOW'!D74</f>
        <v>930</v>
      </c>
      <c r="F38" s="68" t="n">
        <v>35</v>
      </c>
      <c r="G38" s="63" t="n">
        <f aca="false">'OUTLETS &amp; FLOW'!H73</f>
        <v>85</v>
      </c>
      <c r="H38" s="63" t="n">
        <f aca="false">'OUTLETS &amp; FLOW'!H74</f>
        <v>1720</v>
      </c>
      <c r="I38" s="68" t="n">
        <v>42</v>
      </c>
      <c r="J38" s="63" t="n">
        <f aca="false">'OUTLETS &amp; FLOW'!K73</f>
        <v>211</v>
      </c>
      <c r="K38" s="63" t="n">
        <f aca="false">'OUTLETS &amp; FLOW'!K74</f>
        <v>1610</v>
      </c>
      <c r="L38" s="39" t="n">
        <v>76</v>
      </c>
      <c r="AMG38" s="1"/>
      <c r="AMH38" s="1"/>
      <c r="AMI38" s="1"/>
      <c r="AMJ38" s="1"/>
    </row>
    <row r="39" s="67" customFormat="true" ht="13.8" hidden="false" customHeight="false" outlineLevel="0" collapsed="false">
      <c r="A39" s="62"/>
      <c r="B39" s="63"/>
      <c r="C39" s="63"/>
      <c r="D39" s="63"/>
      <c r="E39" s="63"/>
      <c r="F39" s="68"/>
      <c r="G39" s="63"/>
      <c r="H39" s="63"/>
      <c r="I39" s="68"/>
      <c r="J39" s="63"/>
      <c r="K39" s="63"/>
      <c r="L39" s="39"/>
      <c r="AMG39" s="1"/>
      <c r="AMH39" s="1"/>
      <c r="AMI39" s="1"/>
      <c r="AMJ39" s="1"/>
    </row>
    <row r="40" s="67" customFormat="true" ht="60.9" hidden="false" customHeight="false" outlineLevel="0" collapsed="false">
      <c r="A40" s="62"/>
      <c r="B40" s="63" t="s">
        <v>99</v>
      </c>
      <c r="C40" s="63"/>
      <c r="D40" s="63"/>
      <c r="E40" s="63" t="n">
        <f aca="false">ROUNDUP((E38*60*24*2/6540)*0.1,0)</f>
        <v>41</v>
      </c>
      <c r="F40" s="69" t="s">
        <v>100</v>
      </c>
      <c r="G40" s="63"/>
      <c r="H40" s="63"/>
      <c r="I40" s="68"/>
      <c r="J40" s="63"/>
      <c r="K40" s="63"/>
      <c r="L40" s="39"/>
      <c r="AMG40" s="1"/>
      <c r="AMH40" s="1"/>
      <c r="AMI40" s="1"/>
      <c r="AMJ40" s="1"/>
    </row>
    <row r="41" s="67" customFormat="true" ht="60.9" hidden="false" customHeight="false" outlineLevel="0" collapsed="false">
      <c r="A41" s="62"/>
      <c r="B41" s="63" t="s">
        <v>101</v>
      </c>
      <c r="C41" s="63"/>
      <c r="D41" s="63"/>
      <c r="E41" s="63" t="n">
        <f aca="false">ROUNDUP((E38*60*4/6540)*0.25,0)</f>
        <v>9</v>
      </c>
      <c r="F41" s="69" t="s">
        <v>100</v>
      </c>
      <c r="G41" s="63"/>
      <c r="H41" s="63"/>
      <c r="I41" s="68"/>
      <c r="J41" s="63"/>
      <c r="K41" s="63"/>
      <c r="L41" s="39"/>
      <c r="AMG41" s="1"/>
      <c r="AMH41" s="1"/>
      <c r="AMI41" s="1"/>
      <c r="AMJ41" s="1"/>
    </row>
    <row r="42" s="67" customFormat="true" ht="46" hidden="false" customHeight="false" outlineLevel="0" collapsed="false">
      <c r="A42" s="62"/>
      <c r="B42" s="63" t="s">
        <v>102</v>
      </c>
      <c r="C42" s="63"/>
      <c r="D42" s="63"/>
      <c r="E42" s="63" t="n">
        <f aca="false">ROUNDUP((E38*60*24*8/1000)*0.1, -2)</f>
        <v>1100</v>
      </c>
      <c r="F42" s="69" t="s">
        <v>103</v>
      </c>
      <c r="G42" s="63"/>
      <c r="H42" s="63"/>
      <c r="I42" s="68"/>
      <c r="J42" s="63"/>
      <c r="K42" s="63"/>
      <c r="L42" s="39"/>
      <c r="AMG42" s="1"/>
      <c r="AMH42" s="1"/>
      <c r="AMI42" s="1"/>
      <c r="AMJ42" s="1"/>
    </row>
    <row r="44" customFormat="false" ht="13.8" hidden="false" customHeight="false" outlineLevel="0" collapsed="false">
      <c r="B44" s="70" t="s">
        <v>104</v>
      </c>
    </row>
    <row r="45" customFormat="false" ht="13.8" hidden="false" customHeight="false" outlineLevel="0" collapsed="false">
      <c r="B45" s="12"/>
    </row>
    <row r="46" customFormat="false" ht="13.8" hidden="false" customHeight="false" outlineLevel="0" collapsed="false">
      <c r="B46" s="12" t="s">
        <v>105</v>
      </c>
    </row>
    <row r="47" s="71" customFormat="true" ht="16.15" hidden="false" customHeight="false" outlineLevel="0" collapsed="false">
      <c r="B47" s="72" t="s">
        <v>106</v>
      </c>
      <c r="C47" s="72" t="s">
        <v>107</v>
      </c>
      <c r="D47" s="62" t="s">
        <v>108</v>
      </c>
      <c r="E47" s="72" t="s">
        <v>109</v>
      </c>
      <c r="F47" s="73"/>
      <c r="I47" s="73"/>
      <c r="AMH47" s="74"/>
      <c r="AMI47" s="74"/>
      <c r="AMJ47" s="74"/>
    </row>
    <row r="48" s="71" customFormat="true" ht="13.8" hidden="false" customHeight="false" outlineLevel="0" collapsed="false">
      <c r="B48" s="72"/>
      <c r="C48" s="75" t="s">
        <v>110</v>
      </c>
      <c r="D48" s="75" t="s">
        <v>110</v>
      </c>
      <c r="E48" s="75" t="s">
        <v>110</v>
      </c>
      <c r="F48" s="73"/>
      <c r="I48" s="73"/>
      <c r="AMH48" s="74"/>
      <c r="AMI48" s="74"/>
      <c r="AMJ48" s="74"/>
    </row>
    <row r="49" customFormat="false" ht="13.8" hidden="false" customHeight="false" outlineLevel="0" collapsed="false">
      <c r="B49" s="30" t="s">
        <v>111</v>
      </c>
      <c r="C49" s="76" t="n">
        <v>0.07</v>
      </c>
      <c r="D49" s="76" t="n">
        <v>0.07</v>
      </c>
      <c r="E49" s="30" t="n">
        <v>0.07</v>
      </c>
    </row>
    <row r="50" customFormat="false" ht="13.8" hidden="false" customHeight="false" outlineLevel="0" collapsed="false">
      <c r="B50" s="30" t="s">
        <v>12</v>
      </c>
      <c r="C50" s="76" t="n">
        <v>0.07</v>
      </c>
      <c r="D50" s="76" t="n">
        <v>0.07</v>
      </c>
      <c r="E50" s="30" t="n">
        <v>0.09</v>
      </c>
    </row>
    <row r="51" customFormat="false" ht="13.8" hidden="false" customHeight="false" outlineLevel="0" collapsed="false">
      <c r="B51" s="30" t="s">
        <v>112</v>
      </c>
      <c r="C51" s="76" t="n">
        <v>0.07</v>
      </c>
      <c r="D51" s="76" t="n">
        <v>0.04</v>
      </c>
      <c r="E51" s="30" t="n">
        <v>0.04</v>
      </c>
    </row>
    <row r="53" customFormat="false" ht="13.8" hidden="false" customHeight="false" outlineLevel="0" collapsed="false">
      <c r="B53" s="12" t="s">
        <v>113</v>
      </c>
    </row>
    <row r="54" s="71" customFormat="true" ht="13.8" hidden="false" customHeight="false" outlineLevel="0" collapsed="false">
      <c r="B54" s="72" t="s">
        <v>106</v>
      </c>
      <c r="C54" s="77" t="n">
        <v>12</v>
      </c>
      <c r="D54" s="77" t="n">
        <v>15</v>
      </c>
      <c r="E54" s="77" t="n">
        <v>22</v>
      </c>
      <c r="F54" s="77" t="n">
        <v>28</v>
      </c>
      <c r="G54" s="77" t="n">
        <v>35</v>
      </c>
      <c r="H54" s="77" t="n">
        <v>42</v>
      </c>
      <c r="I54" s="77" t="n">
        <v>54</v>
      </c>
      <c r="J54" s="77" t="n">
        <v>76</v>
      </c>
    </row>
    <row r="55" customFormat="false" ht="13.8" hidden="false" customHeight="false" outlineLevel="0" collapsed="false">
      <c r="B55" s="30" t="s">
        <v>111</v>
      </c>
      <c r="C55" s="78" t="n">
        <f aca="false">SUMIF($F$7:$F$38,C$54,$C$7:$C$38)</f>
        <v>860</v>
      </c>
      <c r="D55" s="78" t="n">
        <f aca="false">SUMIF($F$7:$F$38,D$54,$C$7:$C$38)</f>
        <v>40</v>
      </c>
      <c r="E55" s="78" t="n">
        <f aca="false">SUMIF($F$7:$F$38,E$54,$C$7:$C$38)</f>
        <v>170</v>
      </c>
      <c r="F55" s="78" t="n">
        <f aca="false">SUMIF($F$7:$F$38,F$54,$C$7:$C$38)</f>
        <v>250</v>
      </c>
      <c r="G55" s="78" t="n">
        <f aca="false">SUMIF($F$7:$F$38,G$54,$C$7:$C$38)</f>
        <v>190</v>
      </c>
      <c r="H55" s="78" t="n">
        <f aca="false">SUMIF($F$7:$F$38,H$54,$C$7:$C$38)</f>
        <v>0</v>
      </c>
      <c r="I55" s="78" t="n">
        <f aca="false">SUMIF($F$7:$F$38,I$54,$C$7:$C$38)</f>
        <v>0</v>
      </c>
      <c r="J55" s="78" t="n">
        <f aca="false">SUMIF($F$7:$F$38,J$54,$C$7:$C$38)</f>
        <v>0</v>
      </c>
    </row>
    <row r="56" customFormat="false" ht="13.8" hidden="false" customHeight="false" outlineLevel="0" collapsed="false">
      <c r="B56" s="30" t="s">
        <v>12</v>
      </c>
      <c r="C56" s="78" t="n">
        <f aca="false">SUMIF($I$7:$I$38,C$54,$C$7:$C$38)</f>
        <v>555</v>
      </c>
      <c r="D56" s="78" t="n">
        <f aca="false">SUMIF($I$7:$I$38,D$54,$C$7:$C$38)</f>
        <v>190</v>
      </c>
      <c r="E56" s="78" t="n">
        <f aca="false">SUMIF($I$7:$I$38,E$54,$C$7:$C$38)</f>
        <v>225</v>
      </c>
      <c r="F56" s="78" t="n">
        <f aca="false">SUMIF($I$7:$I$38,F$54,$C$7:$C$38)</f>
        <v>0</v>
      </c>
      <c r="G56" s="78" t="n">
        <f aca="false">SUMIF($I$7:$I$38,G$54,$C$7:$C$38)</f>
        <v>250</v>
      </c>
      <c r="H56" s="78" t="n">
        <f aca="false">SUMIF($I$7:$I$38,H$54,$C$7:$C$38)</f>
        <v>190</v>
      </c>
      <c r="I56" s="78" t="n">
        <f aca="false">SUMIF($I$7:$I$38,I$54,$C$7:$C$38)</f>
        <v>0</v>
      </c>
      <c r="J56" s="78" t="n">
        <f aca="false">SUMIF($I$7:$I$38,J$54,$C$7:$C$38)</f>
        <v>0</v>
      </c>
    </row>
    <row r="57" customFormat="false" ht="13.8" hidden="false" customHeight="false" outlineLevel="0" collapsed="false">
      <c r="B57" s="30" t="s">
        <v>112</v>
      </c>
      <c r="C57" s="78" t="n">
        <f aca="false">SUMIF($L$7:$L$38,C$54,$C$7:$C$38)</f>
        <v>0</v>
      </c>
      <c r="D57" s="78" t="n">
        <f aca="false">SUMIF($L$7:$L$38,D$54,$C$7:$C$38)</f>
        <v>0</v>
      </c>
      <c r="E57" s="78" t="n">
        <f aca="false">SUMIF($L$7:$L$38,E$54,$C$7:$C$38)</f>
        <v>900</v>
      </c>
      <c r="F57" s="78" t="n">
        <f aca="false">SUMIF($L$7:$L$38,F$54,$C$7:$C$38)</f>
        <v>170</v>
      </c>
      <c r="G57" s="78" t="n">
        <f aca="false">SUMIF($L$7:$L$38,G$54,$C$7:$C$38)</f>
        <v>0</v>
      </c>
      <c r="H57" s="78" t="n">
        <f aca="false">SUMIF($L$7:$L$38,H$54,$C$7:$C$38)</f>
        <v>0</v>
      </c>
      <c r="I57" s="78" t="n">
        <f aca="false">SUMIF($L$7:$L$38,I$54,$C$7:$C$38)</f>
        <v>250</v>
      </c>
      <c r="J57" s="78" t="n">
        <f aca="false">SUMIF($L$7:$L$38,J$54,$C$7:$C$38)</f>
        <v>190</v>
      </c>
    </row>
    <row r="58" customFormat="false" ht="13.8" hidden="false" customHeight="false" outlineLevel="0" collapsed="false">
      <c r="B58" s="30" t="s">
        <v>11</v>
      </c>
      <c r="C58" s="78" t="n">
        <v>90</v>
      </c>
      <c r="D58" s="78"/>
      <c r="E58" s="78"/>
      <c r="F58" s="79"/>
      <c r="G58" s="79"/>
      <c r="H58" s="79"/>
      <c r="I58" s="79"/>
      <c r="J58" s="79"/>
    </row>
    <row r="59" customFormat="false" ht="13.8" hidden="false" customHeight="false" outlineLevel="0" collapsed="false">
      <c r="B59" s="30" t="s">
        <v>14</v>
      </c>
      <c r="C59" s="78"/>
      <c r="D59" s="78" t="n">
        <v>40</v>
      </c>
      <c r="E59" s="78" t="n">
        <v>50</v>
      </c>
      <c r="F59" s="79"/>
      <c r="G59" s="79"/>
      <c r="H59" s="79"/>
      <c r="I59" s="79"/>
      <c r="J59" s="79"/>
    </row>
    <row r="60" customFormat="false" ht="13.8" hidden="false" customHeight="false" outlineLevel="0" collapsed="false">
      <c r="B60" s="30" t="s">
        <v>15</v>
      </c>
      <c r="C60" s="30"/>
      <c r="D60" s="30"/>
      <c r="E60" s="30" t="n">
        <v>40</v>
      </c>
      <c r="F60" s="79" t="n">
        <v>50</v>
      </c>
      <c r="G60" s="79"/>
      <c r="H60" s="79"/>
      <c r="I60" s="79"/>
      <c r="J60" s="79"/>
    </row>
    <row r="61" customFormat="false" ht="13.8" hidden="false" customHeight="false" outlineLevel="0" collapsed="false">
      <c r="B61" s="30" t="s">
        <v>114</v>
      </c>
      <c r="C61" s="30" t="n">
        <f aca="false">('OUTLETS &amp; FLOW'!D73+'OUTLETS &amp; FLOW'!H73)*3</f>
        <v>888</v>
      </c>
      <c r="D61" s="30" t="n">
        <f aca="false">'OUTLETS &amp; FLOW'!K73*3</f>
        <v>633</v>
      </c>
      <c r="E61" s="30"/>
      <c r="F61" s="79"/>
      <c r="G61" s="79"/>
      <c r="H61" s="79"/>
      <c r="I61" s="79"/>
      <c r="J61" s="79"/>
    </row>
    <row r="62" s="51" customFormat="true" ht="13.8" hidden="false" customHeight="false" outlineLevel="0" collapsed="false">
      <c r="B62" s="39" t="s">
        <v>115</v>
      </c>
      <c r="C62" s="80" t="n">
        <f aca="false">ROUND(SUM(C55:C61),-1)</f>
        <v>2390</v>
      </c>
      <c r="D62" s="80" t="n">
        <f aca="false">ROUND(SUM(D55:D61),-1)</f>
        <v>900</v>
      </c>
      <c r="E62" s="80" t="n">
        <f aca="false">ROUND(SUM(E55:E61),-1)</f>
        <v>1390</v>
      </c>
      <c r="F62" s="80" t="n">
        <f aca="false">ROUND(SUM(F55:F61),-1)</f>
        <v>470</v>
      </c>
      <c r="G62" s="80" t="n">
        <f aca="false">ROUND(SUM(G55:G61),-1)</f>
        <v>440</v>
      </c>
      <c r="H62" s="80" t="n">
        <f aca="false">ROUND(SUM(H55:H61),-1)</f>
        <v>190</v>
      </c>
      <c r="I62" s="80" t="n">
        <f aca="false">ROUND(SUM(I55:I61),-1)</f>
        <v>250</v>
      </c>
      <c r="J62" s="80" t="n">
        <f aca="false">ROUND(SUM(J55:J61),-1)</f>
        <v>190</v>
      </c>
    </row>
    <row r="64" customFormat="false" ht="13.8" hidden="false" customHeight="false" outlineLevel="0" collapsed="false">
      <c r="B64" s="12" t="s">
        <v>116</v>
      </c>
    </row>
    <row r="66" customFormat="false" ht="31.05" hidden="false" customHeight="true" outlineLevel="0" collapsed="false">
      <c r="B66" s="39" t="s">
        <v>111</v>
      </c>
      <c r="C66" s="81" t="s">
        <v>117</v>
      </c>
      <c r="D66" s="81"/>
      <c r="E66" s="81"/>
      <c r="F66" s="81"/>
      <c r="G66" s="81"/>
      <c r="H66" s="81"/>
      <c r="I66" s="81"/>
      <c r="J66" s="81"/>
      <c r="K66" s="81"/>
      <c r="L66" s="81"/>
    </row>
    <row r="67" customFormat="false" ht="13.8" hidden="false" customHeight="false" outlineLevel="0" collapsed="false">
      <c r="B67" s="39" t="s">
        <v>12</v>
      </c>
      <c r="C67" s="82" t="s">
        <v>118</v>
      </c>
      <c r="D67" s="82"/>
      <c r="E67" s="82"/>
      <c r="F67" s="82"/>
      <c r="G67" s="82"/>
      <c r="H67" s="82"/>
      <c r="I67" s="82"/>
      <c r="J67" s="82"/>
      <c r="K67" s="82"/>
      <c r="L67" s="82"/>
    </row>
    <row r="68" customFormat="false" ht="13.8" hidden="false" customHeight="false" outlineLevel="0" collapsed="false">
      <c r="B68" s="39" t="s">
        <v>112</v>
      </c>
      <c r="C68" s="82" t="s">
        <v>119</v>
      </c>
      <c r="D68" s="82"/>
      <c r="E68" s="82"/>
      <c r="F68" s="82"/>
      <c r="G68" s="82"/>
      <c r="H68" s="82"/>
      <c r="I68" s="82"/>
      <c r="J68" s="82"/>
      <c r="K68" s="82"/>
      <c r="L68" s="82"/>
    </row>
    <row r="69" customFormat="false" ht="13.8" hidden="false" customHeight="false" outlineLevel="0" collapsed="false">
      <c r="B69" s="39" t="s">
        <v>11</v>
      </c>
      <c r="C69" s="82" t="s">
        <v>120</v>
      </c>
      <c r="D69" s="82"/>
      <c r="E69" s="82"/>
      <c r="F69" s="82"/>
      <c r="G69" s="82"/>
      <c r="H69" s="82"/>
      <c r="I69" s="82"/>
      <c r="J69" s="82"/>
      <c r="K69" s="82"/>
      <c r="L69" s="82"/>
    </row>
    <row r="70" customFormat="false" ht="13.8" hidden="false" customHeight="false" outlineLevel="0" collapsed="false">
      <c r="B70" s="39" t="s">
        <v>14</v>
      </c>
      <c r="C70" s="82" t="s">
        <v>120</v>
      </c>
      <c r="D70" s="82"/>
      <c r="E70" s="82"/>
      <c r="F70" s="82"/>
      <c r="G70" s="82"/>
      <c r="H70" s="82"/>
      <c r="I70" s="82"/>
      <c r="J70" s="82"/>
      <c r="K70" s="82"/>
      <c r="L70" s="82"/>
    </row>
    <row r="71" customFormat="false" ht="13.8" hidden="false" customHeight="false" outlineLevel="0" collapsed="false">
      <c r="B71" s="39" t="s">
        <v>15</v>
      </c>
      <c r="C71" s="82" t="s">
        <v>121</v>
      </c>
      <c r="D71" s="82"/>
      <c r="E71" s="82"/>
      <c r="F71" s="82"/>
      <c r="G71" s="82"/>
      <c r="H71" s="82"/>
      <c r="I71" s="82"/>
      <c r="J71" s="82"/>
      <c r="K71" s="82"/>
      <c r="L71" s="82"/>
    </row>
  </sheetData>
  <mergeCells count="10">
    <mergeCell ref="A1:L1"/>
    <mergeCell ref="D3:F3"/>
    <mergeCell ref="G3:I3"/>
    <mergeCell ref="J3:L3"/>
    <mergeCell ref="C66:L66"/>
    <mergeCell ref="C67:L67"/>
    <mergeCell ref="C68:L68"/>
    <mergeCell ref="C69:L69"/>
    <mergeCell ref="C70:L70"/>
    <mergeCell ref="C71:L7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2014-09-18T10:33:31Z</dcterms:created>
  <dc:creator>PAWAN</dc:creator>
  <dc:description/>
  <dc:language>en-IN</dc:language>
  <cp:lastModifiedBy/>
  <cp:lastPrinted>2021-03-03T17:40:51Z</cp:lastPrinted>
  <dcterms:modified xsi:type="dcterms:W3CDTF">2021-03-27T13:57:26Z</dcterms:modified>
  <cp:revision>577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