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ghting calculation sheet" sheetId="1" state="visible" r:id="rId2"/>
    <sheet name="Ref" sheetId="2" state="visible" r:id="rId3"/>
  </sheets>
  <definedNames>
    <definedName function="false" hidden="false" localSheetId="0" name="_xlnm.Print_Area" vbProcedure="false">'Lighting calculation sheet'!$A$1:$Z$11</definedName>
    <definedName function="false" hidden="false" localSheetId="0" name="_xlnm.Print_Titles" vbProcedure="false">'Lighting calculation sheet'!$3:$5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<sst xmlns="http://schemas.openxmlformats.org/spreadsheetml/2006/main" count="51" uniqueCount="43">
  <si>
    <t xml:space="preserve">INTERNAL LIGHTING CALCULATION SHEET (ZONAL CAVITY METHOD)</t>
  </si>
  <si>
    <t xml:space="preserve">Reflectance factors</t>
  </si>
  <si>
    <t xml:space="preserve">Required</t>
  </si>
  <si>
    <t xml:space="preserve">Selected</t>
  </si>
  <si>
    <t xml:space="preserve">Room index vs Uf</t>
  </si>
  <si>
    <t xml:space="preserve">S.N</t>
  </si>
  <si>
    <t xml:space="preserve">Room</t>
  </si>
  <si>
    <t xml:space="preserve">Polar Pattern</t>
  </si>
  <si>
    <t xml:space="preserve">Floor</t>
  </si>
  <si>
    <t xml:space="preserve">Ceiling</t>
  </si>
  <si>
    <t xml:space="preserve">Wall</t>
  </si>
  <si>
    <t xml:space="preserve">L</t>
  </si>
  <si>
    <t xml:space="preserve">B</t>
  </si>
  <si>
    <t xml:space="preserve">H</t>
  </si>
  <si>
    <t xml:space="preserve">Working level (h)</t>
  </si>
  <si>
    <t xml:space="preserve">Fixture level (Hf)</t>
  </si>
  <si>
    <t xml:space="preserve">Required lux</t>
  </si>
  <si>
    <t xml:space="preserve">Room index (K)</t>
  </si>
  <si>
    <t xml:space="preserve">Uf</t>
  </si>
  <si>
    <t xml:space="preserve">Mf</t>
  </si>
  <si>
    <t xml:space="preserve">Lamp power</t>
  </si>
  <si>
    <t xml:space="preserve">Lamp Flux</t>
  </si>
  <si>
    <t xml:space="preserve">#</t>
  </si>
  <si>
    <t xml:space="preserve">Nl</t>
  </si>
  <si>
    <t xml:space="preserve">Nb</t>
  </si>
  <si>
    <t xml:space="preserve">Actual lux</t>
  </si>
  <si>
    <t xml:space="preserve">Energy density</t>
  </si>
  <si>
    <t xml:space="preserve">SHR</t>
  </si>
  <si>
    <t xml:space="preserve">(m)</t>
  </si>
  <si>
    <t xml:space="preserve">(lx)</t>
  </si>
  <si>
    <t xml:space="preserve">(W)</t>
  </si>
  <si>
    <t xml:space="preserve">(lm)</t>
  </si>
  <si>
    <t xml:space="preserve">(W/sqm)</t>
  </si>
  <si>
    <t xml:space="preserve">(&lt;1.5)</t>
  </si>
  <si>
    <t xml:space="preserve">Ground Floor</t>
  </si>
  <si>
    <t xml:space="preserve">Room 1</t>
  </si>
  <si>
    <t xml:space="preserve">Batten</t>
  </si>
  <si>
    <t xml:space="preserve">Room 2</t>
  </si>
  <si>
    <t xml:space="preserve">2x2 panel</t>
  </si>
  <si>
    <t xml:space="preserve">Room 3</t>
  </si>
  <si>
    <t xml:space="preserve">R.Down</t>
  </si>
  <si>
    <t xml:space="preserve">Room 4</t>
  </si>
  <si>
    <t xml:space="preserve">S.Down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</si>
</sst>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atin Modern Mono"/>
      <family val="0"/>
      <charset val="1"/>
    </font>
    <font>
      <b val="true"/>
      <sz val="10"/>
      <color rgb="FF000000"/>
      <name val="Latin Modern Mono"/>
      <family val="0"/>
      <charset val="1"/>
    </font>
    <font>
      <sz val="10"/>
      <name val="Latin Modern Mono"/>
      <family val="0"/>
      <charset val="1"/>
    </font>
    <font>
      <b val="true"/>
      <u val="single"/>
      <sz val="10"/>
      <color rgb="FF000000"/>
      <name val="Latin Modern Mono"/>
      <family val="0"/>
      <charset val="1"/>
    </font>
    <font>
      <sz val="10"/>
      <color rgb="FFCE181E"/>
      <name val="Latin Modern Mono"/>
      <family val="0"/>
      <charset val="1"/>
    </font>
    <font>
      <b val="true"/>
      <i val="true"/>
      <sz val="10"/>
      <color rgb="FF000000"/>
      <name val="Latin Modern Mono"/>
      <family val="0"/>
      <charset val="1"/>
    </font>
    <font>
      <i val="true"/>
      <sz val="10"/>
      <color rgb="FF000000"/>
      <name val="Latin Modern Mono"/>
      <family val="0"/>
      <charset val="1"/>
    </font>
    <font>
      <i val="true"/>
      <sz val="10"/>
      <color rgb="FFC9211E"/>
      <name val="Latin Modern Mono"/>
      <family val="0"/>
      <charset val="1"/>
    </font>
    <font>
      <sz val="8"/>
      <color rgb="FF000000"/>
      <name val="Comic Sans MS"/>
      <family val="4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5</xdr:col>
      <xdr:colOff>57240</xdr:colOff>
      <xdr:row>30</xdr:row>
      <xdr:rowOff>75240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3289320" cy="579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1"/>
  <sheetViews>
    <sheetView showFormulas="false" showGridLines="true" showRowColHeaders="true" showZeros="true" rightToLeft="false" tabSelected="true" showOutlineSymbols="true" defaultGridColor="true" view="pageBreakPreview" topLeftCell="A1" colorId="64" zoomScale="130" zoomScaleNormal="100" zoomScalePageLayoutView="130" workbookViewId="0">
      <selection pane="topLeft" activeCell="O11" activeCellId="0" sqref="O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.45"/>
    <col collapsed="false" customWidth="true" hidden="false" outlineLevel="0" max="2" min="2" style="1" width="22.01"/>
    <col collapsed="false" customWidth="true" hidden="false" outlineLevel="0" max="3" min="3" style="1" width="10.26"/>
    <col collapsed="false" customWidth="true" hidden="false" outlineLevel="0" max="6" min="4" style="2" width="5.35"/>
    <col collapsed="false" customWidth="true" hidden="false" outlineLevel="0" max="9" min="7" style="1" width="4.82"/>
    <col collapsed="false" customWidth="true" hidden="false" outlineLevel="0" max="12" min="10" style="1" width="7.79"/>
    <col collapsed="false" customWidth="true" hidden="false" outlineLevel="0" max="13" min="13" style="1" width="7.22"/>
    <col collapsed="false" customWidth="true" hidden="false" outlineLevel="0" max="17" min="14" style="1" width="6.54"/>
    <col collapsed="false" customWidth="true" hidden="false" outlineLevel="0" max="23" min="18" style="1" width="5.36"/>
    <col collapsed="false" customWidth="true" hidden="false" outlineLevel="0" max="24" min="24" style="1" width="6.94"/>
    <col collapsed="false" customWidth="true" hidden="false" outlineLevel="0" max="25" min="25" style="1" width="8.01"/>
    <col collapsed="false" customWidth="true" hidden="false" outlineLevel="0" max="26" min="26" style="1" width="7.04"/>
    <col collapsed="false" customWidth="true" hidden="false" outlineLevel="0" max="37" min="27" style="1" width="4.86"/>
    <col collapsed="false" customWidth="false" hidden="false" outlineLevel="0" max="1021" min="38" style="1" width="11.52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MH1" s="0"/>
      <c r="AMI1" s="0"/>
      <c r="AMJ1" s="0"/>
    </row>
    <row r="2" s="4" customFormat="true" ht="13.8" hidden="false" customHeight="false" outlineLevel="0" collapsed="false">
      <c r="A2" s="5"/>
      <c r="B2" s="6"/>
      <c r="C2" s="6"/>
      <c r="D2" s="7"/>
      <c r="E2" s="7"/>
      <c r="F2" s="7"/>
      <c r="G2" s="8"/>
      <c r="H2" s="5"/>
      <c r="I2" s="9"/>
      <c r="J2" s="8"/>
      <c r="K2" s="10"/>
      <c r="L2" s="10"/>
      <c r="M2" s="10"/>
      <c r="N2" s="10"/>
      <c r="O2" s="10"/>
      <c r="P2" s="6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MH2" s="0"/>
      <c r="AMI2" s="0"/>
      <c r="AMJ2" s="0"/>
    </row>
    <row r="3" s="12" customFormat="true" ht="26.4" hidden="false" customHeight="true" outlineLevel="0" collapsed="false">
      <c r="D3" s="13" t="s">
        <v>1</v>
      </c>
      <c r="E3" s="13"/>
      <c r="F3" s="13"/>
      <c r="R3" s="14" t="s">
        <v>2</v>
      </c>
      <c r="S3" s="14"/>
      <c r="T3" s="14"/>
      <c r="U3" s="14" t="s">
        <v>3</v>
      </c>
      <c r="V3" s="14"/>
      <c r="W3" s="14"/>
      <c r="AA3" s="15" t="s">
        <v>4</v>
      </c>
      <c r="AB3" s="15"/>
      <c r="AC3" s="15"/>
      <c r="AD3" s="15"/>
      <c r="AE3" s="15"/>
      <c r="AF3" s="15"/>
      <c r="AG3" s="15"/>
      <c r="AH3" s="15"/>
      <c r="AI3" s="15"/>
      <c r="AJ3" s="15"/>
      <c r="AK3" s="15"/>
      <c r="AMH3" s="0"/>
      <c r="AMI3" s="0"/>
      <c r="AMJ3" s="0"/>
    </row>
    <row r="4" s="17" customFormat="true" ht="39" hidden="false" customHeight="false" outlineLevel="0" collapsed="false">
      <c r="A4" s="16" t="s">
        <v>5</v>
      </c>
      <c r="B4" s="16" t="s">
        <v>6</v>
      </c>
      <c r="C4" s="16" t="s">
        <v>7</v>
      </c>
      <c r="D4" s="16" t="s">
        <v>8</v>
      </c>
      <c r="E4" s="16" t="s">
        <v>9</v>
      </c>
      <c r="F4" s="16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6" t="s">
        <v>15</v>
      </c>
      <c r="L4" s="16" t="s">
        <v>16</v>
      </c>
      <c r="M4" s="16" t="s">
        <v>17</v>
      </c>
      <c r="N4" s="16" t="s">
        <v>18</v>
      </c>
      <c r="O4" s="16" t="s">
        <v>19</v>
      </c>
      <c r="P4" s="16" t="s">
        <v>20</v>
      </c>
      <c r="Q4" s="16" t="s">
        <v>21</v>
      </c>
      <c r="R4" s="16" t="s">
        <v>22</v>
      </c>
      <c r="S4" s="16" t="s">
        <v>23</v>
      </c>
      <c r="T4" s="16" t="s">
        <v>24</v>
      </c>
      <c r="U4" s="16" t="s">
        <v>23</v>
      </c>
      <c r="V4" s="16" t="s">
        <v>24</v>
      </c>
      <c r="W4" s="16" t="s">
        <v>22</v>
      </c>
      <c r="X4" s="16" t="s">
        <v>25</v>
      </c>
      <c r="Y4" s="16" t="s">
        <v>26</v>
      </c>
      <c r="Z4" s="16" t="s">
        <v>27</v>
      </c>
      <c r="AA4" s="11" t="n">
        <v>0</v>
      </c>
      <c r="AB4" s="11" t="n">
        <v>1</v>
      </c>
      <c r="AC4" s="11" t="n">
        <v>2</v>
      </c>
      <c r="AD4" s="11" t="n">
        <v>3</v>
      </c>
      <c r="AE4" s="11" t="n">
        <v>4</v>
      </c>
      <c r="AF4" s="11" t="n">
        <v>5</v>
      </c>
      <c r="AG4" s="11" t="n">
        <v>6</v>
      </c>
      <c r="AH4" s="11" t="n">
        <v>7</v>
      </c>
      <c r="AI4" s="11" t="n">
        <v>8</v>
      </c>
      <c r="AJ4" s="11" t="n">
        <v>9</v>
      </c>
      <c r="AK4" s="11" t="n">
        <v>10</v>
      </c>
      <c r="AMH4" s="0"/>
      <c r="AMI4" s="0"/>
      <c r="AMJ4" s="0"/>
    </row>
    <row r="5" s="20" customFormat="true" ht="13.8" hidden="false" customHeight="false" outlineLevel="0" collapsed="false">
      <c r="A5" s="18"/>
      <c r="B5" s="18"/>
      <c r="C5" s="18"/>
      <c r="D5" s="19"/>
      <c r="E5" s="19"/>
      <c r="F5" s="19"/>
      <c r="G5" s="18" t="s">
        <v>28</v>
      </c>
      <c r="H5" s="18" t="s">
        <v>28</v>
      </c>
      <c r="I5" s="18" t="s">
        <v>28</v>
      </c>
      <c r="J5" s="18" t="s">
        <v>28</v>
      </c>
      <c r="K5" s="18" t="s">
        <v>28</v>
      </c>
      <c r="L5" s="18" t="s">
        <v>29</v>
      </c>
      <c r="M5" s="18"/>
      <c r="N5" s="18"/>
      <c r="O5" s="18"/>
      <c r="P5" s="18" t="s">
        <v>30</v>
      </c>
      <c r="Q5" s="18" t="s">
        <v>31</v>
      </c>
      <c r="R5" s="18"/>
      <c r="S5" s="18"/>
      <c r="T5" s="18"/>
      <c r="U5" s="18"/>
      <c r="V5" s="18"/>
      <c r="W5" s="18"/>
      <c r="X5" s="18" t="s">
        <v>29</v>
      </c>
      <c r="Y5" s="18" t="s">
        <v>32</v>
      </c>
      <c r="Z5" s="18" t="s">
        <v>33</v>
      </c>
      <c r="AMH5" s="0"/>
      <c r="AMI5" s="0"/>
      <c r="AMJ5" s="0"/>
    </row>
    <row r="6" customFormat="false" ht="13.8" hidden="false" customHeight="false" outlineLevel="0" collapsed="false">
      <c r="A6" s="21"/>
      <c r="B6" s="21"/>
      <c r="C6" s="21"/>
      <c r="D6" s="22"/>
      <c r="E6" s="22"/>
      <c r="F6" s="22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3.8" hidden="false" customHeight="false" outlineLevel="0" collapsed="false">
      <c r="A7" s="21"/>
      <c r="B7" s="23" t="s">
        <v>34</v>
      </c>
      <c r="C7" s="21"/>
      <c r="D7" s="22"/>
      <c r="E7" s="22"/>
      <c r="F7" s="22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3.8" hidden="false" customHeight="false" outlineLevel="0" collapsed="false">
      <c r="A8" s="21" t="n">
        <v>1</v>
      </c>
      <c r="B8" s="21" t="s">
        <v>35</v>
      </c>
      <c r="C8" s="24" t="s">
        <v>36</v>
      </c>
      <c r="D8" s="25" t="n">
        <v>20</v>
      </c>
      <c r="E8" s="25" t="n">
        <v>70</v>
      </c>
      <c r="F8" s="25" t="n">
        <v>50</v>
      </c>
      <c r="G8" s="21" t="n">
        <v>5</v>
      </c>
      <c r="H8" s="21" t="n">
        <v>4</v>
      </c>
      <c r="I8" s="21" t="n">
        <v>4.2</v>
      </c>
      <c r="J8" s="21" t="n">
        <v>0.85</v>
      </c>
      <c r="K8" s="21" t="n">
        <v>0.5</v>
      </c>
      <c r="L8" s="26" t="n">
        <v>300</v>
      </c>
      <c r="M8" s="27" t="n">
        <f aca="false">(G8*H8)/((I8-J8-K8)*(G8+H8))</f>
        <v>0.779727095516569</v>
      </c>
      <c r="N8" s="28" t="n">
        <f aca="false">INDEX(AA8:AK8,0,MATCH(ROUND(M8,0),$AA$4:$AK$4,0))/100</f>
        <v>0.96</v>
      </c>
      <c r="O8" s="29" t="n">
        <f aca="false">0.8*0.95*0.95</f>
        <v>0.722</v>
      </c>
      <c r="P8" s="21" t="n">
        <v>20</v>
      </c>
      <c r="Q8" s="21" t="n">
        <v>2000</v>
      </c>
      <c r="R8" s="30" t="n">
        <f aca="false">(L8*(G8*H8)/(O8*N8*Q8))</f>
        <v>4.32825484764543</v>
      </c>
      <c r="S8" s="30" t="n">
        <f aca="false">((R8*G8)/H8)^0.5</f>
        <v>2.32600914863996</v>
      </c>
      <c r="T8" s="30" t="n">
        <f aca="false">((R8*H8)/G8)^0.5</f>
        <v>1.86080731891197</v>
      </c>
      <c r="U8" s="26" t="n">
        <v>2</v>
      </c>
      <c r="V8" s="26" t="n">
        <v>2</v>
      </c>
      <c r="W8" s="31" t="n">
        <f aca="false">U8*V8</f>
        <v>4</v>
      </c>
      <c r="X8" s="32" t="n">
        <f aca="false">ROUND((W8*L8)/R8,0)</f>
        <v>277</v>
      </c>
      <c r="Y8" s="33" t="n">
        <f aca="false">P8*W8/(G8*H8)</f>
        <v>4</v>
      </c>
      <c r="Z8" s="33" t="n">
        <f aca="false">SQRT(G8*H8/W8)/(I8-J8-K8)</f>
        <v>0.784585255263084</v>
      </c>
      <c r="AA8" s="34" t="n">
        <v>114</v>
      </c>
      <c r="AB8" s="34" t="n">
        <v>96</v>
      </c>
      <c r="AC8" s="34" t="n">
        <v>83</v>
      </c>
      <c r="AD8" s="34" t="n">
        <v>72</v>
      </c>
      <c r="AE8" s="34" t="n">
        <v>64</v>
      </c>
      <c r="AF8" s="34" t="n">
        <v>57</v>
      </c>
      <c r="AG8" s="34" t="n">
        <v>51</v>
      </c>
      <c r="AH8" s="34" t="n">
        <v>46</v>
      </c>
      <c r="AI8" s="34" t="n">
        <v>42</v>
      </c>
      <c r="AJ8" s="34" t="n">
        <v>39</v>
      </c>
      <c r="AK8" s="34" t="n">
        <v>36</v>
      </c>
    </row>
    <row r="9" customFormat="false" ht="13.8" hidden="false" customHeight="false" outlineLevel="0" collapsed="false">
      <c r="A9" s="21" t="n">
        <v>2</v>
      </c>
      <c r="B9" s="21" t="s">
        <v>37</v>
      </c>
      <c r="C9" s="24" t="s">
        <v>38</v>
      </c>
      <c r="D9" s="25" t="n">
        <v>20</v>
      </c>
      <c r="E9" s="25" t="n">
        <v>70</v>
      </c>
      <c r="F9" s="25" t="n">
        <v>50</v>
      </c>
      <c r="G9" s="21" t="n">
        <v>5</v>
      </c>
      <c r="H9" s="21" t="n">
        <v>4</v>
      </c>
      <c r="I9" s="21" t="n">
        <v>4.2</v>
      </c>
      <c r="J9" s="21" t="n">
        <v>0.85</v>
      </c>
      <c r="K9" s="21" t="n">
        <v>1</v>
      </c>
      <c r="L9" s="26" t="n">
        <v>500</v>
      </c>
      <c r="M9" s="27" t="n">
        <f aca="false">(G9*H9)/((I9-J9-K9)*(G9+H9))</f>
        <v>0.945626477541371</v>
      </c>
      <c r="N9" s="28" t="n">
        <f aca="false">INDEX(AA9:AK9,0,MATCH(ROUND(M9,0),$AA$4:$AK$4,0))/100</f>
        <v>1.04</v>
      </c>
      <c r="O9" s="29" t="n">
        <f aca="false">0.8*0.95*0.95</f>
        <v>0.722</v>
      </c>
      <c r="P9" s="21" t="n">
        <v>36</v>
      </c>
      <c r="Q9" s="21" t="n">
        <v>3600</v>
      </c>
      <c r="R9" s="30" t="n">
        <f aca="false">(L9*(G9*H9)/(O9*N9*Q9))</f>
        <v>3.69936311764567</v>
      </c>
      <c r="S9" s="30" t="n">
        <f aca="false">((R9*G9)/H9)^0.5</f>
        <v>2.15039621862044</v>
      </c>
      <c r="T9" s="30" t="n">
        <f aca="false">((R9*H9)/G9)^0.5</f>
        <v>1.72031697489635</v>
      </c>
      <c r="U9" s="26" t="n">
        <v>2</v>
      </c>
      <c r="V9" s="26" t="n">
        <v>2</v>
      </c>
      <c r="W9" s="31" t="n">
        <f aca="false">U9*V9</f>
        <v>4</v>
      </c>
      <c r="X9" s="32" t="n">
        <f aca="false">ROUND((W9*L9)/R9,0)</f>
        <v>541</v>
      </c>
      <c r="Y9" s="33" t="n">
        <f aca="false">P9*W9/(G9*H9)</f>
        <v>7.2</v>
      </c>
      <c r="Z9" s="33" t="n">
        <f aca="false">SQRT(G9*H9/W9)/(I9-J9-K9)</f>
        <v>0.951518288297783</v>
      </c>
      <c r="AA9" s="35" t="n">
        <v>116</v>
      </c>
      <c r="AB9" s="35" t="n">
        <v>104</v>
      </c>
      <c r="AC9" s="35" t="n">
        <v>92</v>
      </c>
      <c r="AD9" s="35" t="n">
        <v>82</v>
      </c>
      <c r="AE9" s="35" t="n">
        <v>74</v>
      </c>
      <c r="AF9" s="35" t="n">
        <v>67</v>
      </c>
      <c r="AG9" s="35" t="n">
        <v>60</v>
      </c>
      <c r="AH9" s="35" t="n">
        <v>55</v>
      </c>
      <c r="AI9" s="35" t="n">
        <v>51</v>
      </c>
      <c r="AJ9" s="35" t="n">
        <v>47</v>
      </c>
      <c r="AK9" s="35" t="n">
        <v>43</v>
      </c>
    </row>
    <row r="10" customFormat="false" ht="13.8" hidden="false" customHeight="false" outlineLevel="0" collapsed="false">
      <c r="A10" s="21" t="n">
        <v>3</v>
      </c>
      <c r="B10" s="21" t="s">
        <v>39</v>
      </c>
      <c r="C10" s="24" t="s">
        <v>40</v>
      </c>
      <c r="D10" s="25" t="n">
        <v>20</v>
      </c>
      <c r="E10" s="25" t="n">
        <v>70</v>
      </c>
      <c r="F10" s="25" t="n">
        <v>50</v>
      </c>
      <c r="G10" s="21" t="n">
        <v>15</v>
      </c>
      <c r="H10" s="21" t="n">
        <v>2.5</v>
      </c>
      <c r="I10" s="21" t="n">
        <v>4.2</v>
      </c>
      <c r="J10" s="21" t="n">
        <v>0.85</v>
      </c>
      <c r="K10" s="21" t="n">
        <v>1</v>
      </c>
      <c r="L10" s="26" t="n">
        <v>100</v>
      </c>
      <c r="M10" s="27" t="n">
        <f aca="false">(G10*H10)/((I10-J10-K10)*(G10+H10))</f>
        <v>0.911854103343465</v>
      </c>
      <c r="N10" s="28" t="n">
        <f aca="false">INDEX(AA10:AK10,0,MATCH(ROUND(M10,0),$AA$4:$AK$4,0))/100</f>
        <v>0.96</v>
      </c>
      <c r="O10" s="29" t="n">
        <f aca="false">0.8*0.95*0.95</f>
        <v>0.722</v>
      </c>
      <c r="P10" s="21" t="n">
        <v>15</v>
      </c>
      <c r="Q10" s="21" t="n">
        <v>1500</v>
      </c>
      <c r="R10" s="30" t="n">
        <f aca="false">(L10*(G10*H10)/(O10*N10*Q10))</f>
        <v>3.60687903970452</v>
      </c>
      <c r="S10" s="30" t="n">
        <f aca="false">((R10*G10)/H10)^0.5</f>
        <v>4.65201829727992</v>
      </c>
      <c r="T10" s="30" t="n">
        <f aca="false">((R10*H10)/G10)^0.5</f>
        <v>0.775336382879986</v>
      </c>
      <c r="U10" s="26" t="n">
        <v>5</v>
      </c>
      <c r="V10" s="26" t="n">
        <v>1</v>
      </c>
      <c r="W10" s="31" t="n">
        <f aca="false">U10*V10</f>
        <v>5</v>
      </c>
      <c r="X10" s="32" t="n">
        <f aca="false">ROUND((W10*L10)/R10,0)</f>
        <v>139</v>
      </c>
      <c r="Y10" s="33" t="n">
        <f aca="false">P10*W10/(G10*H10)</f>
        <v>2</v>
      </c>
      <c r="Z10" s="33" t="n">
        <f aca="false">SQRT(G10*H10/W10)/(I10-J10-K10)</f>
        <v>1.16536714362801</v>
      </c>
      <c r="AA10" s="35" t="n">
        <v>107</v>
      </c>
      <c r="AB10" s="35" t="n">
        <v>96</v>
      </c>
      <c r="AC10" s="35" t="n">
        <v>86</v>
      </c>
      <c r="AD10" s="35" t="n">
        <v>77</v>
      </c>
      <c r="AE10" s="35" t="n">
        <v>69</v>
      </c>
      <c r="AF10" s="35" t="n">
        <v>63</v>
      </c>
      <c r="AG10" s="35" t="n">
        <v>57</v>
      </c>
      <c r="AH10" s="35" t="n">
        <v>52</v>
      </c>
      <c r="AI10" s="35" t="n">
        <v>48</v>
      </c>
      <c r="AJ10" s="35" t="n">
        <v>45</v>
      </c>
      <c r="AK10" s="35" t="n">
        <v>41</v>
      </c>
    </row>
    <row r="11" customFormat="false" ht="13.8" hidden="false" customHeight="false" outlineLevel="0" collapsed="false">
      <c r="A11" s="21" t="n">
        <v>4</v>
      </c>
      <c r="B11" s="21" t="s">
        <v>41</v>
      </c>
      <c r="C11" s="24" t="s">
        <v>42</v>
      </c>
      <c r="D11" s="25" t="n">
        <v>20</v>
      </c>
      <c r="E11" s="25" t="n">
        <v>70</v>
      </c>
      <c r="F11" s="25" t="n">
        <v>50</v>
      </c>
      <c r="G11" s="21" t="n">
        <v>15</v>
      </c>
      <c r="H11" s="21" t="n">
        <v>2.5</v>
      </c>
      <c r="I11" s="21" t="n">
        <v>4.2</v>
      </c>
      <c r="J11" s="21" t="n">
        <v>0.85</v>
      </c>
      <c r="K11" s="21" t="n">
        <v>0</v>
      </c>
      <c r="L11" s="26" t="n">
        <v>200</v>
      </c>
      <c r="M11" s="27" t="n">
        <f aca="false">(G11*H11)/((I11-J11-K11)*(G11+H11))</f>
        <v>0.639658848614072</v>
      </c>
      <c r="N11" s="28" t="n">
        <f aca="false">INDEX(AA11:AK11,0,MATCH(ROUND(M11,0),$AA$4:$AK$4,0))/100</f>
        <v>1.01</v>
      </c>
      <c r="O11" s="29" t="n">
        <f aca="false">0.8*0.95*0.95</f>
        <v>0.722</v>
      </c>
      <c r="P11" s="21" t="n">
        <v>15</v>
      </c>
      <c r="Q11" s="21" t="n">
        <v>1500</v>
      </c>
      <c r="R11" s="30" t="n">
        <f aca="false">(L11*(G11*H11)/(O11*N11*Q11))</f>
        <v>6.85664134280464</v>
      </c>
      <c r="S11" s="30" t="n">
        <f aca="false">((R11*G11)/H11)^0.5</f>
        <v>6.41403523975569</v>
      </c>
      <c r="T11" s="30" t="n">
        <f aca="false">((R11*H11)/G11)^0.5</f>
        <v>1.06900587329261</v>
      </c>
      <c r="U11" s="26" t="n">
        <v>7</v>
      </c>
      <c r="V11" s="26" t="n">
        <v>1</v>
      </c>
      <c r="W11" s="31" t="n">
        <f aca="false">U11*V11</f>
        <v>7</v>
      </c>
      <c r="X11" s="32" t="n">
        <f aca="false">ROUND((W11*L11)/R11,0)</f>
        <v>204</v>
      </c>
      <c r="Y11" s="33" t="n">
        <f aca="false">P11*W11/(G11*H11)</f>
        <v>2.8</v>
      </c>
      <c r="Z11" s="33" t="n">
        <f aca="false">SQRT(G11*H11/W11)/(I11-J11-K11)</f>
        <v>0.690910522218322</v>
      </c>
      <c r="AA11" s="35" t="n">
        <v>116</v>
      </c>
      <c r="AB11" s="35" t="n">
        <v>101</v>
      </c>
      <c r="AC11" s="35" t="n">
        <v>88</v>
      </c>
      <c r="AD11" s="35" t="n">
        <v>77</v>
      </c>
      <c r="AE11" s="35" t="n">
        <v>68</v>
      </c>
      <c r="AF11" s="35" t="n">
        <v>61</v>
      </c>
      <c r="AG11" s="35" t="n">
        <v>55</v>
      </c>
      <c r="AH11" s="35" t="n">
        <v>50</v>
      </c>
      <c r="AI11" s="35" t="n">
        <v>46</v>
      </c>
      <c r="AJ11" s="35" t="n">
        <v>42</v>
      </c>
      <c r="AK11" s="35" t="n">
        <v>39</v>
      </c>
    </row>
  </sheetData>
  <mergeCells count="5">
    <mergeCell ref="A1:Z1"/>
    <mergeCell ref="D3:F3"/>
    <mergeCell ref="R3:T3"/>
    <mergeCell ref="U3:W3"/>
    <mergeCell ref="AA3:AK3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7" colorId="64" zoomScale="130" zoomScaleNormal="170" zoomScalePageLayoutView="130" workbookViewId="0">
      <selection pane="topLeft" activeCell="I20" activeCellId="0" sqref="I20"/>
    </sheetView>
  </sheetViews>
  <sheetFormatPr defaultColWidth="9.171875" defaultRowHeight="1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2017-03-18T15:09:04Z</dcterms:created>
  <dc:creator>User</dc:creator>
  <dc:description/>
  <dc:language>en-IN</dc:language>
  <cp:lastModifiedBy/>
  <cp:lastPrinted>2021-04-07T16:30:37Z</cp:lastPrinted>
  <dcterms:modified xsi:type="dcterms:W3CDTF">2021-04-07T16:33:49Z</dcterms:modified>
  <cp:revision>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