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bmersible pump" sheetId="1" state="visible" r:id="rId2"/>
    <sheet name="e values" sheetId="2" state="visible" r:id="rId3"/>
    <sheet name="kl valu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<sst xmlns="http://schemas.openxmlformats.org/spreadsheetml/2006/main" count="148" uniqueCount="98">
  <si>
    <t xml:space="preserve">HEAD CALCULATION SHEET FOR CHILLED WATER PUMP</t>
  </si>
  <si>
    <t xml:space="preserve">Sl.No</t>
  </si>
  <si>
    <t xml:space="preserve">Type</t>
  </si>
  <si>
    <t xml:space="preserve">Desc</t>
  </si>
  <si>
    <t xml:space="preserve">Nos</t>
  </si>
  <si>
    <t xml:space="preserve">Length</t>
  </si>
  <si>
    <t xml:space="preserve">dia</t>
  </si>
  <si>
    <t xml:space="preserve">Discharge</t>
  </si>
  <si>
    <t xml:space="preserve">v</t>
  </si>
  <si>
    <t xml:space="preserve">Re</t>
  </si>
  <si>
    <t xml:space="preserve">e</t>
  </si>
  <si>
    <t xml:space="preserve">f</t>
  </si>
  <si>
    <t xml:space="preserve">K</t>
  </si>
  <si>
    <t xml:space="preserve">Head loss</t>
  </si>
  <si>
    <t xml:space="preserve">Cumulative</t>
  </si>
  <si>
    <t xml:space="preserve">m</t>
  </si>
  <si>
    <t xml:space="preserve">mm</t>
  </si>
  <si>
    <t xml:space="preserve">l/s</t>
  </si>
  <si>
    <t xml:space="preserve">m/s</t>
  </si>
  <si>
    <t xml:space="preserve">Pipe</t>
  </si>
  <si>
    <t xml:space="preserve">Suction line motor</t>
  </si>
  <si>
    <t xml:space="preserve">Fitting</t>
  </si>
  <si>
    <t xml:space="preserve">Bend</t>
  </si>
  <si>
    <t xml:space="preserve">Butterfly suction</t>
  </si>
  <si>
    <t xml:space="preserve">Y strainer suction</t>
  </si>
  <si>
    <t xml:space="preserve">NRV delivery</t>
  </si>
  <si>
    <t xml:space="preserve">Butterfly delivery</t>
  </si>
  <si>
    <t xml:space="preserve">Delivery line</t>
  </si>
  <si>
    <t xml:space="preserve">Tee Delivery</t>
  </si>
  <si>
    <t xml:space="preserve">Delivery header</t>
  </si>
  <si>
    <t xml:space="preserve">Bends</t>
  </si>
  <si>
    <t xml:space="preserve">Tee</t>
  </si>
  <si>
    <t xml:space="preserve">Chiller suction</t>
  </si>
  <si>
    <t xml:space="preserve">Equipment</t>
  </si>
  <si>
    <t xml:space="preserve">Chiller coil</t>
  </si>
  <si>
    <t xml:space="preserve">Balancing valve</t>
  </si>
  <si>
    <t xml:space="preserve">Chiller delivery</t>
  </si>
  <si>
    <t xml:space="preserve">Chiller out line</t>
  </si>
  <si>
    <t xml:space="preserve">Butterfly</t>
  </si>
  <si>
    <t xml:space="preserve">BSL3 in line</t>
  </si>
  <si>
    <t xml:space="preserve">AHU line in</t>
  </si>
  <si>
    <t xml:space="preserve">Three way valve</t>
  </si>
  <si>
    <t xml:space="preserve">Cooling coil 8 row</t>
  </si>
  <si>
    <t xml:space="preserve">AHU line out</t>
  </si>
  <si>
    <t xml:space="preserve">BSL3 out line</t>
  </si>
  <si>
    <t xml:space="preserve">Chiller in line</t>
  </si>
  <si>
    <t xml:space="preserve">Tee suction motor</t>
  </si>
  <si>
    <t xml:space="preserve">Gravity</t>
  </si>
  <si>
    <t xml:space="preserve">Head diff b/w motor and final outlet max</t>
  </si>
  <si>
    <t xml:space="preserve">Say after 10% safety factor</t>
  </si>
  <si>
    <t xml:space="preserve">(m)</t>
  </si>
  <si>
    <t xml:space="preserve">Power of motor with 60% pump efficiency, 90% motor efficiency and 20% safety margin</t>
  </si>
  <si>
    <t xml:space="preserve">(hp)</t>
  </si>
  <si>
    <t xml:space="preserve">PVC</t>
  </si>
  <si>
    <t xml:space="preserve">Concrete</t>
  </si>
  <si>
    <t xml:space="preserve">GI</t>
  </si>
  <si>
    <t xml:space="preserve">k</t>
  </si>
  <si>
    <t xml:space="preserve">Globe valve (fully open)</t>
  </si>
  <si>
    <t xml:space="preserve">Globe valve (half open)</t>
  </si>
  <si>
    <t xml:space="preserve">Angle valve (fully open)</t>
  </si>
  <si>
    <t xml:space="preserve">Swing check valve (fully open)</t>
  </si>
  <si>
    <t xml:space="preserve">Butterfly valve (fully open)</t>
  </si>
  <si>
    <t xml:space="preserve">Gate valve (fully open)</t>
  </si>
  <si>
    <t xml:space="preserve">Gate valve (3/4 open)</t>
  </si>
  <si>
    <t xml:space="preserve">Gate valve (half open)</t>
  </si>
  <si>
    <t xml:space="preserve">Gate valve (one-quarter open)</t>
  </si>
  <si>
    <t xml:space="preserve">Check valve, swing type (fully open)</t>
  </si>
  <si>
    <t xml:space="preserve">Check valve, lift type (fully open)</t>
  </si>
  <si>
    <t xml:space="preserve">Check valve, ball type (fully open)</t>
  </si>
  <si>
    <t xml:space="preserve">Foot Valve (fully open)</t>
  </si>
  <si>
    <t xml:space="preserve">Close return bend (180º)</t>
  </si>
  <si>
    <t xml:space="preserve">Standard tee</t>
  </si>
  <si>
    <t xml:space="preserve">Standard (short radius) elbow (90º)</t>
  </si>
  <si>
    <t xml:space="preserve">Medium radius elbow (90º)</t>
  </si>
  <si>
    <t xml:space="preserve">Long sweep elbow (90º)</t>
  </si>
  <si>
    <t xml:space="preserve">45 degree elbow</t>
  </si>
  <si>
    <t xml:space="preserve">Pipe entrance (Square-edged)</t>
  </si>
  <si>
    <t xml:space="preserve">Pipe entrance (Re-entrant)</t>
  </si>
  <si>
    <t xml:space="preserve">Pipe entrance (Rounded, r/D &lt; 0.16)</t>
  </si>
  <si>
    <t xml:space="preserve">Pipe exit</t>
  </si>
  <si>
    <t xml:space="preserve">Sudden contraction (2 to 1)</t>
  </si>
  <si>
    <t xml:space="preserve">Sudden contraction (5 to 1)</t>
  </si>
  <si>
    <t xml:space="preserve">Sudden contraction (10 to 1)</t>
  </si>
  <si>
    <t xml:space="preserve">Orifice plate (1.5 to 1)</t>
  </si>
  <si>
    <t xml:space="preserve">Orifice plate (2 to 1)</t>
  </si>
  <si>
    <t xml:space="preserve">Orifice plate (4 to 1)</t>
  </si>
  <si>
    <t xml:space="preserve">Sudden enlargement</t>
  </si>
  <si>
    <r>
      <rPr>
        <b val="true"/>
        <sz val="11"/>
        <color rgb="FF000000"/>
        <rFont val="Calibri"/>
        <family val="2"/>
        <charset val="1"/>
      </rPr>
      <t xml:space="preserve">(1-A</t>
    </r>
    <r>
      <rPr>
        <b val="true"/>
        <vertAlign val="subscript"/>
        <sz val="11"/>
        <color rgb="FF000000"/>
        <rFont val="Calibri"/>
        <family val="2"/>
        <charset val="1"/>
      </rPr>
      <t xml:space="preserve">1</t>
    </r>
    <r>
      <rPr>
        <b val="true"/>
        <sz val="11"/>
        <color rgb="FF000000"/>
        <rFont val="Calibri"/>
        <family val="2"/>
        <charset val="1"/>
      </rPr>
      <t xml:space="preserve">/A</t>
    </r>
    <r>
      <rPr>
        <b val="true"/>
        <vertAlign val="subscript"/>
        <sz val="11"/>
        <color rgb="FF000000"/>
        <rFont val="Calibri"/>
        <family val="2"/>
        <charset val="1"/>
      </rPr>
      <t xml:space="preserve">2</t>
    </r>
    <r>
      <rPr>
        <b val="true"/>
        <sz val="11"/>
        <color rgb="FF000000"/>
        <rFont val="Calibri"/>
        <family val="2"/>
        <charset val="1"/>
      </rPr>
      <t xml:space="preserve">)</t>
    </r>
    <r>
      <rPr>
        <b val="true"/>
        <vertAlign val="superscript"/>
        <sz val="11"/>
        <color rgb="FF000000"/>
        <rFont val="Calibri"/>
        <family val="2"/>
        <charset val="1"/>
      </rPr>
      <t xml:space="preserve">2</t>
    </r>
  </si>
  <si>
    <t xml:space="preserve">90 degree miter bend (without vanes)</t>
  </si>
  <si>
    <t xml:space="preserve">90 degree miter bend (with vanes)</t>
  </si>
  <si>
    <t xml:space="preserve">General contraction (30 degree included angle)</t>
  </si>
  <si>
    <t xml:space="preserve">General contraction (70 degree included angle)</t>
  </si>
  <si>
    <t xml:space="preserve">Tee, Flanged, Dividing Line Flow</t>
  </si>
  <si>
    <t xml:space="preserve">Tee, Threaded, Dividing Line Flow</t>
  </si>
  <si>
    <t xml:space="preserve">Tee, Flanged, Dividing Branched Flow</t>
  </si>
  <si>
    <t xml:space="preserve">Tee, Threaded , Dividing Branch Flow</t>
  </si>
  <si>
    <t xml:space="preserve">Y stariner</t>
  </si>
  <si>
    <t xml:space="preserve">2 (clean) to 10 (dirty)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</si>
</sst>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M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omic Sans MS"/>
      <family val="4"/>
      <charset val="1"/>
    </font>
    <font>
      <b val="true"/>
      <sz val="11"/>
      <name val="Comic Sans MS"/>
      <family val="4"/>
      <charset val="1"/>
    </font>
    <font>
      <b val="true"/>
      <i val="true"/>
      <sz val="11"/>
      <name val="Comic Sans MS"/>
      <family val="4"/>
      <charset val="1"/>
    </font>
    <font>
      <i val="true"/>
      <sz val="11"/>
      <name val="Comic Sans MS"/>
      <family val="4"/>
      <charset val="1"/>
    </font>
    <font>
      <sz val="11"/>
      <color rgb="FF000000"/>
      <name val="Comic Sans MS"/>
      <family val="4"/>
      <charset val="1"/>
    </font>
    <font>
      <b val="true"/>
      <sz val="11"/>
      <color rgb="FF000000"/>
      <name val="Comic Sans MS"/>
      <family val="4"/>
      <charset val="1"/>
    </font>
    <font>
      <b val="true"/>
      <sz val="11"/>
      <color rgb="FF000000"/>
      <name val="Calibri"/>
      <family val="2"/>
      <charset val="1"/>
    </font>
    <font>
      <b val="true"/>
      <vertAlign val="subscript"/>
      <sz val="11"/>
      <color rgb="FF000000"/>
      <name val="Calibri"/>
      <family val="2"/>
      <charset val="1"/>
    </font>
    <font>
      <b val="true"/>
      <vertAlign val="superscript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E8CB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47"/>
  <sheetViews>
    <sheetView showFormulas="false" showGridLines="true" showRowColHeaders="true" showZeros="true" rightToLeft="false" tabSelected="true" showOutlineSymbols="true" defaultGridColor="true" view="pageBreakPreview" topLeftCell="A31" colorId="64" zoomScale="110" zoomScaleNormal="100" zoomScalePageLayoutView="110" workbookViewId="0">
      <selection pane="topLeft" activeCell="N48" activeCellId="0" sqref="N48"/>
    </sheetView>
  </sheetViews>
  <sheetFormatPr defaultRowHeight="13.8" zeroHeight="false" outlineLevelRow="0" outlineLevelCol="0"/>
  <cols>
    <col collapsed="false" customWidth="true" hidden="false" outlineLevel="0" max="1" min="1" style="1" width="6.85"/>
    <col collapsed="false" customWidth="true" hidden="false" outlineLevel="0" max="2" min="2" style="1" width="12.29"/>
    <col collapsed="false" customWidth="true" hidden="false" outlineLevel="0" max="3" min="3" style="2" width="24.43"/>
    <col collapsed="false" customWidth="true" hidden="false" outlineLevel="0" max="4" min="4" style="1" width="8"/>
    <col collapsed="false" customWidth="true" hidden="false" outlineLevel="0" max="6" min="5" style="1" width="9.14"/>
    <col collapsed="false" customWidth="true" hidden="false" outlineLevel="0" max="7" min="7" style="1" width="11.86"/>
    <col collapsed="false" customWidth="true" hidden="false" outlineLevel="0" max="8" min="8" style="1" width="8.42"/>
    <col collapsed="false" customWidth="true" hidden="false" outlineLevel="0" max="9" min="9" style="1" width="10"/>
    <col collapsed="false" customWidth="true" hidden="false" outlineLevel="0" max="10" min="10" style="1" width="8.42"/>
    <col collapsed="false" customWidth="true" hidden="false" outlineLevel="0" max="11" min="11" style="1" width="7.7"/>
    <col collapsed="false" customWidth="true" hidden="false" outlineLevel="0" max="12" min="12" style="1" width="6.57"/>
    <col collapsed="false" customWidth="true" hidden="false" outlineLevel="0" max="13" min="13" style="1" width="11.14"/>
    <col collapsed="false" customWidth="true" hidden="false" outlineLevel="0" max="14" min="14" style="1" width="15.29"/>
    <col collapsed="false" customWidth="true" hidden="false" outlineLevel="0" max="1025" min="15" style="1" width="9.14"/>
  </cols>
  <sheetData>
    <row r="1" customFormat="false" ht="13.8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3" s="4" customFormat="true" ht="17.15" hidden="false" customHeight="false" outlineLevel="0" collapsed="false">
      <c r="A3" s="4" t="s">
        <v>1</v>
      </c>
      <c r="B3" s="4" t="s">
        <v>2</v>
      </c>
      <c r="C3" s="5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</row>
    <row r="4" s="6" customFormat="true" ht="13.8" hidden="false" customHeight="false" outlineLevel="0" collapsed="false">
      <c r="C4" s="7"/>
      <c r="E4" s="6" t="s">
        <v>15</v>
      </c>
      <c r="F4" s="6" t="s">
        <v>16</v>
      </c>
      <c r="G4" s="6" t="s">
        <v>17</v>
      </c>
      <c r="H4" s="6" t="s">
        <v>18</v>
      </c>
      <c r="N4" s="8"/>
    </row>
    <row r="5" customFormat="false" ht="16.5" hidden="false" customHeight="false" outlineLevel="0" collapsed="false">
      <c r="A5" s="1" t="n">
        <v>1</v>
      </c>
      <c r="B5" s="1" t="s">
        <v>19</v>
      </c>
      <c r="C5" s="9" t="s">
        <v>20</v>
      </c>
      <c r="E5" s="10" t="n">
        <v>3</v>
      </c>
      <c r="F5" s="10" t="n">
        <v>125</v>
      </c>
      <c r="G5" s="10" t="n">
        <f aca="false">0.1685*100</f>
        <v>16.85</v>
      </c>
      <c r="H5" s="1" t="n">
        <f aca="false">ROUND(G5*0.001/(3.14*F5*F5/4000000),2)</f>
        <v>1.37</v>
      </c>
      <c r="I5" s="1" t="n">
        <f aca="false">1000*H5*F5/1000/0.0008</f>
        <v>214062.5</v>
      </c>
      <c r="J5" s="10" t="n">
        <v>0.2</v>
      </c>
      <c r="K5" s="1" t="n">
        <f aca="false">IF(0.11*(J5/F5+68/I5)^0.25 &gt;= 0.18, ROUND(0.11*(J5/F5+68/I5)^0.25,4), ROUND(0.0028 + (0.11*(J5/F5+68/I5)^0.25)*0.85,4))</f>
        <v>0.0224</v>
      </c>
      <c r="M5" s="1" t="n">
        <f aca="false">ROUND(E5*K5*H5*H5/(2*9.8*F5/1000),3)</f>
        <v>0.051</v>
      </c>
      <c r="N5" s="1" t="n">
        <f aca="false">SUM(M$4:M5)</f>
        <v>0.051</v>
      </c>
    </row>
    <row r="6" customFormat="false" ht="16.6" hidden="false" customHeight="false" outlineLevel="0" collapsed="false">
      <c r="A6" s="1" t="n">
        <v>2</v>
      </c>
      <c r="B6" s="1" t="s">
        <v>21</v>
      </c>
      <c r="C6" s="9" t="s">
        <v>22</v>
      </c>
      <c r="D6" s="10" t="n">
        <v>1</v>
      </c>
      <c r="F6" s="10" t="n">
        <v>125</v>
      </c>
      <c r="G6" s="10" t="n">
        <f aca="false">$G$5</f>
        <v>16.85</v>
      </c>
      <c r="H6" s="1" t="n">
        <f aca="false">ROUND(G6*0.001/(3.14*F6*F6/4000000),2)</f>
        <v>1.37</v>
      </c>
      <c r="L6" s="10" t="n">
        <v>0.7</v>
      </c>
      <c r="M6" s="1" t="n">
        <f aca="false">ROUND(D6*L6*H6*H6/(2*9.8),3)</f>
        <v>0.067</v>
      </c>
      <c r="N6" s="1" t="n">
        <f aca="false">SUM(M$4:M6)</f>
        <v>0.118</v>
      </c>
    </row>
    <row r="7" customFormat="false" ht="16.95" hidden="false" customHeight="false" outlineLevel="0" collapsed="false">
      <c r="A7" s="1" t="n">
        <v>3</v>
      </c>
      <c r="B7" s="1" t="s">
        <v>21</v>
      </c>
      <c r="C7" s="9" t="s">
        <v>23</v>
      </c>
      <c r="D7" s="10" t="n">
        <v>1</v>
      </c>
      <c r="F7" s="10" t="n">
        <v>125</v>
      </c>
      <c r="G7" s="10" t="n">
        <f aca="false">$G$5</f>
        <v>16.85</v>
      </c>
      <c r="H7" s="1" t="n">
        <f aca="false">ROUND(G7*0.001/(3.14*F7*F7/4000000),2)</f>
        <v>1.37</v>
      </c>
      <c r="L7" s="10" t="n">
        <v>0.4</v>
      </c>
      <c r="M7" s="1" t="n">
        <f aca="false">ROUND(D7*L7*H7*H7/(2*9.8),3)</f>
        <v>0.038</v>
      </c>
      <c r="N7" s="1" t="n">
        <f aca="false">SUM(M$4:M7)</f>
        <v>0.156</v>
      </c>
    </row>
    <row r="8" customFormat="false" ht="16.95" hidden="false" customHeight="false" outlineLevel="0" collapsed="false">
      <c r="A8" s="1" t="n">
        <v>4</v>
      </c>
      <c r="B8" s="1" t="s">
        <v>21</v>
      </c>
      <c r="C8" s="9" t="s">
        <v>24</v>
      </c>
      <c r="D8" s="10" t="n">
        <v>1</v>
      </c>
      <c r="F8" s="10" t="n">
        <v>125</v>
      </c>
      <c r="G8" s="10" t="n">
        <f aca="false">$G$5</f>
        <v>16.85</v>
      </c>
      <c r="H8" s="1" t="n">
        <f aca="false">ROUND(G8*0.001/(3.14*F8*F8/4000000),2)</f>
        <v>1.37</v>
      </c>
      <c r="L8" s="10" t="n">
        <v>10</v>
      </c>
      <c r="M8" s="1" t="n">
        <f aca="false">ROUND(D8*L8*H8*H8/(2*9.8),3)</f>
        <v>0.958</v>
      </c>
      <c r="N8" s="1" t="n">
        <f aca="false">SUM(M$4:M8)</f>
        <v>1.114</v>
      </c>
    </row>
    <row r="9" customFormat="false" ht="16.95" hidden="false" customHeight="false" outlineLevel="0" collapsed="false">
      <c r="A9" s="1" t="n">
        <v>5</v>
      </c>
      <c r="B9" s="1" t="s">
        <v>21</v>
      </c>
      <c r="C9" s="9" t="s">
        <v>25</v>
      </c>
      <c r="D9" s="10" t="n">
        <v>1</v>
      </c>
      <c r="F9" s="10" t="n">
        <v>125</v>
      </c>
      <c r="G9" s="10" t="n">
        <f aca="false">$G$5</f>
        <v>16.85</v>
      </c>
      <c r="H9" s="1" t="n">
        <f aca="false">ROUND(G9*0.001/(3.14*F9*F9/4000000),2)</f>
        <v>1.37</v>
      </c>
      <c r="L9" s="10" t="n">
        <v>2.3</v>
      </c>
      <c r="M9" s="1" t="n">
        <f aca="false">ROUND(D9*L9*H9*H9/(2*9.8),3)</f>
        <v>0.22</v>
      </c>
      <c r="N9" s="1" t="n">
        <f aca="false">SUM(M$4:M9)</f>
        <v>1.334</v>
      </c>
    </row>
    <row r="10" customFormat="false" ht="16.95" hidden="false" customHeight="false" outlineLevel="0" collapsed="false">
      <c r="A10" s="1" t="n">
        <v>6</v>
      </c>
      <c r="B10" s="1" t="s">
        <v>21</v>
      </c>
      <c r="C10" s="9" t="s">
        <v>26</v>
      </c>
      <c r="D10" s="10" t="n">
        <v>1</v>
      </c>
      <c r="F10" s="10" t="n">
        <v>125</v>
      </c>
      <c r="G10" s="10" t="n">
        <f aca="false">$G$5</f>
        <v>16.85</v>
      </c>
      <c r="H10" s="1" t="n">
        <f aca="false">ROUND(G10*0.001/(3.14*F10*F10/4000000),2)</f>
        <v>1.37</v>
      </c>
      <c r="L10" s="10" t="n">
        <v>0.4</v>
      </c>
      <c r="M10" s="1" t="n">
        <f aca="false">ROUND(D10*L10*H10*H10/(2*9.8),3)</f>
        <v>0.038</v>
      </c>
      <c r="N10" s="1" t="n">
        <f aca="false">SUM(M$4:M10)</f>
        <v>1.372</v>
      </c>
    </row>
    <row r="11" customFormat="false" ht="16.6" hidden="false" customHeight="false" outlineLevel="0" collapsed="false">
      <c r="A11" s="1" t="n">
        <v>7</v>
      </c>
      <c r="B11" s="1" t="s">
        <v>19</v>
      </c>
      <c r="C11" s="9" t="s">
        <v>27</v>
      </c>
      <c r="E11" s="10" t="n">
        <v>3</v>
      </c>
      <c r="F11" s="10" t="n">
        <v>125</v>
      </c>
      <c r="G11" s="10" t="n">
        <f aca="false">$G$5</f>
        <v>16.85</v>
      </c>
      <c r="H11" s="1" t="n">
        <f aca="false">ROUND(G11*0.001/(3.14*F11*F11/4000000),2)</f>
        <v>1.37</v>
      </c>
      <c r="I11" s="1" t="n">
        <f aca="false">1000*H11*F11/1000/0.0008</f>
        <v>214062.5</v>
      </c>
      <c r="J11" s="10" t="n">
        <v>0.2</v>
      </c>
      <c r="K11" s="1" t="n">
        <f aca="false">IF(0.11*(J11/F11+68/I11)^0.25 &gt;= 0.18, ROUND(0.11*(J11/F11+68/I11)^0.25,4), ROUND(0.0028 + (0.11*(J11/F11+68/I11)^0.25)*0.85,4))</f>
        <v>0.0224</v>
      </c>
      <c r="M11" s="1" t="n">
        <f aca="false">ROUND(E11*K11*H11*H11/(2*9.8*F11/1000),3)</f>
        <v>0.051</v>
      </c>
      <c r="N11" s="1" t="n">
        <f aca="false">SUM(M$4:M11)</f>
        <v>1.423</v>
      </c>
    </row>
    <row r="12" customFormat="false" ht="16.95" hidden="false" customHeight="false" outlineLevel="0" collapsed="false">
      <c r="A12" s="1" t="n">
        <v>8</v>
      </c>
      <c r="B12" s="1" t="s">
        <v>21</v>
      </c>
      <c r="C12" s="9" t="s">
        <v>28</v>
      </c>
      <c r="D12" s="10" t="n">
        <v>1</v>
      </c>
      <c r="F12" s="10" t="n">
        <v>125</v>
      </c>
      <c r="G12" s="10" t="n">
        <f aca="false">$G$5</f>
        <v>16.85</v>
      </c>
      <c r="H12" s="1" t="n">
        <f aca="false">ROUND(G12*0.001/(3.14*F12*F12/4000000),2)</f>
        <v>1.37</v>
      </c>
      <c r="L12" s="10" t="n">
        <v>1.8</v>
      </c>
      <c r="M12" s="1" t="n">
        <f aca="false">ROUND(D12*L12*H12*H12/(2*9.8),3)</f>
        <v>0.172</v>
      </c>
      <c r="N12" s="1" t="n">
        <f aca="false">SUM(M$4:M12)</f>
        <v>1.595</v>
      </c>
    </row>
    <row r="13" customFormat="false" ht="16.6" hidden="false" customHeight="false" outlineLevel="0" collapsed="false">
      <c r="A13" s="1" t="n">
        <v>9</v>
      </c>
      <c r="B13" s="1" t="s">
        <v>19</v>
      </c>
      <c r="C13" s="9" t="s">
        <v>29</v>
      </c>
      <c r="E13" s="10" t="n">
        <v>3</v>
      </c>
      <c r="F13" s="10" t="n">
        <v>150</v>
      </c>
      <c r="G13" s="10" t="n">
        <f aca="false">$G$5*2</f>
        <v>33.7</v>
      </c>
      <c r="H13" s="1" t="n">
        <f aca="false">ROUND(G13*0.001/(3.14*F13*F13/4000000),2)</f>
        <v>1.91</v>
      </c>
      <c r="I13" s="1" t="n">
        <f aca="false">1000*H13*F13/1000/0.0008</f>
        <v>358125</v>
      </c>
      <c r="J13" s="10" t="n">
        <v>0.2</v>
      </c>
      <c r="K13" s="1" t="n">
        <f aca="false">IF(0.11*(J13/F13+68/I13)^0.25 &gt;= 0.18, ROUND(0.11*(J13/F13+68/I13)^0.25,4), ROUND(0.0028 + (0.11*(J13/F13+68/I13)^0.25)*0.85,4))</f>
        <v>0.0213</v>
      </c>
      <c r="M13" s="1" t="n">
        <f aca="false">ROUND(E13*K13*H13*H13/(2*9.8*F13/1000),3)</f>
        <v>0.079</v>
      </c>
      <c r="N13" s="1" t="n">
        <f aca="false">SUM(M$4:M13)</f>
        <v>1.674</v>
      </c>
    </row>
    <row r="14" customFormat="false" ht="16.95" hidden="false" customHeight="false" outlineLevel="0" collapsed="false">
      <c r="A14" s="1" t="n">
        <v>10</v>
      </c>
      <c r="B14" s="1" t="s">
        <v>21</v>
      </c>
      <c r="C14" s="9" t="s">
        <v>30</v>
      </c>
      <c r="D14" s="10" t="n">
        <v>2</v>
      </c>
      <c r="F14" s="10" t="n">
        <v>150</v>
      </c>
      <c r="G14" s="10" t="n">
        <f aca="false">$G$5*2</f>
        <v>33.7</v>
      </c>
      <c r="H14" s="1" t="n">
        <f aca="false">ROUND(G14*0.001/(3.14*F14*F14/4000000),2)</f>
        <v>1.91</v>
      </c>
      <c r="L14" s="10" t="n">
        <v>0.7</v>
      </c>
      <c r="M14" s="1" t="n">
        <f aca="false">ROUND(D14*L14*H14*H14/(2*9.8),3)</f>
        <v>0.261</v>
      </c>
      <c r="N14" s="1" t="n">
        <f aca="false">SUM(M$4:M14)</f>
        <v>1.935</v>
      </c>
    </row>
    <row r="15" customFormat="false" ht="16.95" hidden="false" customHeight="false" outlineLevel="0" collapsed="false">
      <c r="A15" s="1" t="n">
        <v>11</v>
      </c>
      <c r="B15" s="1" t="s">
        <v>21</v>
      </c>
      <c r="C15" s="9" t="s">
        <v>31</v>
      </c>
      <c r="D15" s="10" t="n">
        <v>1</v>
      </c>
      <c r="F15" s="10" t="n">
        <v>125</v>
      </c>
      <c r="G15" s="10" t="n">
        <f aca="false">$G$5</f>
        <v>16.85</v>
      </c>
      <c r="H15" s="1" t="n">
        <f aca="false">ROUND(G15*0.001/(3.14*F15*F15/4000000),2)</f>
        <v>1.37</v>
      </c>
      <c r="L15" s="10" t="n">
        <v>1.8</v>
      </c>
      <c r="M15" s="1" t="n">
        <f aca="false">ROUND(D15*L15*H15*H15/(2*9.8),3)</f>
        <v>0.172</v>
      </c>
      <c r="N15" s="1" t="n">
        <f aca="false">SUM(M$4:M15)</f>
        <v>2.107</v>
      </c>
    </row>
    <row r="16" customFormat="false" ht="16.6" hidden="false" customHeight="false" outlineLevel="0" collapsed="false">
      <c r="A16" s="1" t="n">
        <v>12</v>
      </c>
      <c r="B16" s="1" t="s">
        <v>19</v>
      </c>
      <c r="C16" s="9" t="s">
        <v>32</v>
      </c>
      <c r="E16" s="10" t="n">
        <v>3</v>
      </c>
      <c r="F16" s="10" t="n">
        <v>125</v>
      </c>
      <c r="G16" s="10" t="n">
        <f aca="false">$G$5</f>
        <v>16.85</v>
      </c>
      <c r="H16" s="1" t="n">
        <f aca="false">ROUND(G16*0.001/(3.14*F16*F16/4000000),2)</f>
        <v>1.37</v>
      </c>
      <c r="I16" s="1" t="n">
        <f aca="false">1000*H16*F16/1000/0.0008</f>
        <v>214062.5</v>
      </c>
      <c r="J16" s="10" t="n">
        <v>0.2</v>
      </c>
      <c r="K16" s="1" t="n">
        <f aca="false">IF(0.11*(J16/F16+68/I16)^0.25 &gt;= 0.18, ROUND(0.11*(J16/F16+68/I16)^0.25,4), ROUND(0.0028 + (0.11*(J16/F16+68/I16)^0.25)*0.85,4))</f>
        <v>0.0224</v>
      </c>
      <c r="M16" s="1" t="n">
        <f aca="false">ROUND(E16*K16*H16*H16/(2*9.8*F16/1000),3)</f>
        <v>0.051</v>
      </c>
      <c r="N16" s="1" t="n">
        <f aca="false">SUM(M$4:M16)</f>
        <v>2.158</v>
      </c>
    </row>
    <row r="17" customFormat="false" ht="16.95" hidden="false" customHeight="false" outlineLevel="0" collapsed="false">
      <c r="A17" s="1" t="n">
        <v>13</v>
      </c>
      <c r="B17" s="1" t="s">
        <v>21</v>
      </c>
      <c r="C17" s="9" t="s">
        <v>30</v>
      </c>
      <c r="D17" s="10" t="n">
        <v>2</v>
      </c>
      <c r="F17" s="10" t="n">
        <v>125</v>
      </c>
      <c r="G17" s="10" t="n">
        <f aca="false">$G$5</f>
        <v>16.85</v>
      </c>
      <c r="H17" s="1" t="n">
        <f aca="false">ROUND(G17*0.001/(3.14*F17*F17/4000000),2)</f>
        <v>1.37</v>
      </c>
      <c r="L17" s="10" t="n">
        <v>0.7</v>
      </c>
      <c r="M17" s="1" t="n">
        <f aca="false">ROUND(D17*L17*H17*H17/(2*9.8),3)</f>
        <v>0.134</v>
      </c>
      <c r="N17" s="1" t="n">
        <f aca="false">SUM(M$4:M17)</f>
        <v>2.292</v>
      </c>
    </row>
    <row r="18" customFormat="false" ht="16.95" hidden="false" customHeight="false" outlineLevel="0" collapsed="false">
      <c r="A18" s="1" t="n">
        <v>14</v>
      </c>
      <c r="B18" s="1" t="s">
        <v>21</v>
      </c>
      <c r="C18" s="9" t="s">
        <v>23</v>
      </c>
      <c r="D18" s="10" t="n">
        <v>1</v>
      </c>
      <c r="F18" s="10" t="n">
        <v>125</v>
      </c>
      <c r="G18" s="10" t="n">
        <f aca="false">$G$5</f>
        <v>16.85</v>
      </c>
      <c r="H18" s="1" t="n">
        <f aca="false">ROUND(G18*0.001/(3.14*F18*F18/4000000),2)</f>
        <v>1.37</v>
      </c>
      <c r="L18" s="10" t="n">
        <v>0.4</v>
      </c>
      <c r="M18" s="1" t="n">
        <f aca="false">ROUND(D18*L18*H18*H18/(2*9.8),3)</f>
        <v>0.038</v>
      </c>
      <c r="N18" s="1" t="n">
        <f aca="false">SUM(M$4:M18)</f>
        <v>2.33</v>
      </c>
    </row>
    <row r="19" customFormat="false" ht="16.6" hidden="false" customHeight="false" outlineLevel="0" collapsed="false">
      <c r="A19" s="1" t="n">
        <v>15</v>
      </c>
      <c r="B19" s="1" t="s">
        <v>33</v>
      </c>
      <c r="C19" s="9" t="s">
        <v>34</v>
      </c>
      <c r="F19" s="10" t="n">
        <v>125</v>
      </c>
      <c r="G19" s="10" t="n">
        <f aca="false">0.1685*30</f>
        <v>5.055</v>
      </c>
      <c r="H19" s="1" t="n">
        <f aca="false">ROUND(G19*0.001/(3.14*F19*F19/4000000),2)</f>
        <v>0.41</v>
      </c>
      <c r="M19" s="10" t="n">
        <v>7</v>
      </c>
      <c r="N19" s="1" t="n">
        <f aca="false">SUM(M$4:M19)</f>
        <v>9.33</v>
      </c>
    </row>
    <row r="20" customFormat="false" ht="16.95" hidden="false" customHeight="false" outlineLevel="0" collapsed="false">
      <c r="A20" s="1" t="n">
        <v>16</v>
      </c>
      <c r="B20" s="1" t="s">
        <v>21</v>
      </c>
      <c r="C20" s="9" t="s">
        <v>35</v>
      </c>
      <c r="D20" s="10" t="n">
        <v>1</v>
      </c>
      <c r="F20" s="10" t="n">
        <v>125</v>
      </c>
      <c r="G20" s="10" t="n">
        <f aca="false">$G$5</f>
        <v>16.85</v>
      </c>
      <c r="H20" s="1" t="n">
        <f aca="false">ROUND(G20*0.001/(3.14*F20*F20/4000000),2)</f>
        <v>1.37</v>
      </c>
      <c r="L20" s="10" t="n">
        <v>0.2</v>
      </c>
      <c r="M20" s="1" t="n">
        <f aca="false">ROUND(D20*L20*H20*H20/(2*9.8),3)</f>
        <v>0.019</v>
      </c>
      <c r="N20" s="1" t="n">
        <f aca="false">SUM(M$4:M20)</f>
        <v>9.349</v>
      </c>
    </row>
    <row r="21" customFormat="false" ht="16.95" hidden="false" customHeight="false" outlineLevel="0" collapsed="false">
      <c r="A21" s="1" t="n">
        <v>17</v>
      </c>
      <c r="B21" s="1" t="s">
        <v>21</v>
      </c>
      <c r="C21" s="9" t="s">
        <v>26</v>
      </c>
      <c r="D21" s="10" t="n">
        <v>1</v>
      </c>
      <c r="F21" s="10" t="n">
        <v>125</v>
      </c>
      <c r="G21" s="10" t="n">
        <f aca="false">$G$5</f>
        <v>16.85</v>
      </c>
      <c r="H21" s="1" t="n">
        <f aca="false">ROUND(G21*0.001/(3.14*F21*F21/4000000),2)</f>
        <v>1.37</v>
      </c>
      <c r="L21" s="10" t="n">
        <v>0.4</v>
      </c>
      <c r="M21" s="1" t="n">
        <f aca="false">ROUND(D21*L21*H21*H21/(2*9.8),3)</f>
        <v>0.038</v>
      </c>
      <c r="N21" s="1" t="n">
        <f aca="false">SUM(M$4:M21)</f>
        <v>9.387</v>
      </c>
    </row>
    <row r="22" customFormat="false" ht="16.6" hidden="false" customHeight="false" outlineLevel="0" collapsed="false">
      <c r="A22" s="1" t="n">
        <v>18</v>
      </c>
      <c r="B22" s="1" t="s">
        <v>19</v>
      </c>
      <c r="C22" s="9" t="s">
        <v>36</v>
      </c>
      <c r="E22" s="10" t="n">
        <v>3</v>
      </c>
      <c r="F22" s="10" t="n">
        <v>125</v>
      </c>
      <c r="G22" s="10" t="n">
        <f aca="false">$G$5</f>
        <v>16.85</v>
      </c>
      <c r="H22" s="1" t="n">
        <f aca="false">ROUND(G22*0.001/(3.14*F22*F22/4000000),2)</f>
        <v>1.37</v>
      </c>
      <c r="I22" s="1" t="n">
        <f aca="false">1000*H22*F22/1000/0.0008</f>
        <v>214062.5</v>
      </c>
      <c r="J22" s="10" t="n">
        <v>0.2</v>
      </c>
      <c r="K22" s="1" t="n">
        <f aca="false">IF(0.11*(J22/F22+68/I22)^0.25 &gt;= 0.18, ROUND(0.11*(J22/F22+68/I22)^0.25,4), ROUND(0.0028 + (0.11*(J22/F22+68/I22)^0.25)*0.85,4))</f>
        <v>0.0224</v>
      </c>
      <c r="M22" s="1" t="n">
        <f aca="false">ROUND(E22*K22*H22*H22/(2*9.8*F22/1000),3)</f>
        <v>0.051</v>
      </c>
      <c r="N22" s="1" t="n">
        <f aca="false">SUM(M$4:M22)</f>
        <v>9.438</v>
      </c>
    </row>
    <row r="23" customFormat="false" ht="16.95" hidden="false" customHeight="false" outlineLevel="0" collapsed="false">
      <c r="A23" s="1" t="n">
        <v>19</v>
      </c>
      <c r="B23" s="1" t="s">
        <v>21</v>
      </c>
      <c r="C23" s="9" t="s">
        <v>31</v>
      </c>
      <c r="D23" s="10" t="n">
        <v>1</v>
      </c>
      <c r="F23" s="10" t="n">
        <v>125</v>
      </c>
      <c r="G23" s="10" t="n">
        <f aca="false">$G$5</f>
        <v>16.85</v>
      </c>
      <c r="H23" s="1" t="n">
        <f aca="false">ROUND(G23*0.001/(3.14*F23*F23/4000000),2)</f>
        <v>1.37</v>
      </c>
      <c r="L23" s="10" t="n">
        <v>1.8</v>
      </c>
      <c r="M23" s="1" t="n">
        <f aca="false">ROUND(D23*L23*H23*H23/(2*9.8),3)</f>
        <v>0.172</v>
      </c>
      <c r="N23" s="1" t="n">
        <f aca="false">SUM(M$4:M23)</f>
        <v>9.61</v>
      </c>
    </row>
    <row r="24" customFormat="false" ht="16.6" hidden="false" customHeight="false" outlineLevel="0" collapsed="false">
      <c r="A24" s="1" t="n">
        <v>20</v>
      </c>
      <c r="B24" s="1" t="s">
        <v>19</v>
      </c>
      <c r="C24" s="9" t="s">
        <v>37</v>
      </c>
      <c r="E24" s="10" t="n">
        <v>20</v>
      </c>
      <c r="F24" s="10" t="n">
        <v>150</v>
      </c>
      <c r="G24" s="10" t="n">
        <f aca="false">$G$5*2</f>
        <v>33.7</v>
      </c>
      <c r="H24" s="1" t="n">
        <f aca="false">ROUND(G24*0.001/(3.14*F24*F24/4000000),2)</f>
        <v>1.91</v>
      </c>
      <c r="I24" s="1" t="n">
        <f aca="false">1000*H24*F24/1000/0.0008</f>
        <v>358125</v>
      </c>
      <c r="J24" s="10" t="n">
        <v>0.2</v>
      </c>
      <c r="K24" s="1" t="n">
        <f aca="false">IF(0.11*(J24/F24+68/I24)^0.25 &gt;= 0.18, ROUND(0.11*(J24/F24+68/I24)^0.25,4), ROUND(0.0028 + (0.11*(J24/F24+68/I24)^0.25)*0.85,4))</f>
        <v>0.0213</v>
      </c>
      <c r="M24" s="1" t="n">
        <f aca="false">ROUND(E24*K24*H24*H24/(2*9.8*F24/1000),3)</f>
        <v>0.529</v>
      </c>
      <c r="N24" s="1" t="n">
        <f aca="false">SUM(M$4:M24)</f>
        <v>10.139</v>
      </c>
    </row>
    <row r="25" customFormat="false" ht="16.95" hidden="false" customHeight="false" outlineLevel="0" collapsed="false">
      <c r="A25" s="1" t="n">
        <v>21</v>
      </c>
      <c r="B25" s="1" t="s">
        <v>21</v>
      </c>
      <c r="C25" s="9" t="s">
        <v>30</v>
      </c>
      <c r="D25" s="10" t="n">
        <v>3</v>
      </c>
      <c r="F25" s="10" t="n">
        <v>150</v>
      </c>
      <c r="G25" s="10" t="n">
        <f aca="false">$G$5*2</f>
        <v>33.7</v>
      </c>
      <c r="H25" s="1" t="n">
        <f aca="false">ROUND(G25*0.001/(3.14*F25*F25/4000000),2)</f>
        <v>1.91</v>
      </c>
      <c r="L25" s="10" t="n">
        <v>0.7</v>
      </c>
      <c r="M25" s="1" t="n">
        <f aca="false">ROUND(D25*L25*H25*H25/(2*9.8),3)</f>
        <v>0.391</v>
      </c>
      <c r="N25" s="1" t="n">
        <f aca="false">SUM(M$4:M25)</f>
        <v>10.53</v>
      </c>
    </row>
    <row r="26" customFormat="false" ht="16.95" hidden="false" customHeight="false" outlineLevel="0" collapsed="false">
      <c r="A26" s="1" t="n">
        <v>22</v>
      </c>
      <c r="B26" s="1" t="s">
        <v>21</v>
      </c>
      <c r="C26" s="9" t="s">
        <v>38</v>
      </c>
      <c r="D26" s="10" t="n">
        <v>1</v>
      </c>
      <c r="F26" s="10" t="n">
        <v>150</v>
      </c>
      <c r="G26" s="10" t="n">
        <f aca="false">$G$5*2</f>
        <v>33.7</v>
      </c>
      <c r="H26" s="1" t="n">
        <f aca="false">ROUND(G26*0.001/(3.14*F26*F26/4000000),2)</f>
        <v>1.91</v>
      </c>
      <c r="L26" s="10" t="n">
        <v>0.4</v>
      </c>
      <c r="M26" s="1" t="n">
        <f aca="false">ROUND(D26*L26*H26*H26/(2*9.8),3)</f>
        <v>0.074</v>
      </c>
      <c r="N26" s="1" t="n">
        <f aca="false">SUM(M$4:M26)</f>
        <v>10.604</v>
      </c>
    </row>
    <row r="27" customFormat="false" ht="16.95" hidden="false" customHeight="false" outlineLevel="0" collapsed="false">
      <c r="A27" s="1" t="n">
        <v>23</v>
      </c>
      <c r="B27" s="1" t="s">
        <v>21</v>
      </c>
      <c r="C27" s="9" t="s">
        <v>31</v>
      </c>
      <c r="D27" s="10" t="n">
        <v>1</v>
      </c>
      <c r="F27" s="10" t="n">
        <v>125</v>
      </c>
      <c r="G27" s="10" t="n">
        <f aca="false">$G$5*2*0.75</f>
        <v>25.275</v>
      </c>
      <c r="H27" s="1" t="n">
        <f aca="false">ROUND(G27*0.001/(3.14*F27*F27/4000000),2)</f>
        <v>2.06</v>
      </c>
      <c r="L27" s="10" t="n">
        <v>1.8</v>
      </c>
      <c r="M27" s="1" t="n">
        <f aca="false">ROUND(D27*L27*H27*H27/(2*9.8),3)</f>
        <v>0.39</v>
      </c>
      <c r="N27" s="1" t="n">
        <f aca="false">SUM(M$4:M27)</f>
        <v>10.994</v>
      </c>
    </row>
    <row r="28" customFormat="false" ht="16.6" hidden="false" customHeight="false" outlineLevel="0" collapsed="false">
      <c r="A28" s="1" t="n">
        <v>24</v>
      </c>
      <c r="B28" s="1" t="s">
        <v>19</v>
      </c>
      <c r="C28" s="9" t="s">
        <v>39</v>
      </c>
      <c r="E28" s="10" t="n">
        <v>10</v>
      </c>
      <c r="F28" s="10" t="n">
        <v>125</v>
      </c>
      <c r="G28" s="10" t="n">
        <f aca="false">$G$5*2*0.75</f>
        <v>25.275</v>
      </c>
      <c r="H28" s="1" t="n">
        <f aca="false">ROUND(G28*0.001/(3.14*F28*F28/4000000),2)</f>
        <v>2.06</v>
      </c>
      <c r="I28" s="1" t="n">
        <f aca="false">1000*H28*F28/1000/0.0008</f>
        <v>321875</v>
      </c>
      <c r="J28" s="10" t="n">
        <v>0.2</v>
      </c>
      <c r="K28" s="1" t="n">
        <f aca="false">IF(0.11*(J28/F28+68/I28)^0.25 &gt;= 0.18, ROUND(0.11*(J28/F28+68/I28)^0.25,4), ROUND(0.0028 + (0.11*(J28/F28+68/I28)^0.25)*0.85,4))</f>
        <v>0.0221</v>
      </c>
      <c r="M28" s="1" t="n">
        <f aca="false">ROUND(E28*K28*H28*H28/(2*9.8*F28/1000),3)</f>
        <v>0.383</v>
      </c>
      <c r="N28" s="1" t="n">
        <f aca="false">SUM(M$4:M28)</f>
        <v>11.377</v>
      </c>
    </row>
    <row r="29" customFormat="false" ht="16.95" hidden="false" customHeight="false" outlineLevel="0" collapsed="false">
      <c r="A29" s="1" t="n">
        <v>25</v>
      </c>
      <c r="B29" s="1" t="s">
        <v>21</v>
      </c>
      <c r="C29" s="9" t="s">
        <v>30</v>
      </c>
      <c r="D29" s="10" t="n">
        <v>2</v>
      </c>
      <c r="F29" s="10" t="n">
        <v>125</v>
      </c>
      <c r="G29" s="10" t="n">
        <f aca="false">$G$5*2*0.75</f>
        <v>25.275</v>
      </c>
      <c r="H29" s="1" t="n">
        <f aca="false">ROUND(G29*0.001/(3.14*F29*F29/4000000),2)</f>
        <v>2.06</v>
      </c>
      <c r="L29" s="10" t="n">
        <v>0.7</v>
      </c>
      <c r="M29" s="1" t="n">
        <f aca="false">ROUND(D29*L29*H29*H29/(2*9.8),3)</f>
        <v>0.303</v>
      </c>
      <c r="N29" s="1" t="n">
        <f aca="false">SUM(M$4:M29)</f>
        <v>11.68</v>
      </c>
    </row>
    <row r="30" customFormat="false" ht="16.95" hidden="false" customHeight="false" outlineLevel="0" collapsed="false">
      <c r="A30" s="1" t="n">
        <v>26</v>
      </c>
      <c r="B30" s="1" t="s">
        <v>21</v>
      </c>
      <c r="C30" s="9" t="s">
        <v>31</v>
      </c>
      <c r="D30" s="10" t="n">
        <v>1</v>
      </c>
      <c r="F30" s="10" t="n">
        <v>80</v>
      </c>
      <c r="G30" s="10" t="n">
        <f aca="false">0.1685*30</f>
        <v>5.055</v>
      </c>
      <c r="H30" s="1" t="n">
        <f aca="false">ROUND(G30*0.001/(3.14*F30*F30/4000000),2)</f>
        <v>1.01</v>
      </c>
      <c r="L30" s="10" t="n">
        <v>1.8</v>
      </c>
      <c r="M30" s="1" t="n">
        <f aca="false">ROUND(D30*L30*H30*H30/(2*9.8),3)</f>
        <v>0.094</v>
      </c>
      <c r="N30" s="1" t="n">
        <f aca="false">SUM(M$4:M30)</f>
        <v>11.774</v>
      </c>
    </row>
    <row r="31" customFormat="false" ht="16.6" hidden="false" customHeight="false" outlineLevel="0" collapsed="false">
      <c r="A31" s="1" t="n">
        <v>27</v>
      </c>
      <c r="B31" s="1" t="s">
        <v>19</v>
      </c>
      <c r="C31" s="9" t="s">
        <v>40</v>
      </c>
      <c r="E31" s="10" t="n">
        <v>3</v>
      </c>
      <c r="F31" s="10" t="n">
        <v>80</v>
      </c>
      <c r="G31" s="10" t="n">
        <f aca="false">0.1685*30</f>
        <v>5.055</v>
      </c>
      <c r="H31" s="1" t="n">
        <f aca="false">ROUND(G31*0.001/(3.14*F31*F31/4000000),2)</f>
        <v>1.01</v>
      </c>
      <c r="I31" s="1" t="n">
        <f aca="false">1000*H31*F31/1000/0.0008</f>
        <v>101000</v>
      </c>
      <c r="J31" s="10" t="n">
        <v>0.2</v>
      </c>
      <c r="K31" s="1" t="n">
        <f aca="false">IF(0.11*(J31/F31+68/I31)^0.25 &gt;= 0.18, ROUND(0.11*(J31/F31+68/I31)^0.25,4), ROUND(0.0028 + (0.11*(J31/F31+68/I31)^0.25)*0.85,4))</f>
        <v>0.025</v>
      </c>
      <c r="M31" s="1" t="n">
        <f aca="false">ROUND(E31*K31*H31*H31/(2*9.8*F31/1000),3)</f>
        <v>0.049</v>
      </c>
      <c r="N31" s="1" t="n">
        <f aca="false">SUM(M$4:M31)</f>
        <v>11.823</v>
      </c>
    </row>
    <row r="32" customFormat="false" ht="16.95" hidden="false" customHeight="false" outlineLevel="0" collapsed="false">
      <c r="A32" s="1" t="n">
        <v>28</v>
      </c>
      <c r="B32" s="1" t="s">
        <v>21</v>
      </c>
      <c r="C32" s="9" t="s">
        <v>30</v>
      </c>
      <c r="D32" s="10" t="n">
        <v>4</v>
      </c>
      <c r="F32" s="10" t="n">
        <v>80</v>
      </c>
      <c r="G32" s="10" t="n">
        <f aca="false">0.1685*30</f>
        <v>5.055</v>
      </c>
      <c r="H32" s="1" t="n">
        <f aca="false">ROUND(G32*0.001/(3.14*F32*F32/4000000),2)</f>
        <v>1.01</v>
      </c>
      <c r="L32" s="10" t="n">
        <v>0.7</v>
      </c>
      <c r="M32" s="1" t="n">
        <f aca="false">ROUND(D32*L32*H32*H32/(2*9.8),3)</f>
        <v>0.146</v>
      </c>
      <c r="N32" s="1" t="n">
        <f aca="false">SUM(M$4:M32)</f>
        <v>11.969</v>
      </c>
    </row>
    <row r="33" customFormat="false" ht="16.95" hidden="false" customHeight="false" outlineLevel="0" collapsed="false">
      <c r="A33" s="1" t="n">
        <v>29</v>
      </c>
      <c r="B33" s="1" t="s">
        <v>21</v>
      </c>
      <c r="C33" s="9" t="s">
        <v>41</v>
      </c>
      <c r="D33" s="10" t="n">
        <v>1</v>
      </c>
      <c r="F33" s="10" t="n">
        <v>80</v>
      </c>
      <c r="G33" s="10" t="n">
        <f aca="false">0.1685*30</f>
        <v>5.055</v>
      </c>
      <c r="H33" s="1" t="n">
        <f aca="false">ROUND(G33*0.001/(3.14*F33*F33/4000000),2)</f>
        <v>1.01</v>
      </c>
      <c r="L33" s="10" t="n">
        <v>0.8</v>
      </c>
      <c r="M33" s="1" t="n">
        <f aca="false">ROUND(D33*L33*H33*H33/(2*9.8),3)</f>
        <v>0.042</v>
      </c>
      <c r="N33" s="1" t="n">
        <f aca="false">SUM(M$4:M33)</f>
        <v>12.011</v>
      </c>
    </row>
    <row r="34" customFormat="false" ht="16.6" hidden="false" customHeight="false" outlineLevel="0" collapsed="false">
      <c r="A34" s="1" t="n">
        <v>30</v>
      </c>
      <c r="B34" s="1" t="s">
        <v>33</v>
      </c>
      <c r="C34" s="9" t="s">
        <v>42</v>
      </c>
      <c r="F34" s="10" t="n">
        <v>80</v>
      </c>
      <c r="G34" s="10" t="n">
        <f aca="false">0.1685*30</f>
        <v>5.055</v>
      </c>
      <c r="H34" s="1" t="n">
        <f aca="false">ROUND(G34*0.001/(3.14*F34*F34/4000000),2)</f>
        <v>1.01</v>
      </c>
      <c r="M34" s="10" t="n">
        <v>8</v>
      </c>
      <c r="N34" s="1" t="n">
        <f aca="false">SUM(M$4:M34)</f>
        <v>20.011</v>
      </c>
    </row>
    <row r="35" customFormat="false" ht="16.6" hidden="false" customHeight="false" outlineLevel="0" collapsed="false">
      <c r="A35" s="1" t="n">
        <v>31</v>
      </c>
      <c r="B35" s="1" t="s">
        <v>19</v>
      </c>
      <c r="C35" s="9" t="s">
        <v>43</v>
      </c>
      <c r="E35" s="10" t="n">
        <v>3</v>
      </c>
      <c r="F35" s="10" t="n">
        <v>80</v>
      </c>
      <c r="G35" s="10" t="n">
        <f aca="false">0.1685*30</f>
        <v>5.055</v>
      </c>
      <c r="H35" s="1" t="n">
        <f aca="false">ROUND(G35*0.001/(3.14*F35*F35/4000000),2)</f>
        <v>1.01</v>
      </c>
      <c r="I35" s="1" t="n">
        <f aca="false">1000*H35*F35/1000/0.0008</f>
        <v>101000</v>
      </c>
      <c r="J35" s="10" t="n">
        <v>0.2</v>
      </c>
      <c r="K35" s="1" t="n">
        <f aca="false">IF(0.11*(J35/F35+68/I35)^0.25 &gt;= 0.18, ROUND(0.11*(J35/F35+68/I35)^0.25,4), ROUND(0.0028 + (0.11*(J35/F35+68/I35)^0.25)*0.85,4))</f>
        <v>0.025</v>
      </c>
      <c r="M35" s="1" t="n">
        <f aca="false">ROUND(E35*K35*H35*H35/(2*9.8*F35/1000),3)</f>
        <v>0.049</v>
      </c>
      <c r="N35" s="1" t="n">
        <f aca="false">SUM(M$4:M35)</f>
        <v>20.06</v>
      </c>
    </row>
    <row r="36" customFormat="false" ht="16.95" hidden="false" customHeight="false" outlineLevel="0" collapsed="false">
      <c r="A36" s="1" t="n">
        <v>32</v>
      </c>
      <c r="B36" s="1" t="s">
        <v>21</v>
      </c>
      <c r="C36" s="9" t="s">
        <v>31</v>
      </c>
      <c r="D36" s="10" t="n">
        <v>1</v>
      </c>
      <c r="F36" s="10" t="n">
        <v>80</v>
      </c>
      <c r="G36" s="10" t="n">
        <f aca="false">0.1685*30</f>
        <v>5.055</v>
      </c>
      <c r="H36" s="1" t="n">
        <f aca="false">ROUND(G36*0.001/(3.14*F36*F36/4000000),2)</f>
        <v>1.01</v>
      </c>
      <c r="L36" s="10" t="n">
        <v>1.8</v>
      </c>
      <c r="M36" s="1" t="n">
        <f aca="false">ROUND(D36*L36*H36*H36/(2*9.8),3)</f>
        <v>0.094</v>
      </c>
      <c r="N36" s="1" t="n">
        <f aca="false">SUM(M$4:M36)</f>
        <v>20.154</v>
      </c>
    </row>
    <row r="37" customFormat="false" ht="16.6" hidden="false" customHeight="false" outlineLevel="0" collapsed="false">
      <c r="A37" s="1" t="n">
        <v>33</v>
      </c>
      <c r="B37" s="1" t="s">
        <v>19</v>
      </c>
      <c r="C37" s="9" t="s">
        <v>44</v>
      </c>
      <c r="E37" s="10" t="n">
        <v>10</v>
      </c>
      <c r="F37" s="10" t="n">
        <v>125</v>
      </c>
      <c r="G37" s="10" t="n">
        <f aca="false">$G$5*2*0.75</f>
        <v>25.275</v>
      </c>
      <c r="H37" s="1" t="n">
        <f aca="false">ROUND(G37*0.001/(3.14*F37*F37/4000000),2)</f>
        <v>2.06</v>
      </c>
      <c r="I37" s="1" t="n">
        <f aca="false">1000*H37*F37/1000/0.0008</f>
        <v>321875</v>
      </c>
      <c r="J37" s="10" t="n">
        <v>0.2</v>
      </c>
      <c r="K37" s="1" t="n">
        <f aca="false">IF(0.11*(J37/F37+68/I37)^0.25 &gt;= 0.18, ROUND(0.11*(J37/F37+68/I37)^0.25,4), ROUND(0.0028 + (0.11*(J37/F37+68/I37)^0.25)*0.85,4))</f>
        <v>0.0221</v>
      </c>
      <c r="M37" s="1" t="n">
        <f aca="false">ROUND(E37*K37*H37*H37/(2*9.8*F37/1000),3)</f>
        <v>0.383</v>
      </c>
      <c r="N37" s="1" t="n">
        <f aca="false">SUM(M$4:M37)</f>
        <v>20.537</v>
      </c>
    </row>
    <row r="38" customFormat="false" ht="16.95" hidden="false" customHeight="false" outlineLevel="0" collapsed="false">
      <c r="A38" s="1" t="n">
        <v>34</v>
      </c>
      <c r="B38" s="1" t="s">
        <v>21</v>
      </c>
      <c r="C38" s="9" t="s">
        <v>30</v>
      </c>
      <c r="D38" s="10" t="n">
        <v>3</v>
      </c>
      <c r="F38" s="10" t="n">
        <v>125</v>
      </c>
      <c r="G38" s="10" t="n">
        <f aca="false">$G$5*2*0.75</f>
        <v>25.275</v>
      </c>
      <c r="H38" s="1" t="n">
        <f aca="false">ROUND(G38*0.001/(3.14*F38*F38/4000000),2)</f>
        <v>2.06</v>
      </c>
      <c r="L38" s="10" t="n">
        <v>0.7</v>
      </c>
      <c r="M38" s="1" t="n">
        <f aca="false">ROUND(D38*L38*H38*H38/(2*9.8),3)</f>
        <v>0.455</v>
      </c>
      <c r="N38" s="1" t="n">
        <f aca="false">SUM(M$4:M38)</f>
        <v>20.992</v>
      </c>
    </row>
    <row r="39" customFormat="false" ht="16.95" hidden="false" customHeight="false" outlineLevel="0" collapsed="false">
      <c r="A39" s="1" t="n">
        <v>35</v>
      </c>
      <c r="B39" s="1" t="s">
        <v>21</v>
      </c>
      <c r="C39" s="9" t="s">
        <v>31</v>
      </c>
      <c r="D39" s="10" t="n">
        <v>1</v>
      </c>
      <c r="F39" s="10" t="n">
        <v>125</v>
      </c>
      <c r="G39" s="10" t="n">
        <f aca="false">$G$5*2*0.75</f>
        <v>25.275</v>
      </c>
      <c r="H39" s="1" t="n">
        <f aca="false">ROUND(G39*0.001/(3.14*F39*F39/4000000),2)</f>
        <v>2.06</v>
      </c>
      <c r="L39" s="10" t="n">
        <v>1.8</v>
      </c>
      <c r="M39" s="1" t="n">
        <f aca="false">ROUND(D39*L39*H39*H39/(2*9.8),3)</f>
        <v>0.39</v>
      </c>
      <c r="N39" s="1" t="n">
        <f aca="false">SUM(M$4:M39)</f>
        <v>21.382</v>
      </c>
    </row>
    <row r="40" customFormat="false" ht="16.6" hidden="false" customHeight="false" outlineLevel="0" collapsed="false">
      <c r="A40" s="1" t="n">
        <v>36</v>
      </c>
      <c r="B40" s="1" t="s">
        <v>19</v>
      </c>
      <c r="C40" s="9" t="s">
        <v>45</v>
      </c>
      <c r="E40" s="10" t="n">
        <v>20</v>
      </c>
      <c r="F40" s="10" t="n">
        <v>150</v>
      </c>
      <c r="G40" s="10" t="n">
        <f aca="false">$G$5*2</f>
        <v>33.7</v>
      </c>
      <c r="H40" s="1" t="n">
        <f aca="false">ROUND(G40*0.001/(3.14*F40*F40/4000000),2)</f>
        <v>1.91</v>
      </c>
      <c r="I40" s="1" t="n">
        <f aca="false">1000*H40*F40/1000/0.0008</f>
        <v>358125</v>
      </c>
      <c r="J40" s="10" t="n">
        <v>0.2</v>
      </c>
      <c r="K40" s="1" t="n">
        <f aca="false">IF(0.11*(J40/F40+68/I40)^0.25 &gt;= 0.18, ROUND(0.11*(J40/F40+68/I40)^0.25,4), ROUND(0.0028 + (0.11*(J40/F40+68/I40)^0.25)*0.85,4))</f>
        <v>0.0213</v>
      </c>
      <c r="M40" s="1" t="n">
        <f aca="false">ROUND(E40*K40*H40*H40/(2*9.8*F40/1000),3)</f>
        <v>0.529</v>
      </c>
      <c r="N40" s="1" t="n">
        <f aca="false">SUM(M$4:M40)</f>
        <v>21.911</v>
      </c>
    </row>
    <row r="41" customFormat="false" ht="16.95" hidden="false" customHeight="false" outlineLevel="0" collapsed="false">
      <c r="A41" s="1" t="n">
        <v>37</v>
      </c>
      <c r="B41" s="1" t="s">
        <v>21</v>
      </c>
      <c r="C41" s="9" t="s">
        <v>30</v>
      </c>
      <c r="D41" s="10" t="n">
        <v>2</v>
      </c>
      <c r="F41" s="10" t="n">
        <v>150</v>
      </c>
      <c r="G41" s="10" t="n">
        <f aca="false">$G$5*2</f>
        <v>33.7</v>
      </c>
      <c r="H41" s="1" t="n">
        <f aca="false">ROUND(G41*0.001/(3.14*F41*F41/4000000),2)</f>
        <v>1.91</v>
      </c>
      <c r="L41" s="10" t="n">
        <v>0.7</v>
      </c>
      <c r="M41" s="1" t="n">
        <f aca="false">ROUND(D41*L41*H41*H41/(2*9.8),3)</f>
        <v>0.261</v>
      </c>
      <c r="N41" s="1" t="n">
        <f aca="false">SUM(M$4:M41)</f>
        <v>22.172</v>
      </c>
    </row>
    <row r="42" customFormat="false" ht="16.95" hidden="false" customHeight="false" outlineLevel="0" collapsed="false">
      <c r="A42" s="1" t="n">
        <v>38</v>
      </c>
      <c r="B42" s="1" t="s">
        <v>21</v>
      </c>
      <c r="C42" s="9" t="s">
        <v>38</v>
      </c>
      <c r="D42" s="10" t="n">
        <v>1</v>
      </c>
      <c r="F42" s="10" t="n">
        <v>150</v>
      </c>
      <c r="G42" s="10" t="n">
        <f aca="false">$G$5*2</f>
        <v>33.7</v>
      </c>
      <c r="H42" s="1" t="n">
        <f aca="false">ROUND(G42*0.001/(3.14*F42*F42/4000000),2)</f>
        <v>1.91</v>
      </c>
      <c r="L42" s="10" t="n">
        <v>0.4</v>
      </c>
      <c r="M42" s="1" t="n">
        <f aca="false">ROUND(D42*L42*H42*H42/(2*9.8),3)</f>
        <v>0.074</v>
      </c>
      <c r="N42" s="1" t="n">
        <f aca="false">SUM(M$4:M42)</f>
        <v>22.246</v>
      </c>
    </row>
    <row r="43" customFormat="false" ht="16.95" hidden="false" customHeight="false" outlineLevel="0" collapsed="false">
      <c r="A43" s="1" t="n">
        <v>39</v>
      </c>
      <c r="B43" s="1" t="s">
        <v>21</v>
      </c>
      <c r="C43" s="9" t="s">
        <v>46</v>
      </c>
      <c r="D43" s="10" t="n">
        <v>1</v>
      </c>
      <c r="F43" s="10" t="n">
        <v>125</v>
      </c>
      <c r="G43" s="10" t="n">
        <f aca="false">$G$5</f>
        <v>16.85</v>
      </c>
      <c r="H43" s="1" t="n">
        <f aca="false">ROUND(G43*0.001/(3.14*F43*F43/4000000),2)</f>
        <v>1.37</v>
      </c>
      <c r="L43" s="10" t="n">
        <v>1.8</v>
      </c>
      <c r="M43" s="1" t="n">
        <f aca="false">ROUND(D43*L43*H43*H43/(2*9.8),3)</f>
        <v>0.172</v>
      </c>
      <c r="N43" s="1" t="n">
        <f aca="false">SUM(M$4:M43)</f>
        <v>22.418</v>
      </c>
    </row>
    <row r="44" customFormat="false" ht="32.8" hidden="false" customHeight="false" outlineLevel="0" collapsed="false">
      <c r="A44" s="1" t="n">
        <v>40</v>
      </c>
      <c r="B44" s="1" t="s">
        <v>47</v>
      </c>
      <c r="C44" s="9" t="s">
        <v>48</v>
      </c>
      <c r="E44" s="10" t="n">
        <v>0</v>
      </c>
      <c r="M44" s="1" t="n">
        <f aca="false">E44</f>
        <v>0</v>
      </c>
      <c r="N44" s="1" t="n">
        <f aca="false">SUM(M$4:M44)</f>
        <v>22.418</v>
      </c>
    </row>
    <row r="46" s="11" customFormat="true" ht="17.15" hidden="false" customHeight="false" outlineLevel="0" collapsed="false">
      <c r="C46" s="12" t="s">
        <v>49</v>
      </c>
      <c r="E46" s="13" t="s">
        <v>50</v>
      </c>
      <c r="N46" s="11" t="n">
        <f aca="false">ROUNDUP(N44*1.1,0)</f>
        <v>25</v>
      </c>
    </row>
    <row r="47" s="11" customFormat="true" ht="64.15" hidden="false" customHeight="false" outlineLevel="0" collapsed="false">
      <c r="C47" s="12" t="s">
        <v>51</v>
      </c>
      <c r="E47" s="13" t="s">
        <v>52</v>
      </c>
      <c r="N47" s="11" t="n">
        <f aca="false">ROUNDUP(9.8*N46*G5/0.6/0.9*1.2/746,1)</f>
        <v>12.3</v>
      </c>
    </row>
  </sheetData>
  <mergeCells count="1">
    <mergeCell ref="A1:N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4"/>
  <sheetViews>
    <sheetView showFormulas="false" showGridLines="true" showRowColHeaders="true" showZeros="true" rightToLeft="false" tabSelected="false" showOutlineSymbols="true" defaultGridColor="true" view="pageBreakPreview" topLeftCell="A1" colorId="64" zoomScale="110" zoomScaleNormal="100" zoomScalePageLayoutView="110" workbookViewId="0">
      <selection pane="topLeft" activeCell="B11" activeCellId="0" sqref="B11"/>
    </sheetView>
  </sheetViews>
  <sheetFormatPr defaultRowHeight="13.8" zeroHeight="false" outlineLevelRow="0" outlineLevelCol="0"/>
  <cols>
    <col collapsed="false" customWidth="true" hidden="false" outlineLevel="0" max="1" min="1" style="14" width="8.67"/>
    <col collapsed="false" customWidth="true" hidden="false" outlineLevel="0" max="3" min="2" style="15" width="9.14"/>
    <col collapsed="false" customWidth="true" hidden="false" outlineLevel="0" max="1025" min="4" style="14" width="8.67"/>
  </cols>
  <sheetData>
    <row r="2" customFormat="false" ht="13.8" hidden="false" customHeight="false" outlineLevel="0" collapsed="false">
      <c r="A2" s="14" t="s">
        <v>53</v>
      </c>
      <c r="B2" s="15" t="n">
        <v>0.0015</v>
      </c>
    </row>
    <row r="3" customFormat="false" ht="13.8" hidden="false" customHeight="false" outlineLevel="0" collapsed="false">
      <c r="A3" s="14" t="s">
        <v>54</v>
      </c>
      <c r="B3" s="15" t="n">
        <v>0.3</v>
      </c>
      <c r="C3" s="15" t="n">
        <v>3</v>
      </c>
    </row>
    <row r="4" customFormat="false" ht="13.8" hidden="false" customHeight="false" outlineLevel="0" collapsed="false">
      <c r="A4" s="14" t="s">
        <v>55</v>
      </c>
      <c r="B4" s="15" t="n">
        <v>0.15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7"/>
  <sheetViews>
    <sheetView showFormulas="false" showGridLines="true" showRowColHeaders="true" showZeros="true" rightToLeft="false" tabSelected="false" showOutlineSymbols="true" defaultGridColor="true" view="pageBreakPreview" topLeftCell="A22" colorId="64" zoomScale="110" zoomScaleNormal="100" zoomScalePageLayoutView="110" workbookViewId="0">
      <selection pane="topLeft" activeCell="D36" activeCellId="0" sqref="D36"/>
    </sheetView>
  </sheetViews>
  <sheetFormatPr defaultRowHeight="13.8" zeroHeight="false" outlineLevelRow="0" outlineLevelCol="0"/>
  <cols>
    <col collapsed="false" customWidth="true" hidden="false" outlineLevel="0" max="1" min="1" style="16" width="31.15"/>
    <col collapsed="false" customWidth="true" hidden="false" outlineLevel="0" max="2" min="2" style="17" width="20.57"/>
    <col collapsed="false" customWidth="true" hidden="false" outlineLevel="0" max="1025" min="3" style="14" width="8.67"/>
  </cols>
  <sheetData>
    <row r="1" customFormat="false" ht="13.8" hidden="false" customHeight="false" outlineLevel="0" collapsed="false">
      <c r="B1" s="18" t="s">
        <v>56</v>
      </c>
    </row>
    <row r="2" customFormat="false" ht="16.75" hidden="false" customHeight="false" outlineLevel="0" collapsed="false">
      <c r="A2" s="19" t="s">
        <v>57</v>
      </c>
      <c r="B2" s="20" t="n">
        <v>6.4</v>
      </c>
    </row>
    <row r="3" customFormat="false" ht="16.75" hidden="false" customHeight="false" outlineLevel="0" collapsed="false">
      <c r="A3" s="19" t="s">
        <v>58</v>
      </c>
      <c r="B3" s="20" t="n">
        <v>9.5</v>
      </c>
    </row>
    <row r="4" customFormat="false" ht="16.75" hidden="false" customHeight="false" outlineLevel="0" collapsed="false">
      <c r="A4" s="19" t="s">
        <v>59</v>
      </c>
      <c r="B4" s="20" t="n">
        <v>5</v>
      </c>
    </row>
    <row r="5" customFormat="false" ht="16.75" hidden="false" customHeight="false" outlineLevel="0" collapsed="false">
      <c r="A5" s="19" t="s">
        <v>60</v>
      </c>
      <c r="B5" s="20" t="n">
        <v>2.5</v>
      </c>
    </row>
    <row r="6" customFormat="false" ht="16.75" hidden="false" customHeight="false" outlineLevel="0" collapsed="false">
      <c r="A6" s="19" t="s">
        <v>61</v>
      </c>
      <c r="B6" s="20" t="n">
        <v>0.4</v>
      </c>
    </row>
    <row r="7" customFormat="false" ht="16.75" hidden="false" customHeight="false" outlineLevel="0" collapsed="false">
      <c r="A7" s="19" t="s">
        <v>62</v>
      </c>
      <c r="B7" s="20" t="n">
        <v>0.2</v>
      </c>
    </row>
    <row r="8" customFormat="false" ht="16.75" hidden="false" customHeight="false" outlineLevel="0" collapsed="false">
      <c r="A8" s="19" t="s">
        <v>63</v>
      </c>
      <c r="B8" s="20" t="n">
        <v>1</v>
      </c>
    </row>
    <row r="9" customFormat="false" ht="16.75" hidden="false" customHeight="false" outlineLevel="0" collapsed="false">
      <c r="A9" s="19" t="s">
        <v>64</v>
      </c>
      <c r="B9" s="20" t="n">
        <v>5.6</v>
      </c>
    </row>
    <row r="10" customFormat="false" ht="16.75" hidden="false" customHeight="false" outlineLevel="0" collapsed="false">
      <c r="A10" s="19" t="s">
        <v>65</v>
      </c>
      <c r="B10" s="20" t="n">
        <v>24</v>
      </c>
    </row>
    <row r="11" customFormat="false" ht="16.75" hidden="false" customHeight="false" outlineLevel="0" collapsed="false">
      <c r="A11" s="19" t="s">
        <v>66</v>
      </c>
      <c r="B11" s="20" t="n">
        <v>2.3</v>
      </c>
    </row>
    <row r="12" customFormat="false" ht="16.75" hidden="false" customHeight="false" outlineLevel="0" collapsed="false">
      <c r="A12" s="19" t="s">
        <v>67</v>
      </c>
      <c r="B12" s="20" t="n">
        <v>12</v>
      </c>
    </row>
    <row r="13" customFormat="false" ht="16.75" hidden="false" customHeight="false" outlineLevel="0" collapsed="false">
      <c r="A13" s="19" t="s">
        <v>68</v>
      </c>
      <c r="B13" s="20" t="n">
        <v>70</v>
      </c>
    </row>
    <row r="14" customFormat="false" ht="16.75" hidden="false" customHeight="false" outlineLevel="0" collapsed="false">
      <c r="A14" s="19" t="s">
        <v>69</v>
      </c>
      <c r="B14" s="20" t="n">
        <v>15</v>
      </c>
    </row>
    <row r="15" customFormat="false" ht="16.75" hidden="false" customHeight="false" outlineLevel="0" collapsed="false">
      <c r="A15" s="19" t="s">
        <v>70</v>
      </c>
      <c r="B15" s="20" t="n">
        <v>2.2</v>
      </c>
    </row>
    <row r="16" customFormat="false" ht="16.75" hidden="false" customHeight="false" outlineLevel="0" collapsed="false">
      <c r="A16" s="19" t="s">
        <v>71</v>
      </c>
      <c r="B16" s="20" t="n">
        <v>1.8</v>
      </c>
    </row>
    <row r="17" customFormat="false" ht="16.75" hidden="false" customHeight="false" outlineLevel="0" collapsed="false">
      <c r="A17" s="19" t="s">
        <v>72</v>
      </c>
      <c r="B17" s="20" t="n">
        <v>0.9</v>
      </c>
    </row>
    <row r="18" customFormat="false" ht="16.75" hidden="false" customHeight="false" outlineLevel="0" collapsed="false">
      <c r="A18" s="19" t="s">
        <v>73</v>
      </c>
      <c r="B18" s="20" t="n">
        <v>0.7</v>
      </c>
    </row>
    <row r="19" customFormat="false" ht="16.75" hidden="false" customHeight="false" outlineLevel="0" collapsed="false">
      <c r="A19" s="19" t="s">
        <v>74</v>
      </c>
      <c r="B19" s="20" t="n">
        <v>0.6</v>
      </c>
    </row>
    <row r="20" customFormat="false" ht="16.75" hidden="false" customHeight="false" outlineLevel="0" collapsed="false">
      <c r="A20" s="19" t="s">
        <v>75</v>
      </c>
      <c r="B20" s="20" t="n">
        <v>0.4</v>
      </c>
    </row>
    <row r="21" customFormat="false" ht="16.75" hidden="false" customHeight="false" outlineLevel="0" collapsed="false">
      <c r="A21" s="19" t="s">
        <v>76</v>
      </c>
      <c r="B21" s="20" t="n">
        <v>0.5</v>
      </c>
    </row>
    <row r="22" customFormat="false" ht="16.75" hidden="false" customHeight="false" outlineLevel="0" collapsed="false">
      <c r="A22" s="19" t="s">
        <v>77</v>
      </c>
      <c r="B22" s="20" t="n">
        <v>0.8</v>
      </c>
    </row>
    <row r="23" customFormat="false" ht="16.75" hidden="false" customHeight="false" outlineLevel="0" collapsed="false">
      <c r="A23" s="19" t="s">
        <v>78</v>
      </c>
      <c r="B23" s="20" t="n">
        <v>0.1</v>
      </c>
    </row>
    <row r="24" customFormat="false" ht="16.75" hidden="false" customHeight="false" outlineLevel="0" collapsed="false">
      <c r="A24" s="19" t="s">
        <v>79</v>
      </c>
      <c r="B24" s="20" t="n">
        <v>1</v>
      </c>
    </row>
    <row r="25" customFormat="false" ht="16.75" hidden="false" customHeight="false" outlineLevel="0" collapsed="false">
      <c r="A25" s="19" t="s">
        <v>80</v>
      </c>
      <c r="B25" s="20" t="n">
        <v>0.25</v>
      </c>
    </row>
    <row r="26" customFormat="false" ht="16.75" hidden="false" customHeight="false" outlineLevel="0" collapsed="false">
      <c r="A26" s="19" t="s">
        <v>81</v>
      </c>
      <c r="B26" s="20" t="n">
        <v>0.41</v>
      </c>
    </row>
    <row r="27" customFormat="false" ht="16.75" hidden="false" customHeight="false" outlineLevel="0" collapsed="false">
      <c r="A27" s="19" t="s">
        <v>82</v>
      </c>
      <c r="B27" s="20" t="n">
        <v>0.46</v>
      </c>
    </row>
    <row r="28" customFormat="false" ht="16.75" hidden="false" customHeight="false" outlineLevel="0" collapsed="false">
      <c r="A28" s="19" t="s">
        <v>83</v>
      </c>
      <c r="B28" s="20" t="n">
        <v>0.85</v>
      </c>
    </row>
    <row r="29" customFormat="false" ht="16.75" hidden="false" customHeight="false" outlineLevel="0" collapsed="false">
      <c r="A29" s="19" t="s">
        <v>84</v>
      </c>
      <c r="B29" s="20" t="n">
        <v>3.4</v>
      </c>
    </row>
    <row r="30" customFormat="false" ht="16.75" hidden="false" customHeight="false" outlineLevel="0" collapsed="false">
      <c r="A30" s="19" t="s">
        <v>85</v>
      </c>
      <c r="B30" s="20" t="n">
        <v>29</v>
      </c>
    </row>
    <row r="31" customFormat="false" ht="16.75" hidden="false" customHeight="false" outlineLevel="0" collapsed="false">
      <c r="A31" s="19" t="s">
        <v>86</v>
      </c>
      <c r="B31" s="21" t="s">
        <v>87</v>
      </c>
    </row>
    <row r="32" customFormat="false" ht="16.75" hidden="false" customHeight="false" outlineLevel="0" collapsed="false">
      <c r="A32" s="19" t="s">
        <v>88</v>
      </c>
      <c r="B32" s="20" t="n">
        <v>1.1</v>
      </c>
    </row>
    <row r="33" customFormat="false" ht="16.75" hidden="false" customHeight="false" outlineLevel="0" collapsed="false">
      <c r="A33" s="19" t="s">
        <v>89</v>
      </c>
      <c r="B33" s="20" t="n">
        <v>0.2</v>
      </c>
    </row>
    <row r="34" customFormat="false" ht="32.3" hidden="false" customHeight="false" outlineLevel="0" collapsed="false">
      <c r="A34" s="19" t="s">
        <v>90</v>
      </c>
      <c r="B34" s="20" t="n">
        <v>0.02</v>
      </c>
    </row>
    <row r="35" customFormat="false" ht="32.3" hidden="false" customHeight="false" outlineLevel="0" collapsed="false">
      <c r="A35" s="19" t="s">
        <v>91</v>
      </c>
      <c r="B35" s="20" t="n">
        <v>0.07</v>
      </c>
    </row>
    <row r="41" customFormat="false" ht="16.75" hidden="false" customHeight="false" outlineLevel="0" collapsed="false">
      <c r="A41" s="22" t="s">
        <v>92</v>
      </c>
      <c r="B41" s="23" t="n">
        <v>0.2</v>
      </c>
    </row>
    <row r="42" customFormat="false" ht="16.75" hidden="false" customHeight="false" outlineLevel="0" collapsed="false">
      <c r="A42" s="22" t="s">
        <v>93</v>
      </c>
      <c r="B42" s="23" t="n">
        <v>0.9</v>
      </c>
    </row>
    <row r="43" customFormat="false" ht="16.75" hidden="false" customHeight="false" outlineLevel="0" collapsed="false">
      <c r="A43" s="22" t="s">
        <v>94</v>
      </c>
      <c r="B43" s="23" t="n">
        <v>1</v>
      </c>
    </row>
    <row r="44" customFormat="false" ht="16.75" hidden="false" customHeight="false" outlineLevel="0" collapsed="false">
      <c r="A44" s="22" t="s">
        <v>95</v>
      </c>
      <c r="B44" s="23" t="n">
        <v>2</v>
      </c>
    </row>
    <row r="47" customFormat="false" ht="16.75" hidden="false" customHeight="false" outlineLevel="0" collapsed="false">
      <c r="A47" s="24" t="s">
        <v>96</v>
      </c>
      <c r="B47" s="25" t="s">
        <v>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</TotalTime>
  <Application>LibreOffice/6.1.6.3$Linux_X86_64 LibreOffice_project/10$Build-3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2017-03-11T13:41:11Z</dcterms:created>
  <dc:creator>User</dc:creator>
  <dc:description/>
  <dc:language>en-IN</dc:language>
  <cp:lastModifiedBy/>
  <cp:lastPrinted>2017-03-17T08:50:46Z</cp:lastPrinted>
  <dcterms:modified xsi:type="dcterms:W3CDTF">2019-09-26T22:46:48Z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