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L to su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<sst xmlns="http://schemas.openxmlformats.org/spreadsheetml/2006/main" count="87" uniqueCount="64">
  <si>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 xml:space="preserve">SUMBERSIBLE PUMP SELECTION DATA SHEET</t>
  </si>
  <si>
    <t xml:space="preserve">Project</t>
  </si>
  <si>
    <t xml:space="preserve">Head above ground</t>
  </si>
  <si>
    <t xml:space="preserve">m</t>
  </si>
  <si>
    <t xml:space="preserve">Depth</t>
  </si>
  <si>
    <t xml:space="preserve">Total Head</t>
  </si>
  <si>
    <t xml:space="preserve">Distance to discharge point</t>
  </si>
  <si>
    <t xml:space="preserve">Discharge</t>
  </si>
  <si>
    <t xml:space="preserve">Cu.m/Hr</t>
  </si>
  <si>
    <t xml:space="preserve">Lps</t>
  </si>
  <si>
    <t xml:space="preserve">Pipe Dia for 1.5m/s fluid velocity</t>
  </si>
  <si>
    <t xml:space="preserve">mm</t>
  </si>
  <si>
    <t xml:space="preserve">=sqrt(4*Q/(pi*velocity))</t>
  </si>
  <si>
    <t xml:space="preserve">Discharge pipe dia</t>
  </si>
  <si>
    <t xml:space="preserve">Model</t>
  </si>
  <si>
    <t xml:space="preserve">KOS-335+M</t>
  </si>
  <si>
    <t xml:space="preserve">Pump delivery pipe dia</t>
  </si>
  <si>
    <t xml:space="preserve">Velocity discharge line</t>
  </si>
  <si>
    <t xml:space="preserve">m/s</t>
  </si>
  <si>
    <t xml:space="preserve">Velocity delivery</t>
  </si>
  <si>
    <t xml:space="preserve">Velocity Head</t>
  </si>
  <si>
    <t xml:space="preserve">Kl</t>
  </si>
  <si>
    <t xml:space="preserve">Hl</t>
  </si>
  <si>
    <t xml:space="preserve">No of bents/Tees etc.</t>
  </si>
  <si>
    <t xml:space="preserve">Nos</t>
  </si>
  <si>
    <t xml:space="preserve">NRV Horiz</t>
  </si>
  <si>
    <t xml:space="preserve">Gate</t>
  </si>
  <si>
    <t xml:space="preserve">Butterfly Valve</t>
  </si>
  <si>
    <t xml:space="preserve">Entry, Exit etc.</t>
  </si>
  <si>
    <t xml:space="preserve">% of length</t>
  </si>
  <si>
    <t xml:space="preserve">Friction Head Loss discharge</t>
  </si>
  <si>
    <t xml:space="preserve">Friction Head Loss delivery</t>
  </si>
  <si>
    <t xml:space="preserve">Friction Head Loss Total</t>
  </si>
  <si>
    <t xml:space="preserve">Accessories Head Loss</t>
  </si>
  <si>
    <t xml:space="preserve">Total Head Loss</t>
  </si>
  <si>
    <t xml:space="preserve">Effective Head</t>
  </si>
  <si>
    <t xml:space="preserve">Estimated HP of Pump required</t>
  </si>
  <si>
    <t xml:space="preserve">HP</t>
  </si>
  <si>
    <t xml:space="preserve">PUMP DISCHARGE CALC</t>
  </si>
  <si>
    <t xml:space="preserve">Hour</t>
  </si>
  <si>
    <t xml:space="preserve">Time Pumped</t>
  </si>
  <si>
    <t xml:space="preserve">Day</t>
  </si>
  <si>
    <t xml:space="preserve">Seepage rate</t>
  </si>
  <si>
    <t xml:space="preserve">Cu.m</t>
  </si>
  <si>
    <t xml:space="preserve">Pumpout</t>
  </si>
  <si>
    <t xml:space="preserve">Hrs</t>
  </si>
  <si>
    <t xml:space="preserve">Available static column</t>
  </si>
  <si>
    <t xml:space="preserve">Safety Factor (Pumpout vs seepage)</t>
  </si>
  <si>
    <t xml:space="preserve">(Minimum 2-3 for borewells or for continous pumping)</t>
  </si>
  <si>
    <t xml:space="preserve">Safety Factor (Pumpout vs available static column)</t>
  </si>
  <si>
    <t xml:space="preserve">(&gt;1.5 for open wells)</t>
  </si>
  <si>
    <t xml:space="preserve">HEAD LOSS PER LENGTH OF PIPE CALCULATION</t>
  </si>
  <si>
    <t xml:space="preserve">DISCHARGE</t>
  </si>
  <si>
    <t xml:space="preserve">DELIVERY</t>
  </si>
  <si>
    <t xml:space="preserve">P</t>
  </si>
  <si>
    <t xml:space="preserve">V</t>
  </si>
  <si>
    <t xml:space="preserve">D</t>
  </si>
  <si>
    <t xml:space="preserve">mu</t>
  </si>
  <si>
    <t xml:space="preserve">e</t>
  </si>
  <si>
    <t xml:space="preserve">Roughness 0.15 for GI, 0 for Plastic</t>
  </si>
  <si>
    <t xml:space="preserve">e_rel</t>
  </si>
  <si>
    <t xml:space="preserve">Re</t>
  </si>
  <si>
    <t xml:space="preserve">f</t>
  </si>
  <si>
    <t xml:space="preserve">hl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</si>
</sst>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%"/>
    <numFmt numFmtId="167" formatCode="0.00"/>
    <numFmt numFmtId="168" formatCode="@"/>
    <numFmt numFmtId="169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mic Sans MS"/>
      <family val="4"/>
      <charset val="1"/>
    </font>
    <font>
      <b val="true"/>
      <sz val="10"/>
      <color rgb="FF000000"/>
      <name val="Comic Sans MS"/>
      <family val="4"/>
      <charset val="1"/>
    </font>
    <font>
      <i val="true"/>
      <sz val="10"/>
      <color rgb="FF000000"/>
      <name val="Comic Sans MS"/>
      <family val="4"/>
      <charset val="1"/>
    </font>
    <font>
      <i val="true"/>
      <sz val="10"/>
      <name val="Comic Sans MS"/>
      <family val="4"/>
      <charset val="1"/>
    </font>
    <font>
      <sz val="10"/>
      <name val="Comic Sans MS"/>
      <family val="4"/>
      <charset val="1"/>
    </font>
    <font>
      <sz val="10"/>
      <color rgb="FFFF0000"/>
      <name val="Comic Sans MS"/>
      <family val="4"/>
      <charset val="1"/>
    </font>
    <font>
      <b val="true"/>
      <i val="true"/>
      <sz val="10"/>
      <color rgb="FF000000"/>
      <name val="Comic Sans MS"/>
      <family val="4"/>
      <charset val="1"/>
    </font>
    <font>
      <b val="true"/>
      <sz val="10"/>
      <color rgb="FFFF0000"/>
      <name val="Comic Sans MS"/>
      <family val="4"/>
      <charset val="1"/>
    </font>
    <font>
      <b val="true"/>
      <sz val="10"/>
      <color rgb="FFCE181E"/>
      <name val="Comic Sans MS"/>
      <family val="4"/>
      <charset val="1"/>
    </font>
    <font>
      <sz val="10"/>
      <color rgb="FFCE181E"/>
      <name val="Comic Sans MS"/>
      <family val="4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13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9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3.47"/>
    <col collapsed="false" customWidth="true" hidden="false" outlineLevel="0" max="2" min="2" style="1" width="26.46"/>
    <col collapsed="false" customWidth="true" hidden="false" outlineLevel="0" max="3" min="3" style="1" width="11.78"/>
    <col collapsed="false" customWidth="true" hidden="false" outlineLevel="0" max="4" min="4" style="1" width="9.15"/>
    <col collapsed="false" customWidth="true" hidden="false" outlineLevel="0" max="5" min="5" style="1" width="9.7"/>
    <col collapsed="false" customWidth="true" hidden="false" outlineLevel="0" max="6" min="6" style="1" width="12.14"/>
    <col collapsed="false" customWidth="true" hidden="false" outlineLevel="0" max="7" min="7" style="1" width="5.17"/>
    <col collapsed="false" customWidth="true" hidden="false" outlineLevel="0" max="8" min="8" style="1" width="4.58"/>
    <col collapsed="false" customWidth="true" hidden="false" outlineLevel="0" max="1025" min="9" style="1" width="9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3"/>
    </row>
    <row r="3" s="3" customFormat="true" ht="12.8" hidden="false" customHeight="false" outlineLevel="0" collapsed="false">
      <c r="B3" s="3" t="s">
        <v>1</v>
      </c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B4" s="3"/>
    </row>
    <row r="5" customFormat="false" ht="12.8" hidden="false" customHeight="false" outlineLevel="0" collapsed="false">
      <c r="B5" s="1" t="s">
        <v>2</v>
      </c>
      <c r="C5" s="5" t="n">
        <v>15</v>
      </c>
      <c r="D5" s="1" t="s">
        <v>3</v>
      </c>
    </row>
    <row r="6" customFormat="false" ht="12.8" hidden="false" customHeight="false" outlineLevel="0" collapsed="false">
      <c r="B6" s="1" t="s">
        <v>4</v>
      </c>
      <c r="C6" s="5" t="n">
        <v>9</v>
      </c>
      <c r="D6" s="1" t="s">
        <v>3</v>
      </c>
    </row>
    <row r="7" s="6" customFormat="true" ht="12.8" hidden="false" customHeight="false" outlineLevel="0" collapsed="false">
      <c r="B7" s="6" t="s">
        <v>5</v>
      </c>
      <c r="C7" s="7" t="n">
        <f aca="false">SUM(C5:C6)</f>
        <v>24</v>
      </c>
      <c r="D7" s="6" t="s">
        <v>3</v>
      </c>
    </row>
    <row r="8" customFormat="false" ht="12.8" hidden="false" customHeight="false" outlineLevel="0" collapsed="false">
      <c r="B8" s="1" t="s">
        <v>6</v>
      </c>
      <c r="C8" s="5" t="n">
        <v>50</v>
      </c>
      <c r="D8" s="1" t="s">
        <v>3</v>
      </c>
    </row>
    <row r="9" customFormat="false" ht="12.8" hidden="false" customHeight="false" outlineLevel="0" collapsed="false">
      <c r="B9" s="1" t="s">
        <v>7</v>
      </c>
      <c r="C9" s="5" t="n">
        <v>10</v>
      </c>
      <c r="D9" s="1" t="s">
        <v>8</v>
      </c>
      <c r="E9" s="7" t="n">
        <f aca="false">ROUND(C9*1000/3600,1)</f>
        <v>2.8</v>
      </c>
      <c r="F9" s="6" t="s">
        <v>9</v>
      </c>
    </row>
    <row r="11" s="8" customFormat="true" ht="12.8" hidden="false" customHeight="false" outlineLevel="0" collapsed="false">
      <c r="B11" s="8" t="s">
        <v>10</v>
      </c>
      <c r="C11" s="9" t="n">
        <f aca="false">SQRT(4*E9*1000/(3.14*1.5))</f>
        <v>48.7639141229914</v>
      </c>
      <c r="D11" s="8" t="s">
        <v>11</v>
      </c>
      <c r="E11" s="8" t="s">
        <v>12</v>
      </c>
    </row>
    <row r="12" customFormat="false" ht="12.8" hidden="false" customHeight="false" outlineLevel="0" collapsed="false">
      <c r="B12" s="10" t="s">
        <v>13</v>
      </c>
      <c r="C12" s="11" t="n">
        <v>65</v>
      </c>
      <c r="D12" s="12" t="s">
        <v>11</v>
      </c>
    </row>
    <row r="13" customFormat="false" ht="12.8" hidden="false" customHeight="false" outlineLevel="0" collapsed="false">
      <c r="B13" s="13"/>
      <c r="C13" s="14"/>
      <c r="D13" s="14"/>
    </row>
    <row r="14" customFormat="false" ht="12.8" hidden="false" customHeight="false" outlineLevel="0" collapsed="false">
      <c r="B14" s="1" t="s">
        <v>14</v>
      </c>
      <c r="C14" s="15" t="s">
        <v>15</v>
      </c>
      <c r="D14" s="16"/>
      <c r="E14" s="6"/>
    </row>
    <row r="15" customFormat="false" ht="14.9" hidden="false" customHeight="false" outlineLevel="0" collapsed="false">
      <c r="B15" s="1" t="s">
        <v>16</v>
      </c>
      <c r="C15" s="17" t="n">
        <v>50</v>
      </c>
      <c r="D15" s="12" t="s">
        <v>11</v>
      </c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B17" s="1" t="s">
        <v>17</v>
      </c>
      <c r="C17" s="7" t="n">
        <f aca="false">ROUND(4*C9/(3.14*C12*C12)*1000000/3600,2)</f>
        <v>0.84</v>
      </c>
      <c r="D17" s="1" t="s">
        <v>18</v>
      </c>
    </row>
    <row r="18" customFormat="false" ht="12.8" hidden="false" customHeight="false" outlineLevel="0" collapsed="false">
      <c r="B18" s="1" t="s">
        <v>19</v>
      </c>
      <c r="C18" s="7" t="n">
        <f aca="false">ROUND(4*C9/(3.14*C15*C15)*1000000/3600,2)</f>
        <v>1.42</v>
      </c>
      <c r="D18" s="1" t="s">
        <v>18</v>
      </c>
    </row>
    <row r="19" customFormat="false" ht="12.8" hidden="false" customHeight="false" outlineLevel="0" collapsed="false">
      <c r="B19" s="1" t="s">
        <v>20</v>
      </c>
      <c r="C19" s="7" t="n">
        <f aca="false">ROUND(C17*C17/20,1)</f>
        <v>0</v>
      </c>
      <c r="D19" s="1" t="s">
        <v>3</v>
      </c>
    </row>
    <row r="20" customFormat="false" ht="12.8" hidden="false" customHeight="false" outlineLevel="0" collapsed="false">
      <c r="E20" s="6" t="s">
        <v>21</v>
      </c>
      <c r="F20" s="6" t="s">
        <v>22</v>
      </c>
    </row>
    <row r="21" customFormat="false" ht="12.8" hidden="false" customHeight="false" outlineLevel="0" collapsed="false">
      <c r="B21" s="1" t="s">
        <v>23</v>
      </c>
      <c r="C21" s="5" t="n">
        <v>10</v>
      </c>
      <c r="D21" s="1" t="s">
        <v>24</v>
      </c>
      <c r="E21" s="1" t="n">
        <v>0.7</v>
      </c>
      <c r="F21" s="7" t="n">
        <f aca="false">ROUND(C21*E21*$C$17*$C$17/20,2)</f>
        <v>0.25</v>
      </c>
      <c r="G21" s="1" t="s">
        <v>3</v>
      </c>
    </row>
    <row r="22" customFormat="false" ht="12.8" hidden="false" customHeight="false" outlineLevel="0" collapsed="false">
      <c r="B22" s="1" t="s">
        <v>25</v>
      </c>
      <c r="C22" s="5" t="n">
        <v>1</v>
      </c>
      <c r="D22" s="1" t="s">
        <v>24</v>
      </c>
      <c r="E22" s="1" t="n">
        <v>2</v>
      </c>
      <c r="F22" s="7" t="n">
        <f aca="false">ROUND(C22*E22*$C$17*$C$17/20,2)</f>
        <v>0.07</v>
      </c>
      <c r="G22" s="1" t="s">
        <v>3</v>
      </c>
    </row>
    <row r="23" customFormat="false" ht="12.8" hidden="false" customHeight="false" outlineLevel="0" collapsed="false">
      <c r="B23" s="1" t="s">
        <v>26</v>
      </c>
      <c r="C23" s="5" t="n">
        <v>3</v>
      </c>
      <c r="D23" s="1" t="s">
        <v>24</v>
      </c>
      <c r="E23" s="1" t="n">
        <v>0.2</v>
      </c>
      <c r="F23" s="7" t="n">
        <f aca="false">ROUND(C23*E23*$C$17*$C$17/20,2)</f>
        <v>0.02</v>
      </c>
      <c r="G23" s="1" t="s">
        <v>3</v>
      </c>
    </row>
    <row r="24" customFormat="false" ht="12.8" hidden="false" customHeight="false" outlineLevel="0" collapsed="false">
      <c r="B24" s="1" t="s">
        <v>27</v>
      </c>
      <c r="C24" s="5" t="n">
        <v>0</v>
      </c>
      <c r="D24" s="1" t="s">
        <v>24</v>
      </c>
      <c r="E24" s="1" t="n">
        <v>0.08</v>
      </c>
      <c r="F24" s="7" t="n">
        <f aca="false">ROUND(C24*E24*$C$17*$C$17/20,2)</f>
        <v>0</v>
      </c>
      <c r="G24" s="1" t="s">
        <v>3</v>
      </c>
    </row>
    <row r="25" customFormat="false" ht="12.8" hidden="false" customHeight="false" outlineLevel="0" collapsed="false">
      <c r="B25" s="1" t="s">
        <v>28</v>
      </c>
      <c r="F25" s="18" t="n">
        <v>0.5</v>
      </c>
      <c r="G25" s="1" t="s">
        <v>3</v>
      </c>
    </row>
    <row r="26" customFormat="false" ht="12.8" hidden="false" customHeight="false" outlineLevel="0" collapsed="false">
      <c r="F26" s="7" t="n">
        <f aca="false">ROUND(SUM(F21:F25),1)</f>
        <v>0.8</v>
      </c>
      <c r="G26" s="1" t="s">
        <v>3</v>
      </c>
    </row>
    <row r="27" customFormat="false" ht="12.8" hidden="false" customHeight="false" outlineLevel="0" collapsed="false">
      <c r="D27" s="6" t="s">
        <v>29</v>
      </c>
      <c r="F27" s="6"/>
    </row>
    <row r="28" customFormat="false" ht="12.8" hidden="false" customHeight="false" outlineLevel="0" collapsed="false">
      <c r="B28" s="1" t="s">
        <v>30</v>
      </c>
      <c r="C28" s="7" t="n">
        <f aca="false">ROUND(C8*C58,2)</f>
        <v>0.75</v>
      </c>
      <c r="D28" s="19" t="n">
        <f aca="false">ROUND(C28/C8,3)</f>
        <v>0.015</v>
      </c>
      <c r="F28" s="20"/>
    </row>
    <row r="29" customFormat="false" ht="12.8" hidden="false" customHeight="false" outlineLevel="0" collapsed="false">
      <c r="B29" s="1" t="s">
        <v>31</v>
      </c>
      <c r="C29" s="21" t="n">
        <f aca="false">ROUND(C6*D58,1)</f>
        <v>0.5</v>
      </c>
      <c r="D29" s="19" t="n">
        <f aca="false">ROUND(C29/C6,3)</f>
        <v>0.056</v>
      </c>
    </row>
    <row r="30" customFormat="false" ht="12.8" hidden="false" customHeight="false" outlineLevel="0" collapsed="false">
      <c r="B30" s="1" t="s">
        <v>32</v>
      </c>
      <c r="C30" s="7" t="n">
        <f aca="false">SUM(C28:C29)</f>
        <v>1.25</v>
      </c>
      <c r="D30" s="1" t="s">
        <v>3</v>
      </c>
    </row>
    <row r="31" customFormat="false" ht="12.8" hidden="false" customHeight="false" outlineLevel="0" collapsed="false">
      <c r="B31" s="1" t="s">
        <v>33</v>
      </c>
      <c r="C31" s="21" t="n">
        <f aca="false">F26</f>
        <v>0.8</v>
      </c>
      <c r="D31" s="1" t="s">
        <v>3</v>
      </c>
    </row>
    <row r="32" s="3" customFormat="true" ht="12.8" hidden="false" customHeight="false" outlineLevel="0" collapsed="false">
      <c r="B32" s="3" t="s">
        <v>34</v>
      </c>
      <c r="C32" s="22" t="n">
        <f aca="false">SUM(C30:C31)</f>
        <v>2.05</v>
      </c>
      <c r="D32" s="19" t="n">
        <f aca="false">ROUND(C32/(C8+C6),3)</f>
        <v>0.035</v>
      </c>
    </row>
    <row r="34" customFormat="false" ht="12.8" hidden="false" customHeight="false" outlineLevel="0" collapsed="false">
      <c r="B34" s="23" t="s">
        <v>35</v>
      </c>
      <c r="C34" s="24" t="n">
        <f aca="false">ROUND(C7+C19+C32,1)</f>
        <v>26.1</v>
      </c>
      <c r="D34" s="25" t="s">
        <v>3</v>
      </c>
    </row>
    <row r="35" customFormat="false" ht="12.8" hidden="false" customHeight="false" outlineLevel="0" collapsed="false">
      <c r="B35" s="25" t="s">
        <v>36</v>
      </c>
      <c r="C35" s="26" t="n">
        <f aca="false">ROUND(1.2*1000*9.8*C34*E9/(1000*1000*0.746*0.6),1)</f>
        <v>1.9</v>
      </c>
      <c r="D35" s="25" t="s">
        <v>37</v>
      </c>
    </row>
    <row r="37" customFormat="false" ht="12.8" hidden="false" customHeight="false" outlineLevel="0" collapsed="false">
      <c r="B37" s="3" t="s">
        <v>38</v>
      </c>
    </row>
    <row r="38" s="27" customFormat="true" ht="12.8" hidden="false" customHeight="false" outlineLevel="0" collapsed="false">
      <c r="C38" s="28" t="s">
        <v>39</v>
      </c>
      <c r="D38" s="28"/>
      <c r="E38" s="28" t="s">
        <v>40</v>
      </c>
      <c r="F38" s="28"/>
      <c r="G38" s="28" t="s">
        <v>41</v>
      </c>
    </row>
    <row r="39" customFormat="false" ht="12.8" hidden="false" customHeight="false" outlineLevel="0" collapsed="false">
      <c r="A39" s="1" t="n">
        <v>1</v>
      </c>
      <c r="B39" s="1" t="s">
        <v>42</v>
      </c>
      <c r="C39" s="5" t="n">
        <v>30</v>
      </c>
      <c r="D39" s="1" t="s">
        <v>8</v>
      </c>
      <c r="G39" s="7" t="n">
        <f aca="false">C39*24</f>
        <v>720</v>
      </c>
      <c r="H39" s="1" t="s">
        <v>43</v>
      </c>
    </row>
    <row r="40" customFormat="false" ht="12.8" hidden="false" customHeight="false" outlineLevel="0" collapsed="false">
      <c r="A40" s="1" t="n">
        <v>2</v>
      </c>
      <c r="B40" s="1" t="s">
        <v>44</v>
      </c>
      <c r="C40" s="7" t="n">
        <f aca="false">C9</f>
        <v>10</v>
      </c>
      <c r="D40" s="1" t="s">
        <v>8</v>
      </c>
      <c r="E40" s="5" t="n">
        <v>2</v>
      </c>
      <c r="F40" s="1" t="s">
        <v>45</v>
      </c>
      <c r="G40" s="7" t="n">
        <f aca="false">C40*E40</f>
        <v>20</v>
      </c>
      <c r="H40" s="1" t="s">
        <v>43</v>
      </c>
    </row>
    <row r="41" customFormat="false" ht="12.8" hidden="false" customHeight="false" outlineLevel="0" collapsed="false">
      <c r="A41" s="1" t="n">
        <v>3</v>
      </c>
      <c r="B41" s="1" t="s">
        <v>46</v>
      </c>
      <c r="G41" s="5" t="n">
        <v>40</v>
      </c>
      <c r="H41" s="1" t="s">
        <v>43</v>
      </c>
    </row>
    <row r="43" customFormat="false" ht="14.9" hidden="false" customHeight="false" outlineLevel="0" collapsed="false">
      <c r="B43" s="29" t="s">
        <v>47</v>
      </c>
      <c r="C43" s="30" t="n">
        <f aca="false">C39/C40</f>
        <v>3</v>
      </c>
      <c r="D43" s="6" t="s">
        <v>48</v>
      </c>
      <c r="E43" s="6"/>
      <c r="G43" s="14"/>
    </row>
    <row r="44" customFormat="false" ht="28.7" hidden="false" customHeight="false" outlineLevel="0" collapsed="false">
      <c r="B44" s="29" t="s">
        <v>49</v>
      </c>
      <c r="C44" s="31"/>
      <c r="D44" s="6" t="s">
        <v>50</v>
      </c>
      <c r="E44" s="6"/>
      <c r="G44" s="32" t="n">
        <f aca="false">G41/G40</f>
        <v>2</v>
      </c>
    </row>
    <row r="45" customFormat="false" ht="12.8" hidden="false" customHeight="false" outlineLevel="0" collapsed="false">
      <c r="C45" s="33"/>
    </row>
    <row r="46" customFormat="false" ht="12.8" hidden="false" customHeight="false" outlineLevel="0" collapsed="false">
      <c r="B46" s="3" t="s">
        <v>51</v>
      </c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C48" s="28" t="s">
        <v>52</v>
      </c>
      <c r="D48" s="28" t="s">
        <v>53</v>
      </c>
    </row>
    <row r="49" customFormat="false" ht="12.8" hidden="false" customHeight="false" outlineLevel="0" collapsed="false">
      <c r="B49" s="1" t="s">
        <v>54</v>
      </c>
      <c r="C49" s="1" t="n">
        <v>1000</v>
      </c>
      <c r="D49" s="1" t="n">
        <v>1000</v>
      </c>
    </row>
    <row r="50" customFormat="false" ht="12.8" hidden="false" customHeight="false" outlineLevel="0" collapsed="false">
      <c r="B50" s="1" t="s">
        <v>55</v>
      </c>
      <c r="C50" s="7" t="n">
        <f aca="false">C17</f>
        <v>0.84</v>
      </c>
      <c r="D50" s="7" t="n">
        <f aca="false">C18</f>
        <v>1.42</v>
      </c>
    </row>
    <row r="51" customFormat="false" ht="12.8" hidden="false" customHeight="false" outlineLevel="0" collapsed="false">
      <c r="B51" s="1" t="s">
        <v>56</v>
      </c>
      <c r="C51" s="7" t="n">
        <f aca="false">C12/1000</f>
        <v>0.065</v>
      </c>
      <c r="D51" s="7" t="n">
        <f aca="false">C15/1000</f>
        <v>0.05</v>
      </c>
    </row>
    <row r="52" customFormat="false" ht="12.8" hidden="false" customHeight="false" outlineLevel="0" collapsed="false">
      <c r="B52" s="1" t="s">
        <v>57</v>
      </c>
      <c r="C52" s="34" t="n">
        <v>0.0008</v>
      </c>
      <c r="D52" s="34" t="n">
        <v>0.0008</v>
      </c>
    </row>
    <row r="53" customFormat="false" ht="12.8" hidden="false" customHeight="false" outlineLevel="0" collapsed="false">
      <c r="B53" s="1" t="s">
        <v>58</v>
      </c>
      <c r="C53" s="5" t="n">
        <v>0.15</v>
      </c>
      <c r="D53" s="5" t="n">
        <v>0.15</v>
      </c>
      <c r="E53" s="6" t="s">
        <v>59</v>
      </c>
    </row>
    <row r="55" customFormat="false" ht="12.8" hidden="false" customHeight="false" outlineLevel="0" collapsed="false">
      <c r="B55" s="1" t="s">
        <v>60</v>
      </c>
      <c r="C55" s="7" t="n">
        <f aca="false">ROUND(C53/C51/1000,5)</f>
        <v>0.00231</v>
      </c>
      <c r="D55" s="7" t="n">
        <f aca="false">ROUND(D53/D51/1000,5)</f>
        <v>0.003</v>
      </c>
    </row>
    <row r="56" customFormat="false" ht="12.8" hidden="false" customHeight="false" outlineLevel="0" collapsed="false">
      <c r="B56" s="1" t="s">
        <v>61</v>
      </c>
      <c r="C56" s="7" t="n">
        <f aca="false">C49*C50*C51/C52</f>
        <v>68250</v>
      </c>
      <c r="D56" s="7" t="n">
        <f aca="false">D49*D50*D51/D52</f>
        <v>88750</v>
      </c>
    </row>
    <row r="57" customFormat="false" ht="12.8" hidden="false" customHeight="false" outlineLevel="0" collapsed="false">
      <c r="B57" s="1" t="s">
        <v>62</v>
      </c>
      <c r="C57" s="7" t="n">
        <f aca="false">IF(ROUND(0.11*(C55+68/C56)^0.25,4) &gt;= 0.018, ROUND(0.11*(C55+68/C56)^0.25,4), ROUND(0.0028 + (0.11*(C55+68/C56)^0.25)*0.85,4))</f>
        <v>0.0264</v>
      </c>
      <c r="D57" s="7" t="n">
        <f aca="false">IF(ROUND(0.11*(D55+68/D56)^0.25,4) &gt;= 0.018, ROUND(0.11*(D55+68/D56)^0.25,4), ROUND(0.0028 + (0.11*(D55+68/D56)^0.25)*0.85,4))</f>
        <v>0.0273</v>
      </c>
    </row>
    <row r="58" customFormat="false" ht="12.8" hidden="false" customHeight="false" outlineLevel="0" collapsed="false">
      <c r="B58" s="1" t="s">
        <v>63</v>
      </c>
      <c r="C58" s="7" t="n">
        <f aca="false">ROUND(C57*C50*C50/(2*9.8*C51),3)</f>
        <v>0.015</v>
      </c>
      <c r="D58" s="7" t="n">
        <f aca="false">ROUND(D57*D50*D50/(2*9.8*D51),3)</f>
        <v>0.056</v>
      </c>
    </row>
  </sheetData>
  <sheetProtection sheet="true" objects="true" scenarios="true"/>
  <mergeCells count="2">
    <mergeCell ref="A1:H1"/>
    <mergeCell ref="C3:H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2014-09-16T10:40:52Z</dcterms:created>
  <dc:creator>admin</dc:creator>
  <dc:description/>
  <dc:language>en-IN</dc:language>
  <cp:lastModifiedBy/>
  <cp:lastPrinted>2014-10-21T06:11:36Z</cp:lastPrinted>
  <dcterms:modified xsi:type="dcterms:W3CDTF">2019-07-16T18:44:25Z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