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r Costs" sheetId="1" r:id="rId3"/>
    <sheet state="visible" name="Our Pricing Models" sheetId="2" r:id="rId4"/>
    <sheet state="visible" name="Budget " sheetId="3" r:id="rId5"/>
    <sheet state="visible" name="Competitors Pricing Models" sheetId="4" r:id="rId6"/>
    <sheet state="visible" name="Time pr. clean" sheetId="5" r:id="rId7"/>
  </sheets>
  <definedNames/>
  <calcPr/>
</workbook>
</file>

<file path=xl/sharedStrings.xml><?xml version="1.0" encoding="utf-8"?>
<sst xmlns="http://schemas.openxmlformats.org/spreadsheetml/2006/main" count="83" uniqueCount="70">
  <si>
    <t>Concept</t>
  </si>
  <si>
    <t>Materials Costs (Internal Costs) DKK</t>
  </si>
  <si>
    <t xml:space="preserve"> Utility time (years)</t>
  </si>
  <si>
    <t>Construction of the Machine</t>
  </si>
  <si>
    <t>Maintenance and calibration / year</t>
  </si>
  <si>
    <t>-</t>
  </si>
  <si>
    <t>Maintenance due tu usage / year</t>
  </si>
  <si>
    <t>Our cost for one day of cleaning</t>
  </si>
  <si>
    <t>Gasolin pr. trip (40 km 12 kr. pr liter)</t>
  </si>
  <si>
    <t>Maintance cost for a car (60 øre pr. km.)</t>
  </si>
  <si>
    <t>Salary for a engineer / day (353 dkk * 8 hours)</t>
  </si>
  <si>
    <t>Salary for a driver / day (150 * 8 hours)</t>
  </si>
  <si>
    <t>Using the machine pr. day includes (construction, calibration and maintenance) capability 200 days each year</t>
  </si>
  <si>
    <t>Reci</t>
  </si>
  <si>
    <t>Done on 16-22 / 12-2016</t>
  </si>
  <si>
    <t>Chemistry priced material (invoice stated kr. 2.800 for 6 units)</t>
  </si>
  <si>
    <t>Decontamination of 6 pcs. provided by agreement (Partially performed as weekend work).</t>
  </si>
  <si>
    <t>Total costs</t>
  </si>
  <si>
    <t>Number of Units</t>
  </si>
  <si>
    <t>Price / Unit</t>
  </si>
  <si>
    <t>Price / 6 units</t>
  </si>
  <si>
    <t>Cost each year</t>
  </si>
  <si>
    <t>Chemicals for the task</t>
  </si>
  <si>
    <t>2.225,00</t>
  </si>
  <si>
    <t>y1</t>
  </si>
  <si>
    <t>AfhTranport of equipment   and deal with the caretaker T / R</t>
  </si>
  <si>
    <t>1.800,00</t>
  </si>
  <si>
    <t>Service trolley</t>
  </si>
  <si>
    <t>Overtime diet</t>
  </si>
  <si>
    <t>y2</t>
  </si>
  <si>
    <t>Overtime allowance</t>
  </si>
  <si>
    <t>Service Provider / Hours</t>
  </si>
  <si>
    <t>y3</t>
  </si>
  <si>
    <r>
      <rPr>
        <rFont val="Arial"/>
        <b/>
        <sz val="10.0"/>
      </rPr>
      <t>Called for additional logbook performances by appointment (Performed in partial overtime)</t>
    </r>
    <r>
      <rPr>
        <rFont val="Arial"/>
        <color rgb="FF000000"/>
        <sz val="10.0"/>
      </rPr>
      <t>.</t>
    </r>
  </si>
  <si>
    <t>y4</t>
  </si>
  <si>
    <t>LServicemontor / timer</t>
  </si>
  <si>
    <t>leOvertidstillwg</t>
  </si>
  <si>
    <t>y5</t>
  </si>
  <si>
    <t>9Overtids dit</t>
  </si>
  <si>
    <t>Ex VAT</t>
  </si>
  <si>
    <t>Incl. VAT</t>
  </si>
  <si>
    <t>Total</t>
  </si>
  <si>
    <t>How may pipes is supposed to be cleaned for a company doing a month?</t>
  </si>
  <si>
    <t>how many hours will it take to set the system up and take it down</t>
  </si>
  <si>
    <t>Single payments</t>
  </si>
  <si>
    <t>Cost pr. cleaning/operation</t>
  </si>
  <si>
    <t>Profit</t>
  </si>
  <si>
    <t>Grossprofit percentage</t>
  </si>
  <si>
    <t>Yearly membership</t>
  </si>
  <si>
    <t>Subscription</t>
  </si>
  <si>
    <t xml:space="preserve">Comments: if you use the cleaning system for more than 5 pipes pr. year it will be proftiable to subscribe  </t>
  </si>
  <si>
    <t>One time buy incl. maintenance subscription</t>
  </si>
  <si>
    <t>Price for the machine</t>
  </si>
  <si>
    <t>Maintenance subscription 1 year</t>
  </si>
  <si>
    <t>Gross profit</t>
  </si>
  <si>
    <t>For cleaning</t>
  </si>
  <si>
    <t>Intial cleaning</t>
  </si>
  <si>
    <t>Afffedtning</t>
  </si>
  <si>
    <t>minutes</t>
  </si>
  <si>
    <t>Watering</t>
  </si>
  <si>
    <t xml:space="preserve">Drying </t>
  </si>
  <si>
    <t>hours</t>
  </si>
  <si>
    <t xml:space="preserve">Passivering </t>
  </si>
  <si>
    <t>Affedtning</t>
  </si>
  <si>
    <t>Derouging</t>
  </si>
  <si>
    <t>12 Hours</t>
  </si>
  <si>
    <t>Zero the system</t>
  </si>
  <si>
    <t>Dekontaminering</t>
  </si>
  <si>
    <t xml:space="preserve">hours </t>
  </si>
  <si>
    <t>Available day pr. year (5 days * 52 weeks)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</si>
</sst>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&quot;kr.&quot;_-;\-* #,##0.00\ &quot;kr.&quot;_-;_-* &quot;-&quot;??\ &quot;kr.&quot;_-;_-@"/>
  </numFmts>
  <fonts count="18">
    <font>
      <sz val="10.0"/>
      <color rgb="FF000000"/>
      <name val="Arial"/>
    </font>
    <font>
      <b/>
      <sz val="10.0"/>
      <name val="Arial"/>
    </font>
    <font>
      <b/>
      <sz val="14.0"/>
      <name val="Arial"/>
    </font>
    <font>
      <b/>
      <sz val="14.0"/>
      <color rgb="FF000000"/>
      <name val="Arial"/>
    </font>
    <font>
      <sz val="10.0"/>
      <name val="Arial"/>
    </font>
    <font>
      <sz val="11.0"/>
      <color rgb="FF000000"/>
      <name val="Arial"/>
    </font>
    <font/>
    <font>
      <sz val="10.0"/>
      <color rgb="FF000000"/>
      <name val="Open Sans"/>
    </font>
    <font>
      <b/>
      <sz val="10.0"/>
      <color rgb="FF000000"/>
      <name val="Open Sans"/>
    </font>
    <font>
      <b/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sz val="11.0"/>
      <color rgb="FF0B0080"/>
      <name val="Sans-serif"/>
    </font>
    <font>
      <sz val="8.0"/>
      <color rgb="FF000000"/>
      <name val="Arial"/>
    </font>
    <font>
      <sz val="10.0"/>
      <color rgb="FF000000"/>
      <name val="&quot;linux libertine&quot;"/>
    </font>
    <font>
      <b/>
      <sz val="11.0"/>
      <color rgb="FF222222"/>
      <name val="Sans-serif"/>
    </font>
    <font>
      <u/>
      <sz val="11.0"/>
      <color rgb="FF0B0080"/>
      <name val="Sans-serif"/>
    </font>
    <font>
      <sz val="11.0"/>
      <color rgb="FF222222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8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3" fontId="4" numFmtId="0" xfId="0" applyBorder="1" applyFill="1" applyFont="1"/>
    <xf borderId="4" fillId="3" fontId="4" numFmtId="164" xfId="0" applyBorder="1" applyFont="1" applyNumberFormat="1"/>
    <xf borderId="0" fillId="0" fontId="4" numFmtId="0" xfId="0" applyFont="1"/>
    <xf borderId="5" fillId="0" fontId="5" numFmtId="0" xfId="0" applyBorder="1" applyFont="1"/>
    <xf borderId="6" fillId="0" fontId="4" numFmtId="164" xfId="0" applyBorder="1" applyFont="1" applyNumberFormat="1"/>
    <xf borderId="7" fillId="3" fontId="4" numFmtId="0" xfId="0" applyBorder="1" applyFont="1"/>
    <xf borderId="8" fillId="3" fontId="4" numFmtId="164" xfId="0" applyBorder="1" applyFont="1" applyNumberFormat="1"/>
    <xf borderId="9" fillId="2" fontId="2" numFmtId="0" xfId="0" applyAlignment="1" applyBorder="1" applyFont="1">
      <alignment horizontal="center"/>
    </xf>
    <xf borderId="10" fillId="0" fontId="6" numFmtId="0" xfId="0" applyBorder="1" applyFont="1"/>
    <xf borderId="3" fillId="3" fontId="5" numFmtId="0" xfId="0" applyBorder="1" applyFont="1"/>
    <xf borderId="5" fillId="4" fontId="5" numFmtId="0" xfId="0" applyBorder="1" applyFill="1" applyFont="1"/>
    <xf borderId="6" fillId="4" fontId="4" numFmtId="164" xfId="0" applyBorder="1" applyFont="1" applyNumberFormat="1"/>
    <xf borderId="5" fillId="3" fontId="4" numFmtId="0" xfId="0" applyAlignment="1" applyBorder="1" applyFont="1">
      <alignment readingOrder="0"/>
    </xf>
    <xf borderId="6" fillId="3" fontId="0" numFmtId="164" xfId="0" applyBorder="1" applyFont="1" applyNumberFormat="1"/>
    <xf borderId="5" fillId="4" fontId="4" numFmtId="0" xfId="0" applyAlignment="1" applyBorder="1" applyFont="1">
      <alignment readingOrder="0"/>
    </xf>
    <xf borderId="6" fillId="4" fontId="0" numFmtId="164" xfId="0" applyAlignment="1" applyBorder="1" applyFont="1" applyNumberFormat="1">
      <alignment readingOrder="0"/>
    </xf>
    <xf borderId="5" fillId="3" fontId="4" numFmtId="0" xfId="0" applyAlignment="1" applyBorder="1" applyFont="1">
      <alignment shrinkToFit="0" wrapText="1"/>
    </xf>
    <xf borderId="11" fillId="4" fontId="7" numFmtId="0" xfId="0" applyAlignment="1" applyBorder="1" applyFont="1">
      <alignment horizontal="left"/>
    </xf>
    <xf borderId="11" fillId="4" fontId="8" numFmtId="0" xfId="0" applyBorder="1" applyFont="1"/>
    <xf borderId="5" fillId="4" fontId="4" numFmtId="0" xfId="0" applyBorder="1" applyFont="1"/>
    <xf borderId="12" fillId="3" fontId="0" numFmtId="0" xfId="0" applyBorder="1" applyFont="1"/>
    <xf borderId="13" fillId="3" fontId="0" numFmtId="0" xfId="0" applyBorder="1" applyFont="1"/>
    <xf borderId="11" fillId="4" fontId="9" numFmtId="0" xfId="0" applyBorder="1" applyFont="1"/>
    <xf borderId="1" fillId="4" fontId="10" numFmtId="0" xfId="0" applyBorder="1" applyFont="1"/>
    <xf borderId="11" fillId="4" fontId="0" numFmtId="0" xfId="0" applyAlignment="1" applyBorder="1" applyFont="1">
      <alignment horizontal="left"/>
    </xf>
    <xf borderId="2" fillId="4" fontId="11" numFmtId="164" xfId="0" applyBorder="1" applyFont="1" applyNumberFormat="1"/>
    <xf borderId="0" fillId="0" fontId="12" numFmtId="0" xfId="0" applyFont="1"/>
    <xf borderId="11" fillId="4" fontId="0" numFmtId="0" xfId="0" applyBorder="1" applyFont="1"/>
    <xf borderId="14" fillId="2" fontId="2" numFmtId="0" xfId="0" applyAlignment="1" applyBorder="1" applyFont="1">
      <alignment horizontal="center"/>
    </xf>
    <xf borderId="11" fillId="4" fontId="13" numFmtId="164" xfId="0" applyAlignment="1" applyBorder="1" applyFont="1" applyNumberFormat="1">
      <alignment horizontal="right"/>
    </xf>
    <xf borderId="15" fillId="0" fontId="6" numFmtId="0" xfId="0" applyBorder="1" applyFont="1"/>
    <xf borderId="0" fillId="0" fontId="0" numFmtId="164" xfId="0" applyFont="1" applyNumberFormat="1"/>
    <xf borderId="0" fillId="0" fontId="13" numFmtId="0" xfId="0" applyAlignment="1" applyFont="1">
      <alignment horizontal="right"/>
    </xf>
    <xf borderId="0" fillId="0" fontId="13" numFmtId="164" xfId="0" applyAlignment="1" applyFont="1" applyNumberFormat="1">
      <alignment horizontal="right"/>
    </xf>
    <xf borderId="16" fillId="3" fontId="0" numFmtId="0" xfId="0" applyBorder="1" applyFont="1"/>
    <xf borderId="0" fillId="0" fontId="13" numFmtId="164" xfId="0" applyAlignment="1" applyFont="1" applyNumberFormat="1">
      <alignment horizontal="left"/>
    </xf>
    <xf borderId="17" fillId="3" fontId="0" numFmtId="164" xfId="0" applyBorder="1" applyFont="1" applyNumberFormat="1"/>
    <xf borderId="0" fillId="0" fontId="13" numFmtId="0" xfId="0" applyAlignment="1" applyFont="1">
      <alignment horizontal="left"/>
    </xf>
    <xf borderId="5" fillId="0" fontId="0" numFmtId="0" xfId="0" applyBorder="1" applyFont="1"/>
    <xf borderId="0" fillId="0" fontId="13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6" fillId="0" fontId="0" numFmtId="164" xfId="0" applyBorder="1" applyFont="1" applyNumberFormat="1"/>
    <xf borderId="0" fillId="0" fontId="4" numFmtId="164" xfId="0" applyAlignment="1" applyFont="1" applyNumberFormat="1">
      <alignment vertical="top"/>
    </xf>
    <xf borderId="5" fillId="3" fontId="6" numFmtId="0" xfId="0" applyBorder="1" applyFont="1"/>
    <xf borderId="5" fillId="0" fontId="6" numFmtId="0" xfId="0" applyBorder="1" applyFont="1"/>
    <xf borderId="12" fillId="3" fontId="6" numFmtId="0" xfId="0" applyBorder="1" applyFont="1"/>
    <xf borderId="0" fillId="0" fontId="13" numFmtId="0" xfId="0" applyAlignment="1" applyFont="1">
      <alignment horizontal="right" vertical="top"/>
    </xf>
    <xf borderId="13" fillId="3" fontId="0" numFmtId="164" xfId="0" applyBorder="1" applyFont="1" applyNumberFormat="1"/>
    <xf borderId="0" fillId="0" fontId="13" numFmtId="164" xfId="0" applyAlignment="1" applyFont="1" applyNumberFormat="1">
      <alignment horizontal="right" vertical="top"/>
    </xf>
    <xf borderId="0" fillId="0" fontId="14" numFmtId="0" xfId="0" applyFont="1"/>
    <xf borderId="12" fillId="4" fontId="10" numFmtId="0" xfId="0" applyBorder="1" applyFont="1"/>
    <xf borderId="13" fillId="4" fontId="10" numFmtId="0" xfId="0" applyBorder="1" applyFont="1"/>
    <xf borderId="1" fillId="3" fontId="10" numFmtId="0" xfId="0" applyBorder="1" applyFont="1"/>
    <xf borderId="2" fillId="3" fontId="10" numFmtId="164" xfId="0" applyBorder="1" applyFont="1" applyNumberFormat="1"/>
    <xf borderId="0" fillId="0" fontId="12" numFmtId="164" xfId="0" applyFont="1" applyNumberFormat="1"/>
    <xf borderId="11" fillId="4" fontId="15" numFmtId="0" xfId="0" applyBorder="1" applyFont="1"/>
    <xf borderId="0" fillId="0" fontId="16" numFmtId="0" xfId="0" applyFont="1"/>
    <xf borderId="11" fillId="4" fontId="17" numFmtId="0" xfId="0" applyAlignment="1" applyBorder="1" applyFont="1">
      <alignment horizontal="left"/>
    </xf>
    <xf borderId="7" fillId="3" fontId="0" numFmtId="0" xfId="0" applyBorder="1" applyFont="1"/>
    <xf borderId="8" fillId="3" fontId="0" numFmtId="9" xfId="0" applyBorder="1" applyFont="1" applyNumberFormat="1"/>
    <xf borderId="17" fillId="3" fontId="4" numFmtId="164" xfId="0" applyBorder="1" applyFont="1" applyNumberFormat="1"/>
    <xf borderId="5" fillId="3" fontId="0" numFmtId="0" xfId="0" applyBorder="1" applyFont="1"/>
    <xf borderId="7" fillId="0" fontId="0" numFmtId="0" xfId="0" applyBorder="1" applyFont="1"/>
    <xf borderId="8" fillId="0" fontId="0" numFmtId="9" xfId="0" applyBorder="1" applyFont="1" applyNumberFormat="1"/>
    <xf borderId="3" fillId="3" fontId="0" numFmtId="0" xfId="0" applyBorder="1" applyFont="1"/>
    <xf borderId="4" fillId="3" fontId="0" numFmtId="164" xfId="0" applyBorder="1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t>Different between single and membership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val>
            <c:numRef>
              <c:f>'Our Pricing Models'!$A$42:$A$54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val>
            <c:numRef>
              <c:f>'Our Pricing Models'!$B$42:$B$54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'Our Pricing Models'!$D$42:$D$54</c:f>
            </c:numRef>
          </c:val>
          <c:smooth val="0"/>
        </c:ser>
        <c:axId val="860151355"/>
        <c:axId val="180181500"/>
      </c:lineChart>
      <c:catAx>
        <c:axId val="860151355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0181500"/>
      </c:catAx>
      <c:valAx>
        <c:axId val="1801815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6015135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1009650</xdr:colOff>
      <xdr:row>5</xdr:row>
      <xdr:rowOff>57150</xdr:rowOff>
    </xdr:from>
    <xdr:ext cx="4362450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5.57"/>
    <col customWidth="1" min="2" max="3" width="50.0"/>
    <col customWidth="1" min="4" max="4" width="30.57"/>
    <col customWidth="1" min="5" max="14" width="14.43"/>
  </cols>
  <sheetData>
    <row r="1" ht="15.75" customHeight="1">
      <c r="A1" s="2"/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75" customHeight="1">
      <c r="A2" s="3" t="s">
        <v>0</v>
      </c>
      <c r="B2" s="4" t="s">
        <v>1</v>
      </c>
      <c r="D2" s="2" t="s">
        <v>2</v>
      </c>
    </row>
    <row r="3" ht="15.75" customHeight="1">
      <c r="A3" s="5" t="s">
        <v>3</v>
      </c>
      <c r="B3" s="6">
        <v>1000000.0</v>
      </c>
      <c r="D3" s="7">
        <v>5.0</v>
      </c>
    </row>
    <row r="4" ht="15.75" customHeight="1">
      <c r="A4" s="8" t="s">
        <v>4</v>
      </c>
      <c r="B4" s="9">
        <v>50000.0</v>
      </c>
      <c r="D4" s="7" t="s">
        <v>5</v>
      </c>
    </row>
    <row r="5" ht="15.75" customHeight="1">
      <c r="A5" s="10" t="s">
        <v>6</v>
      </c>
      <c r="B5" s="11">
        <v>50000.0</v>
      </c>
      <c r="D5" s="7"/>
      <c r="E5" s="7"/>
    </row>
    <row r="6" ht="15.75" customHeight="1">
      <c r="A6" s="7"/>
      <c r="B6" s="7"/>
      <c r="D6" s="7"/>
    </row>
    <row r="7" ht="15.75" customHeight="1">
      <c r="A7" s="7"/>
      <c r="B7" s="7"/>
      <c r="D7" s="7"/>
    </row>
    <row r="8" ht="15.75" customHeight="1">
      <c r="A8" s="7"/>
      <c r="B8" s="7"/>
      <c r="D8" s="7"/>
    </row>
    <row r="9" ht="15.75" customHeight="1">
      <c r="A9" s="7"/>
      <c r="B9" s="7"/>
      <c r="D9" s="7"/>
    </row>
    <row r="10" ht="15.75" customHeight="1">
      <c r="A10" s="12" t="s">
        <v>7</v>
      </c>
      <c r="B10" s="13"/>
      <c r="D10" s="7"/>
    </row>
    <row r="11" ht="15.75" customHeight="1">
      <c r="A11" s="14" t="s">
        <v>8</v>
      </c>
      <c r="B11" s="6">
        <f>12*4</f>
        <v>48</v>
      </c>
      <c r="D11" s="7"/>
    </row>
    <row r="12" ht="15.75" customHeight="1">
      <c r="A12" s="15" t="s">
        <v>9</v>
      </c>
      <c r="B12" s="16">
        <f>0.6*40</f>
        <v>24</v>
      </c>
      <c r="D12" s="7"/>
    </row>
    <row r="13" ht="15.75" customHeight="1">
      <c r="A13" s="17" t="s">
        <v>10</v>
      </c>
      <c r="B13" s="18">
        <f>353*8</f>
        <v>2824</v>
      </c>
    </row>
    <row r="14" ht="15.75" customHeight="1">
      <c r="A14" s="19" t="s">
        <v>11</v>
      </c>
      <c r="B14" s="20">
        <f>150*8</f>
        <v>1200</v>
      </c>
    </row>
    <row r="15" ht="15.75" customHeight="1">
      <c r="A15" s="21" t="s">
        <v>12</v>
      </c>
      <c r="B15" s="18">
        <f>B29/(200*D3)</f>
        <v>1500</v>
      </c>
    </row>
    <row r="16" ht="15.75" customHeight="1">
      <c r="A16" s="24" t="s">
        <v>15</v>
      </c>
      <c r="B16" s="16">
        <f>2800/6</f>
        <v>466.6666667</v>
      </c>
      <c r="D16" s="7" t="s">
        <v>5</v>
      </c>
    </row>
    <row r="17" ht="15.75" customHeight="1">
      <c r="A17" s="25"/>
      <c r="B17" s="26"/>
    </row>
    <row r="18" ht="15.75" customHeight="1">
      <c r="A18" s="28" t="s">
        <v>17</v>
      </c>
      <c r="B18" s="30">
        <f>SUM(B11:B17)</f>
        <v>6062.666667</v>
      </c>
    </row>
    <row r="19" ht="15.75" customHeight="1"/>
    <row r="20" ht="15.75" customHeight="1"/>
    <row r="21" ht="15.75" customHeight="1"/>
    <row r="22" ht="15.75" customHeight="1">
      <c r="A22" s="33" t="s">
        <v>21</v>
      </c>
      <c r="B22" s="35"/>
    </row>
    <row r="23" ht="15.75" customHeight="1">
      <c r="A23" s="39" t="s">
        <v>24</v>
      </c>
      <c r="B23" s="41">
        <f>B3+B4+B5</f>
        <v>1100000</v>
      </c>
    </row>
    <row r="24" ht="15.75" customHeight="1">
      <c r="A24" s="43" t="s">
        <v>29</v>
      </c>
      <c r="B24" s="46">
        <f t="shared" ref="B24:B27" si="1">$B$4+$B$5</f>
        <v>100000</v>
      </c>
    </row>
    <row r="25" ht="15.75" customHeight="1">
      <c r="A25" s="48" t="s">
        <v>32</v>
      </c>
      <c r="B25" s="18">
        <f t="shared" si="1"/>
        <v>100000</v>
      </c>
    </row>
    <row r="26" ht="15.75" customHeight="1">
      <c r="A26" s="49" t="s">
        <v>34</v>
      </c>
      <c r="B26" s="46">
        <f t="shared" si="1"/>
        <v>100000</v>
      </c>
    </row>
    <row r="27" ht="15.75" customHeight="1">
      <c r="A27" s="50" t="s">
        <v>37</v>
      </c>
      <c r="B27" s="52">
        <f t="shared" si="1"/>
        <v>100000</v>
      </c>
    </row>
    <row r="28" ht="15.75" customHeight="1">
      <c r="A28" s="55"/>
      <c r="B28" s="56"/>
    </row>
    <row r="29" ht="15.75" customHeight="1">
      <c r="A29" s="57" t="s">
        <v>41</v>
      </c>
      <c r="B29" s="58">
        <f>SUM(B23:B27)</f>
        <v>1500000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0:B10"/>
    <mergeCell ref="A22:B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4" width="31.86"/>
    <col customWidth="1" min="5" max="5" width="20.43"/>
    <col customWidth="1" min="6" max="6" width="15.43"/>
  </cols>
  <sheetData>
    <row r="1" ht="15.75" customHeight="1">
      <c r="A1" s="2"/>
      <c r="B1" s="2"/>
      <c r="C1" s="2"/>
      <c r="D1" s="2"/>
    </row>
    <row r="2" ht="15.75" customHeight="1">
      <c r="C2" s="7"/>
    </row>
    <row r="3" ht="15.75" customHeight="1">
      <c r="A3" s="1"/>
      <c r="B3" s="7"/>
      <c r="C3" s="7"/>
    </row>
    <row r="4" ht="15.75" customHeight="1">
      <c r="A4" s="54" t="s">
        <v>42</v>
      </c>
      <c r="B4" s="7"/>
      <c r="C4" s="7"/>
    </row>
    <row r="5" ht="15.75" customHeight="1">
      <c r="A5" s="54" t="s">
        <v>43</v>
      </c>
      <c r="B5" s="7"/>
      <c r="C5" s="7"/>
    </row>
    <row r="6" ht="15.75" customHeight="1">
      <c r="A6" s="60"/>
      <c r="B6" s="7"/>
      <c r="C6" s="7"/>
    </row>
    <row r="7" ht="15.75" customHeight="1">
      <c r="A7" s="54"/>
      <c r="B7" s="7"/>
      <c r="C7" s="7"/>
    </row>
    <row r="8" ht="15.75" customHeight="1">
      <c r="A8" s="60"/>
      <c r="B8" s="7"/>
      <c r="C8" s="7"/>
    </row>
    <row r="9" ht="15.75" customHeight="1">
      <c r="A9" s="54"/>
      <c r="B9" s="7"/>
      <c r="C9" s="7"/>
    </row>
    <row r="10" ht="15.75" customHeight="1">
      <c r="A10" s="54"/>
      <c r="C10" s="7"/>
    </row>
    <row r="11" ht="15.75" customHeight="1">
      <c r="A11" s="54"/>
      <c r="B11" s="7"/>
      <c r="C11" s="7"/>
    </row>
    <row r="12" ht="15.75" customHeight="1">
      <c r="A12" s="33" t="s">
        <v>44</v>
      </c>
      <c r="B12" s="35"/>
      <c r="F12" s="1"/>
    </row>
    <row r="13" ht="15.75" customHeight="1">
      <c r="A13" s="39" t="s">
        <v>45</v>
      </c>
      <c r="B13" s="41">
        <v>20000.0</v>
      </c>
    </row>
    <row r="14" ht="15.75" customHeight="1">
      <c r="A14" s="43" t="s">
        <v>46</v>
      </c>
      <c r="B14" s="46">
        <f>B13-'Our Costs'!B18</f>
        <v>13937.33333</v>
      </c>
    </row>
    <row r="15" ht="15.75" customHeight="1">
      <c r="A15" s="63" t="s">
        <v>47</v>
      </c>
      <c r="B15" s="64">
        <f>B14/B13</f>
        <v>0.6968666667</v>
      </c>
    </row>
    <row r="16" ht="15.75" customHeight="1"/>
    <row r="17" ht="15.75" customHeight="1">
      <c r="A17" s="1"/>
      <c r="E17" s="1"/>
    </row>
    <row r="18" ht="15.75" customHeight="1">
      <c r="A18" s="33" t="s">
        <v>48</v>
      </c>
      <c r="B18" s="35"/>
      <c r="C18" s="36"/>
      <c r="D18" s="36"/>
      <c r="E18" s="36"/>
      <c r="F18" s="36"/>
    </row>
    <row r="19" ht="15.75" customHeight="1">
      <c r="A19" s="39" t="s">
        <v>49</v>
      </c>
      <c r="B19" s="65">
        <v>100000.0</v>
      </c>
    </row>
    <row r="20" ht="15.75" customHeight="1">
      <c r="A20" s="43" t="s">
        <v>45</v>
      </c>
      <c r="B20" s="46">
        <v>10000.0</v>
      </c>
    </row>
    <row r="21" ht="15.75" customHeight="1">
      <c r="A21" s="66" t="s">
        <v>46</v>
      </c>
      <c r="B21" s="18">
        <f>B20-'Our Costs'!B18</f>
        <v>3937.333333</v>
      </c>
    </row>
    <row r="22" ht="15.75" customHeight="1">
      <c r="A22" s="67" t="s">
        <v>47</v>
      </c>
      <c r="B22" s="68">
        <f>(B20-'Our Costs'!B18)/'Our Pricing Models'!B20</f>
        <v>0.3937333333</v>
      </c>
    </row>
    <row r="23" ht="15.75" customHeight="1">
      <c r="A23" s="1" t="s">
        <v>50</v>
      </c>
    </row>
    <row r="24" ht="15.75" customHeight="1"/>
    <row r="25" ht="15.75" customHeight="1"/>
    <row r="26" ht="15.75" customHeight="1">
      <c r="A26" s="12" t="s">
        <v>51</v>
      </c>
      <c r="B26" s="13"/>
    </row>
    <row r="27" ht="15.75" customHeight="1">
      <c r="A27" s="69" t="s">
        <v>52</v>
      </c>
      <c r="B27" s="70">
        <v>1500000.0</v>
      </c>
    </row>
    <row r="28" ht="15.75" customHeight="1">
      <c r="A28" s="43" t="s">
        <v>53</v>
      </c>
      <c r="B28" s="46">
        <v>200000.0</v>
      </c>
    </row>
    <row r="29" ht="15.75" customHeight="1">
      <c r="A29" s="66" t="s">
        <v>46</v>
      </c>
      <c r="B29" s="18">
        <f>(B27+B28)-('Our Costs'!B3+'Our Costs'!B4+'Our Costs'!B5)</f>
        <v>600000</v>
      </c>
    </row>
    <row r="30" ht="15.75" customHeight="1">
      <c r="A30" s="67" t="s">
        <v>54</v>
      </c>
      <c r="B30" s="68">
        <f>B29/('Our Costs'!B3+'Our Costs'!B4+'Our Costs'!B5)</f>
        <v>0.5454545455</v>
      </c>
    </row>
    <row r="31" ht="15.75" customHeight="1">
      <c r="B31" s="36"/>
    </row>
    <row r="32" ht="15.75" customHeight="1">
      <c r="B32" s="36"/>
    </row>
    <row r="33" ht="15.75" customHeight="1">
      <c r="A33" s="1"/>
      <c r="B33" s="36"/>
    </row>
    <row r="34" ht="15.75" customHeight="1">
      <c r="A34" s="1"/>
      <c r="B34" s="36"/>
    </row>
    <row r="35" ht="15.75" customHeight="1">
      <c r="B35" s="36"/>
    </row>
    <row r="36" ht="15.75" customHeight="1">
      <c r="B36" s="36"/>
    </row>
    <row r="37" ht="15.75" customHeight="1">
      <c r="B37" s="36"/>
    </row>
    <row r="38" ht="15.75" customHeight="1">
      <c r="B38" s="36"/>
    </row>
    <row r="39" ht="15.75" customHeight="1"/>
    <row r="40" ht="15.75" customHeight="1"/>
    <row r="41" ht="15.75" customHeight="1">
      <c r="A41" s="1" t="s">
        <v>55</v>
      </c>
    </row>
    <row r="42" ht="15.75" customHeight="1">
      <c r="A42">
        <v>1.0</v>
      </c>
      <c r="B42" s="36">
        <f t="shared" ref="B42:B54" si="1">A42*$B$13</f>
        <v>20000</v>
      </c>
      <c r="C42">
        <v>1.0</v>
      </c>
      <c r="D42" s="36">
        <f>B19+B20</f>
        <v>110000</v>
      </c>
    </row>
    <row r="43" ht="15.75" customHeight="1">
      <c r="A43">
        <v>2.0</v>
      </c>
      <c r="B43" s="36">
        <f t="shared" si="1"/>
        <v>40000</v>
      </c>
      <c r="C43">
        <v>2.0</v>
      </c>
      <c r="D43" s="36">
        <f t="shared" ref="D43:D54" si="2">C43*$B$20+$B$19</f>
        <v>120000</v>
      </c>
    </row>
    <row r="44" ht="15.75" customHeight="1">
      <c r="A44">
        <v>3.0</v>
      </c>
      <c r="B44" s="36">
        <f t="shared" si="1"/>
        <v>60000</v>
      </c>
      <c r="C44">
        <v>3.0</v>
      </c>
      <c r="D44" s="36">
        <f t="shared" si="2"/>
        <v>130000</v>
      </c>
    </row>
    <row r="45" ht="15.75" customHeight="1">
      <c r="A45">
        <v>4.0</v>
      </c>
      <c r="B45" s="36">
        <f t="shared" si="1"/>
        <v>80000</v>
      </c>
      <c r="C45">
        <v>4.0</v>
      </c>
      <c r="D45" s="36">
        <f t="shared" si="2"/>
        <v>140000</v>
      </c>
    </row>
    <row r="46" ht="15.75" customHeight="1">
      <c r="A46">
        <v>5.0</v>
      </c>
      <c r="B46" s="36">
        <f t="shared" si="1"/>
        <v>100000</v>
      </c>
      <c r="C46">
        <v>5.0</v>
      </c>
      <c r="D46" s="36">
        <f t="shared" si="2"/>
        <v>150000</v>
      </c>
    </row>
    <row r="47" ht="15.75" customHeight="1">
      <c r="A47">
        <v>6.0</v>
      </c>
      <c r="B47" s="36">
        <f t="shared" si="1"/>
        <v>120000</v>
      </c>
      <c r="C47">
        <v>6.0</v>
      </c>
      <c r="D47" s="36">
        <f t="shared" si="2"/>
        <v>160000</v>
      </c>
    </row>
    <row r="48" ht="15.75" customHeight="1">
      <c r="A48">
        <v>7.0</v>
      </c>
      <c r="B48" s="36">
        <f t="shared" si="1"/>
        <v>140000</v>
      </c>
      <c r="C48">
        <v>7.0</v>
      </c>
      <c r="D48" s="36">
        <f t="shared" si="2"/>
        <v>170000</v>
      </c>
    </row>
    <row r="49" ht="15.75" customHeight="1">
      <c r="A49">
        <v>8.0</v>
      </c>
      <c r="B49" s="36">
        <f t="shared" si="1"/>
        <v>160000</v>
      </c>
      <c r="C49">
        <v>8.0</v>
      </c>
      <c r="D49" s="36">
        <f t="shared" si="2"/>
        <v>180000</v>
      </c>
    </row>
    <row r="50" ht="15.75" customHeight="1">
      <c r="A50">
        <v>9.0</v>
      </c>
      <c r="B50" s="36">
        <f t="shared" si="1"/>
        <v>180000</v>
      </c>
      <c r="C50">
        <v>9.0</v>
      </c>
      <c r="D50" s="36">
        <f t="shared" si="2"/>
        <v>190000</v>
      </c>
    </row>
    <row r="51" ht="15.75" customHeight="1">
      <c r="A51">
        <v>10.0</v>
      </c>
      <c r="B51" s="36">
        <f t="shared" si="1"/>
        <v>200000</v>
      </c>
      <c r="C51">
        <v>10.0</v>
      </c>
      <c r="D51" s="36">
        <f t="shared" si="2"/>
        <v>200000</v>
      </c>
    </row>
    <row r="52" ht="15.75" customHeight="1">
      <c r="A52">
        <v>11.0</v>
      </c>
      <c r="B52" s="36">
        <f t="shared" si="1"/>
        <v>220000</v>
      </c>
      <c r="C52">
        <v>11.0</v>
      </c>
      <c r="D52" s="36">
        <f t="shared" si="2"/>
        <v>210000</v>
      </c>
    </row>
    <row r="53" ht="15.75" customHeight="1">
      <c r="A53">
        <v>12.0</v>
      </c>
      <c r="B53" s="36">
        <f t="shared" si="1"/>
        <v>240000</v>
      </c>
      <c r="C53">
        <v>12.0</v>
      </c>
      <c r="D53" s="36">
        <f t="shared" si="2"/>
        <v>220000</v>
      </c>
    </row>
    <row r="54" ht="15.75" customHeight="1">
      <c r="A54">
        <v>13.0</v>
      </c>
      <c r="B54" s="36">
        <f t="shared" si="1"/>
        <v>260000</v>
      </c>
      <c r="C54">
        <v>13.0</v>
      </c>
      <c r="D54" s="36">
        <f t="shared" si="2"/>
        <v>230000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3">
    <mergeCell ref="A12:B12"/>
    <mergeCell ref="A18:B18"/>
    <mergeCell ref="A26:B2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/>
    <row r="2" ht="12.0" customHeight="1"/>
    <row r="3" ht="12.0" customHeight="1"/>
    <row r="4" ht="12.0" customHeight="1">
      <c r="A4" s="1"/>
    </row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1.86"/>
    <col customWidth="1" min="2" max="2" width="23.71"/>
    <col customWidth="1" min="3" max="3" width="20.29"/>
    <col customWidth="1" min="4" max="4" width="34.43"/>
    <col customWidth="1" min="5" max="6" width="14.43"/>
  </cols>
  <sheetData>
    <row r="1" ht="15.75" customHeight="1">
      <c r="A1" s="22" t="s">
        <v>13</v>
      </c>
      <c r="B1" s="2"/>
      <c r="C1" s="2"/>
      <c r="D1" s="2"/>
    </row>
    <row r="2" ht="15.75" customHeight="1">
      <c r="A2" s="23" t="s">
        <v>14</v>
      </c>
      <c r="C2" s="7"/>
    </row>
    <row r="3" ht="15.75" customHeight="1">
      <c r="A3" s="27" t="s">
        <v>16</v>
      </c>
      <c r="B3" s="29" t="s">
        <v>18</v>
      </c>
      <c r="C3" s="7" t="s">
        <v>19</v>
      </c>
      <c r="D3" s="31" t="s">
        <v>20</v>
      </c>
    </row>
    <row r="4" ht="15.75" customHeight="1">
      <c r="A4" s="7"/>
    </row>
    <row r="5" ht="15.75" customHeight="1">
      <c r="A5" s="32" t="s">
        <v>22</v>
      </c>
      <c r="B5" s="7"/>
      <c r="C5" s="34" t="s">
        <v>23</v>
      </c>
      <c r="D5" s="36" t="str">
        <f t="shared" ref="D5:D6" si="1">C5</f>
        <v>2.225,00</v>
      </c>
    </row>
    <row r="6" ht="15.75" customHeight="1">
      <c r="A6" s="32" t="s">
        <v>25</v>
      </c>
      <c r="C6" s="34" t="s">
        <v>26</v>
      </c>
      <c r="D6" s="36" t="str">
        <f t="shared" si="1"/>
        <v>1.800,00</v>
      </c>
    </row>
    <row r="7" ht="15.75" customHeight="1">
      <c r="A7" s="32" t="s">
        <v>27</v>
      </c>
      <c r="B7" s="37">
        <v>10.0</v>
      </c>
      <c r="C7" s="38">
        <v>390.0</v>
      </c>
      <c r="D7" s="40">
        <f t="shared" ref="D7:D10" si="2">C7*B7</f>
        <v>3900</v>
      </c>
    </row>
    <row r="8" ht="15.75" customHeight="1">
      <c r="A8" s="42" t="s">
        <v>28</v>
      </c>
      <c r="B8" s="37">
        <v>14.0</v>
      </c>
      <c r="C8" s="38">
        <v>200.0</v>
      </c>
      <c r="D8" s="40">
        <f t="shared" si="2"/>
        <v>2800</v>
      </c>
    </row>
    <row r="9" ht="15.75" customHeight="1">
      <c r="A9" s="42" t="s">
        <v>30</v>
      </c>
      <c r="B9" s="37">
        <v>166.0</v>
      </c>
      <c r="C9" s="38">
        <v>280.0</v>
      </c>
      <c r="D9" s="40">
        <f t="shared" si="2"/>
        <v>46480</v>
      </c>
    </row>
    <row r="10" ht="15.75" customHeight="1">
      <c r="A10" s="42" t="s">
        <v>31</v>
      </c>
      <c r="B10" s="37">
        <v>241.0</v>
      </c>
      <c r="C10" s="38">
        <v>575.0</v>
      </c>
      <c r="D10" s="40">
        <f t="shared" si="2"/>
        <v>138575</v>
      </c>
    </row>
    <row r="11" ht="15.75" customHeight="1">
      <c r="A11" s="44"/>
      <c r="B11" s="45"/>
      <c r="C11" s="47"/>
      <c r="D11" s="40"/>
    </row>
    <row r="12" ht="15.75" customHeight="1">
      <c r="A12" s="42" t="s">
        <v>33</v>
      </c>
      <c r="B12" s="45"/>
      <c r="C12" s="47"/>
      <c r="D12" s="40"/>
    </row>
    <row r="13" ht="15.75" customHeight="1">
      <c r="A13" s="42" t="s">
        <v>35</v>
      </c>
      <c r="B13" s="37">
        <v>6.0</v>
      </c>
      <c r="C13" s="38">
        <v>575.0</v>
      </c>
      <c r="D13" s="40">
        <f t="shared" ref="D13:D16" si="3">C13*B13</f>
        <v>3450</v>
      </c>
    </row>
    <row r="14" ht="15.75" customHeight="1">
      <c r="A14" s="42" t="s">
        <v>36</v>
      </c>
      <c r="B14" s="37">
        <v>4.0</v>
      </c>
      <c r="C14" s="38">
        <v>280.0</v>
      </c>
      <c r="D14" s="40">
        <f t="shared" si="3"/>
        <v>1120</v>
      </c>
    </row>
    <row r="15" ht="15.75" customHeight="1">
      <c r="A15" s="42" t="s">
        <v>38</v>
      </c>
      <c r="B15" s="37">
        <v>1.0</v>
      </c>
      <c r="C15" s="38">
        <v>200.0</v>
      </c>
      <c r="D15" s="40">
        <f t="shared" si="3"/>
        <v>200</v>
      </c>
    </row>
    <row r="16" ht="15.75" customHeight="1">
      <c r="B16" s="51">
        <v>1.0</v>
      </c>
      <c r="C16" s="53">
        <v>390.0</v>
      </c>
      <c r="D16" s="40">
        <f t="shared" si="3"/>
        <v>390</v>
      </c>
    </row>
    <row r="17" ht="15.75" customHeight="1">
      <c r="B17" t="s">
        <v>39</v>
      </c>
      <c r="C17" s="36">
        <f>C19*0.8</f>
        <v>32819.16667</v>
      </c>
      <c r="D17" s="38">
        <f>SUM(D5:D16)</f>
        <v>196915</v>
      </c>
    </row>
    <row r="18" ht="15.75" customHeight="1">
      <c r="A18" s="44"/>
      <c r="D18" s="53"/>
    </row>
    <row r="19" ht="15.75" customHeight="1">
      <c r="A19" s="54"/>
      <c r="B19" t="s">
        <v>40</v>
      </c>
      <c r="C19" s="36">
        <f>D19/6</f>
        <v>41023.95833</v>
      </c>
      <c r="D19" s="59">
        <f>D17*1.25</f>
        <v>246143.75</v>
      </c>
    </row>
    <row r="20" ht="15.75" customHeight="1">
      <c r="A20" s="54"/>
      <c r="B20" s="7"/>
      <c r="C20" s="7"/>
      <c r="D20" s="61"/>
    </row>
    <row r="21" ht="15.75" customHeight="1">
      <c r="A21" s="54"/>
    </row>
    <row r="22" ht="15.75" customHeight="1">
      <c r="A22" s="54"/>
      <c r="B22" s="7"/>
      <c r="C22" s="7"/>
      <c r="D22" s="6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/>
    <row r="2" ht="12.0" customHeight="1"/>
    <row r="3" ht="12.0" customHeight="1">
      <c r="A3" s="71" t="s">
        <v>56</v>
      </c>
    </row>
    <row r="4" ht="12.0" customHeight="1">
      <c r="A4" s="1" t="s">
        <v>57</v>
      </c>
      <c r="B4" s="1">
        <v>60.0</v>
      </c>
      <c r="C4" s="1" t="s">
        <v>58</v>
      </c>
    </row>
    <row r="5" ht="12.0" customHeight="1">
      <c r="A5" s="1" t="s">
        <v>59</v>
      </c>
      <c r="B5">
        <v>60.0</v>
      </c>
      <c r="C5" s="1" t="s">
        <v>58</v>
      </c>
    </row>
    <row r="6" ht="12.0" customHeight="1">
      <c r="A6" s="1" t="s">
        <v>60</v>
      </c>
      <c r="B6">
        <v>14.0</v>
      </c>
      <c r="C6" s="1" t="s">
        <v>61</v>
      </c>
    </row>
    <row r="7" ht="12.0" customHeight="1"/>
    <row r="8" ht="12.0" customHeight="1"/>
    <row r="9" ht="12.0" customHeight="1">
      <c r="A9" s="71" t="s">
        <v>62</v>
      </c>
    </row>
    <row r="10" ht="12.0" customHeight="1">
      <c r="A10" s="1" t="s">
        <v>63</v>
      </c>
      <c r="B10">
        <v>30.0</v>
      </c>
      <c r="C10" s="1" t="s">
        <v>58</v>
      </c>
    </row>
    <row r="11" ht="12.0" customHeight="1">
      <c r="A11" s="1" t="s">
        <v>64</v>
      </c>
      <c r="B11" s="1" t="s">
        <v>65</v>
      </c>
    </row>
    <row r="12" ht="12.0" customHeight="1">
      <c r="A12" s="1" t="s">
        <v>62</v>
      </c>
      <c r="B12">
        <v>60.0</v>
      </c>
      <c r="C12" s="1" t="s">
        <v>58</v>
      </c>
    </row>
    <row r="13" ht="12.0" customHeight="1"/>
    <row r="14" ht="12.0" customHeight="1"/>
    <row r="15" ht="12.0" customHeight="1">
      <c r="A15" s="71" t="s">
        <v>66</v>
      </c>
    </row>
    <row r="16" ht="12.0" customHeight="1">
      <c r="A16" s="1" t="s">
        <v>63</v>
      </c>
      <c r="B16">
        <v>30.0</v>
      </c>
      <c r="C16" s="1" t="s">
        <v>58</v>
      </c>
    </row>
    <row r="17" ht="12.0" customHeight="1">
      <c r="A17" s="1" t="s">
        <v>67</v>
      </c>
      <c r="B17">
        <v>2.0</v>
      </c>
      <c r="C17" s="1" t="s">
        <v>68</v>
      </c>
    </row>
    <row r="18" ht="12.0" customHeight="1">
      <c r="A18" s="1" t="s">
        <v>59</v>
      </c>
      <c r="B18">
        <v>2.0</v>
      </c>
      <c r="C18" s="1" t="s">
        <v>68</v>
      </c>
    </row>
    <row r="19" ht="12.0" customHeight="1"/>
    <row r="20" ht="12.0" customHeight="1"/>
    <row r="21" ht="15.75" customHeight="1">
      <c r="A21" t="s">
        <v>69</v>
      </c>
    </row>
    <row r="22" ht="15.75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