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nuz\Desktop\Adm\JobMarket\Jobs\FitchRatings\Challenge\"/>
    </mc:Choice>
  </mc:AlternateContent>
  <xr:revisionPtr revIDLastSave="0" documentId="13_ncr:1_{E058115B-1EFC-4D31-9198-3BC11106A7A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O17" i="2"/>
  <c r="P17" i="2" s="1"/>
  <c r="P4" i="2"/>
  <c r="P7" i="2"/>
  <c r="O7" i="2"/>
  <c r="G48" i="2"/>
  <c r="H48" i="2"/>
  <c r="J48" i="2"/>
  <c r="L48" i="2"/>
  <c r="G49" i="2"/>
  <c r="H49" i="2"/>
  <c r="J49" i="2"/>
  <c r="L49" i="2"/>
  <c r="G50" i="2"/>
  <c r="H50" i="2"/>
  <c r="J50" i="2"/>
  <c r="L50" i="2"/>
  <c r="G51" i="2"/>
  <c r="H51" i="2"/>
  <c r="J51" i="2"/>
  <c r="L51" i="2"/>
  <c r="G52" i="2"/>
  <c r="H52" i="2"/>
  <c r="J52" i="2"/>
  <c r="L52" i="2"/>
  <c r="G53" i="2"/>
  <c r="H53" i="2"/>
  <c r="J53" i="2"/>
  <c r="L53" i="2"/>
  <c r="G54" i="2"/>
  <c r="H54" i="2"/>
  <c r="J54" i="2"/>
  <c r="L54" i="2"/>
  <c r="G55" i="2"/>
  <c r="H55" i="2"/>
  <c r="J55" i="2"/>
  <c r="L55" i="2"/>
  <c r="G56" i="2"/>
  <c r="H56" i="2"/>
  <c r="J56" i="2"/>
  <c r="L56" i="2"/>
  <c r="G57" i="2"/>
  <c r="H57" i="2"/>
  <c r="J57" i="2"/>
  <c r="L57" i="2"/>
  <c r="G58" i="2"/>
  <c r="H58" i="2"/>
  <c r="J58" i="2"/>
  <c r="L58" i="2"/>
  <c r="G59" i="2"/>
  <c r="H59" i="2"/>
  <c r="J59" i="2"/>
  <c r="L59" i="2"/>
  <c r="G60" i="2"/>
  <c r="H60" i="2"/>
  <c r="J60" i="2"/>
  <c r="L60" i="2"/>
  <c r="G61" i="2"/>
  <c r="H61" i="2"/>
  <c r="J61" i="2"/>
  <c r="L61" i="2"/>
  <c r="G62" i="2"/>
  <c r="H62" i="2"/>
  <c r="J62" i="2"/>
  <c r="L62" i="2"/>
  <c r="G63" i="2"/>
  <c r="H63" i="2"/>
  <c r="J63" i="2"/>
  <c r="L63" i="2"/>
  <c r="G64" i="2"/>
  <c r="H64" i="2"/>
  <c r="J64" i="2"/>
  <c r="L64" i="2"/>
  <c r="G65" i="2"/>
  <c r="H65" i="2"/>
  <c r="J65" i="2"/>
  <c r="L65" i="2"/>
  <c r="G66" i="2"/>
  <c r="H66" i="2"/>
  <c r="J66" i="2"/>
  <c r="L66" i="2"/>
  <c r="G67" i="2"/>
  <c r="H67" i="2"/>
  <c r="J67" i="2"/>
  <c r="L67" i="2"/>
  <c r="G68" i="2"/>
  <c r="H68" i="2"/>
  <c r="J68" i="2"/>
  <c r="L68" i="2"/>
  <c r="G69" i="2"/>
  <c r="H69" i="2"/>
  <c r="J69" i="2"/>
  <c r="L69" i="2"/>
  <c r="G70" i="2"/>
  <c r="H70" i="2"/>
  <c r="J70" i="2"/>
  <c r="L70" i="2"/>
  <c r="G71" i="2"/>
  <c r="H71" i="2"/>
  <c r="J71" i="2"/>
  <c r="L71" i="2"/>
  <c r="G72" i="2"/>
  <c r="H72" i="2"/>
  <c r="J72" i="2"/>
  <c r="L72" i="2"/>
  <c r="G73" i="2"/>
  <c r="H73" i="2"/>
  <c r="J73" i="2"/>
  <c r="L73" i="2"/>
  <c r="G74" i="2"/>
  <c r="H74" i="2"/>
  <c r="J74" i="2"/>
  <c r="L74" i="2"/>
  <c r="G75" i="2"/>
  <c r="H75" i="2"/>
  <c r="J75" i="2"/>
  <c r="L75" i="2"/>
  <c r="G76" i="2"/>
  <c r="H76" i="2"/>
  <c r="J76" i="2"/>
  <c r="L76" i="2"/>
  <c r="G77" i="2"/>
  <c r="H77" i="2"/>
  <c r="J77" i="2"/>
  <c r="L77" i="2"/>
  <c r="G78" i="2"/>
  <c r="H78" i="2"/>
  <c r="J78" i="2"/>
  <c r="L78" i="2"/>
  <c r="G79" i="2"/>
  <c r="H79" i="2"/>
  <c r="J79" i="2"/>
  <c r="L79" i="2"/>
  <c r="G80" i="2"/>
  <c r="H80" i="2"/>
  <c r="J80" i="2"/>
  <c r="L80" i="2"/>
  <c r="G81" i="2"/>
  <c r="H81" i="2"/>
  <c r="J81" i="2"/>
  <c r="L81" i="2"/>
  <c r="G82" i="2"/>
  <c r="H82" i="2"/>
  <c r="J82" i="2"/>
  <c r="L82" i="2"/>
  <c r="G83" i="2"/>
  <c r="H83" i="2"/>
  <c r="J83" i="2"/>
  <c r="L83" i="2"/>
  <c r="G84" i="2"/>
  <c r="H84" i="2"/>
  <c r="J84" i="2"/>
  <c r="L84" i="2"/>
  <c r="G85" i="2"/>
  <c r="H85" i="2"/>
  <c r="J85" i="2"/>
  <c r="L85" i="2"/>
  <c r="G86" i="2"/>
  <c r="H86" i="2"/>
  <c r="J86" i="2"/>
  <c r="L86" i="2"/>
  <c r="G87" i="2"/>
  <c r="H87" i="2"/>
  <c r="J87" i="2"/>
  <c r="L87" i="2"/>
  <c r="G88" i="2"/>
  <c r="H88" i="2"/>
  <c r="J88" i="2"/>
  <c r="L88" i="2"/>
  <c r="G89" i="2"/>
  <c r="H89" i="2"/>
  <c r="J89" i="2"/>
  <c r="L89" i="2"/>
  <c r="G90" i="2"/>
  <c r="H90" i="2"/>
  <c r="J90" i="2"/>
  <c r="L90" i="2"/>
  <c r="G91" i="2"/>
  <c r="H91" i="2"/>
  <c r="J91" i="2"/>
  <c r="L91" i="2"/>
  <c r="G92" i="2"/>
  <c r="H92" i="2"/>
  <c r="J92" i="2"/>
  <c r="L92" i="2"/>
  <c r="G93" i="2"/>
  <c r="H93" i="2"/>
  <c r="J93" i="2"/>
  <c r="L93" i="2"/>
  <c r="G94" i="2"/>
  <c r="H94" i="2"/>
  <c r="J94" i="2"/>
  <c r="L94" i="2"/>
  <c r="G95" i="2"/>
  <c r="H95" i="2"/>
  <c r="J95" i="2"/>
  <c r="L95" i="2"/>
  <c r="G96" i="2"/>
  <c r="H96" i="2"/>
  <c r="J96" i="2"/>
  <c r="L96" i="2"/>
  <c r="G97" i="2"/>
  <c r="H97" i="2"/>
  <c r="J97" i="2"/>
  <c r="L97" i="2"/>
  <c r="G98" i="2"/>
  <c r="H98" i="2"/>
  <c r="J98" i="2"/>
  <c r="L98" i="2"/>
  <c r="G99" i="2"/>
  <c r="H99" i="2"/>
  <c r="J99" i="2"/>
  <c r="L99" i="2"/>
  <c r="G100" i="2"/>
  <c r="H100" i="2"/>
  <c r="J100" i="2"/>
  <c r="L100" i="2"/>
  <c r="G101" i="2"/>
  <c r="H101" i="2"/>
  <c r="J101" i="2"/>
  <c r="L101" i="2"/>
  <c r="G102" i="2"/>
  <c r="H102" i="2"/>
  <c r="J102" i="2"/>
  <c r="L102" i="2"/>
  <c r="G103" i="2"/>
  <c r="H103" i="2"/>
  <c r="J103" i="2"/>
  <c r="L103" i="2"/>
  <c r="G104" i="2"/>
  <c r="H104" i="2"/>
  <c r="J104" i="2"/>
  <c r="L104" i="2"/>
  <c r="G105" i="2"/>
  <c r="H105" i="2"/>
  <c r="J105" i="2"/>
  <c r="L105" i="2"/>
  <c r="G106" i="2"/>
  <c r="H106" i="2"/>
  <c r="J106" i="2"/>
  <c r="L106" i="2"/>
  <c r="G107" i="2"/>
  <c r="H107" i="2"/>
  <c r="J107" i="2"/>
  <c r="L107" i="2"/>
  <c r="G108" i="2"/>
  <c r="H108" i="2"/>
  <c r="J108" i="2"/>
  <c r="L108" i="2"/>
  <c r="G109" i="2"/>
  <c r="H109" i="2"/>
  <c r="J109" i="2"/>
  <c r="L109" i="2"/>
  <c r="G110" i="2"/>
  <c r="H110" i="2"/>
  <c r="J110" i="2"/>
  <c r="L110" i="2"/>
  <c r="G111" i="2"/>
  <c r="H111" i="2"/>
  <c r="J111" i="2"/>
  <c r="L111" i="2"/>
  <c r="G112" i="2"/>
  <c r="H112" i="2"/>
  <c r="J112" i="2"/>
  <c r="L112" i="2"/>
  <c r="G113" i="2"/>
  <c r="H113" i="2"/>
  <c r="J113" i="2"/>
  <c r="L113" i="2"/>
  <c r="G114" i="2"/>
  <c r="H114" i="2"/>
  <c r="J114" i="2"/>
  <c r="L114" i="2"/>
  <c r="G115" i="2"/>
  <c r="H115" i="2"/>
  <c r="J115" i="2"/>
  <c r="L115" i="2"/>
  <c r="G116" i="2"/>
  <c r="H116" i="2"/>
  <c r="J116" i="2"/>
  <c r="L116" i="2"/>
  <c r="G117" i="2"/>
  <c r="H117" i="2"/>
  <c r="J117" i="2"/>
  <c r="L117" i="2"/>
  <c r="G118" i="2"/>
  <c r="H118" i="2"/>
  <c r="J118" i="2"/>
  <c r="L118" i="2"/>
  <c r="G119" i="2"/>
  <c r="H119" i="2"/>
  <c r="J119" i="2"/>
  <c r="L119" i="2"/>
  <c r="G120" i="2"/>
  <c r="H120" i="2"/>
  <c r="J120" i="2"/>
  <c r="L120" i="2"/>
  <c r="G121" i="2"/>
  <c r="H121" i="2"/>
  <c r="J121" i="2"/>
  <c r="L121" i="2"/>
  <c r="G31" i="2"/>
  <c r="H31" i="2"/>
  <c r="J31" i="2"/>
  <c r="L31" i="2"/>
  <c r="G32" i="2"/>
  <c r="H32" i="2"/>
  <c r="J32" i="2"/>
  <c r="L32" i="2"/>
  <c r="G33" i="2"/>
  <c r="H33" i="2"/>
  <c r="J33" i="2"/>
  <c r="L33" i="2"/>
  <c r="G34" i="2"/>
  <c r="H34" i="2"/>
  <c r="J34" i="2"/>
  <c r="L34" i="2"/>
  <c r="G35" i="2"/>
  <c r="H35" i="2"/>
  <c r="J35" i="2"/>
  <c r="L35" i="2"/>
  <c r="G36" i="2"/>
  <c r="H36" i="2"/>
  <c r="J36" i="2"/>
  <c r="L36" i="2"/>
  <c r="G37" i="2"/>
  <c r="H37" i="2"/>
  <c r="J37" i="2"/>
  <c r="L37" i="2"/>
  <c r="G38" i="2"/>
  <c r="H38" i="2"/>
  <c r="J38" i="2"/>
  <c r="L38" i="2"/>
  <c r="G39" i="2"/>
  <c r="H39" i="2"/>
  <c r="J39" i="2"/>
  <c r="L39" i="2"/>
  <c r="G40" i="2"/>
  <c r="H40" i="2"/>
  <c r="J40" i="2"/>
  <c r="L40" i="2"/>
  <c r="G41" i="2"/>
  <c r="H41" i="2"/>
  <c r="J41" i="2"/>
  <c r="L41" i="2"/>
  <c r="G42" i="2"/>
  <c r="H42" i="2"/>
  <c r="J42" i="2"/>
  <c r="L42" i="2"/>
  <c r="G43" i="2"/>
  <c r="H43" i="2"/>
  <c r="J43" i="2"/>
  <c r="L43" i="2"/>
  <c r="G44" i="2"/>
  <c r="H44" i="2"/>
  <c r="J44" i="2"/>
  <c r="L44" i="2"/>
  <c r="G45" i="2"/>
  <c r="H45" i="2"/>
  <c r="J45" i="2"/>
  <c r="L45" i="2"/>
  <c r="G46" i="2"/>
  <c r="H46" i="2"/>
  <c r="J46" i="2"/>
  <c r="L46" i="2"/>
  <c r="G47" i="2"/>
  <c r="H47" i="2"/>
  <c r="J47" i="2"/>
  <c r="L47" i="2"/>
  <c r="G27" i="2"/>
  <c r="H27" i="2"/>
  <c r="J27" i="2"/>
  <c r="L27" i="2"/>
  <c r="G28" i="2"/>
  <c r="H28" i="2"/>
  <c r="J28" i="2"/>
  <c r="L28" i="2"/>
  <c r="G29" i="2"/>
  <c r="H29" i="2"/>
  <c r="J29" i="2"/>
  <c r="L29" i="2"/>
  <c r="G30" i="2"/>
  <c r="H30" i="2"/>
  <c r="J30" i="2"/>
  <c r="L30" i="2"/>
  <c r="K14" i="2"/>
  <c r="K4" i="2"/>
  <c r="K5" i="2" s="1"/>
  <c r="K6" i="2" s="1"/>
  <c r="K7" i="2" s="1"/>
  <c r="K8" i="2" s="1"/>
  <c r="K9" i="2" s="1"/>
  <c r="K10" i="2" s="1"/>
  <c r="K11" i="2" s="1"/>
  <c r="K12" i="2" s="1"/>
  <c r="K13" i="2" s="1"/>
  <c r="K3" i="2"/>
  <c r="K2" i="2"/>
  <c r="B26" i="2"/>
  <c r="B28" i="2" s="1"/>
  <c r="L19" i="2"/>
  <c r="J25" i="2"/>
  <c r="J26" i="2"/>
  <c r="H2" i="2"/>
  <c r="M2" i="2" s="1"/>
  <c r="G7" i="2"/>
  <c r="G23" i="2"/>
  <c r="G24" i="2"/>
  <c r="D4" i="2"/>
  <c r="L4" i="2" s="1"/>
  <c r="B27" i="2"/>
  <c r="B21" i="2"/>
  <c r="B23" i="2" s="1"/>
  <c r="B4" i="2"/>
  <c r="B22" i="2"/>
  <c r="B17" i="2"/>
  <c r="B18" i="2" s="1"/>
  <c r="B10" i="2"/>
  <c r="B11" i="2" s="1"/>
  <c r="C5" i="1"/>
  <c r="F3" i="1"/>
  <c r="G22" i="2" l="1"/>
  <c r="H25" i="2"/>
  <c r="J18" i="2"/>
  <c r="L11" i="2"/>
  <c r="G18" i="2"/>
  <c r="H24" i="2"/>
  <c r="J17" i="2"/>
  <c r="L10" i="2"/>
  <c r="G16" i="2"/>
  <c r="H17" i="2"/>
  <c r="J10" i="2"/>
  <c r="L9" i="2"/>
  <c r="H16" i="2"/>
  <c r="J9" i="2"/>
  <c r="L3" i="2"/>
  <c r="G10" i="2"/>
  <c r="H9" i="2"/>
  <c r="L2" i="2"/>
  <c r="L18" i="2"/>
  <c r="G15" i="2"/>
  <c r="G26" i="2"/>
  <c r="G8" i="2"/>
  <c r="H8" i="2"/>
  <c r="L26" i="2"/>
  <c r="B5" i="2"/>
  <c r="G14" i="2"/>
  <c r="G6" i="2"/>
  <c r="H23" i="2"/>
  <c r="H15" i="2"/>
  <c r="H7" i="2"/>
  <c r="J24" i="2"/>
  <c r="J16" i="2"/>
  <c r="J8" i="2"/>
  <c r="L25" i="2"/>
  <c r="L17" i="2"/>
  <c r="G21" i="2"/>
  <c r="G13" i="2"/>
  <c r="G5" i="2"/>
  <c r="H22" i="2"/>
  <c r="H14" i="2"/>
  <c r="H6" i="2"/>
  <c r="J23" i="2"/>
  <c r="J15" i="2"/>
  <c r="J7" i="2"/>
  <c r="L24" i="2"/>
  <c r="L16" i="2"/>
  <c r="L8" i="2"/>
  <c r="G20" i="2"/>
  <c r="G12" i="2"/>
  <c r="G4" i="2"/>
  <c r="H21" i="2"/>
  <c r="H13" i="2"/>
  <c r="H5" i="2"/>
  <c r="J22" i="2"/>
  <c r="J14" i="2"/>
  <c r="J6" i="2"/>
  <c r="L23" i="2"/>
  <c r="L15" i="2"/>
  <c r="L7" i="2"/>
  <c r="G2" i="2"/>
  <c r="I2" i="2" s="1"/>
  <c r="G19" i="2"/>
  <c r="G11" i="2"/>
  <c r="G3" i="2"/>
  <c r="H20" i="2"/>
  <c r="H12" i="2"/>
  <c r="H4" i="2"/>
  <c r="J21" i="2"/>
  <c r="J13" i="2"/>
  <c r="J5" i="2"/>
  <c r="L22" i="2"/>
  <c r="L14" i="2"/>
  <c r="L6" i="2"/>
  <c r="H19" i="2"/>
  <c r="H11" i="2"/>
  <c r="H3" i="2"/>
  <c r="M3" i="2" s="1"/>
  <c r="J20" i="2"/>
  <c r="J12" i="2"/>
  <c r="J4" i="2"/>
  <c r="L21" i="2"/>
  <c r="L13" i="2"/>
  <c r="L5" i="2"/>
  <c r="G25" i="2"/>
  <c r="G17" i="2"/>
  <c r="G9" i="2"/>
  <c r="H26" i="2"/>
  <c r="H18" i="2"/>
  <c r="H10" i="2"/>
  <c r="J2" i="2"/>
  <c r="J19" i="2"/>
  <c r="J11" i="2"/>
  <c r="J3" i="2"/>
  <c r="L20" i="2"/>
  <c r="L12" i="2"/>
</calcChain>
</file>

<file path=xl/sharedStrings.xml><?xml version="1.0" encoding="utf-8"?>
<sst xmlns="http://schemas.openxmlformats.org/spreadsheetml/2006/main" count="46" uniqueCount="24">
  <si>
    <t>Cost</t>
  </si>
  <si>
    <t>Int Rate</t>
  </si>
  <si>
    <t>Term in years</t>
  </si>
  <si>
    <t>Loan amount</t>
  </si>
  <si>
    <t>Down Payment %</t>
  </si>
  <si>
    <t>Down Payment</t>
  </si>
  <si>
    <t>Monthly Payment</t>
  </si>
  <si>
    <t>APR</t>
  </si>
  <si>
    <t>Annual Rate</t>
  </si>
  <si>
    <t>Borrowed Principal</t>
  </si>
  <si>
    <t>Length of the Loan (years)</t>
  </si>
  <si>
    <t>Period Rate</t>
  </si>
  <si>
    <t>Number of Monthly Payments</t>
  </si>
  <si>
    <t>Number of Yearly Payments</t>
  </si>
  <si>
    <t>Principal Reimbursement</t>
  </si>
  <si>
    <t>Interest Reimbursement</t>
  </si>
  <si>
    <t>Cumul 1st year</t>
  </si>
  <si>
    <t>Loan Schedule</t>
  </si>
  <si>
    <t>Periods</t>
  </si>
  <si>
    <t>Monthly</t>
  </si>
  <si>
    <t>Capital</t>
  </si>
  <si>
    <t>https://www.investopedia.com/articles/personal-finance/082415/schedule-loan-repayments-excel-formulas.asp</t>
  </si>
  <si>
    <t>Interest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</si>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</sst>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8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workbookViewId="0">
      <selection activeCell="G6" sqref="G6"/>
    </sheetView>
  </sheetViews>
  <sheetFormatPr defaultRowHeight="14.4" x14ac:dyDescent="0.3"/>
  <cols>
    <col min="2" max="2" width="15.33203125" bestFit="1" customWidth="1"/>
    <col min="3" max="3" width="9.44140625" bestFit="1" customWidth="1"/>
  </cols>
  <sheetData>
    <row r="2" spans="2:6" x14ac:dyDescent="0.3">
      <c r="F2" t="s">
        <v>6</v>
      </c>
    </row>
    <row r="3" spans="2:6" x14ac:dyDescent="0.3">
      <c r="B3" t="s">
        <v>0</v>
      </c>
      <c r="C3">
        <v>300000</v>
      </c>
      <c r="F3" s="3">
        <f>PMT(C4/12,C6*12,-C9)</f>
        <v>1145.7967091171026</v>
      </c>
    </row>
    <row r="4" spans="2:6" x14ac:dyDescent="0.3">
      <c r="B4" t="s">
        <v>1</v>
      </c>
      <c r="C4" s="4">
        <v>0.04</v>
      </c>
    </row>
    <row r="5" spans="2:6" x14ac:dyDescent="0.3">
      <c r="B5" t="s">
        <v>7</v>
      </c>
      <c r="C5" s="4">
        <f>(1+(C4/12))^(12)-1</f>
        <v>4.0741542919790819E-2</v>
      </c>
    </row>
    <row r="6" spans="2:6" x14ac:dyDescent="0.3">
      <c r="B6" t="s">
        <v>2</v>
      </c>
      <c r="C6">
        <v>30</v>
      </c>
    </row>
    <row r="7" spans="2:6" x14ac:dyDescent="0.3">
      <c r="B7" t="s">
        <v>4</v>
      </c>
      <c r="C7" s="1">
        <v>0.2</v>
      </c>
    </row>
    <row r="8" spans="2:6" x14ac:dyDescent="0.3">
      <c r="B8" t="s">
        <v>5</v>
      </c>
      <c r="C8">
        <v>60000</v>
      </c>
    </row>
    <row r="9" spans="2:6" x14ac:dyDescent="0.3">
      <c r="B9" t="s">
        <v>3</v>
      </c>
      <c r="C9" s="2">
        <v>240000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2CC3-A5E8-4EE0-B9C8-7347CF991142}">
  <dimension ref="A1:P185"/>
  <sheetViews>
    <sheetView tabSelected="1" workbookViewId="0">
      <selection activeCell="M10" sqref="M10"/>
    </sheetView>
  </sheetViews>
  <sheetFormatPr defaultRowHeight="14.4" x14ac:dyDescent="0.3"/>
  <cols>
    <col min="1" max="1" width="25.77734375" bestFit="1" customWidth="1"/>
    <col min="2" max="2" width="9.6640625" bestFit="1" customWidth="1"/>
    <col min="7" max="7" width="9.6640625" bestFit="1" customWidth="1"/>
    <col min="13" max="13" width="11" bestFit="1" customWidth="1"/>
    <col min="15" max="15" width="22.44140625" bestFit="1" customWidth="1"/>
    <col min="16" max="16" width="9.6640625" bestFit="1" customWidth="1"/>
  </cols>
  <sheetData>
    <row r="1" spans="1:16" x14ac:dyDescent="0.3">
      <c r="A1" t="s">
        <v>8</v>
      </c>
      <c r="B1" s="4">
        <v>3.1E-2</v>
      </c>
      <c r="D1" t="s">
        <v>17</v>
      </c>
      <c r="F1" t="s">
        <v>18</v>
      </c>
      <c r="G1" t="s">
        <v>19</v>
      </c>
      <c r="H1" t="s">
        <v>20</v>
      </c>
      <c r="J1" t="s">
        <v>22</v>
      </c>
      <c r="L1" t="s">
        <v>23</v>
      </c>
      <c r="O1" t="s">
        <v>8</v>
      </c>
      <c r="P1" s="4">
        <v>3.5000000000000003E-2</v>
      </c>
    </row>
    <row r="2" spans="1:16" x14ac:dyDescent="0.3">
      <c r="A2" t="s">
        <v>9</v>
      </c>
      <c r="B2">
        <v>120000</v>
      </c>
      <c r="F2">
        <v>1</v>
      </c>
      <c r="G2" s="3">
        <f>-PMT($D$4,$B$3*12,$B$2)</f>
        <v>1161.8782639661028</v>
      </c>
      <c r="H2" s="3">
        <f>-PPMT($D$4,F2,$B$3*12,$B$2)</f>
        <v>856.19753726051226</v>
      </c>
      <c r="I2" s="3">
        <f>G2-H2</f>
        <v>305.68072670559059</v>
      </c>
      <c r="J2" s="3">
        <f>-IPMT($D$4,F2,$B$3*12,$B$2)</f>
        <v>305.68072670559053</v>
      </c>
      <c r="K2" s="3">
        <f>J2</f>
        <v>305.68072670559053</v>
      </c>
      <c r="L2">
        <f>$B$2+CUMPRINC($D$4,$B$3*12,$B$2,1,F2,0)</f>
        <v>119143.80246273949</v>
      </c>
      <c r="M2" s="3">
        <f>B2-H2</f>
        <v>119143.80246273949</v>
      </c>
      <c r="O2" t="s">
        <v>9</v>
      </c>
      <c r="P2">
        <v>300000</v>
      </c>
    </row>
    <row r="3" spans="1:16" x14ac:dyDescent="0.3">
      <c r="A3" t="s">
        <v>10</v>
      </c>
      <c r="B3">
        <v>10</v>
      </c>
      <c r="D3" t="s">
        <v>11</v>
      </c>
      <c r="F3">
        <v>2</v>
      </c>
      <c r="G3" s="3">
        <f t="shared" ref="G3:G66" si="0">-PMT($D$4,$B$3*12,$B$2)</f>
        <v>1161.8782639661028</v>
      </c>
      <c r="H3" s="3">
        <f t="shared" ref="H3:H26" si="1">-PPMT($D$4,F3,$B$3*12,$B$2)</f>
        <v>858.3785629721234</v>
      </c>
      <c r="I3" s="3"/>
      <c r="J3" s="3">
        <f t="shared" ref="J3:J26" si="2">-IPMT($D$4,F3,$B$3*12,$B$2)</f>
        <v>303.4997009939795</v>
      </c>
      <c r="K3" s="3">
        <f>J3+K2</f>
        <v>609.18042769957003</v>
      </c>
      <c r="L3">
        <f t="shared" ref="L3:L26" si="3">$B$2+CUMPRINC($D$4,$B$3*12,$B$2,1,F3,0)</f>
        <v>118285.42389976737</v>
      </c>
      <c r="M3" s="3">
        <f>M2-H3</f>
        <v>118285.42389976737</v>
      </c>
      <c r="O3" t="s">
        <v>10</v>
      </c>
      <c r="P3">
        <v>30</v>
      </c>
    </row>
    <row r="4" spans="1:16" x14ac:dyDescent="0.3">
      <c r="A4" t="s">
        <v>6</v>
      </c>
      <c r="B4" s="3">
        <f>PMT((1+B1)^(1/12)-1,B3*12,B2)</f>
        <v>-1161.8782639661028</v>
      </c>
      <c r="D4">
        <f>(1+B1)^(1/12)-1</f>
        <v>2.5473393892132545E-3</v>
      </c>
      <c r="F4">
        <v>3</v>
      </c>
      <c r="G4" s="3">
        <f t="shared" si="0"/>
        <v>1161.8782639661028</v>
      </c>
      <c r="H4" s="3">
        <f t="shared" si="1"/>
        <v>860.56514449643851</v>
      </c>
      <c r="I4" s="3"/>
      <c r="J4" s="3">
        <f t="shared" si="2"/>
        <v>301.31311946966434</v>
      </c>
      <c r="K4" s="3">
        <f t="shared" ref="K4:K14" si="4">J4+K3</f>
        <v>910.49354716923438</v>
      </c>
      <c r="L4">
        <f t="shared" si="3"/>
        <v>117424.85875527092</v>
      </c>
      <c r="O4" t="s">
        <v>6</v>
      </c>
      <c r="P4" s="3">
        <f>PMT(P7,P3*12,P2)</f>
        <v>-1343.7870383761958</v>
      </c>
    </row>
    <row r="5" spans="1:16" x14ac:dyDescent="0.3">
      <c r="B5">
        <f>(D4)*(1/(1-(1+D4)^(-B3*12)))*B2</f>
        <v>1161.8782639661056</v>
      </c>
      <c r="F5">
        <v>4</v>
      </c>
      <c r="G5" s="3">
        <f t="shared" si="0"/>
        <v>1161.8782639661028</v>
      </c>
      <c r="H5" s="3">
        <f t="shared" si="1"/>
        <v>862.75729598599821</v>
      </c>
      <c r="I5" s="3"/>
      <c r="J5" s="3">
        <f t="shared" si="2"/>
        <v>299.12096798010452</v>
      </c>
      <c r="K5" s="3">
        <f t="shared" si="4"/>
        <v>1209.6145151493388</v>
      </c>
      <c r="L5">
        <f t="shared" si="3"/>
        <v>116562.10145928492</v>
      </c>
    </row>
    <row r="6" spans="1:16" x14ac:dyDescent="0.3">
      <c r="F6">
        <v>5</v>
      </c>
      <c r="G6" s="3">
        <f t="shared" si="0"/>
        <v>1161.8782639661028</v>
      </c>
      <c r="H6" s="3">
        <f t="shared" si="1"/>
        <v>864.95503162939451</v>
      </c>
      <c r="I6" s="3"/>
      <c r="J6" s="3">
        <f t="shared" si="2"/>
        <v>296.92323233670828</v>
      </c>
      <c r="K6" s="3">
        <f t="shared" si="4"/>
        <v>1506.537747486047</v>
      </c>
      <c r="L6">
        <f t="shared" si="3"/>
        <v>115697.14642765553</v>
      </c>
      <c r="O6" t="s">
        <v>11</v>
      </c>
    </row>
    <row r="7" spans="1:16" x14ac:dyDescent="0.3">
      <c r="A7" t="s">
        <v>6</v>
      </c>
      <c r="B7">
        <v>960</v>
      </c>
      <c r="F7">
        <v>6</v>
      </c>
      <c r="G7" s="3">
        <f t="shared" si="0"/>
        <v>1161.8782639661028</v>
      </c>
      <c r="H7" s="3">
        <f t="shared" si="1"/>
        <v>867.15836565136226</v>
      </c>
      <c r="I7" s="3"/>
      <c r="J7" s="3">
        <f t="shared" si="2"/>
        <v>294.71989831474053</v>
      </c>
      <c r="K7" s="3">
        <f t="shared" si="4"/>
        <v>1801.2576458007875</v>
      </c>
      <c r="L7">
        <f t="shared" si="3"/>
        <v>114829.98806200417</v>
      </c>
      <c r="O7">
        <f>(1+P1)^(1/12)-1</f>
        <v>2.8708987190766422E-3</v>
      </c>
      <c r="P7">
        <f>ROUND(O7,4)</f>
        <v>2.8999999999999998E-3</v>
      </c>
    </row>
    <row r="8" spans="1:16" x14ac:dyDescent="0.3">
      <c r="A8" t="s">
        <v>9</v>
      </c>
      <c r="B8">
        <v>120000</v>
      </c>
      <c r="F8">
        <v>7</v>
      </c>
      <c r="G8" s="3">
        <f t="shared" si="0"/>
        <v>1161.8782639661028</v>
      </c>
      <c r="H8" s="3">
        <f t="shared" si="1"/>
        <v>869.36731231287183</v>
      </c>
      <c r="I8" s="3"/>
      <c r="J8" s="3">
        <f t="shared" si="2"/>
        <v>292.51095165323102</v>
      </c>
      <c r="K8" s="3">
        <f t="shared" si="4"/>
        <v>2093.7685974540186</v>
      </c>
      <c r="L8">
        <f t="shared" si="3"/>
        <v>113960.6207496913</v>
      </c>
    </row>
    <row r="9" spans="1:16" x14ac:dyDescent="0.3">
      <c r="A9" t="s">
        <v>10</v>
      </c>
      <c r="B9">
        <v>13</v>
      </c>
      <c r="F9">
        <v>8</v>
      </c>
      <c r="G9" s="3">
        <f t="shared" si="0"/>
        <v>1161.8782639661028</v>
      </c>
      <c r="H9" s="3">
        <f t="shared" si="1"/>
        <v>871.58188591122075</v>
      </c>
      <c r="I9" s="3"/>
      <c r="J9" s="3">
        <f t="shared" si="2"/>
        <v>290.29637805488204</v>
      </c>
      <c r="K9" s="3">
        <f t="shared" si="4"/>
        <v>2384.0649755089007</v>
      </c>
      <c r="L9">
        <f t="shared" si="3"/>
        <v>113089.03886378008</v>
      </c>
    </row>
    <row r="10" spans="1:16" x14ac:dyDescent="0.3">
      <c r="A10" t="s">
        <v>11</v>
      </c>
      <c r="B10" s="4">
        <f>RATE(B9*12,-B7,B8)</f>
        <v>2.9374321503299835E-3</v>
      </c>
      <c r="F10">
        <v>9</v>
      </c>
      <c r="G10" s="3">
        <f t="shared" si="0"/>
        <v>1161.8782639661028</v>
      </c>
      <c r="H10" s="3">
        <f t="shared" si="1"/>
        <v>873.80210078012726</v>
      </c>
      <c r="I10" s="3"/>
      <c r="J10" s="3">
        <f t="shared" si="2"/>
        <v>288.07616318597553</v>
      </c>
      <c r="K10" s="3">
        <f t="shared" si="4"/>
        <v>2672.1411386948762</v>
      </c>
      <c r="L10">
        <f t="shared" si="3"/>
        <v>112215.23676299995</v>
      </c>
      <c r="O10" t="s">
        <v>9</v>
      </c>
      <c r="P10">
        <v>1000000</v>
      </c>
    </row>
    <row r="11" spans="1:16" x14ac:dyDescent="0.3">
      <c r="A11" t="s">
        <v>8</v>
      </c>
      <c r="B11" s="5">
        <f>(1+B10)^12 -1</f>
        <v>3.5824280379435081E-2</v>
      </c>
      <c r="F11">
        <v>10</v>
      </c>
      <c r="G11" s="3">
        <f t="shared" si="0"/>
        <v>1161.8782639661028</v>
      </c>
      <c r="H11" s="3">
        <f t="shared" si="1"/>
        <v>876.02797128982172</v>
      </c>
      <c r="I11" s="3"/>
      <c r="J11" s="3">
        <f t="shared" si="2"/>
        <v>285.85029267628107</v>
      </c>
      <c r="K11" s="3">
        <f t="shared" si="4"/>
        <v>2957.9914313711574</v>
      </c>
      <c r="L11">
        <f t="shared" si="3"/>
        <v>111339.20879171013</v>
      </c>
      <c r="O11" t="s">
        <v>8</v>
      </c>
      <c r="P11" s="4">
        <v>0.06</v>
      </c>
    </row>
    <row r="12" spans="1:16" x14ac:dyDescent="0.3">
      <c r="F12">
        <v>11</v>
      </c>
      <c r="G12" s="3">
        <f t="shared" si="0"/>
        <v>1161.8782639661028</v>
      </c>
      <c r="H12" s="3">
        <f t="shared" si="1"/>
        <v>878.25951184714086</v>
      </c>
      <c r="I12" s="3"/>
      <c r="J12" s="3">
        <f t="shared" si="2"/>
        <v>283.61875211896199</v>
      </c>
      <c r="K12" s="3">
        <f t="shared" si="4"/>
        <v>3241.6101834901192</v>
      </c>
      <c r="L12">
        <f t="shared" si="3"/>
        <v>110460.94927986299</v>
      </c>
      <c r="O12" t="s">
        <v>10</v>
      </c>
      <c r="P12">
        <v>15</v>
      </c>
    </row>
    <row r="13" spans="1:16" x14ac:dyDescent="0.3">
      <c r="F13">
        <v>12</v>
      </c>
      <c r="G13" s="3">
        <f t="shared" si="0"/>
        <v>1161.8782639661028</v>
      </c>
      <c r="H13" s="3">
        <f t="shared" si="1"/>
        <v>880.49673689562042</v>
      </c>
      <c r="I13" s="3"/>
      <c r="J13" s="3">
        <f t="shared" si="2"/>
        <v>281.38152707048249</v>
      </c>
      <c r="K13" s="3">
        <f t="shared" si="4"/>
        <v>3522.9917105606019</v>
      </c>
      <c r="L13">
        <f t="shared" si="3"/>
        <v>109580.45254296737</v>
      </c>
      <c r="O13" t="s">
        <v>16</v>
      </c>
    </row>
    <row r="14" spans="1:16" x14ac:dyDescent="0.3">
      <c r="A14" t="s">
        <v>8</v>
      </c>
      <c r="B14" s="4">
        <v>3.1E-2</v>
      </c>
      <c r="F14">
        <v>13</v>
      </c>
      <c r="G14" s="3">
        <f t="shared" si="0"/>
        <v>1161.8782639661028</v>
      </c>
      <c r="H14" s="3">
        <f t="shared" si="1"/>
        <v>882.73966091558827</v>
      </c>
      <c r="I14" s="3"/>
      <c r="J14" s="3">
        <f t="shared" si="2"/>
        <v>279.13860305051458</v>
      </c>
      <c r="K14" s="3">
        <f t="shared" si="4"/>
        <v>3802.1303136111164</v>
      </c>
      <c r="L14">
        <f t="shared" si="3"/>
        <v>108697.71288205178</v>
      </c>
      <c r="O14" t="s">
        <v>15</v>
      </c>
      <c r="P14">
        <f>-CUMIPMT((1+P11)^(1/12)-1,P12*12,P10,1,120,0)</f>
        <v>436069.53794703935</v>
      </c>
    </row>
    <row r="15" spans="1:16" x14ac:dyDescent="0.3">
      <c r="A15" t="s">
        <v>9</v>
      </c>
      <c r="B15">
        <v>120000</v>
      </c>
      <c r="F15">
        <v>14</v>
      </c>
      <c r="G15" s="3">
        <f t="shared" si="0"/>
        <v>1161.8782639661028</v>
      </c>
      <c r="H15" s="3">
        <f t="shared" si="1"/>
        <v>884.98829842425937</v>
      </c>
      <c r="I15" s="3"/>
      <c r="J15" s="3">
        <f t="shared" si="2"/>
        <v>276.88996554184354</v>
      </c>
      <c r="K15" s="3"/>
      <c r="L15">
        <f t="shared" si="3"/>
        <v>107812.72458362751</v>
      </c>
    </row>
    <row r="16" spans="1:16" x14ac:dyDescent="0.3">
      <c r="A16" t="s">
        <v>6</v>
      </c>
      <c r="B16">
        <v>1100</v>
      </c>
      <c r="F16">
        <v>15</v>
      </c>
      <c r="G16" s="3">
        <f t="shared" si="0"/>
        <v>1161.8782639661028</v>
      </c>
      <c r="H16" s="3">
        <f t="shared" si="1"/>
        <v>887.24266397582824</v>
      </c>
      <c r="I16" s="3"/>
      <c r="J16" s="3">
        <f t="shared" si="2"/>
        <v>274.63559999027456</v>
      </c>
      <c r="K16" s="3"/>
      <c r="L16">
        <f t="shared" si="3"/>
        <v>106925.48191965169</v>
      </c>
      <c r="O16" t="s">
        <v>11</v>
      </c>
    </row>
    <row r="17" spans="1:16" x14ac:dyDescent="0.3">
      <c r="A17" t="s">
        <v>12</v>
      </c>
      <c r="B17">
        <f>NPER((1+B14)^(1/12) - 1,-B16,B15)</f>
        <v>127.9744967749233</v>
      </c>
      <c r="F17">
        <v>16</v>
      </c>
      <c r="G17" s="3">
        <f t="shared" si="0"/>
        <v>1161.8782639661028</v>
      </c>
      <c r="H17" s="3">
        <f t="shared" si="1"/>
        <v>889.50277216156428</v>
      </c>
      <c r="I17" s="3"/>
      <c r="J17" s="3">
        <f t="shared" si="2"/>
        <v>272.37549180453846</v>
      </c>
      <c r="K17" s="3"/>
      <c r="L17">
        <f t="shared" si="3"/>
        <v>106035.97914749013</v>
      </c>
      <c r="O17">
        <f>(1+P11)^(1/12)-1</f>
        <v>4.8675505653430484E-3</v>
      </c>
      <c r="P17">
        <f>ROUND(O17,4)</f>
        <v>4.8999999999999998E-3</v>
      </c>
    </row>
    <row r="18" spans="1:16" x14ac:dyDescent="0.3">
      <c r="A18" t="s">
        <v>13</v>
      </c>
      <c r="B18">
        <f>B17/12</f>
        <v>10.664541397910275</v>
      </c>
      <c r="F18">
        <v>17</v>
      </c>
      <c r="G18" s="3">
        <f t="shared" si="0"/>
        <v>1161.8782639661028</v>
      </c>
      <c r="H18" s="3">
        <f t="shared" si="1"/>
        <v>891.76863760990602</v>
      </c>
      <c r="I18" s="3"/>
      <c r="J18" s="3">
        <f t="shared" si="2"/>
        <v>270.10962635619688</v>
      </c>
      <c r="K18" s="3"/>
      <c r="L18">
        <f t="shared" si="3"/>
        <v>105144.21050988023</v>
      </c>
    </row>
    <row r="19" spans="1:16" x14ac:dyDescent="0.3">
      <c r="F19">
        <v>18</v>
      </c>
      <c r="G19" s="3">
        <f t="shared" si="0"/>
        <v>1161.8782639661028</v>
      </c>
      <c r="H19" s="3">
        <f t="shared" si="1"/>
        <v>894.04027498655466</v>
      </c>
      <c r="I19" s="3"/>
      <c r="J19" s="3">
        <f t="shared" si="2"/>
        <v>267.83798897954813</v>
      </c>
      <c r="K19" s="3"/>
      <c r="L19">
        <f t="shared" si="3"/>
        <v>104250.17023489367</v>
      </c>
    </row>
    <row r="20" spans="1:16" x14ac:dyDescent="0.3">
      <c r="F20">
        <v>19</v>
      </c>
      <c r="G20" s="3">
        <f t="shared" si="0"/>
        <v>1161.8782639661028</v>
      </c>
      <c r="H20" s="3">
        <f t="shared" si="1"/>
        <v>896.31769899457095</v>
      </c>
      <c r="I20" s="3"/>
      <c r="J20" s="3">
        <f t="shared" si="2"/>
        <v>265.5605649715319</v>
      </c>
      <c r="K20" s="3"/>
      <c r="L20">
        <f t="shared" si="3"/>
        <v>103353.85253589909</v>
      </c>
    </row>
    <row r="21" spans="1:16" x14ac:dyDescent="0.3">
      <c r="A21" t="s">
        <v>14</v>
      </c>
      <c r="B21" s="3">
        <f>-PPMT((1+B1)^(1/12) - 1,1,B3*12,B2)</f>
        <v>856.19753726051226</v>
      </c>
      <c r="F21">
        <v>20</v>
      </c>
      <c r="G21" s="3">
        <f t="shared" si="0"/>
        <v>1161.8782639661028</v>
      </c>
      <c r="H21" s="3">
        <f t="shared" si="1"/>
        <v>898.60092437446872</v>
      </c>
      <c r="I21" s="3"/>
      <c r="J21" s="3">
        <f t="shared" si="2"/>
        <v>263.27733959163402</v>
      </c>
      <c r="K21" s="3"/>
      <c r="L21">
        <f t="shared" si="3"/>
        <v>102455.25161152463</v>
      </c>
    </row>
    <row r="22" spans="1:16" x14ac:dyDescent="0.3">
      <c r="A22" t="s">
        <v>15</v>
      </c>
      <c r="B22" s="3">
        <f>-IPMT((1+B1)^(1/12)-1,1,B3*12,B2)</f>
        <v>305.68072670559053</v>
      </c>
      <c r="F22">
        <v>21</v>
      </c>
      <c r="G22" s="3">
        <f t="shared" si="0"/>
        <v>1161.8782639661028</v>
      </c>
      <c r="H22" s="3">
        <f t="shared" si="1"/>
        <v>900.88996590431123</v>
      </c>
      <c r="I22" s="3"/>
      <c r="J22" s="3">
        <f t="shared" si="2"/>
        <v>260.98829806179151</v>
      </c>
      <c r="K22" s="3"/>
      <c r="L22">
        <f t="shared" si="3"/>
        <v>101554.36164562032</v>
      </c>
    </row>
    <row r="23" spans="1:16" x14ac:dyDescent="0.3">
      <c r="B23" s="3">
        <f>SUM(B21:B22)</f>
        <v>1161.8782639661028</v>
      </c>
      <c r="F23">
        <v>22</v>
      </c>
      <c r="G23" s="3">
        <f t="shared" si="0"/>
        <v>1161.8782639661028</v>
      </c>
      <c r="H23" s="3">
        <f t="shared" si="1"/>
        <v>903.18483839980638</v>
      </c>
      <c r="I23" s="3"/>
      <c r="J23" s="3">
        <f t="shared" si="2"/>
        <v>258.69342556629647</v>
      </c>
      <c r="K23" s="3"/>
      <c r="L23">
        <f t="shared" si="3"/>
        <v>100651.1768072205</v>
      </c>
    </row>
    <row r="24" spans="1:16" x14ac:dyDescent="0.3">
      <c r="F24">
        <v>23</v>
      </c>
      <c r="G24" s="3">
        <f t="shared" si="0"/>
        <v>1161.8782639661028</v>
      </c>
      <c r="H24" s="3">
        <f t="shared" si="1"/>
        <v>905.48555671440249</v>
      </c>
      <c r="I24" s="3"/>
      <c r="J24" s="3">
        <f t="shared" si="2"/>
        <v>256.39270725170041</v>
      </c>
      <c r="K24" s="3"/>
      <c r="L24">
        <f t="shared" si="3"/>
        <v>99745.691250506105</v>
      </c>
    </row>
    <row r="25" spans="1:16" x14ac:dyDescent="0.3">
      <c r="A25" t="s">
        <v>16</v>
      </c>
      <c r="F25">
        <v>24</v>
      </c>
      <c r="G25" s="3">
        <f t="shared" si="0"/>
        <v>1161.8782639661028</v>
      </c>
      <c r="H25" s="3">
        <f t="shared" si="1"/>
        <v>907.79213573938466</v>
      </c>
      <c r="I25" s="3"/>
      <c r="J25" s="3">
        <f t="shared" si="2"/>
        <v>254.08612822671813</v>
      </c>
      <c r="K25" s="3"/>
      <c r="L25">
        <f t="shared" si="3"/>
        <v>98837.899114766726</v>
      </c>
    </row>
    <row r="26" spans="1:16" x14ac:dyDescent="0.3">
      <c r="A26" t="s">
        <v>14</v>
      </c>
      <c r="B26">
        <f>-CUMPRINC((1+B1)^(1/12) - 1,B3*12,B2,1,12,0)</f>
        <v>10419.547457032631</v>
      </c>
      <c r="F26">
        <v>25</v>
      </c>
      <c r="G26" s="3">
        <f t="shared" si="0"/>
        <v>1161.8782639661028</v>
      </c>
      <c r="H26" s="3">
        <f t="shared" si="1"/>
        <v>910.10459040397166</v>
      </c>
      <c r="I26" s="3"/>
      <c r="J26" s="3">
        <f t="shared" si="2"/>
        <v>251.77367356213117</v>
      </c>
      <c r="K26" s="3"/>
      <c r="L26">
        <f t="shared" si="3"/>
        <v>97927.794524362747</v>
      </c>
    </row>
    <row r="27" spans="1:16" x14ac:dyDescent="0.3">
      <c r="A27" t="s">
        <v>15</v>
      </c>
      <c r="B27">
        <f>-CUMIPMT((1+B1)^(1/12)-1,B3*12,B2,1,12,0)</f>
        <v>3522.9917105606019</v>
      </c>
      <c r="F27">
        <v>26</v>
      </c>
      <c r="G27" s="3">
        <f t="shared" si="0"/>
        <v>1161.8782639661028</v>
      </c>
      <c r="H27" s="3">
        <f t="shared" ref="H27:H31" si="5">-PPMT($D$4,F27,$B$3*12,$B$2)</f>
        <v>912.42293567541151</v>
      </c>
      <c r="I27" s="3"/>
      <c r="J27" s="3">
        <f t="shared" ref="J27:J31" si="6">-IPMT($D$4,F27,$B$3*12,$B$2)</f>
        <v>249.45532829069134</v>
      </c>
      <c r="K27" s="3"/>
      <c r="L27">
        <f t="shared" ref="L27:L31" si="7">$B$2+CUMPRINC($D$4,$B$3*12,$B$2,1,F27,0)</f>
        <v>97015.371588687354</v>
      </c>
    </row>
    <row r="28" spans="1:16" x14ac:dyDescent="0.3">
      <c r="B28">
        <f>SUM(B26:B27)</f>
        <v>13942.539167593233</v>
      </c>
      <c r="F28">
        <v>27</v>
      </c>
      <c r="G28" s="3">
        <f t="shared" si="0"/>
        <v>1161.8782639661028</v>
      </c>
      <c r="H28" s="3">
        <f t="shared" si="5"/>
        <v>914.74718655907907</v>
      </c>
      <c r="I28" s="3"/>
      <c r="J28" s="3">
        <f t="shared" si="6"/>
        <v>247.13107740702381</v>
      </c>
      <c r="K28" s="3"/>
      <c r="L28">
        <f t="shared" si="7"/>
        <v>96100.624402128262</v>
      </c>
    </row>
    <row r="29" spans="1:16" x14ac:dyDescent="0.3">
      <c r="F29">
        <v>28</v>
      </c>
      <c r="G29" s="3">
        <f t="shared" si="0"/>
        <v>1161.8782639661028</v>
      </c>
      <c r="H29" s="3">
        <f t="shared" si="5"/>
        <v>917.07735809857297</v>
      </c>
      <c r="I29" s="3"/>
      <c r="J29" s="3">
        <f t="shared" si="6"/>
        <v>244.80090586752982</v>
      </c>
      <c r="K29" s="3"/>
      <c r="L29">
        <f t="shared" si="7"/>
        <v>95183.547044029692</v>
      </c>
    </row>
    <row r="30" spans="1:16" x14ac:dyDescent="0.3">
      <c r="A30" t="s">
        <v>21</v>
      </c>
      <c r="F30">
        <v>29</v>
      </c>
      <c r="G30" s="3">
        <f t="shared" si="0"/>
        <v>1161.8782639661028</v>
      </c>
      <c r="H30" s="3">
        <f t="shared" si="5"/>
        <v>919.41346537581319</v>
      </c>
      <c r="I30" s="3"/>
      <c r="J30" s="3">
        <f t="shared" si="6"/>
        <v>242.46479859028969</v>
      </c>
      <c r="K30" s="3"/>
      <c r="L30">
        <f t="shared" si="7"/>
        <v>94264.133578653869</v>
      </c>
    </row>
    <row r="31" spans="1:16" x14ac:dyDescent="0.3">
      <c r="F31">
        <v>30</v>
      </c>
      <c r="G31" s="3">
        <f t="shared" si="0"/>
        <v>1161.8782639661028</v>
      </c>
      <c r="H31" s="3">
        <f t="shared" si="5"/>
        <v>921.75552351113811</v>
      </c>
      <c r="I31" s="3"/>
      <c r="J31" s="3">
        <f t="shared" si="6"/>
        <v>240.12274045496483</v>
      </c>
      <c r="K31" s="3"/>
      <c r="L31">
        <f t="shared" si="7"/>
        <v>93342.378055142734</v>
      </c>
    </row>
    <row r="32" spans="1:16" x14ac:dyDescent="0.3">
      <c r="F32">
        <v>31</v>
      </c>
      <c r="G32" s="3">
        <f t="shared" si="0"/>
        <v>1161.8782639661028</v>
      </c>
      <c r="H32" s="3">
        <f t="shared" ref="H32:H47" si="8">-PPMT($D$4,F32,$B$3*12,$B$2)</f>
        <v>924.10354766340288</v>
      </c>
      <c r="I32" s="3"/>
      <c r="J32" s="3">
        <f t="shared" ref="J32:J47" si="9">-IPMT($D$4,F32,$B$3*12,$B$2)</f>
        <v>237.77471630270006</v>
      </c>
      <c r="K32" s="3"/>
      <c r="L32">
        <f t="shared" ref="L32:L47" si="10">$B$2+CUMPRINC($D$4,$B$3*12,$B$2,1,F32,0)</f>
        <v>92418.274507479335</v>
      </c>
    </row>
    <row r="33" spans="6:12" x14ac:dyDescent="0.3">
      <c r="F33">
        <v>32</v>
      </c>
      <c r="G33" s="3">
        <f t="shared" si="0"/>
        <v>1161.8782639661028</v>
      </c>
      <c r="H33" s="3">
        <f t="shared" si="8"/>
        <v>926.45755303007741</v>
      </c>
      <c r="I33" s="3"/>
      <c r="J33" s="3">
        <f t="shared" si="9"/>
        <v>235.42071093602533</v>
      </c>
      <c r="K33" s="3"/>
      <c r="L33">
        <f t="shared" si="10"/>
        <v>91491.816954449256</v>
      </c>
    </row>
    <row r="34" spans="6:12" x14ac:dyDescent="0.3">
      <c r="F34">
        <v>33</v>
      </c>
      <c r="G34" s="3">
        <f t="shared" si="0"/>
        <v>1161.8782639661028</v>
      </c>
      <c r="H34" s="3">
        <f t="shared" si="8"/>
        <v>928.81755484734526</v>
      </c>
      <c r="I34" s="3"/>
      <c r="J34" s="3">
        <f t="shared" si="9"/>
        <v>233.0607091187577</v>
      </c>
      <c r="K34" s="3"/>
      <c r="L34">
        <f t="shared" si="10"/>
        <v>90562.999399601918</v>
      </c>
    </row>
    <row r="35" spans="6:12" x14ac:dyDescent="0.3">
      <c r="F35">
        <v>34</v>
      </c>
      <c r="G35" s="3">
        <f t="shared" si="0"/>
        <v>1161.8782639661028</v>
      </c>
      <c r="H35" s="3">
        <f t="shared" si="8"/>
        <v>931.18356839020043</v>
      </c>
      <c r="I35" s="3"/>
      <c r="J35" s="3">
        <f t="shared" si="9"/>
        <v>230.6946955759023</v>
      </c>
      <c r="K35" s="3"/>
      <c r="L35">
        <f t="shared" si="10"/>
        <v>89631.815831211716</v>
      </c>
    </row>
    <row r="36" spans="6:12" x14ac:dyDescent="0.3">
      <c r="F36">
        <v>35</v>
      </c>
      <c r="G36" s="3">
        <f t="shared" si="0"/>
        <v>1161.8782639661028</v>
      </c>
      <c r="H36" s="3">
        <f t="shared" si="8"/>
        <v>933.55560897254895</v>
      </c>
      <c r="I36" s="3"/>
      <c r="J36" s="3">
        <f t="shared" si="9"/>
        <v>228.32265499355378</v>
      </c>
      <c r="K36" s="3"/>
      <c r="L36">
        <f t="shared" si="10"/>
        <v>88698.260222239158</v>
      </c>
    </row>
    <row r="37" spans="6:12" x14ac:dyDescent="0.3">
      <c r="F37">
        <v>36</v>
      </c>
      <c r="G37" s="3">
        <f t="shared" si="0"/>
        <v>1161.8782639661028</v>
      </c>
      <c r="H37" s="3">
        <f t="shared" si="8"/>
        <v>935.93369194730576</v>
      </c>
      <c r="I37" s="3"/>
      <c r="J37" s="3">
        <f t="shared" si="9"/>
        <v>225.94457201879703</v>
      </c>
      <c r="K37" s="3"/>
      <c r="L37">
        <f t="shared" si="10"/>
        <v>87762.326530291859</v>
      </c>
    </row>
    <row r="38" spans="6:12" x14ac:dyDescent="0.3">
      <c r="F38">
        <v>37</v>
      </c>
      <c r="G38" s="3">
        <f t="shared" si="0"/>
        <v>1161.8782639661028</v>
      </c>
      <c r="H38" s="3">
        <f t="shared" si="8"/>
        <v>938.31783270649498</v>
      </c>
      <c r="I38" s="3"/>
      <c r="J38" s="3">
        <f t="shared" si="9"/>
        <v>223.5604312596079</v>
      </c>
      <c r="K38" s="3"/>
      <c r="L38">
        <f t="shared" si="10"/>
        <v>86824.008697585363</v>
      </c>
    </row>
    <row r="39" spans="6:12" x14ac:dyDescent="0.3">
      <c r="F39">
        <v>38</v>
      </c>
      <c r="G39" s="3">
        <f t="shared" si="0"/>
        <v>1161.8782639661028</v>
      </c>
      <c r="H39" s="3">
        <f t="shared" si="8"/>
        <v>940.70804668134951</v>
      </c>
      <c r="I39" s="3"/>
      <c r="J39" s="3">
        <f t="shared" si="9"/>
        <v>221.17021728475345</v>
      </c>
      <c r="K39" s="3"/>
      <c r="L39">
        <f t="shared" si="10"/>
        <v>85883.300650904013</v>
      </c>
    </row>
    <row r="40" spans="6:12" x14ac:dyDescent="0.3">
      <c r="F40">
        <v>39</v>
      </c>
      <c r="G40" s="3">
        <f t="shared" si="0"/>
        <v>1161.8782639661028</v>
      </c>
      <c r="H40" s="3">
        <f t="shared" si="8"/>
        <v>943.10434934241073</v>
      </c>
      <c r="I40" s="3"/>
      <c r="J40" s="3">
        <f t="shared" si="9"/>
        <v>218.77391462369221</v>
      </c>
      <c r="K40" s="3"/>
      <c r="L40">
        <f t="shared" si="10"/>
        <v>84940.196301561606</v>
      </c>
    </row>
    <row r="41" spans="6:12" x14ac:dyDescent="0.3">
      <c r="F41">
        <v>40</v>
      </c>
      <c r="G41" s="3">
        <f t="shared" si="0"/>
        <v>1161.8782639661028</v>
      </c>
      <c r="H41" s="3">
        <f t="shared" si="8"/>
        <v>945.50675619962897</v>
      </c>
      <c r="I41" s="3"/>
      <c r="J41" s="3">
        <f t="shared" si="9"/>
        <v>216.37150776647388</v>
      </c>
      <c r="K41" s="3"/>
      <c r="L41">
        <f t="shared" si="10"/>
        <v>83994.689545361965</v>
      </c>
    </row>
    <row r="42" spans="6:12" x14ac:dyDescent="0.3">
      <c r="F42">
        <v>41</v>
      </c>
      <c r="G42" s="3">
        <f t="shared" si="0"/>
        <v>1161.8782639661028</v>
      </c>
      <c r="H42" s="3">
        <f t="shared" si="8"/>
        <v>947.91528280246359</v>
      </c>
      <c r="I42" s="3"/>
      <c r="J42" s="3">
        <f t="shared" si="9"/>
        <v>213.96298116363937</v>
      </c>
      <c r="K42" s="3"/>
      <c r="L42">
        <f t="shared" si="10"/>
        <v>83046.774262559513</v>
      </c>
    </row>
    <row r="43" spans="6:12" x14ac:dyDescent="0.3">
      <c r="F43">
        <v>42</v>
      </c>
      <c r="G43" s="3">
        <f t="shared" si="0"/>
        <v>1161.8782639661028</v>
      </c>
      <c r="H43" s="3">
        <f t="shared" si="8"/>
        <v>950.32994473998338</v>
      </c>
      <c r="I43" s="3"/>
      <c r="J43" s="3">
        <f t="shared" si="9"/>
        <v>211.54831922611942</v>
      </c>
      <c r="K43" s="3"/>
      <c r="L43">
        <f t="shared" si="10"/>
        <v>82096.444317819522</v>
      </c>
    </row>
    <row r="44" spans="6:12" x14ac:dyDescent="0.3">
      <c r="F44">
        <v>43</v>
      </c>
      <c r="G44" s="3">
        <f t="shared" si="0"/>
        <v>1161.8782639661028</v>
      </c>
      <c r="H44" s="3">
        <f t="shared" si="8"/>
        <v>952.75075764096846</v>
      </c>
      <c r="I44" s="3"/>
      <c r="J44" s="3">
        <f t="shared" si="9"/>
        <v>209.12750632513439</v>
      </c>
      <c r="K44" s="3"/>
      <c r="L44">
        <f t="shared" si="10"/>
        <v>81143.693560178566</v>
      </c>
    </row>
    <row r="45" spans="6:12" x14ac:dyDescent="0.3">
      <c r="F45">
        <v>44</v>
      </c>
      <c r="G45" s="3">
        <f t="shared" si="0"/>
        <v>1161.8782639661028</v>
      </c>
      <c r="H45" s="3">
        <f t="shared" si="8"/>
        <v>955.17773717401008</v>
      </c>
      <c r="I45" s="3"/>
      <c r="J45" s="3">
        <f t="shared" si="9"/>
        <v>206.70052679209277</v>
      </c>
      <c r="K45" s="3"/>
      <c r="L45">
        <f t="shared" si="10"/>
        <v>80188.515823004549</v>
      </c>
    </row>
    <row r="46" spans="6:12" x14ac:dyDescent="0.3">
      <c r="F46">
        <v>45</v>
      </c>
      <c r="G46" s="3">
        <f t="shared" si="0"/>
        <v>1161.8782639661028</v>
      </c>
      <c r="H46" s="3">
        <f t="shared" si="8"/>
        <v>957.61089904761297</v>
      </c>
      <c r="I46" s="3"/>
      <c r="J46" s="3">
        <f t="shared" si="9"/>
        <v>204.26736491848982</v>
      </c>
      <c r="K46" s="3"/>
      <c r="L46">
        <f t="shared" si="10"/>
        <v>79230.904923956943</v>
      </c>
    </row>
    <row r="47" spans="6:12" x14ac:dyDescent="0.3">
      <c r="F47">
        <v>46</v>
      </c>
      <c r="G47" s="3">
        <f t="shared" si="0"/>
        <v>1161.8782639661028</v>
      </c>
      <c r="H47" s="3">
        <f t="shared" si="8"/>
        <v>960.05025901029683</v>
      </c>
      <c r="I47" s="3"/>
      <c r="J47" s="3">
        <f t="shared" si="9"/>
        <v>201.82800495580591</v>
      </c>
      <c r="K47" s="3"/>
      <c r="L47">
        <f t="shared" si="10"/>
        <v>78270.854664946644</v>
      </c>
    </row>
    <row r="48" spans="6:12" x14ac:dyDescent="0.3">
      <c r="F48">
        <v>47</v>
      </c>
      <c r="G48" s="3">
        <f t="shared" si="0"/>
        <v>1161.8782639661028</v>
      </c>
      <c r="H48" s="3">
        <f t="shared" ref="H48:H111" si="11">-PPMT($D$4,F48,$B$3*12,$B$2)</f>
        <v>962.49583285069821</v>
      </c>
      <c r="I48" s="3"/>
      <c r="J48" s="3">
        <f t="shared" ref="J48:J111" si="12">-IPMT($D$4,F48,$B$3*12,$B$2)</f>
        <v>199.38243111540464</v>
      </c>
      <c r="K48" s="3"/>
      <c r="L48">
        <f t="shared" ref="L48:L111" si="13">$B$2+CUMPRINC($D$4,$B$3*12,$B$2,1,F48,0)</f>
        <v>77308.358832095939</v>
      </c>
    </row>
    <row r="49" spans="6:12" x14ac:dyDescent="0.3">
      <c r="F49">
        <v>48</v>
      </c>
      <c r="G49" s="3">
        <f t="shared" si="0"/>
        <v>1161.8782639661028</v>
      </c>
      <c r="H49" s="3">
        <f t="shared" si="11"/>
        <v>964.94763639767245</v>
      </c>
      <c r="I49" s="3"/>
      <c r="J49" s="3">
        <f t="shared" si="12"/>
        <v>196.93062756843042</v>
      </c>
      <c r="K49" s="3"/>
      <c r="L49">
        <f t="shared" si="13"/>
        <v>76343.411195698267</v>
      </c>
    </row>
    <row r="50" spans="6:12" x14ac:dyDescent="0.3">
      <c r="F50">
        <v>49</v>
      </c>
      <c r="G50" s="3">
        <f t="shared" si="0"/>
        <v>1161.8782639661028</v>
      </c>
      <c r="H50" s="3">
        <f t="shared" si="11"/>
        <v>967.40568552039656</v>
      </c>
      <c r="I50" s="3"/>
      <c r="J50" s="3">
        <f t="shared" si="12"/>
        <v>194.4725784457064</v>
      </c>
      <c r="K50" s="3"/>
      <c r="L50">
        <f t="shared" si="13"/>
        <v>75376.005510177871</v>
      </c>
    </row>
    <row r="51" spans="6:12" x14ac:dyDescent="0.3">
      <c r="F51">
        <v>50</v>
      </c>
      <c r="G51" s="3">
        <f t="shared" si="0"/>
        <v>1161.8782639661028</v>
      </c>
      <c r="H51" s="3">
        <f t="shared" si="11"/>
        <v>969.86999612847148</v>
      </c>
      <c r="I51" s="3"/>
      <c r="J51" s="3">
        <f t="shared" si="12"/>
        <v>192.00826783763148</v>
      </c>
      <c r="K51" s="3"/>
      <c r="L51">
        <f t="shared" si="13"/>
        <v>74406.135514049398</v>
      </c>
    </row>
    <row r="52" spans="6:12" x14ac:dyDescent="0.3">
      <c r="F52">
        <v>51</v>
      </c>
      <c r="G52" s="3">
        <f t="shared" si="0"/>
        <v>1161.8782639661028</v>
      </c>
      <c r="H52" s="3">
        <f t="shared" si="11"/>
        <v>972.34058417202561</v>
      </c>
      <c r="I52" s="3"/>
      <c r="J52" s="3">
        <f t="shared" si="12"/>
        <v>189.53767979407726</v>
      </c>
      <c r="K52" s="3"/>
      <c r="L52">
        <f t="shared" si="13"/>
        <v>73433.794929877389</v>
      </c>
    </row>
    <row r="53" spans="6:12" x14ac:dyDescent="0.3">
      <c r="F53">
        <v>52</v>
      </c>
      <c r="G53" s="3">
        <f t="shared" si="0"/>
        <v>1161.8782639661028</v>
      </c>
      <c r="H53" s="3">
        <f t="shared" si="11"/>
        <v>974.81746564181753</v>
      </c>
      <c r="I53" s="3"/>
      <c r="J53" s="3">
        <f t="shared" si="12"/>
        <v>187.06079832428526</v>
      </c>
      <c r="K53" s="3"/>
      <c r="L53">
        <f t="shared" si="13"/>
        <v>72458.977464235562</v>
      </c>
    </row>
    <row r="54" spans="6:12" x14ac:dyDescent="0.3">
      <c r="F54">
        <v>53</v>
      </c>
      <c r="G54" s="3">
        <f t="shared" si="0"/>
        <v>1161.8782639661028</v>
      </c>
      <c r="H54" s="3">
        <f t="shared" si="11"/>
        <v>977.30065656934005</v>
      </c>
      <c r="I54" s="3"/>
      <c r="J54" s="3">
        <f t="shared" si="12"/>
        <v>184.5776073967628</v>
      </c>
      <c r="K54" s="3"/>
      <c r="L54">
        <f t="shared" si="13"/>
        <v>71481.676807666227</v>
      </c>
    </row>
    <row r="55" spans="6:12" x14ac:dyDescent="0.3">
      <c r="F55">
        <v>54</v>
      </c>
      <c r="G55" s="3">
        <f t="shared" si="0"/>
        <v>1161.8782639661028</v>
      </c>
      <c r="H55" s="3">
        <f t="shared" si="11"/>
        <v>979.79017302692307</v>
      </c>
      <c r="I55" s="3"/>
      <c r="J55" s="3">
        <f t="shared" si="12"/>
        <v>182.08809093917975</v>
      </c>
      <c r="K55" s="3"/>
      <c r="L55">
        <f t="shared" si="13"/>
        <v>70501.886634639319</v>
      </c>
    </row>
    <row r="56" spans="6:12" x14ac:dyDescent="0.3">
      <c r="F56">
        <v>55</v>
      </c>
      <c r="G56" s="3">
        <f t="shared" si="0"/>
        <v>1161.8782639661028</v>
      </c>
      <c r="H56" s="3">
        <f t="shared" si="11"/>
        <v>982.28603112783867</v>
      </c>
      <c r="I56" s="3"/>
      <c r="J56" s="3">
        <f t="shared" si="12"/>
        <v>179.59223283826421</v>
      </c>
      <c r="K56" s="3"/>
      <c r="L56">
        <f t="shared" si="13"/>
        <v>69519.600603511441</v>
      </c>
    </row>
    <row r="57" spans="6:12" x14ac:dyDescent="0.3">
      <c r="F57">
        <v>56</v>
      </c>
      <c r="G57" s="3">
        <f t="shared" si="0"/>
        <v>1161.8782639661028</v>
      </c>
      <c r="H57" s="3">
        <f t="shared" si="11"/>
        <v>984.78824702640441</v>
      </c>
      <c r="I57" s="3"/>
      <c r="J57" s="3">
        <f t="shared" si="12"/>
        <v>177.0900169396983</v>
      </c>
      <c r="K57" s="3"/>
      <c r="L57">
        <f t="shared" si="13"/>
        <v>68534.812356485054</v>
      </c>
    </row>
    <row r="58" spans="6:12" x14ac:dyDescent="0.3">
      <c r="F58">
        <v>57</v>
      </c>
      <c r="G58" s="3">
        <f t="shared" si="0"/>
        <v>1161.8782639661028</v>
      </c>
      <c r="H58" s="3">
        <f t="shared" si="11"/>
        <v>987.29683691808918</v>
      </c>
      <c r="I58" s="3"/>
      <c r="J58" s="3">
        <f t="shared" si="12"/>
        <v>174.58142704801364</v>
      </c>
      <c r="K58" s="3"/>
      <c r="L58">
        <f t="shared" si="13"/>
        <v>67547.515519566979</v>
      </c>
    </row>
    <row r="59" spans="6:12" x14ac:dyDescent="0.3">
      <c r="F59">
        <v>58</v>
      </c>
      <c r="G59" s="3">
        <f t="shared" si="0"/>
        <v>1161.8782639661028</v>
      </c>
      <c r="H59" s="3">
        <f t="shared" si="11"/>
        <v>989.81181703961636</v>
      </c>
      <c r="I59" s="3"/>
      <c r="J59" s="3">
        <f t="shared" si="12"/>
        <v>172.06644692648655</v>
      </c>
      <c r="K59" s="3"/>
      <c r="L59">
        <f t="shared" si="13"/>
        <v>66557.703702527346</v>
      </c>
    </row>
    <row r="60" spans="6:12" x14ac:dyDescent="0.3">
      <c r="F60">
        <v>59</v>
      </c>
      <c r="G60" s="3">
        <f t="shared" si="0"/>
        <v>1161.8782639661028</v>
      </c>
      <c r="H60" s="3">
        <f t="shared" si="11"/>
        <v>992.33320366906992</v>
      </c>
      <c r="I60" s="3"/>
      <c r="J60" s="3">
        <f t="shared" si="12"/>
        <v>169.54506029703282</v>
      </c>
      <c r="K60" s="3"/>
      <c r="L60">
        <f t="shared" si="13"/>
        <v>65565.370498858276</v>
      </c>
    </row>
    <row r="61" spans="6:12" x14ac:dyDescent="0.3">
      <c r="F61">
        <v>60</v>
      </c>
      <c r="G61" s="3">
        <f t="shared" si="0"/>
        <v>1161.8782639661028</v>
      </c>
      <c r="H61" s="3">
        <f t="shared" si="11"/>
        <v>994.86101312600044</v>
      </c>
      <c r="I61" s="3"/>
      <c r="J61" s="3">
        <f t="shared" si="12"/>
        <v>167.01725084010241</v>
      </c>
      <c r="K61" s="3"/>
      <c r="L61">
        <f t="shared" si="13"/>
        <v>64570.509485732277</v>
      </c>
    </row>
    <row r="62" spans="6:12" x14ac:dyDescent="0.3">
      <c r="F62">
        <v>61</v>
      </c>
      <c r="G62" s="3">
        <f t="shared" si="0"/>
        <v>1161.8782639661028</v>
      </c>
      <c r="H62" s="3">
        <f t="shared" si="11"/>
        <v>997.39526177152902</v>
      </c>
      <c r="I62" s="3"/>
      <c r="J62" s="3">
        <f t="shared" si="12"/>
        <v>164.48300219457394</v>
      </c>
      <c r="K62" s="3"/>
      <c r="L62">
        <f t="shared" si="13"/>
        <v>63573.114223960743</v>
      </c>
    </row>
    <row r="63" spans="6:12" x14ac:dyDescent="0.3">
      <c r="F63">
        <v>62</v>
      </c>
      <c r="G63" s="3">
        <f t="shared" si="0"/>
        <v>1161.8782639661028</v>
      </c>
      <c r="H63" s="3">
        <f t="shared" si="11"/>
        <v>999.9359660084541</v>
      </c>
      <c r="I63" s="3"/>
      <c r="J63" s="3">
        <f t="shared" si="12"/>
        <v>161.94229795764869</v>
      </c>
      <c r="K63" s="3"/>
      <c r="L63">
        <f t="shared" si="13"/>
        <v>62573.178257952291</v>
      </c>
    </row>
    <row r="64" spans="6:12" x14ac:dyDescent="0.3">
      <c r="F64">
        <v>63</v>
      </c>
      <c r="G64" s="3">
        <f t="shared" si="0"/>
        <v>1161.8782639661028</v>
      </c>
      <c r="H64" s="3">
        <f t="shared" si="11"/>
        <v>1002.4831422813585</v>
      </c>
      <c r="I64" s="3"/>
      <c r="J64" s="3">
        <f t="shared" si="12"/>
        <v>159.39512168474434</v>
      </c>
      <c r="K64" s="3"/>
      <c r="L64">
        <f t="shared" si="13"/>
        <v>61570.69511567094</v>
      </c>
    </row>
    <row r="65" spans="6:12" x14ac:dyDescent="0.3">
      <c r="F65">
        <v>64</v>
      </c>
      <c r="G65" s="3">
        <f t="shared" si="0"/>
        <v>1161.8782639661028</v>
      </c>
      <c r="H65" s="3">
        <f t="shared" si="11"/>
        <v>1005.036807076714</v>
      </c>
      <c r="I65" s="3"/>
      <c r="J65" s="3">
        <f t="shared" si="12"/>
        <v>156.84145688938872</v>
      </c>
      <c r="K65" s="3"/>
      <c r="L65">
        <f t="shared" si="13"/>
        <v>60565.658308594226</v>
      </c>
    </row>
    <row r="66" spans="6:12" x14ac:dyDescent="0.3">
      <c r="F66">
        <v>65</v>
      </c>
      <c r="G66" s="3">
        <f t="shared" si="0"/>
        <v>1161.8782639661028</v>
      </c>
      <c r="H66" s="3">
        <f t="shared" si="11"/>
        <v>1007.5969769229898</v>
      </c>
      <c r="I66" s="3"/>
      <c r="J66" s="3">
        <f t="shared" si="12"/>
        <v>154.28128704311314</v>
      </c>
      <c r="K66" s="3"/>
      <c r="L66">
        <f t="shared" si="13"/>
        <v>59558.061331671226</v>
      </c>
    </row>
    <row r="67" spans="6:12" x14ac:dyDescent="0.3">
      <c r="F67">
        <v>66</v>
      </c>
      <c r="G67" s="3">
        <f t="shared" ref="G67:G130" si="14">-PMT($D$4,$B$3*12,$B$2)</f>
        <v>1161.8782639661028</v>
      </c>
      <c r="H67" s="3">
        <f t="shared" si="11"/>
        <v>1010.1636683907579</v>
      </c>
      <c r="I67" s="3"/>
      <c r="J67" s="3">
        <f t="shared" si="12"/>
        <v>151.71459557534499</v>
      </c>
      <c r="K67" s="3"/>
      <c r="L67">
        <f t="shared" si="13"/>
        <v>58547.89766328047</v>
      </c>
    </row>
    <row r="68" spans="6:12" x14ac:dyDescent="0.3">
      <c r="F68">
        <v>67</v>
      </c>
      <c r="G68" s="3">
        <f t="shared" si="14"/>
        <v>1161.8782639661028</v>
      </c>
      <c r="H68" s="3">
        <f t="shared" si="11"/>
        <v>1012.7368980928018</v>
      </c>
      <c r="I68" s="3"/>
      <c r="J68" s="3">
        <f t="shared" si="12"/>
        <v>149.14136587330103</v>
      </c>
      <c r="K68" s="3"/>
      <c r="L68">
        <f t="shared" si="13"/>
        <v>57535.160765187677</v>
      </c>
    </row>
    <row r="69" spans="6:12" x14ac:dyDescent="0.3">
      <c r="F69">
        <v>68</v>
      </c>
      <c r="G69" s="3">
        <f t="shared" si="14"/>
        <v>1161.8782639661028</v>
      </c>
      <c r="H69" s="3">
        <f t="shared" si="11"/>
        <v>1015.3166826842232</v>
      </c>
      <c r="I69" s="3"/>
      <c r="J69" s="3">
        <f t="shared" si="12"/>
        <v>146.56158128187957</v>
      </c>
      <c r="K69" s="3"/>
      <c r="L69">
        <f t="shared" si="13"/>
        <v>56519.844082503456</v>
      </c>
    </row>
    <row r="70" spans="6:12" x14ac:dyDescent="0.3">
      <c r="F70">
        <v>69</v>
      </c>
      <c r="G70" s="3">
        <f t="shared" si="14"/>
        <v>1161.8782639661028</v>
      </c>
      <c r="H70" s="3">
        <f t="shared" si="11"/>
        <v>1017.90303886255</v>
      </c>
      <c r="I70" s="3"/>
      <c r="J70" s="3">
        <f t="shared" si="12"/>
        <v>143.97522510355276</v>
      </c>
      <c r="K70" s="3"/>
      <c r="L70">
        <f t="shared" si="13"/>
        <v>55501.941043640894</v>
      </c>
    </row>
    <row r="71" spans="6:12" x14ac:dyDescent="0.3">
      <c r="F71">
        <v>70</v>
      </c>
      <c r="G71" s="3">
        <f t="shared" si="14"/>
        <v>1161.8782639661028</v>
      </c>
      <c r="H71" s="3">
        <f t="shared" si="11"/>
        <v>1020.4959833678446</v>
      </c>
      <c r="I71" s="3"/>
      <c r="J71" s="3">
        <f t="shared" si="12"/>
        <v>141.38228059825829</v>
      </c>
      <c r="K71" s="3"/>
      <c r="L71">
        <f t="shared" si="13"/>
        <v>54481.445060273065</v>
      </c>
    </row>
    <row r="72" spans="6:12" x14ac:dyDescent="0.3">
      <c r="F72">
        <v>71</v>
      </c>
      <c r="G72" s="3">
        <f t="shared" si="14"/>
        <v>1161.8782639661028</v>
      </c>
      <c r="H72" s="3">
        <f t="shared" si="11"/>
        <v>1023.0955329828114</v>
      </c>
      <c r="I72" s="3"/>
      <c r="J72" s="3">
        <f t="shared" si="12"/>
        <v>138.78273098329149</v>
      </c>
      <c r="K72" s="3"/>
      <c r="L72">
        <f t="shared" si="13"/>
        <v>53458.349527290236</v>
      </c>
    </row>
    <row r="73" spans="6:12" x14ac:dyDescent="0.3">
      <c r="F73">
        <v>72</v>
      </c>
      <c r="G73" s="3">
        <f t="shared" si="14"/>
        <v>1161.8782639661028</v>
      </c>
      <c r="H73" s="3">
        <f t="shared" si="11"/>
        <v>1025.7017045329067</v>
      </c>
      <c r="I73" s="3"/>
      <c r="J73" s="3">
        <f t="shared" si="12"/>
        <v>136.17655943319622</v>
      </c>
      <c r="K73" s="3"/>
      <c r="L73">
        <f t="shared" si="13"/>
        <v>52432.647822757339</v>
      </c>
    </row>
    <row r="74" spans="6:12" x14ac:dyDescent="0.3">
      <c r="F74">
        <v>73</v>
      </c>
      <c r="G74" s="3">
        <f t="shared" si="14"/>
        <v>1161.8782639661028</v>
      </c>
      <c r="H74" s="3">
        <f t="shared" si="11"/>
        <v>1028.3145148864464</v>
      </c>
      <c r="I74" s="3"/>
      <c r="J74" s="3">
        <f t="shared" si="12"/>
        <v>133.56374907965639</v>
      </c>
      <c r="K74" s="3"/>
      <c r="L74">
        <f t="shared" si="13"/>
        <v>51404.333307870897</v>
      </c>
    </row>
    <row r="75" spans="6:12" x14ac:dyDescent="0.3">
      <c r="F75">
        <v>74</v>
      </c>
      <c r="G75" s="3">
        <f t="shared" si="14"/>
        <v>1161.8782639661028</v>
      </c>
      <c r="H75" s="3">
        <f t="shared" si="11"/>
        <v>1030.9339809547164</v>
      </c>
      <c r="I75" s="3"/>
      <c r="J75" s="3">
        <f t="shared" si="12"/>
        <v>130.94428301138643</v>
      </c>
      <c r="K75" s="3"/>
      <c r="L75">
        <f t="shared" si="13"/>
        <v>50373.399326916173</v>
      </c>
    </row>
    <row r="76" spans="6:12" x14ac:dyDescent="0.3">
      <c r="F76">
        <v>75</v>
      </c>
      <c r="G76" s="3">
        <f t="shared" si="14"/>
        <v>1161.8782639661028</v>
      </c>
      <c r="H76" s="3">
        <f t="shared" si="11"/>
        <v>1033.5601196920807</v>
      </c>
      <c r="I76" s="3"/>
      <c r="J76" s="3">
        <f t="shared" si="12"/>
        <v>128.31814427402205</v>
      </c>
      <c r="K76" s="3"/>
      <c r="L76">
        <f t="shared" si="13"/>
        <v>49339.839207224111</v>
      </c>
    </row>
    <row r="77" spans="6:12" x14ac:dyDescent="0.3">
      <c r="F77">
        <v>76</v>
      </c>
      <c r="G77" s="3">
        <f t="shared" si="14"/>
        <v>1161.8782639661028</v>
      </c>
      <c r="H77" s="3">
        <f t="shared" si="11"/>
        <v>1036.1929480960923</v>
      </c>
      <c r="I77" s="3"/>
      <c r="J77" s="3">
        <f t="shared" si="12"/>
        <v>125.68531587001044</v>
      </c>
      <c r="K77" s="3"/>
      <c r="L77">
        <f t="shared" si="13"/>
        <v>48303.646259128014</v>
      </c>
    </row>
    <row r="78" spans="6:12" x14ac:dyDescent="0.3">
      <c r="F78">
        <v>77</v>
      </c>
      <c r="G78" s="3">
        <f t="shared" si="14"/>
        <v>1161.8782639661028</v>
      </c>
      <c r="H78" s="3">
        <f t="shared" si="11"/>
        <v>1038.8324832076025</v>
      </c>
      <c r="I78" s="3"/>
      <c r="J78" s="3">
        <f t="shared" si="12"/>
        <v>123.04578075850026</v>
      </c>
      <c r="K78" s="3"/>
      <c r="L78">
        <f t="shared" si="13"/>
        <v>47264.813775920411</v>
      </c>
    </row>
    <row r="79" spans="6:12" x14ac:dyDescent="0.3">
      <c r="F79">
        <v>78</v>
      </c>
      <c r="G79" s="3">
        <f t="shared" si="14"/>
        <v>1161.8782639661028</v>
      </c>
      <c r="H79" s="3">
        <f t="shared" si="11"/>
        <v>1041.4787421108715</v>
      </c>
      <c r="I79" s="3"/>
      <c r="J79" s="3">
        <f t="shared" si="12"/>
        <v>120.39952185523131</v>
      </c>
      <c r="K79" s="3"/>
      <c r="L79">
        <f t="shared" si="13"/>
        <v>46223.335033809548</v>
      </c>
    </row>
    <row r="80" spans="6:12" x14ac:dyDescent="0.3">
      <c r="F80">
        <v>79</v>
      </c>
      <c r="G80" s="3">
        <f t="shared" si="14"/>
        <v>1161.8782639661028</v>
      </c>
      <c r="H80" s="3">
        <f t="shared" si="11"/>
        <v>1044.1317419336788</v>
      </c>
      <c r="I80" s="3"/>
      <c r="J80" s="3">
        <f t="shared" si="12"/>
        <v>117.74652203242402</v>
      </c>
      <c r="K80" s="3"/>
      <c r="L80">
        <f t="shared" si="13"/>
        <v>45179.203291875863</v>
      </c>
    </row>
    <row r="81" spans="6:12" x14ac:dyDescent="0.3">
      <c r="F81">
        <v>80</v>
      </c>
      <c r="G81" s="3">
        <f t="shared" si="14"/>
        <v>1161.8782639661028</v>
      </c>
      <c r="H81" s="3">
        <f t="shared" si="11"/>
        <v>1046.7914998474344</v>
      </c>
      <c r="I81" s="3"/>
      <c r="J81" s="3">
        <f t="shared" si="12"/>
        <v>115.0867641186685</v>
      </c>
      <c r="K81" s="3"/>
      <c r="L81">
        <f t="shared" si="13"/>
        <v>44132.411792028404</v>
      </c>
    </row>
    <row r="82" spans="6:12" x14ac:dyDescent="0.3">
      <c r="F82">
        <v>81</v>
      </c>
      <c r="G82" s="3">
        <f t="shared" si="14"/>
        <v>1161.8782639661028</v>
      </c>
      <c r="H82" s="3">
        <f t="shared" si="11"/>
        <v>1049.4580330672893</v>
      </c>
      <c r="I82" s="3"/>
      <c r="J82" s="3">
        <f t="shared" si="12"/>
        <v>112.42023089881353</v>
      </c>
      <c r="K82" s="3"/>
      <c r="L82">
        <f t="shared" si="13"/>
        <v>43082.953758961143</v>
      </c>
    </row>
    <row r="83" spans="6:12" x14ac:dyDescent="0.3">
      <c r="F83">
        <v>82</v>
      </c>
      <c r="G83" s="3">
        <f t="shared" si="14"/>
        <v>1161.8782639661028</v>
      </c>
      <c r="H83" s="3">
        <f t="shared" si="11"/>
        <v>1052.1313588522478</v>
      </c>
      <c r="I83" s="3"/>
      <c r="J83" s="3">
        <f t="shared" si="12"/>
        <v>109.74690511385495</v>
      </c>
      <c r="K83" s="3"/>
      <c r="L83">
        <f t="shared" si="13"/>
        <v>42030.822400108853</v>
      </c>
    </row>
    <row r="84" spans="6:12" x14ac:dyDescent="0.3">
      <c r="F84">
        <v>83</v>
      </c>
      <c r="G84" s="3">
        <f t="shared" si="14"/>
        <v>1161.8782639661028</v>
      </c>
      <c r="H84" s="3">
        <f t="shared" si="11"/>
        <v>1054.8114945052787</v>
      </c>
      <c r="I84" s="3"/>
      <c r="J84" s="3">
        <f t="shared" si="12"/>
        <v>107.06676946082416</v>
      </c>
      <c r="K84" s="3"/>
      <c r="L84">
        <f t="shared" si="13"/>
        <v>40976.010905603616</v>
      </c>
    </row>
    <row r="85" spans="6:12" x14ac:dyDescent="0.3">
      <c r="F85">
        <v>84</v>
      </c>
      <c r="G85" s="3">
        <f t="shared" si="14"/>
        <v>1161.8782639661028</v>
      </c>
      <c r="H85" s="3">
        <f t="shared" si="11"/>
        <v>1057.4984573734268</v>
      </c>
      <c r="I85" s="3"/>
      <c r="J85" s="3">
        <f t="shared" si="12"/>
        <v>104.37980659267598</v>
      </c>
      <c r="K85" s="3"/>
      <c r="L85">
        <f t="shared" si="13"/>
        <v>39918.512448230162</v>
      </c>
    </row>
    <row r="86" spans="6:12" x14ac:dyDescent="0.3">
      <c r="F86">
        <v>85</v>
      </c>
      <c r="G86" s="3">
        <f t="shared" si="14"/>
        <v>1161.8782639661028</v>
      </c>
      <c r="H86" s="3">
        <f t="shared" si="11"/>
        <v>1060.1922648479265</v>
      </c>
      <c r="I86" s="3"/>
      <c r="J86" s="3">
        <f t="shared" si="12"/>
        <v>101.68599911817637</v>
      </c>
      <c r="K86" s="3"/>
      <c r="L86">
        <f t="shared" si="13"/>
        <v>38858.320183382253</v>
      </c>
    </row>
    <row r="87" spans="6:12" x14ac:dyDescent="0.3">
      <c r="F87">
        <v>86</v>
      </c>
      <c r="G87" s="3">
        <f t="shared" si="14"/>
        <v>1161.8782639661028</v>
      </c>
      <c r="H87" s="3">
        <f t="shared" si="11"/>
        <v>1062.8929343643129</v>
      </c>
      <c r="I87" s="3"/>
      <c r="J87" s="3">
        <f t="shared" si="12"/>
        <v>98.985329601790042</v>
      </c>
      <c r="K87" s="3"/>
      <c r="L87">
        <f t="shared" si="13"/>
        <v>37795.427249017928</v>
      </c>
    </row>
    <row r="88" spans="6:12" x14ac:dyDescent="0.3">
      <c r="F88">
        <v>87</v>
      </c>
      <c r="G88" s="3">
        <f t="shared" si="14"/>
        <v>1161.8782639661028</v>
      </c>
      <c r="H88" s="3">
        <f t="shared" si="11"/>
        <v>1065.6004834025355</v>
      </c>
      <c r="I88" s="3"/>
      <c r="J88" s="3">
        <f t="shared" si="12"/>
        <v>96.277780563567376</v>
      </c>
      <c r="K88" s="3"/>
      <c r="L88">
        <f t="shared" si="13"/>
        <v>36729.826765615406</v>
      </c>
    </row>
    <row r="89" spans="6:12" x14ac:dyDescent="0.3">
      <c r="F89">
        <v>88</v>
      </c>
      <c r="G89" s="3">
        <f t="shared" si="14"/>
        <v>1161.8782639661028</v>
      </c>
      <c r="H89" s="3">
        <f t="shared" si="11"/>
        <v>1068.3149294870714</v>
      </c>
      <c r="I89" s="3"/>
      <c r="J89" s="3">
        <f t="shared" si="12"/>
        <v>93.563334479031411</v>
      </c>
      <c r="K89" s="3"/>
      <c r="L89">
        <f t="shared" si="13"/>
        <v>35661.511836128324</v>
      </c>
    </row>
    <row r="90" spans="6:12" x14ac:dyDescent="0.3">
      <c r="F90">
        <v>89</v>
      </c>
      <c r="G90" s="3">
        <f t="shared" si="14"/>
        <v>1161.8782639661028</v>
      </c>
      <c r="H90" s="3">
        <f t="shared" si="11"/>
        <v>1071.0362901870385</v>
      </c>
      <c r="I90" s="3"/>
      <c r="J90" s="3">
        <f t="shared" si="12"/>
        <v>90.841973779064404</v>
      </c>
      <c r="K90" s="3"/>
      <c r="L90">
        <f t="shared" si="13"/>
        <v>34590.475545941285</v>
      </c>
    </row>
    <row r="91" spans="6:12" x14ac:dyDescent="0.3">
      <c r="F91">
        <v>90</v>
      </c>
      <c r="G91" s="3">
        <f t="shared" si="14"/>
        <v>1161.8782639661028</v>
      </c>
      <c r="H91" s="3">
        <f t="shared" si="11"/>
        <v>1073.7645831163086</v>
      </c>
      <c r="I91" s="3"/>
      <c r="J91" s="3">
        <f t="shared" si="12"/>
        <v>88.113680849794122</v>
      </c>
      <c r="K91" s="3"/>
      <c r="L91">
        <f t="shared" si="13"/>
        <v>33516.71096282496</v>
      </c>
    </row>
    <row r="92" spans="6:12" x14ac:dyDescent="0.3">
      <c r="F92">
        <v>91</v>
      </c>
      <c r="G92" s="3">
        <f t="shared" si="14"/>
        <v>1161.8782639661028</v>
      </c>
      <c r="H92" s="3">
        <f t="shared" si="11"/>
        <v>1076.499825933623</v>
      </c>
      <c r="I92" s="3"/>
      <c r="J92" s="3">
        <f t="shared" si="12"/>
        <v>85.378438032479806</v>
      </c>
      <c r="K92" s="3"/>
      <c r="L92">
        <f t="shared" si="13"/>
        <v>32440.211136891376</v>
      </c>
    </row>
    <row r="93" spans="6:12" x14ac:dyDescent="0.3">
      <c r="F93">
        <v>92</v>
      </c>
      <c r="G93" s="3">
        <f t="shared" si="14"/>
        <v>1161.8782639661028</v>
      </c>
      <c r="H93" s="3">
        <f t="shared" si="11"/>
        <v>1079.242036342705</v>
      </c>
      <c r="I93" s="3"/>
      <c r="J93" s="3">
        <f t="shared" si="12"/>
        <v>82.636227623397872</v>
      </c>
      <c r="K93" s="3"/>
      <c r="L93">
        <f t="shared" si="13"/>
        <v>31360.969100548667</v>
      </c>
    </row>
    <row r="94" spans="6:12" x14ac:dyDescent="0.3">
      <c r="F94">
        <v>93</v>
      </c>
      <c r="G94" s="3">
        <f t="shared" si="14"/>
        <v>1161.8782639661028</v>
      </c>
      <c r="H94" s="3">
        <f t="shared" si="11"/>
        <v>1081.9912320923754</v>
      </c>
      <c r="I94" s="3"/>
      <c r="J94" s="3">
        <f t="shared" si="12"/>
        <v>79.887031873727381</v>
      </c>
      <c r="K94" s="3"/>
      <c r="L94">
        <f t="shared" si="13"/>
        <v>30278.977868456277</v>
      </c>
    </row>
    <row r="95" spans="6:12" x14ac:dyDescent="0.3">
      <c r="F95">
        <v>94</v>
      </c>
      <c r="G95" s="3">
        <f t="shared" si="14"/>
        <v>1161.8782639661028</v>
      </c>
      <c r="H95" s="3">
        <f t="shared" si="11"/>
        <v>1084.7474309766678</v>
      </c>
      <c r="I95" s="3"/>
      <c r="J95" s="3">
        <f t="shared" si="12"/>
        <v>77.130832989435078</v>
      </c>
      <c r="K95" s="3"/>
      <c r="L95">
        <f t="shared" si="13"/>
        <v>29194.230437479608</v>
      </c>
    </row>
    <row r="96" spans="6:12" x14ac:dyDescent="0.3">
      <c r="F96">
        <v>95</v>
      </c>
      <c r="G96" s="3">
        <f t="shared" si="14"/>
        <v>1161.8782639661028</v>
      </c>
      <c r="H96" s="3">
        <f t="shared" si="11"/>
        <v>1087.5106508349425</v>
      </c>
      <c r="I96" s="3"/>
      <c r="J96" s="3">
        <f t="shared" si="12"/>
        <v>74.367613131160326</v>
      </c>
      <c r="K96" s="3"/>
      <c r="L96">
        <f t="shared" si="13"/>
        <v>28106.719786644651</v>
      </c>
    </row>
    <row r="97" spans="6:12" x14ac:dyDescent="0.3">
      <c r="F97">
        <v>96</v>
      </c>
      <c r="G97" s="3">
        <f t="shared" si="14"/>
        <v>1161.8782639661028</v>
      </c>
      <c r="H97" s="3">
        <f t="shared" si="11"/>
        <v>1090.2809095520033</v>
      </c>
      <c r="I97" s="3"/>
      <c r="J97" s="3">
        <f t="shared" si="12"/>
        <v>71.59735441409957</v>
      </c>
      <c r="K97" s="3"/>
      <c r="L97">
        <f t="shared" si="13"/>
        <v>27016.438877092674</v>
      </c>
    </row>
    <row r="98" spans="6:12" x14ac:dyDescent="0.3">
      <c r="F98">
        <v>97</v>
      </c>
      <c r="G98" s="3">
        <f t="shared" si="14"/>
        <v>1161.8782639661028</v>
      </c>
      <c r="H98" s="3">
        <f t="shared" si="11"/>
        <v>1093.0582250582124</v>
      </c>
      <c r="I98" s="3"/>
      <c r="J98" s="3">
        <f t="shared" si="12"/>
        <v>68.820038907890478</v>
      </c>
      <c r="K98" s="3"/>
      <c r="L98">
        <f t="shared" si="13"/>
        <v>25923.380652034451</v>
      </c>
    </row>
    <row r="99" spans="6:12" x14ac:dyDescent="0.3">
      <c r="F99">
        <v>98</v>
      </c>
      <c r="G99" s="3">
        <f t="shared" si="14"/>
        <v>1161.8782639661028</v>
      </c>
      <c r="H99" s="3">
        <f t="shared" si="11"/>
        <v>1095.8426153296068</v>
      </c>
      <c r="I99" s="3"/>
      <c r="J99" s="3">
        <f t="shared" si="12"/>
        <v>66.035648636496163</v>
      </c>
      <c r="K99" s="3"/>
      <c r="L99">
        <f t="shared" si="13"/>
        <v>24827.538036704849</v>
      </c>
    </row>
    <row r="100" spans="6:12" x14ac:dyDescent="0.3">
      <c r="F100">
        <v>99</v>
      </c>
      <c r="G100" s="3">
        <f t="shared" si="14"/>
        <v>1161.8782639661028</v>
      </c>
      <c r="H100" s="3">
        <f t="shared" si="11"/>
        <v>1098.6340983880141</v>
      </c>
      <c r="I100" s="3"/>
      <c r="J100" s="3">
        <f t="shared" si="12"/>
        <v>63.244165578088591</v>
      </c>
      <c r="K100" s="3"/>
      <c r="L100">
        <f t="shared" si="13"/>
        <v>23728.903938316842</v>
      </c>
    </row>
    <row r="101" spans="6:12" x14ac:dyDescent="0.3">
      <c r="F101">
        <v>100</v>
      </c>
      <c r="G101" s="3">
        <f t="shared" si="14"/>
        <v>1161.8782639661028</v>
      </c>
      <c r="H101" s="3">
        <f t="shared" si="11"/>
        <v>1101.4326923011708</v>
      </c>
      <c r="I101" s="3"/>
      <c r="J101" s="3">
        <f t="shared" si="12"/>
        <v>60.445571664932011</v>
      </c>
      <c r="K101" s="3"/>
      <c r="L101">
        <f t="shared" si="13"/>
        <v>22627.471246015659</v>
      </c>
    </row>
    <row r="102" spans="6:12" x14ac:dyDescent="0.3">
      <c r="F102">
        <v>101</v>
      </c>
      <c r="G102" s="3">
        <f t="shared" si="14"/>
        <v>1161.8782639661028</v>
      </c>
      <c r="H102" s="3">
        <f t="shared" si="11"/>
        <v>1104.2384151828367</v>
      </c>
      <c r="I102" s="3"/>
      <c r="J102" s="3">
        <f t="shared" si="12"/>
        <v>57.639848783266032</v>
      </c>
      <c r="K102" s="3"/>
      <c r="L102">
        <f t="shared" si="13"/>
        <v>21523.232830832814</v>
      </c>
    </row>
    <row r="103" spans="6:12" x14ac:dyDescent="0.3">
      <c r="F103">
        <v>102</v>
      </c>
      <c r="G103" s="3">
        <f t="shared" si="14"/>
        <v>1161.8782639661028</v>
      </c>
      <c r="H103" s="3">
        <f t="shared" si="11"/>
        <v>1107.0512851929143</v>
      </c>
      <c r="I103" s="3"/>
      <c r="J103" s="3">
        <f t="shared" si="12"/>
        <v>54.826978773188394</v>
      </c>
      <c r="K103" s="3"/>
      <c r="L103">
        <f t="shared" si="13"/>
        <v>20416.18154563992</v>
      </c>
    </row>
    <row r="104" spans="6:12" x14ac:dyDescent="0.3">
      <c r="F104">
        <v>103</v>
      </c>
      <c r="G104" s="3">
        <f t="shared" si="14"/>
        <v>1161.8782639661028</v>
      </c>
      <c r="H104" s="3">
        <f t="shared" si="11"/>
        <v>1109.8713205375657</v>
      </c>
      <c r="I104" s="3"/>
      <c r="J104" s="3">
        <f t="shared" si="12"/>
        <v>52.006943428537312</v>
      </c>
      <c r="K104" s="3"/>
      <c r="L104">
        <f t="shared" si="13"/>
        <v>19306.310225102352</v>
      </c>
    </row>
    <row r="105" spans="6:12" x14ac:dyDescent="0.3">
      <c r="F105">
        <v>104</v>
      </c>
      <c r="G105" s="3">
        <f t="shared" si="14"/>
        <v>1161.8782639661028</v>
      </c>
      <c r="H105" s="3">
        <f t="shared" si="11"/>
        <v>1112.698539469329</v>
      </c>
      <c r="I105" s="3"/>
      <c r="J105" s="3">
        <f t="shared" si="12"/>
        <v>49.179724496773858</v>
      </c>
      <c r="K105" s="3"/>
      <c r="L105">
        <f t="shared" si="13"/>
        <v>18193.611685633034</v>
      </c>
    </row>
    <row r="106" spans="6:12" x14ac:dyDescent="0.3">
      <c r="F106">
        <v>105</v>
      </c>
      <c r="G106" s="3">
        <f t="shared" si="14"/>
        <v>1161.8782639661028</v>
      </c>
      <c r="H106" s="3">
        <f t="shared" si="11"/>
        <v>1115.5329602872393</v>
      </c>
      <c r="I106" s="3"/>
      <c r="J106" s="3">
        <f t="shared" si="12"/>
        <v>46.345303678863566</v>
      </c>
      <c r="K106" s="3"/>
      <c r="L106">
        <f t="shared" si="13"/>
        <v>17078.078725345782</v>
      </c>
    </row>
    <row r="107" spans="6:12" x14ac:dyDescent="0.3">
      <c r="F107">
        <v>106</v>
      </c>
      <c r="G107" s="3">
        <f t="shared" si="14"/>
        <v>1161.8782639661028</v>
      </c>
      <c r="H107" s="3">
        <f t="shared" si="11"/>
        <v>1118.3746013369446</v>
      </c>
      <c r="I107" s="3"/>
      <c r="J107" s="3">
        <f t="shared" si="12"/>
        <v>43.503662629158207</v>
      </c>
      <c r="K107" s="3"/>
      <c r="L107">
        <f t="shared" si="13"/>
        <v>15959.704124008829</v>
      </c>
    </row>
    <row r="108" spans="6:12" x14ac:dyDescent="0.3">
      <c r="F108">
        <v>107</v>
      </c>
      <c r="G108" s="3">
        <f t="shared" si="14"/>
        <v>1161.8782639661028</v>
      </c>
      <c r="H108" s="3">
        <f t="shared" si="11"/>
        <v>1121.2234810108259</v>
      </c>
      <c r="I108" s="3"/>
      <c r="J108" s="3">
        <f t="shared" si="12"/>
        <v>40.65478295527695</v>
      </c>
      <c r="K108" s="3"/>
      <c r="L108">
        <f t="shared" si="13"/>
        <v>14838.48064299798</v>
      </c>
    </row>
    <row r="109" spans="6:12" x14ac:dyDescent="0.3">
      <c r="F109">
        <v>108</v>
      </c>
      <c r="G109" s="3">
        <f t="shared" si="14"/>
        <v>1161.8782639661028</v>
      </c>
      <c r="H109" s="3">
        <f t="shared" si="11"/>
        <v>1124.0796177481157</v>
      </c>
      <c r="I109" s="3"/>
      <c r="J109" s="3">
        <f t="shared" si="12"/>
        <v>37.798646217987262</v>
      </c>
      <c r="K109" s="3"/>
      <c r="L109">
        <f t="shared" si="13"/>
        <v>13714.401025249899</v>
      </c>
    </row>
    <row r="110" spans="6:12" x14ac:dyDescent="0.3">
      <c r="F110">
        <v>109</v>
      </c>
      <c r="G110" s="3">
        <f t="shared" si="14"/>
        <v>1161.8782639661028</v>
      </c>
      <c r="H110" s="3">
        <f t="shared" si="11"/>
        <v>1126.943030035017</v>
      </c>
      <c r="I110" s="3"/>
      <c r="J110" s="3">
        <f t="shared" si="12"/>
        <v>34.935233931085719</v>
      </c>
      <c r="K110" s="3"/>
      <c r="L110">
        <f t="shared" si="13"/>
        <v>12587.457995214892</v>
      </c>
    </row>
    <row r="111" spans="6:12" x14ac:dyDescent="0.3">
      <c r="F111">
        <v>110</v>
      </c>
      <c r="G111" s="3">
        <f t="shared" si="14"/>
        <v>1161.8782639661028</v>
      </c>
      <c r="H111" s="3">
        <f t="shared" si="11"/>
        <v>1129.8137364048248</v>
      </c>
      <c r="I111" s="3"/>
      <c r="J111" s="3">
        <f t="shared" si="12"/>
        <v>32.06452756127819</v>
      </c>
      <c r="K111" s="3"/>
      <c r="L111">
        <f t="shared" si="13"/>
        <v>11457.644258810033</v>
      </c>
    </row>
    <row r="112" spans="6:12" x14ac:dyDescent="0.3">
      <c r="F112">
        <v>111</v>
      </c>
      <c r="G112" s="3">
        <f t="shared" si="14"/>
        <v>1161.8782639661028</v>
      </c>
      <c r="H112" s="3">
        <f t="shared" ref="H112:H175" si="15">-PPMT($D$4,F112,$B$3*12,$B$2)</f>
        <v>1132.6917554380429</v>
      </c>
      <c r="I112" s="3"/>
      <c r="J112" s="3">
        <f t="shared" ref="J112:J175" si="16">-IPMT($D$4,F112,$B$3*12,$B$2)</f>
        <v>29.186508528059967</v>
      </c>
      <c r="K112" s="3"/>
      <c r="L112">
        <f t="shared" ref="L112:L175" si="17">$B$2+CUMPRINC($D$4,$B$3*12,$B$2,1,F112,0)</f>
        <v>10324.952503371998</v>
      </c>
    </row>
    <row r="113" spans="6:12" x14ac:dyDescent="0.3">
      <c r="F113">
        <v>112</v>
      </c>
      <c r="G113" s="3">
        <f t="shared" si="14"/>
        <v>1161.8782639661028</v>
      </c>
      <c r="H113" s="3">
        <f t="shared" si="15"/>
        <v>1135.5771057625072</v>
      </c>
      <c r="I113" s="3"/>
      <c r="J113" s="3">
        <f t="shared" si="16"/>
        <v>26.301158203595541</v>
      </c>
      <c r="K113" s="3"/>
      <c r="L113">
        <f t="shared" si="17"/>
        <v>9189.3753976095177</v>
      </c>
    </row>
    <row r="114" spans="6:12" x14ac:dyDescent="0.3">
      <c r="F114">
        <v>113</v>
      </c>
      <c r="G114" s="3">
        <f t="shared" si="14"/>
        <v>1161.8782639661028</v>
      </c>
      <c r="H114" s="3">
        <f t="shared" si="15"/>
        <v>1138.4698060535047</v>
      </c>
      <c r="I114" s="3"/>
      <c r="J114" s="3">
        <f t="shared" si="16"/>
        <v>23.408457912597918</v>
      </c>
      <c r="K114" s="3"/>
      <c r="L114">
        <f t="shared" si="17"/>
        <v>8050.9055915559875</v>
      </c>
    </row>
    <row r="115" spans="6:12" x14ac:dyDescent="0.3">
      <c r="F115">
        <v>114</v>
      </c>
      <c r="G115" s="3">
        <f t="shared" si="14"/>
        <v>1161.8782639661028</v>
      </c>
      <c r="H115" s="3">
        <f t="shared" si="15"/>
        <v>1141.3698750338951</v>
      </c>
      <c r="I115" s="3"/>
      <c r="J115" s="3">
        <f t="shared" si="16"/>
        <v>20.508388932207851</v>
      </c>
      <c r="K115" s="3"/>
      <c r="L115">
        <f t="shared" si="17"/>
        <v>6909.5357165221067</v>
      </c>
    </row>
    <row r="116" spans="6:12" x14ac:dyDescent="0.3">
      <c r="F116">
        <v>115</v>
      </c>
      <c r="G116" s="3">
        <f t="shared" si="14"/>
        <v>1161.8782639661028</v>
      </c>
      <c r="H116" s="3">
        <f t="shared" si="15"/>
        <v>1144.2773314742301</v>
      </c>
      <c r="I116" s="3"/>
      <c r="J116" s="3">
        <f t="shared" si="16"/>
        <v>17.600932491872598</v>
      </c>
      <c r="K116" s="3"/>
      <c r="L116">
        <f t="shared" si="17"/>
        <v>5765.2583850478841</v>
      </c>
    </row>
    <row r="117" spans="6:12" x14ac:dyDescent="0.3">
      <c r="F117">
        <v>116</v>
      </c>
      <c r="G117" s="3">
        <f t="shared" si="14"/>
        <v>1161.8782639661028</v>
      </c>
      <c r="H117" s="3">
        <f t="shared" si="15"/>
        <v>1147.1921941928786</v>
      </c>
      <c r="I117" s="3"/>
      <c r="J117" s="3">
        <f t="shared" si="16"/>
        <v>14.686069773224462</v>
      </c>
      <c r="K117" s="3"/>
      <c r="L117">
        <f t="shared" si="17"/>
        <v>4618.0661908549955</v>
      </c>
    </row>
    <row r="118" spans="6:12" x14ac:dyDescent="0.3">
      <c r="F118">
        <v>117</v>
      </c>
      <c r="G118" s="3">
        <f t="shared" si="14"/>
        <v>1161.8782639661028</v>
      </c>
      <c r="H118" s="3">
        <f t="shared" si="15"/>
        <v>1150.114482056144</v>
      </c>
      <c r="I118" s="3"/>
      <c r="J118" s="3">
        <f t="shared" si="16"/>
        <v>11.763781909958963</v>
      </c>
      <c r="K118" s="3"/>
      <c r="L118">
        <f t="shared" si="17"/>
        <v>3467.9517087988352</v>
      </c>
    </row>
    <row r="119" spans="6:12" x14ac:dyDescent="0.3">
      <c r="F119">
        <v>118</v>
      </c>
      <c r="G119" s="3">
        <f t="shared" si="14"/>
        <v>1161.8782639661028</v>
      </c>
      <c r="H119" s="3">
        <f t="shared" si="15"/>
        <v>1153.0442139783902</v>
      </c>
      <c r="I119" s="3"/>
      <c r="J119" s="3">
        <f t="shared" si="16"/>
        <v>8.8340499877127474</v>
      </c>
      <c r="K119" s="3"/>
      <c r="L119">
        <f t="shared" si="17"/>
        <v>2314.9074948204507</v>
      </c>
    </row>
    <row r="120" spans="6:12" x14ac:dyDescent="0.3">
      <c r="F120">
        <v>119</v>
      </c>
      <c r="G120" s="3">
        <f t="shared" si="14"/>
        <v>1161.8782639661028</v>
      </c>
      <c r="H120" s="3">
        <f t="shared" si="15"/>
        <v>1155.9814089221616</v>
      </c>
      <c r="I120" s="3"/>
      <c r="J120" s="3">
        <f t="shared" si="16"/>
        <v>5.8968550439411587</v>
      </c>
      <c r="K120" s="3"/>
      <c r="L120">
        <f t="shared" si="17"/>
        <v>1158.9260858982889</v>
      </c>
    </row>
    <row r="121" spans="6:12" x14ac:dyDescent="0.3">
      <c r="F121">
        <v>120</v>
      </c>
      <c r="G121" s="3">
        <f t="shared" si="14"/>
        <v>1161.8782639661028</v>
      </c>
      <c r="H121" s="3">
        <f t="shared" si="15"/>
        <v>1158.9260858983073</v>
      </c>
      <c r="I121" s="3"/>
      <c r="J121" s="3">
        <f t="shared" si="16"/>
        <v>2.9521780677955021</v>
      </c>
      <c r="K121" s="3"/>
      <c r="L121">
        <f t="shared" si="17"/>
        <v>0</v>
      </c>
    </row>
    <row r="122" spans="6:12" x14ac:dyDescent="0.3">
      <c r="G122" s="3"/>
      <c r="H122" s="3"/>
      <c r="I122" s="3"/>
      <c r="J122" s="3"/>
      <c r="K122" s="3"/>
    </row>
    <row r="123" spans="6:12" x14ac:dyDescent="0.3">
      <c r="G123" s="3"/>
      <c r="H123" s="3"/>
      <c r="I123" s="3"/>
      <c r="J123" s="3"/>
      <c r="K123" s="3"/>
    </row>
    <row r="124" spans="6:12" x14ac:dyDescent="0.3">
      <c r="G124" s="3"/>
      <c r="H124" s="3"/>
      <c r="I124" s="3"/>
      <c r="J124" s="3"/>
      <c r="K124" s="3"/>
    </row>
    <row r="125" spans="6:12" x14ac:dyDescent="0.3">
      <c r="G125" s="3"/>
      <c r="H125" s="3"/>
      <c r="I125" s="3"/>
      <c r="J125" s="3"/>
      <c r="K125" s="3"/>
    </row>
    <row r="126" spans="6:12" x14ac:dyDescent="0.3">
      <c r="G126" s="3"/>
      <c r="H126" s="3"/>
      <c r="I126" s="3"/>
      <c r="J126" s="3"/>
      <c r="K126" s="3"/>
    </row>
    <row r="127" spans="6:12" x14ac:dyDescent="0.3">
      <c r="G127" s="3"/>
      <c r="H127" s="3"/>
      <c r="I127" s="3"/>
      <c r="J127" s="3"/>
      <c r="K127" s="3"/>
    </row>
    <row r="128" spans="6:12" x14ac:dyDescent="0.3">
      <c r="G128" s="3"/>
      <c r="H128" s="3"/>
      <c r="I128" s="3"/>
      <c r="J128" s="3"/>
      <c r="K128" s="3"/>
    </row>
    <row r="129" spans="7:11" x14ac:dyDescent="0.3">
      <c r="G129" s="3"/>
      <c r="H129" s="3"/>
      <c r="I129" s="3"/>
      <c r="J129" s="3"/>
      <c r="K129" s="3"/>
    </row>
    <row r="130" spans="7:11" x14ac:dyDescent="0.3">
      <c r="G130" s="3"/>
      <c r="H130" s="3"/>
      <c r="I130" s="3"/>
      <c r="J130" s="3"/>
      <c r="K130" s="3"/>
    </row>
    <row r="131" spans="7:11" x14ac:dyDescent="0.3">
      <c r="G131" s="3"/>
      <c r="H131" s="3"/>
      <c r="I131" s="3"/>
      <c r="J131" s="3"/>
      <c r="K131" s="3"/>
    </row>
    <row r="132" spans="7:11" x14ac:dyDescent="0.3">
      <c r="G132" s="3"/>
      <c r="H132" s="3"/>
      <c r="I132" s="3"/>
      <c r="J132" s="3"/>
      <c r="K132" s="3"/>
    </row>
    <row r="133" spans="7:11" x14ac:dyDescent="0.3">
      <c r="G133" s="3"/>
      <c r="H133" s="3"/>
      <c r="I133" s="3"/>
      <c r="J133" s="3"/>
      <c r="K133" s="3"/>
    </row>
    <row r="134" spans="7:11" x14ac:dyDescent="0.3">
      <c r="G134" s="3"/>
      <c r="H134" s="3"/>
      <c r="I134" s="3"/>
      <c r="J134" s="3"/>
      <c r="K134" s="3"/>
    </row>
    <row r="135" spans="7:11" x14ac:dyDescent="0.3">
      <c r="G135" s="3"/>
      <c r="H135" s="3"/>
      <c r="I135" s="3"/>
      <c r="J135" s="3"/>
      <c r="K135" s="3"/>
    </row>
    <row r="136" spans="7:11" x14ac:dyDescent="0.3">
      <c r="G136" s="3"/>
      <c r="H136" s="3"/>
      <c r="I136" s="3"/>
      <c r="J136" s="3"/>
      <c r="K136" s="3"/>
    </row>
    <row r="137" spans="7:11" x14ac:dyDescent="0.3">
      <c r="G137" s="3"/>
      <c r="H137" s="3"/>
      <c r="I137" s="3"/>
      <c r="J137" s="3"/>
      <c r="K137" s="3"/>
    </row>
    <row r="138" spans="7:11" x14ac:dyDescent="0.3">
      <c r="G138" s="3"/>
      <c r="H138" s="3"/>
      <c r="I138" s="3"/>
      <c r="J138" s="3"/>
      <c r="K138" s="3"/>
    </row>
    <row r="139" spans="7:11" x14ac:dyDescent="0.3">
      <c r="G139" s="3"/>
      <c r="H139" s="3"/>
      <c r="I139" s="3"/>
      <c r="J139" s="3"/>
      <c r="K139" s="3"/>
    </row>
    <row r="140" spans="7:11" x14ac:dyDescent="0.3">
      <c r="G140" s="3"/>
      <c r="H140" s="3"/>
      <c r="I140" s="3"/>
      <c r="J140" s="3"/>
      <c r="K140" s="3"/>
    </row>
    <row r="141" spans="7:11" x14ac:dyDescent="0.3">
      <c r="G141" s="3"/>
      <c r="H141" s="3"/>
      <c r="I141" s="3"/>
      <c r="J141" s="3"/>
      <c r="K141" s="3"/>
    </row>
    <row r="142" spans="7:11" x14ac:dyDescent="0.3">
      <c r="G142" s="3"/>
      <c r="H142" s="3"/>
      <c r="I142" s="3"/>
      <c r="J142" s="3"/>
      <c r="K142" s="3"/>
    </row>
    <row r="143" spans="7:11" x14ac:dyDescent="0.3">
      <c r="G143" s="3"/>
      <c r="H143" s="3"/>
      <c r="I143" s="3"/>
      <c r="J143" s="3"/>
      <c r="K143" s="3"/>
    </row>
    <row r="144" spans="7:11" x14ac:dyDescent="0.3">
      <c r="G144" s="3"/>
      <c r="H144" s="3"/>
      <c r="I144" s="3"/>
      <c r="J144" s="3"/>
      <c r="K144" s="3"/>
    </row>
    <row r="145" spans="7:11" x14ac:dyDescent="0.3">
      <c r="G145" s="3"/>
      <c r="H145" s="3"/>
      <c r="I145" s="3"/>
      <c r="J145" s="3"/>
      <c r="K145" s="3"/>
    </row>
    <row r="146" spans="7:11" x14ac:dyDescent="0.3">
      <c r="G146" s="3"/>
      <c r="H146" s="3"/>
      <c r="I146" s="3"/>
      <c r="J146" s="3"/>
      <c r="K146" s="3"/>
    </row>
    <row r="147" spans="7:11" x14ac:dyDescent="0.3">
      <c r="G147" s="3"/>
      <c r="H147" s="3"/>
      <c r="I147" s="3"/>
      <c r="J147" s="3"/>
      <c r="K147" s="3"/>
    </row>
    <row r="148" spans="7:11" x14ac:dyDescent="0.3">
      <c r="G148" s="3"/>
      <c r="H148" s="3"/>
      <c r="I148" s="3"/>
      <c r="J148" s="3"/>
      <c r="K148" s="3"/>
    </row>
    <row r="149" spans="7:11" x14ac:dyDescent="0.3">
      <c r="G149" s="3"/>
      <c r="H149" s="3"/>
      <c r="I149" s="3"/>
      <c r="J149" s="3"/>
      <c r="K149" s="3"/>
    </row>
    <row r="150" spans="7:11" x14ac:dyDescent="0.3">
      <c r="G150" s="3"/>
      <c r="H150" s="3"/>
      <c r="I150" s="3"/>
      <c r="J150" s="3"/>
      <c r="K150" s="3"/>
    </row>
    <row r="151" spans="7:11" x14ac:dyDescent="0.3">
      <c r="G151" s="3"/>
      <c r="H151" s="3"/>
      <c r="I151" s="3"/>
      <c r="J151" s="3"/>
      <c r="K151" s="3"/>
    </row>
    <row r="152" spans="7:11" x14ac:dyDescent="0.3">
      <c r="G152" s="3"/>
      <c r="H152" s="3"/>
      <c r="I152" s="3"/>
      <c r="J152" s="3"/>
      <c r="K152" s="3"/>
    </row>
    <row r="153" spans="7:11" x14ac:dyDescent="0.3">
      <c r="G153" s="3"/>
      <c r="H153" s="3"/>
      <c r="I153" s="3"/>
      <c r="J153" s="3"/>
      <c r="K153" s="3"/>
    </row>
    <row r="154" spans="7:11" x14ac:dyDescent="0.3">
      <c r="G154" s="3"/>
      <c r="H154" s="3"/>
      <c r="I154" s="3"/>
      <c r="J154" s="3"/>
      <c r="K154" s="3"/>
    </row>
    <row r="155" spans="7:11" x14ac:dyDescent="0.3">
      <c r="G155" s="3"/>
      <c r="H155" s="3"/>
      <c r="I155" s="3"/>
      <c r="J155" s="3"/>
      <c r="K155" s="3"/>
    </row>
    <row r="156" spans="7:11" x14ac:dyDescent="0.3">
      <c r="G156" s="3"/>
      <c r="H156" s="3"/>
      <c r="I156" s="3"/>
      <c r="J156" s="3"/>
      <c r="K156" s="3"/>
    </row>
    <row r="157" spans="7:11" x14ac:dyDescent="0.3">
      <c r="G157" s="3"/>
      <c r="H157" s="3"/>
      <c r="I157" s="3"/>
      <c r="J157" s="3"/>
      <c r="K157" s="3"/>
    </row>
    <row r="158" spans="7:11" x14ac:dyDescent="0.3">
      <c r="G158" s="3"/>
      <c r="H158" s="3"/>
      <c r="I158" s="3"/>
      <c r="J158" s="3"/>
      <c r="K158" s="3"/>
    </row>
    <row r="159" spans="7:11" x14ac:dyDescent="0.3">
      <c r="G159" s="3"/>
      <c r="H159" s="3"/>
      <c r="I159" s="3"/>
      <c r="J159" s="3"/>
      <c r="K159" s="3"/>
    </row>
    <row r="160" spans="7:11" x14ac:dyDescent="0.3">
      <c r="G160" s="3"/>
      <c r="H160" s="3"/>
      <c r="I160" s="3"/>
      <c r="J160" s="3"/>
      <c r="K160" s="3"/>
    </row>
    <row r="161" spans="7:11" x14ac:dyDescent="0.3">
      <c r="G161" s="3"/>
      <c r="H161" s="3"/>
      <c r="I161" s="3"/>
      <c r="J161" s="3"/>
      <c r="K161" s="3"/>
    </row>
    <row r="162" spans="7:11" x14ac:dyDescent="0.3">
      <c r="G162" s="3"/>
      <c r="H162" s="3"/>
      <c r="I162" s="3"/>
      <c r="J162" s="3"/>
      <c r="K162" s="3"/>
    </row>
    <row r="163" spans="7:11" x14ac:dyDescent="0.3">
      <c r="G163" s="3"/>
      <c r="H163" s="3"/>
      <c r="I163" s="3"/>
      <c r="J163" s="3"/>
      <c r="K163" s="3"/>
    </row>
    <row r="164" spans="7:11" x14ac:dyDescent="0.3">
      <c r="G164" s="3"/>
      <c r="H164" s="3"/>
      <c r="I164" s="3"/>
      <c r="J164" s="3"/>
      <c r="K164" s="3"/>
    </row>
    <row r="165" spans="7:11" x14ac:dyDescent="0.3">
      <c r="G165" s="3"/>
      <c r="H165" s="3"/>
      <c r="I165" s="3"/>
      <c r="J165" s="3"/>
      <c r="K165" s="3"/>
    </row>
    <row r="166" spans="7:11" x14ac:dyDescent="0.3">
      <c r="G166" s="3"/>
      <c r="H166" s="3"/>
      <c r="I166" s="3"/>
      <c r="J166" s="3"/>
      <c r="K166" s="3"/>
    </row>
    <row r="167" spans="7:11" x14ac:dyDescent="0.3">
      <c r="G167" s="3"/>
      <c r="H167" s="3"/>
      <c r="I167" s="3"/>
      <c r="J167" s="3"/>
      <c r="K167" s="3"/>
    </row>
    <row r="168" spans="7:11" x14ac:dyDescent="0.3">
      <c r="G168" s="3"/>
      <c r="H168" s="3"/>
      <c r="I168" s="3"/>
      <c r="J168" s="3"/>
      <c r="K168" s="3"/>
    </row>
    <row r="169" spans="7:11" x14ac:dyDescent="0.3">
      <c r="G169" s="3"/>
      <c r="H169" s="3"/>
      <c r="I169" s="3"/>
      <c r="J169" s="3"/>
      <c r="K169" s="3"/>
    </row>
    <row r="170" spans="7:11" x14ac:dyDescent="0.3">
      <c r="G170" s="3"/>
      <c r="H170" s="3"/>
      <c r="I170" s="3"/>
      <c r="J170" s="3"/>
      <c r="K170" s="3"/>
    </row>
    <row r="171" spans="7:11" x14ac:dyDescent="0.3">
      <c r="G171" s="3"/>
      <c r="H171" s="3"/>
      <c r="I171" s="3"/>
      <c r="J171" s="3"/>
      <c r="K171" s="3"/>
    </row>
    <row r="172" spans="7:11" x14ac:dyDescent="0.3">
      <c r="G172" s="3"/>
      <c r="H172" s="3"/>
      <c r="I172" s="3"/>
      <c r="J172" s="3"/>
      <c r="K172" s="3"/>
    </row>
    <row r="173" spans="7:11" x14ac:dyDescent="0.3">
      <c r="G173" s="3"/>
      <c r="H173" s="3"/>
      <c r="I173" s="3"/>
      <c r="J173" s="3"/>
      <c r="K173" s="3"/>
    </row>
    <row r="174" spans="7:11" x14ac:dyDescent="0.3">
      <c r="G174" s="3"/>
      <c r="H174" s="3"/>
      <c r="I174" s="3"/>
      <c r="J174" s="3"/>
      <c r="K174" s="3"/>
    </row>
    <row r="175" spans="7:11" x14ac:dyDescent="0.3">
      <c r="G175" s="3"/>
      <c r="H175" s="3"/>
      <c r="I175" s="3"/>
      <c r="J175" s="3"/>
      <c r="K175" s="3"/>
    </row>
    <row r="176" spans="7:11" x14ac:dyDescent="0.3">
      <c r="G176" s="3"/>
      <c r="H176" s="3"/>
      <c r="I176" s="3"/>
      <c r="J176" s="3"/>
      <c r="K176" s="3"/>
    </row>
    <row r="177" spans="7:11" x14ac:dyDescent="0.3">
      <c r="G177" s="3"/>
      <c r="H177" s="3"/>
      <c r="I177" s="3"/>
      <c r="J177" s="3"/>
      <c r="K177" s="3"/>
    </row>
    <row r="178" spans="7:11" x14ac:dyDescent="0.3">
      <c r="G178" s="3"/>
      <c r="H178" s="3"/>
      <c r="I178" s="3"/>
      <c r="J178" s="3"/>
      <c r="K178" s="3"/>
    </row>
    <row r="179" spans="7:11" x14ac:dyDescent="0.3">
      <c r="G179" s="3"/>
      <c r="H179" s="3"/>
      <c r="I179" s="3"/>
      <c r="J179" s="3"/>
      <c r="K179" s="3"/>
    </row>
    <row r="180" spans="7:11" x14ac:dyDescent="0.3">
      <c r="G180" s="3"/>
      <c r="H180" s="3"/>
      <c r="I180" s="3"/>
      <c r="J180" s="3"/>
      <c r="K180" s="3"/>
    </row>
    <row r="181" spans="7:11" x14ac:dyDescent="0.3">
      <c r="G181" s="3"/>
      <c r="H181" s="3"/>
      <c r="I181" s="3"/>
      <c r="J181" s="3"/>
      <c r="K181" s="3"/>
    </row>
    <row r="182" spans="7:11" x14ac:dyDescent="0.3">
      <c r="G182" s="3"/>
      <c r="H182" s="3"/>
      <c r="I182" s="3"/>
      <c r="J182" s="3"/>
      <c r="K182" s="3"/>
    </row>
    <row r="183" spans="7:11" x14ac:dyDescent="0.3">
      <c r="G183" s="3"/>
      <c r="H183" s="3"/>
      <c r="I183" s="3"/>
      <c r="J183" s="3"/>
      <c r="K183" s="3"/>
    </row>
    <row r="184" spans="7:11" x14ac:dyDescent="0.3">
      <c r="G184" s="3"/>
      <c r="H184" s="3"/>
      <c r="I184" s="3"/>
      <c r="J184" s="3"/>
      <c r="K184" s="3"/>
    </row>
    <row r="185" spans="7:11" x14ac:dyDescent="0.3">
      <c r="G185" s="3"/>
      <c r="H185" s="3"/>
      <c r="I185" s="3"/>
      <c r="J185" s="3"/>
      <c r="K1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sanchez</dc:creator>
  <cp:lastModifiedBy>manu sanchez</cp:lastModifiedBy>
  <dcterms:created xsi:type="dcterms:W3CDTF">2015-06-05T18:19:34Z</dcterms:created>
  <dcterms:modified xsi:type="dcterms:W3CDTF">2022-04-17T21:37:09Z</dcterms:modified>
</cp:coreProperties>
</file>