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D:\Manfried\Futebol\BD\"/>
    </mc:Choice>
  </mc:AlternateContent>
  <xr:revisionPtr revIDLastSave="0" documentId="13_ncr:1_{8448FCD1-0A01-42AC-BDD9-280E57A9D4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étodo 3" sheetId="13" r:id="rId1"/>
  </sheets>
  <calcPr calcId="181029"/>
</workbook>
</file>

<file path=xl/calcChain.xml><?xml version="1.0" encoding="utf-8"?>
<calcChain xmlns="http://schemas.openxmlformats.org/spreadsheetml/2006/main">
  <c r="AM24" i="13" l="1"/>
  <c r="I2" i="13" l="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2" i="13"/>
  <c r="AG63" i="13"/>
  <c r="AG64" i="13"/>
  <c r="AG65" i="13"/>
  <c r="AG66" i="13"/>
  <c r="AG67" i="13"/>
  <c r="AG68" i="13"/>
  <c r="AG69" i="13"/>
  <c r="AG70" i="13"/>
  <c r="AG71" i="13"/>
  <c r="AG72" i="13"/>
  <c r="AG73" i="13"/>
  <c r="AG74" i="13"/>
  <c r="AG75" i="13"/>
  <c r="AG76" i="13"/>
  <c r="AG77" i="13"/>
  <c r="AG78" i="13"/>
  <c r="AG79" i="13"/>
  <c r="AG80" i="13"/>
  <c r="AG81" i="13"/>
  <c r="AG82" i="13"/>
  <c r="AG83" i="13"/>
  <c r="AG84" i="13"/>
  <c r="AG85" i="13"/>
  <c r="AG86" i="13"/>
  <c r="AG87" i="13"/>
  <c r="AG88" i="13"/>
  <c r="AG89" i="13"/>
  <c r="AG90" i="13"/>
  <c r="AG91" i="13"/>
  <c r="AG92" i="13"/>
  <c r="AG93" i="13"/>
  <c r="AG94" i="13"/>
  <c r="AG95" i="13"/>
  <c r="AG96" i="13"/>
  <c r="AG97" i="13"/>
  <c r="AG98" i="13"/>
  <c r="AG99" i="13"/>
  <c r="AG100" i="13"/>
  <c r="AG101" i="13"/>
  <c r="AG102" i="13"/>
  <c r="AG103" i="13"/>
  <c r="AG104" i="13"/>
  <c r="AG105" i="13"/>
  <c r="AG106" i="13"/>
  <c r="AG107" i="13"/>
  <c r="AG108" i="13"/>
  <c r="AG109" i="13"/>
  <c r="AG110" i="13"/>
  <c r="AG111" i="13"/>
  <c r="AG112" i="13"/>
  <c r="AG113" i="13"/>
  <c r="AG114" i="13"/>
  <c r="AG115" i="13"/>
  <c r="AG116" i="13"/>
  <c r="AG117" i="13"/>
  <c r="AG118" i="13"/>
  <c r="AG119" i="13"/>
  <c r="AG120" i="13"/>
  <c r="AG121" i="13"/>
  <c r="AG122" i="13"/>
  <c r="AG123" i="13"/>
  <c r="AG124" i="13"/>
  <c r="AG125" i="13"/>
  <c r="AG126" i="13"/>
  <c r="AG127" i="13"/>
  <c r="AG128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164" i="13"/>
  <c r="AG165" i="13"/>
  <c r="AG166" i="13"/>
  <c r="AG167" i="13"/>
  <c r="AG168" i="13"/>
  <c r="AG169" i="13"/>
  <c r="AG170" i="13"/>
  <c r="AG171" i="13"/>
  <c r="AG172" i="13"/>
  <c r="AG173" i="13"/>
  <c r="AG174" i="13"/>
  <c r="AG175" i="13"/>
  <c r="AG176" i="13"/>
  <c r="AG177" i="13"/>
  <c r="AG178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AG190" i="13"/>
  <c r="AG191" i="13"/>
  <c r="AG192" i="13"/>
  <c r="AG193" i="13"/>
  <c r="AG194" i="13"/>
  <c r="AG195" i="13"/>
  <c r="AG196" i="13"/>
  <c r="AG197" i="13"/>
  <c r="AG198" i="13"/>
  <c r="AG199" i="13"/>
  <c r="AG200" i="13"/>
  <c r="AG201" i="13"/>
  <c r="AG202" i="13"/>
  <c r="AG203" i="13"/>
  <c r="AG204" i="13"/>
  <c r="AG205" i="13"/>
  <c r="AG206" i="13"/>
  <c r="AG207" i="13"/>
  <c r="AG208" i="13"/>
  <c r="AG209" i="13"/>
  <c r="AG210" i="13"/>
  <c r="AG211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AG223" i="13"/>
  <c r="AG224" i="13"/>
  <c r="AG225" i="13"/>
  <c r="AG226" i="13"/>
  <c r="AG227" i="13"/>
  <c r="AG228" i="13"/>
  <c r="AG229" i="13"/>
  <c r="AG230" i="13"/>
  <c r="AG231" i="13"/>
  <c r="AG232" i="13"/>
  <c r="AG233" i="13"/>
  <c r="AG234" i="13"/>
  <c r="AG235" i="13"/>
  <c r="AG236" i="13"/>
  <c r="AG237" i="13"/>
  <c r="AG238" i="13"/>
  <c r="AG239" i="13"/>
  <c r="AG240" i="13"/>
  <c r="AG241" i="13"/>
  <c r="AG242" i="13"/>
  <c r="AG243" i="13"/>
  <c r="AG244" i="13"/>
  <c r="AG245" i="13"/>
  <c r="AG246" i="13"/>
  <c r="AG247" i="13"/>
  <c r="AG248" i="13"/>
  <c r="AG249" i="13"/>
  <c r="AG250" i="13"/>
  <c r="AG251" i="13"/>
  <c r="AG252" i="13"/>
  <c r="AG253" i="13"/>
  <c r="AG254" i="13"/>
  <c r="AG255" i="13"/>
  <c r="AG256" i="13"/>
  <c r="AG257" i="13"/>
  <c r="AG258" i="13"/>
  <c r="AG259" i="13"/>
  <c r="AG260" i="13"/>
  <c r="AG261" i="13"/>
  <c r="AG262" i="13"/>
  <c r="AG263" i="13"/>
  <c r="AG264" i="13"/>
  <c r="AG265" i="13"/>
  <c r="AG266" i="13"/>
  <c r="AG267" i="13"/>
  <c r="AG268" i="13"/>
  <c r="AG269" i="13"/>
  <c r="AG270" i="13"/>
  <c r="AG271" i="13"/>
  <c r="AG272" i="13"/>
  <c r="AG273" i="13"/>
  <c r="AG274" i="13"/>
  <c r="AG275" i="13"/>
  <c r="AG276" i="13"/>
  <c r="AG277" i="13"/>
  <c r="AG278" i="13"/>
  <c r="AG279" i="13"/>
  <c r="AG280" i="13"/>
  <c r="AG281" i="13"/>
  <c r="AG282" i="13"/>
  <c r="AG283" i="13"/>
  <c r="AG284" i="13"/>
  <c r="AG285" i="13"/>
  <c r="AG286" i="13"/>
  <c r="AG287" i="13"/>
  <c r="AG288" i="13"/>
  <c r="AG289" i="13"/>
  <c r="AG290" i="13"/>
  <c r="AG291" i="13"/>
  <c r="AG292" i="13"/>
  <c r="AG293" i="13"/>
  <c r="AG294" i="13"/>
  <c r="AG295" i="13"/>
  <c r="AG296" i="13"/>
  <c r="AG297" i="13"/>
  <c r="AG298" i="13"/>
  <c r="AG299" i="13"/>
  <c r="AG300" i="13"/>
  <c r="AG301" i="13"/>
  <c r="AG302" i="13"/>
  <c r="AG303" i="13"/>
  <c r="AG304" i="13"/>
  <c r="AG305" i="13"/>
  <c r="AG306" i="13"/>
  <c r="AG307" i="13"/>
  <c r="AG308" i="13"/>
  <c r="AG309" i="13"/>
  <c r="AG310" i="13"/>
  <c r="AG311" i="13"/>
  <c r="AG312" i="13"/>
  <c r="AG313" i="13"/>
  <c r="AG314" i="13"/>
  <c r="AG315" i="13"/>
  <c r="AG316" i="13"/>
  <c r="AG317" i="13"/>
  <c r="AG318" i="13"/>
  <c r="AG319" i="13"/>
  <c r="AG320" i="13"/>
  <c r="AG321" i="13"/>
  <c r="AG322" i="13"/>
  <c r="AG323" i="13"/>
  <c r="AG324" i="13"/>
  <c r="AG325" i="13"/>
  <c r="AG326" i="13"/>
  <c r="AG327" i="13"/>
  <c r="AG328" i="13"/>
  <c r="AG329" i="13"/>
  <c r="AG330" i="13"/>
  <c r="AG331" i="13"/>
  <c r="AG332" i="13"/>
  <c r="AG333" i="13"/>
  <c r="AG334" i="13"/>
  <c r="AG335" i="13"/>
  <c r="AG336" i="13"/>
  <c r="AG337" i="13"/>
  <c r="AG338" i="13"/>
  <c r="AG339" i="13"/>
  <c r="AG340" i="13"/>
  <c r="AG341" i="13"/>
  <c r="AG342" i="13"/>
  <c r="AG343" i="13"/>
  <c r="AG344" i="13"/>
  <c r="AG345" i="13"/>
  <c r="AG346" i="13"/>
  <c r="AG347" i="13"/>
  <c r="AG348" i="13"/>
  <c r="AG349" i="13"/>
  <c r="AG350" i="13"/>
  <c r="AG351" i="13"/>
  <c r="AG352" i="13"/>
  <c r="AG353" i="13"/>
  <c r="AG354" i="13"/>
  <c r="AG355" i="13"/>
  <c r="AG356" i="13"/>
  <c r="AG357" i="13"/>
  <c r="AG358" i="13"/>
  <c r="AG359" i="13"/>
  <c r="AG360" i="13"/>
  <c r="AG361" i="13"/>
  <c r="AG362" i="13"/>
  <c r="AG363" i="13"/>
  <c r="AG364" i="13"/>
  <c r="AG365" i="13"/>
  <c r="AG366" i="13"/>
  <c r="AG367" i="13"/>
  <c r="AG368" i="13"/>
  <c r="AG369" i="13"/>
  <c r="AG370" i="13"/>
  <c r="AG371" i="13"/>
  <c r="AG372" i="13"/>
  <c r="AG373" i="13"/>
  <c r="AG374" i="13"/>
  <c r="AG375" i="13"/>
  <c r="AG376" i="13"/>
  <c r="AG377" i="13"/>
  <c r="AG378" i="13"/>
  <c r="AG379" i="13"/>
  <c r="AG380" i="13"/>
  <c r="AG381" i="13"/>
  <c r="AG382" i="13"/>
  <c r="AG383" i="13"/>
  <c r="AG384" i="13"/>
  <c r="AG385" i="13"/>
  <c r="AG386" i="13"/>
  <c r="AG387" i="13"/>
  <c r="AG388" i="13"/>
  <c r="AG389" i="13"/>
  <c r="AG390" i="13"/>
  <c r="AG391" i="13"/>
  <c r="AG392" i="13"/>
  <c r="AG393" i="13"/>
  <c r="AG394" i="13"/>
  <c r="AG395" i="13"/>
  <c r="AG396" i="13"/>
  <c r="AG397" i="13"/>
  <c r="AG398" i="13"/>
  <c r="AG399" i="13"/>
  <c r="AG400" i="13"/>
  <c r="AG401" i="13"/>
  <c r="AG402" i="13"/>
  <c r="AG403" i="13"/>
  <c r="AG404" i="13"/>
  <c r="AG405" i="13"/>
  <c r="AG406" i="13"/>
  <c r="AG407" i="13"/>
  <c r="AG408" i="13"/>
  <c r="AG409" i="13"/>
  <c r="AG410" i="13"/>
  <c r="AG411" i="13"/>
  <c r="AG412" i="13"/>
  <c r="AG413" i="13"/>
  <c r="AG414" i="13"/>
  <c r="AG415" i="13"/>
  <c r="AG416" i="13"/>
  <c r="AG417" i="13"/>
  <c r="AG418" i="13"/>
  <c r="AG419" i="13"/>
  <c r="AG420" i="13"/>
  <c r="AG421" i="13"/>
  <c r="AG422" i="13"/>
  <c r="AG423" i="13"/>
  <c r="AG424" i="13"/>
  <c r="AG425" i="13"/>
  <c r="AG426" i="13"/>
  <c r="AG427" i="13"/>
  <c r="AG428" i="13"/>
  <c r="AG429" i="13"/>
  <c r="AG430" i="13"/>
  <c r="AG431" i="13"/>
  <c r="AG432" i="13"/>
  <c r="AG433" i="13"/>
  <c r="AG434" i="13"/>
  <c r="AG435" i="13"/>
  <c r="AG436" i="13"/>
  <c r="AG437" i="13"/>
  <c r="AG438" i="13"/>
  <c r="AG439" i="13"/>
  <c r="AG440" i="13"/>
  <c r="AG441" i="13"/>
  <c r="AG442" i="13"/>
  <c r="AG443" i="13"/>
  <c r="AG444" i="13"/>
  <c r="AG445" i="13"/>
  <c r="AG446" i="13"/>
  <c r="AG447" i="13"/>
  <c r="AG448" i="13"/>
  <c r="AG449" i="13"/>
  <c r="AG450" i="13"/>
  <c r="AG451" i="13"/>
  <c r="AG452" i="13"/>
  <c r="AG453" i="13"/>
  <c r="AG454" i="13"/>
  <c r="AG455" i="13"/>
  <c r="AG456" i="13"/>
  <c r="AG457" i="13"/>
  <c r="AG458" i="13"/>
  <c r="AG459" i="13"/>
  <c r="AG460" i="13"/>
  <c r="AG461" i="13"/>
  <c r="AG462" i="13"/>
  <c r="AG463" i="13"/>
  <c r="AG464" i="13"/>
  <c r="AG465" i="13"/>
  <c r="AG466" i="13"/>
  <c r="AG467" i="13"/>
  <c r="AG468" i="13"/>
  <c r="AG469" i="13"/>
  <c r="AG470" i="13"/>
  <c r="AG471" i="13"/>
  <c r="AG472" i="13"/>
  <c r="AG473" i="13"/>
  <c r="AG474" i="13"/>
  <c r="AG475" i="13"/>
  <c r="AG476" i="13"/>
  <c r="AG477" i="13"/>
  <c r="AG478" i="13"/>
  <c r="AG479" i="13"/>
  <c r="AG480" i="13"/>
  <c r="AG481" i="13"/>
  <c r="AG482" i="13"/>
  <c r="AG483" i="13"/>
  <c r="AG484" i="13"/>
  <c r="AG485" i="13"/>
  <c r="AG486" i="13"/>
  <c r="AG487" i="13"/>
  <c r="AG488" i="13"/>
  <c r="AG489" i="13"/>
  <c r="AG490" i="13"/>
  <c r="AG491" i="13"/>
  <c r="AG492" i="13"/>
  <c r="AG493" i="13"/>
  <c r="AG494" i="13"/>
  <c r="AG495" i="13"/>
  <c r="AG496" i="13"/>
  <c r="AG497" i="13"/>
  <c r="AG498" i="13"/>
  <c r="AG499" i="13"/>
  <c r="AG500" i="13"/>
  <c r="AG501" i="13"/>
  <c r="AG502" i="13"/>
  <c r="AG503" i="13"/>
  <c r="AG504" i="13"/>
  <c r="AG505" i="13"/>
  <c r="AG506" i="13"/>
  <c r="AG507" i="13"/>
  <c r="AG508" i="13"/>
  <c r="AG509" i="13"/>
  <c r="AG510" i="13"/>
  <c r="AG511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2" i="13"/>
  <c r="AF63" i="13"/>
  <c r="AF64" i="13"/>
  <c r="AF65" i="13"/>
  <c r="AF66" i="13"/>
  <c r="AF67" i="13"/>
  <c r="AF68" i="13"/>
  <c r="AF69" i="13"/>
  <c r="AF70" i="13"/>
  <c r="AF71" i="13"/>
  <c r="AF72" i="13"/>
  <c r="AF73" i="13"/>
  <c r="AF74" i="13"/>
  <c r="AF75" i="13"/>
  <c r="AF76" i="13"/>
  <c r="AF77" i="13"/>
  <c r="AF78" i="13"/>
  <c r="AF79" i="13"/>
  <c r="AF80" i="13"/>
  <c r="AF81" i="13"/>
  <c r="AF82" i="13"/>
  <c r="AF83" i="13"/>
  <c r="AF84" i="13"/>
  <c r="AF85" i="13"/>
  <c r="AF86" i="13"/>
  <c r="AF87" i="13"/>
  <c r="AF88" i="13"/>
  <c r="AF89" i="13"/>
  <c r="AF90" i="13"/>
  <c r="AF91" i="13"/>
  <c r="AF92" i="13"/>
  <c r="AF93" i="13"/>
  <c r="AF94" i="13"/>
  <c r="AF95" i="13"/>
  <c r="AF96" i="13"/>
  <c r="AF97" i="13"/>
  <c r="AF98" i="13"/>
  <c r="AF99" i="13"/>
  <c r="AF100" i="13"/>
  <c r="AF101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AF113" i="13"/>
  <c r="AF114" i="13"/>
  <c r="AF115" i="13"/>
  <c r="AF116" i="13"/>
  <c r="AF117" i="13"/>
  <c r="AF118" i="13"/>
  <c r="AF119" i="13"/>
  <c r="AF120" i="13"/>
  <c r="AF121" i="13"/>
  <c r="AF122" i="13"/>
  <c r="AF123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E85" i="13"/>
  <c r="AE86" i="13"/>
  <c r="AE87" i="13"/>
  <c r="AE88" i="13"/>
  <c r="AE89" i="13"/>
  <c r="AE90" i="13"/>
  <c r="AE91" i="13"/>
  <c r="AE92" i="13"/>
  <c r="AE93" i="13"/>
  <c r="AE94" i="13"/>
  <c r="AE95" i="13"/>
  <c r="AE96" i="13"/>
  <c r="AE97" i="13"/>
  <c r="AE98" i="13"/>
  <c r="AE99" i="13"/>
  <c r="AE100" i="13"/>
  <c r="AE101" i="13"/>
  <c r="AE102" i="13"/>
  <c r="AE103" i="13"/>
  <c r="AE104" i="13"/>
  <c r="AE105" i="13"/>
  <c r="AE106" i="13"/>
  <c r="AE107" i="13"/>
  <c r="AE108" i="13"/>
  <c r="AE109" i="13"/>
  <c r="AE110" i="13"/>
  <c r="AE111" i="13"/>
  <c r="AE112" i="13"/>
  <c r="AE113" i="13"/>
  <c r="AE114" i="13"/>
  <c r="AE115" i="13"/>
  <c r="AE116" i="13"/>
  <c r="AE117" i="13"/>
  <c r="AE118" i="13"/>
  <c r="AE119" i="13"/>
  <c r="AE120" i="13"/>
  <c r="AE121" i="13"/>
  <c r="AE122" i="13"/>
  <c r="AE123" i="13"/>
  <c r="AE124" i="13"/>
  <c r="AE125" i="13"/>
  <c r="AE126" i="13"/>
  <c r="AE127" i="13"/>
  <c r="AE128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Y3" i="13"/>
  <c r="AA3" i="13" s="1"/>
  <c r="AC3" i="13" s="1"/>
  <c r="Y4" i="13"/>
  <c r="AA4" i="13" s="1"/>
  <c r="Y5" i="13"/>
  <c r="AA5" i="13" s="1"/>
  <c r="Y6" i="13"/>
  <c r="AA6" i="13" s="1"/>
  <c r="Y7" i="13"/>
  <c r="AA7" i="13" s="1"/>
  <c r="Y8" i="13"/>
  <c r="AA8" i="13" s="1"/>
  <c r="AC8" i="13" s="1"/>
  <c r="Y9" i="13"/>
  <c r="AA9" i="13" s="1"/>
  <c r="Y10" i="13"/>
  <c r="AA10" i="13" s="1"/>
  <c r="Y11" i="13"/>
  <c r="AA11" i="13" s="1"/>
  <c r="Y12" i="13"/>
  <c r="AA12" i="13" s="1"/>
  <c r="Y13" i="13"/>
  <c r="AA13" i="13" s="1"/>
  <c r="Y14" i="13"/>
  <c r="AA14" i="13" s="1"/>
  <c r="Y15" i="13"/>
  <c r="AA15" i="13" s="1"/>
  <c r="Y16" i="13"/>
  <c r="AA16" i="13" s="1"/>
  <c r="Y17" i="13"/>
  <c r="AA17" i="13" s="1"/>
  <c r="Y18" i="13"/>
  <c r="AA18" i="13" s="1"/>
  <c r="Y19" i="13"/>
  <c r="AA19" i="13" s="1"/>
  <c r="Y20" i="13"/>
  <c r="AA20" i="13" s="1"/>
  <c r="Y21" i="13"/>
  <c r="AA21" i="13" s="1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Y80" i="13"/>
  <c r="Y81" i="13"/>
  <c r="Y82" i="13"/>
  <c r="Y83" i="13"/>
  <c r="Y84" i="13"/>
  <c r="Y85" i="13"/>
  <c r="Y86" i="13"/>
  <c r="Y87" i="13"/>
  <c r="Y88" i="13"/>
  <c r="Y89" i="13"/>
  <c r="Y90" i="13"/>
  <c r="Y91" i="13"/>
  <c r="Y92" i="13"/>
  <c r="Y93" i="13"/>
  <c r="Y94" i="13"/>
  <c r="Y95" i="13"/>
  <c r="Y96" i="13"/>
  <c r="Y97" i="13"/>
  <c r="Y98" i="13"/>
  <c r="Y99" i="13"/>
  <c r="Y100" i="13"/>
  <c r="Y101" i="13"/>
  <c r="Y102" i="13"/>
  <c r="Y103" i="13"/>
  <c r="Y104" i="13"/>
  <c r="Y105" i="13"/>
  <c r="Y106" i="13"/>
  <c r="Y107" i="13"/>
  <c r="Y108" i="13"/>
  <c r="Y109" i="13"/>
  <c r="Y110" i="13"/>
  <c r="Y111" i="13"/>
  <c r="Y112" i="13"/>
  <c r="Y113" i="13"/>
  <c r="Y114" i="13"/>
  <c r="Y115" i="13"/>
  <c r="Y116" i="13"/>
  <c r="Y117" i="13"/>
  <c r="Y118" i="13"/>
  <c r="Y119" i="13"/>
  <c r="Y120" i="13"/>
  <c r="Y121" i="13"/>
  <c r="Y122" i="13"/>
  <c r="Y123" i="13"/>
  <c r="Y124" i="13"/>
  <c r="Y125" i="13"/>
  <c r="Y126" i="13"/>
  <c r="Y127" i="13"/>
  <c r="Y128" i="13"/>
  <c r="Y129" i="13"/>
  <c r="Y130" i="13"/>
  <c r="Y131" i="13"/>
  <c r="Y132" i="13"/>
  <c r="Y133" i="13"/>
  <c r="Y134" i="13"/>
  <c r="AA134" i="13" s="1"/>
  <c r="Y135" i="13"/>
  <c r="Y136" i="13"/>
  <c r="Y137" i="13"/>
  <c r="Y138" i="13"/>
  <c r="Y139" i="13"/>
  <c r="Y140" i="13"/>
  <c r="Y141" i="13"/>
  <c r="Y142" i="13"/>
  <c r="Y143" i="13"/>
  <c r="AA143" i="13" s="1"/>
  <c r="Y144" i="13"/>
  <c r="AA144" i="13" s="1"/>
  <c r="Y145" i="13"/>
  <c r="Y146" i="13"/>
  <c r="Y147" i="13"/>
  <c r="Y148" i="13"/>
  <c r="AA148" i="13" s="1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X3" i="13"/>
  <c r="Z3" i="13" s="1"/>
  <c r="AB3" i="13" s="1"/>
  <c r="X4" i="13"/>
  <c r="Z4" i="13" s="1"/>
  <c r="X5" i="13"/>
  <c r="Z5" i="13" s="1"/>
  <c r="X6" i="13"/>
  <c r="Z6" i="13" s="1"/>
  <c r="X7" i="13"/>
  <c r="Z7" i="13" s="1"/>
  <c r="X8" i="13"/>
  <c r="X9" i="13"/>
  <c r="X10" i="13"/>
  <c r="Z10" i="13" s="1"/>
  <c r="X11" i="13"/>
  <c r="Z11" i="13" s="1"/>
  <c r="X12" i="13"/>
  <c r="Z12" i="13" s="1"/>
  <c r="X13" i="13"/>
  <c r="Z13" i="13" s="1"/>
  <c r="X14" i="13"/>
  <c r="Z14" i="13" s="1"/>
  <c r="X15" i="13"/>
  <c r="Z15" i="13" s="1"/>
  <c r="X16" i="13"/>
  <c r="X17" i="13"/>
  <c r="X18" i="13"/>
  <c r="Z18" i="13" s="1"/>
  <c r="AB18" i="13" s="1"/>
  <c r="X19" i="13"/>
  <c r="Z19" i="13" s="1"/>
  <c r="X20" i="13"/>
  <c r="Z20" i="13" s="1"/>
  <c r="X21" i="13"/>
  <c r="Z21" i="13" s="1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X80" i="13"/>
  <c r="X81" i="13"/>
  <c r="X82" i="13"/>
  <c r="X83" i="13"/>
  <c r="X84" i="13"/>
  <c r="X85" i="13"/>
  <c r="X86" i="13"/>
  <c r="X87" i="13"/>
  <c r="X88" i="13"/>
  <c r="X89" i="13"/>
  <c r="X90" i="13"/>
  <c r="X91" i="13"/>
  <c r="X92" i="13"/>
  <c r="X93" i="13"/>
  <c r="X94" i="13"/>
  <c r="X95" i="13"/>
  <c r="X96" i="13"/>
  <c r="X97" i="13"/>
  <c r="X98" i="13"/>
  <c r="X99" i="13"/>
  <c r="X100" i="13"/>
  <c r="X101" i="13"/>
  <c r="X102" i="13"/>
  <c r="X103" i="13"/>
  <c r="X104" i="13"/>
  <c r="X105" i="13"/>
  <c r="X106" i="13"/>
  <c r="X107" i="13"/>
  <c r="X108" i="13"/>
  <c r="X109" i="13"/>
  <c r="X110" i="13"/>
  <c r="X111" i="13"/>
  <c r="X112" i="13"/>
  <c r="X113" i="13"/>
  <c r="X114" i="13"/>
  <c r="X115" i="13"/>
  <c r="X116" i="13"/>
  <c r="X117" i="13"/>
  <c r="X118" i="13"/>
  <c r="X119" i="13"/>
  <c r="X120" i="13"/>
  <c r="X121" i="13"/>
  <c r="X122" i="13"/>
  <c r="X123" i="13"/>
  <c r="X124" i="13"/>
  <c r="X125" i="13"/>
  <c r="X126" i="13"/>
  <c r="X127" i="13"/>
  <c r="X128" i="13"/>
  <c r="X129" i="13"/>
  <c r="X130" i="13"/>
  <c r="X131" i="13"/>
  <c r="X132" i="13"/>
  <c r="X133" i="13"/>
  <c r="Z133" i="13" s="1"/>
  <c r="X134" i="13"/>
  <c r="X135" i="13"/>
  <c r="X136" i="13"/>
  <c r="X137" i="13"/>
  <c r="X138" i="13"/>
  <c r="X139" i="13"/>
  <c r="X140" i="13"/>
  <c r="Z140" i="13" s="1"/>
  <c r="X141" i="13"/>
  <c r="Z141" i="13" s="1"/>
  <c r="X142" i="13"/>
  <c r="X143" i="13"/>
  <c r="X144" i="13"/>
  <c r="X145" i="13"/>
  <c r="X146" i="13"/>
  <c r="X147" i="13"/>
  <c r="X148" i="13"/>
  <c r="X149" i="13"/>
  <c r="X150" i="13"/>
  <c r="X151" i="13"/>
  <c r="Z151" i="13" s="1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1" i="13"/>
  <c r="U52" i="13"/>
  <c r="U53" i="13"/>
  <c r="U54" i="13"/>
  <c r="U55" i="13"/>
  <c r="U56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8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1" i="13"/>
  <c r="U122" i="13"/>
  <c r="U123" i="13"/>
  <c r="U124" i="13"/>
  <c r="U125" i="13"/>
  <c r="U126" i="13"/>
  <c r="U127" i="13"/>
  <c r="U128" i="13"/>
  <c r="U129" i="13"/>
  <c r="U130" i="13"/>
  <c r="U131" i="13"/>
  <c r="U132" i="13"/>
  <c r="U133" i="13"/>
  <c r="U134" i="13"/>
  <c r="U135" i="13"/>
  <c r="U136" i="13"/>
  <c r="U137" i="13"/>
  <c r="U138" i="13"/>
  <c r="U139" i="13"/>
  <c r="U140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86" i="13"/>
  <c r="U287" i="13"/>
  <c r="U288" i="13"/>
  <c r="U289" i="13"/>
  <c r="U290" i="13"/>
  <c r="U291" i="13"/>
  <c r="U292" i="13"/>
  <c r="U293" i="13"/>
  <c r="U294" i="13"/>
  <c r="U295" i="13"/>
  <c r="U296" i="13"/>
  <c r="U297" i="13"/>
  <c r="U298" i="13"/>
  <c r="U299" i="13"/>
  <c r="U300" i="13"/>
  <c r="U301" i="13"/>
  <c r="U302" i="13"/>
  <c r="U303" i="13"/>
  <c r="U304" i="13"/>
  <c r="U305" i="13"/>
  <c r="U306" i="13"/>
  <c r="U307" i="13"/>
  <c r="U308" i="13"/>
  <c r="U309" i="13"/>
  <c r="U310" i="13"/>
  <c r="U311" i="13"/>
  <c r="U312" i="13"/>
  <c r="U313" i="13"/>
  <c r="U314" i="13"/>
  <c r="U315" i="13"/>
  <c r="U316" i="13"/>
  <c r="U317" i="13"/>
  <c r="U318" i="13"/>
  <c r="U319" i="13"/>
  <c r="U320" i="13"/>
  <c r="U321" i="13"/>
  <c r="U322" i="13"/>
  <c r="U323" i="13"/>
  <c r="U324" i="13"/>
  <c r="U325" i="13"/>
  <c r="U326" i="13"/>
  <c r="U327" i="13"/>
  <c r="U328" i="13"/>
  <c r="U329" i="13"/>
  <c r="U330" i="13"/>
  <c r="U331" i="13"/>
  <c r="U332" i="13"/>
  <c r="U333" i="13"/>
  <c r="U334" i="13"/>
  <c r="U335" i="13"/>
  <c r="U336" i="13"/>
  <c r="U337" i="13"/>
  <c r="U338" i="13"/>
  <c r="U339" i="13"/>
  <c r="U340" i="13"/>
  <c r="U341" i="13"/>
  <c r="U342" i="13"/>
  <c r="U343" i="13"/>
  <c r="U344" i="13"/>
  <c r="U345" i="13"/>
  <c r="U346" i="13"/>
  <c r="U347" i="13"/>
  <c r="U348" i="13"/>
  <c r="U349" i="13"/>
  <c r="U350" i="13"/>
  <c r="U351" i="13"/>
  <c r="U352" i="13"/>
  <c r="U353" i="13"/>
  <c r="U354" i="13"/>
  <c r="U355" i="13"/>
  <c r="U356" i="13"/>
  <c r="U357" i="13"/>
  <c r="U358" i="13"/>
  <c r="U359" i="13"/>
  <c r="U360" i="13"/>
  <c r="U361" i="13"/>
  <c r="U362" i="13"/>
  <c r="U363" i="13"/>
  <c r="U364" i="13"/>
  <c r="U365" i="13"/>
  <c r="U366" i="13"/>
  <c r="U367" i="13"/>
  <c r="U368" i="13"/>
  <c r="U369" i="13"/>
  <c r="U370" i="13"/>
  <c r="U371" i="13"/>
  <c r="U372" i="13"/>
  <c r="U373" i="13"/>
  <c r="U374" i="13"/>
  <c r="U375" i="13"/>
  <c r="U376" i="13"/>
  <c r="U377" i="13"/>
  <c r="U378" i="13"/>
  <c r="U379" i="13"/>
  <c r="U380" i="13"/>
  <c r="U381" i="13"/>
  <c r="U382" i="13"/>
  <c r="U383" i="13"/>
  <c r="U384" i="13"/>
  <c r="U385" i="13"/>
  <c r="U386" i="13"/>
  <c r="U387" i="13"/>
  <c r="U388" i="13"/>
  <c r="U389" i="13"/>
  <c r="U390" i="13"/>
  <c r="U391" i="13"/>
  <c r="U392" i="13"/>
  <c r="U393" i="13"/>
  <c r="U394" i="13"/>
  <c r="U395" i="13"/>
  <c r="U396" i="13"/>
  <c r="U397" i="13"/>
  <c r="U398" i="13"/>
  <c r="U399" i="13"/>
  <c r="U400" i="13"/>
  <c r="U401" i="13"/>
  <c r="U402" i="13"/>
  <c r="U403" i="13"/>
  <c r="U404" i="13"/>
  <c r="U405" i="13"/>
  <c r="U406" i="13"/>
  <c r="U407" i="13"/>
  <c r="U408" i="13"/>
  <c r="U409" i="13"/>
  <c r="U410" i="13"/>
  <c r="U411" i="13"/>
  <c r="U412" i="13"/>
  <c r="U413" i="13"/>
  <c r="U414" i="13"/>
  <c r="U415" i="13"/>
  <c r="U416" i="13"/>
  <c r="U417" i="13"/>
  <c r="U418" i="13"/>
  <c r="U419" i="13"/>
  <c r="U420" i="13"/>
  <c r="U421" i="13"/>
  <c r="U422" i="13"/>
  <c r="U423" i="13"/>
  <c r="U424" i="13"/>
  <c r="U425" i="13"/>
  <c r="U426" i="13"/>
  <c r="U427" i="13"/>
  <c r="U428" i="13"/>
  <c r="U429" i="13"/>
  <c r="U430" i="13"/>
  <c r="U431" i="13"/>
  <c r="U432" i="13"/>
  <c r="U433" i="13"/>
  <c r="U434" i="13"/>
  <c r="U435" i="13"/>
  <c r="U436" i="13"/>
  <c r="U437" i="13"/>
  <c r="U438" i="13"/>
  <c r="U439" i="13"/>
  <c r="U440" i="13"/>
  <c r="U441" i="13"/>
  <c r="U442" i="13"/>
  <c r="U443" i="13"/>
  <c r="U444" i="13"/>
  <c r="U445" i="13"/>
  <c r="U446" i="13"/>
  <c r="U447" i="13"/>
  <c r="U448" i="13"/>
  <c r="U449" i="13"/>
  <c r="U450" i="13"/>
  <c r="U451" i="13"/>
  <c r="U452" i="13"/>
  <c r="U453" i="13"/>
  <c r="U454" i="13"/>
  <c r="U455" i="13"/>
  <c r="U456" i="13"/>
  <c r="U457" i="13"/>
  <c r="U458" i="13"/>
  <c r="U459" i="13"/>
  <c r="U460" i="13"/>
  <c r="U461" i="13"/>
  <c r="U462" i="13"/>
  <c r="U463" i="13"/>
  <c r="U464" i="13"/>
  <c r="U465" i="13"/>
  <c r="U466" i="13"/>
  <c r="U467" i="13"/>
  <c r="U468" i="13"/>
  <c r="U469" i="13"/>
  <c r="U470" i="13"/>
  <c r="U471" i="13"/>
  <c r="U472" i="13"/>
  <c r="U473" i="13"/>
  <c r="U474" i="13"/>
  <c r="U475" i="13"/>
  <c r="U476" i="13"/>
  <c r="U477" i="13"/>
  <c r="U478" i="13"/>
  <c r="U479" i="13"/>
  <c r="U480" i="13"/>
  <c r="U481" i="13"/>
  <c r="U482" i="13"/>
  <c r="U483" i="13"/>
  <c r="U484" i="13"/>
  <c r="U485" i="13"/>
  <c r="U486" i="13"/>
  <c r="U487" i="13"/>
  <c r="U488" i="13"/>
  <c r="U489" i="13"/>
  <c r="U490" i="13"/>
  <c r="U491" i="13"/>
  <c r="U492" i="13"/>
  <c r="U493" i="13"/>
  <c r="U494" i="13"/>
  <c r="U495" i="13"/>
  <c r="U496" i="13"/>
  <c r="U497" i="13"/>
  <c r="U498" i="13"/>
  <c r="U499" i="13"/>
  <c r="U500" i="13"/>
  <c r="U501" i="13"/>
  <c r="U502" i="13"/>
  <c r="U503" i="13"/>
  <c r="U504" i="13"/>
  <c r="U505" i="13"/>
  <c r="U506" i="13"/>
  <c r="U507" i="13"/>
  <c r="U508" i="13"/>
  <c r="U509" i="13"/>
  <c r="U510" i="13"/>
  <c r="U511" i="13"/>
  <c r="T3" i="13"/>
  <c r="T4" i="13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T85" i="13"/>
  <c r="T86" i="13"/>
  <c r="T87" i="13"/>
  <c r="T88" i="13"/>
  <c r="T89" i="13"/>
  <c r="T90" i="13"/>
  <c r="T9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T172" i="13"/>
  <c r="T173" i="13"/>
  <c r="T174" i="13"/>
  <c r="T175" i="13"/>
  <c r="T176" i="13"/>
  <c r="T177" i="13"/>
  <c r="T178" i="13"/>
  <c r="T179" i="13"/>
  <c r="T180" i="13"/>
  <c r="T181" i="13"/>
  <c r="T182" i="13"/>
  <c r="T183" i="13"/>
  <c r="T184" i="13"/>
  <c r="T185" i="13"/>
  <c r="T186" i="13"/>
  <c r="T187" i="13"/>
  <c r="T188" i="13"/>
  <c r="T189" i="13"/>
  <c r="T190" i="13"/>
  <c r="T191" i="13"/>
  <c r="T192" i="13"/>
  <c r="T193" i="13"/>
  <c r="T194" i="13"/>
  <c r="T195" i="13"/>
  <c r="T196" i="13"/>
  <c r="T197" i="13"/>
  <c r="T198" i="13"/>
  <c r="T199" i="13"/>
  <c r="T200" i="13"/>
  <c r="T201" i="13"/>
  <c r="T202" i="13"/>
  <c r="T203" i="13"/>
  <c r="T204" i="13"/>
  <c r="T205" i="13"/>
  <c r="T206" i="13"/>
  <c r="T207" i="13"/>
  <c r="T208" i="13"/>
  <c r="T209" i="13"/>
  <c r="T210" i="13"/>
  <c r="T211" i="13"/>
  <c r="T212" i="13"/>
  <c r="T213" i="13"/>
  <c r="T214" i="13"/>
  <c r="T215" i="13"/>
  <c r="T216" i="13"/>
  <c r="T217" i="13"/>
  <c r="T218" i="13"/>
  <c r="T219" i="13"/>
  <c r="T220" i="13"/>
  <c r="T221" i="13"/>
  <c r="T222" i="13"/>
  <c r="T223" i="13"/>
  <c r="T224" i="13"/>
  <c r="T225" i="13"/>
  <c r="T226" i="13"/>
  <c r="T227" i="13"/>
  <c r="T228" i="13"/>
  <c r="T229" i="13"/>
  <c r="T230" i="13"/>
  <c r="T231" i="13"/>
  <c r="T232" i="13"/>
  <c r="T233" i="13"/>
  <c r="T234" i="13"/>
  <c r="T235" i="13"/>
  <c r="T236" i="13"/>
  <c r="T237" i="13"/>
  <c r="T238" i="13"/>
  <c r="T239" i="13"/>
  <c r="T240" i="13"/>
  <c r="T241" i="13"/>
  <c r="T242" i="13"/>
  <c r="T243" i="13"/>
  <c r="T244" i="13"/>
  <c r="T245" i="13"/>
  <c r="T246" i="13"/>
  <c r="T247" i="13"/>
  <c r="T248" i="13"/>
  <c r="T249" i="13"/>
  <c r="T250" i="13"/>
  <c r="T251" i="13"/>
  <c r="T252" i="13"/>
  <c r="T253" i="13"/>
  <c r="T254" i="13"/>
  <c r="T255" i="13"/>
  <c r="T256" i="13"/>
  <c r="T257" i="13"/>
  <c r="T258" i="13"/>
  <c r="T259" i="13"/>
  <c r="T260" i="13"/>
  <c r="T261" i="13"/>
  <c r="T262" i="13"/>
  <c r="T263" i="13"/>
  <c r="T264" i="13"/>
  <c r="T265" i="13"/>
  <c r="T266" i="13"/>
  <c r="T267" i="13"/>
  <c r="T268" i="13"/>
  <c r="T269" i="13"/>
  <c r="T270" i="13"/>
  <c r="T271" i="13"/>
  <c r="T272" i="13"/>
  <c r="T273" i="13"/>
  <c r="T274" i="13"/>
  <c r="T275" i="13"/>
  <c r="T276" i="13"/>
  <c r="T277" i="13"/>
  <c r="T278" i="13"/>
  <c r="T279" i="13"/>
  <c r="T280" i="13"/>
  <c r="T281" i="13"/>
  <c r="T282" i="13"/>
  <c r="T283" i="13"/>
  <c r="T284" i="13"/>
  <c r="T285" i="13"/>
  <c r="T286" i="13"/>
  <c r="T287" i="13"/>
  <c r="T288" i="13"/>
  <c r="T289" i="13"/>
  <c r="T290" i="13"/>
  <c r="T291" i="13"/>
  <c r="T292" i="13"/>
  <c r="T293" i="13"/>
  <c r="T294" i="13"/>
  <c r="T295" i="13"/>
  <c r="T296" i="13"/>
  <c r="T297" i="13"/>
  <c r="T298" i="13"/>
  <c r="T299" i="13"/>
  <c r="T300" i="13"/>
  <c r="T301" i="13"/>
  <c r="T302" i="13"/>
  <c r="T303" i="13"/>
  <c r="T304" i="13"/>
  <c r="T305" i="13"/>
  <c r="T306" i="13"/>
  <c r="T307" i="13"/>
  <c r="T308" i="13"/>
  <c r="T309" i="13"/>
  <c r="T310" i="13"/>
  <c r="T311" i="13"/>
  <c r="T312" i="13"/>
  <c r="T313" i="13"/>
  <c r="T314" i="13"/>
  <c r="T315" i="13"/>
  <c r="T316" i="13"/>
  <c r="T317" i="13"/>
  <c r="T318" i="13"/>
  <c r="T319" i="13"/>
  <c r="T320" i="13"/>
  <c r="T321" i="13"/>
  <c r="T322" i="13"/>
  <c r="T323" i="13"/>
  <c r="T324" i="13"/>
  <c r="T325" i="13"/>
  <c r="T326" i="13"/>
  <c r="T327" i="13"/>
  <c r="T328" i="13"/>
  <c r="T329" i="13"/>
  <c r="T330" i="13"/>
  <c r="T331" i="13"/>
  <c r="T332" i="13"/>
  <c r="T333" i="13"/>
  <c r="T334" i="13"/>
  <c r="T335" i="13"/>
  <c r="T336" i="13"/>
  <c r="T337" i="13"/>
  <c r="T338" i="13"/>
  <c r="T339" i="13"/>
  <c r="T340" i="13"/>
  <c r="T341" i="13"/>
  <c r="T342" i="13"/>
  <c r="T343" i="13"/>
  <c r="T344" i="13"/>
  <c r="T345" i="13"/>
  <c r="T346" i="13"/>
  <c r="T347" i="13"/>
  <c r="T348" i="13"/>
  <c r="T349" i="13"/>
  <c r="T350" i="13"/>
  <c r="T351" i="13"/>
  <c r="T352" i="13"/>
  <c r="T353" i="13"/>
  <c r="T354" i="13"/>
  <c r="T355" i="13"/>
  <c r="T356" i="13"/>
  <c r="T357" i="13"/>
  <c r="T358" i="13"/>
  <c r="T359" i="13"/>
  <c r="T360" i="13"/>
  <c r="T361" i="13"/>
  <c r="T362" i="13"/>
  <c r="T363" i="13"/>
  <c r="T364" i="13"/>
  <c r="T365" i="13"/>
  <c r="T366" i="13"/>
  <c r="T367" i="13"/>
  <c r="T368" i="13"/>
  <c r="T369" i="13"/>
  <c r="T370" i="13"/>
  <c r="T371" i="13"/>
  <c r="T372" i="13"/>
  <c r="T373" i="13"/>
  <c r="T374" i="13"/>
  <c r="T375" i="13"/>
  <c r="T376" i="13"/>
  <c r="T377" i="13"/>
  <c r="T378" i="13"/>
  <c r="T379" i="13"/>
  <c r="T380" i="13"/>
  <c r="T381" i="13"/>
  <c r="T382" i="13"/>
  <c r="T383" i="13"/>
  <c r="T384" i="13"/>
  <c r="T385" i="13"/>
  <c r="T386" i="13"/>
  <c r="T387" i="13"/>
  <c r="T388" i="13"/>
  <c r="T389" i="13"/>
  <c r="T390" i="13"/>
  <c r="T391" i="13"/>
  <c r="T392" i="13"/>
  <c r="T393" i="13"/>
  <c r="T394" i="13"/>
  <c r="T395" i="13"/>
  <c r="T396" i="13"/>
  <c r="T397" i="13"/>
  <c r="T398" i="13"/>
  <c r="T399" i="13"/>
  <c r="T400" i="13"/>
  <c r="T401" i="13"/>
  <c r="T402" i="13"/>
  <c r="T403" i="13"/>
  <c r="T404" i="13"/>
  <c r="T405" i="13"/>
  <c r="T406" i="13"/>
  <c r="T407" i="13"/>
  <c r="T408" i="13"/>
  <c r="T409" i="13"/>
  <c r="T410" i="13"/>
  <c r="T411" i="13"/>
  <c r="T412" i="13"/>
  <c r="T413" i="13"/>
  <c r="T414" i="13"/>
  <c r="T415" i="13"/>
  <c r="T416" i="13"/>
  <c r="T417" i="13"/>
  <c r="T418" i="13"/>
  <c r="T419" i="13"/>
  <c r="T420" i="13"/>
  <c r="T421" i="13"/>
  <c r="T422" i="13"/>
  <c r="T423" i="13"/>
  <c r="T424" i="13"/>
  <c r="T425" i="13"/>
  <c r="T426" i="13"/>
  <c r="T427" i="13"/>
  <c r="T428" i="13"/>
  <c r="T429" i="13"/>
  <c r="T430" i="13"/>
  <c r="T431" i="13"/>
  <c r="T432" i="13"/>
  <c r="T433" i="13"/>
  <c r="T434" i="13"/>
  <c r="T435" i="13"/>
  <c r="T436" i="13"/>
  <c r="T437" i="13"/>
  <c r="T438" i="13"/>
  <c r="T439" i="13"/>
  <c r="T440" i="13"/>
  <c r="T441" i="13"/>
  <c r="T442" i="13"/>
  <c r="T443" i="13"/>
  <c r="T444" i="13"/>
  <c r="T445" i="13"/>
  <c r="T446" i="13"/>
  <c r="T447" i="13"/>
  <c r="T448" i="13"/>
  <c r="T449" i="13"/>
  <c r="T450" i="13"/>
  <c r="T451" i="13"/>
  <c r="T452" i="13"/>
  <c r="T453" i="13"/>
  <c r="T454" i="13"/>
  <c r="T455" i="13"/>
  <c r="T456" i="13"/>
  <c r="T457" i="13"/>
  <c r="T458" i="13"/>
  <c r="T459" i="13"/>
  <c r="T460" i="13"/>
  <c r="T461" i="13"/>
  <c r="T462" i="13"/>
  <c r="T463" i="13"/>
  <c r="T464" i="13"/>
  <c r="T465" i="13"/>
  <c r="T466" i="13"/>
  <c r="T467" i="13"/>
  <c r="T468" i="13"/>
  <c r="T469" i="13"/>
  <c r="T470" i="13"/>
  <c r="T471" i="13"/>
  <c r="T472" i="13"/>
  <c r="T473" i="13"/>
  <c r="T474" i="13"/>
  <c r="T475" i="13"/>
  <c r="T476" i="13"/>
  <c r="T477" i="13"/>
  <c r="T478" i="13"/>
  <c r="T479" i="13"/>
  <c r="T480" i="13"/>
  <c r="T481" i="13"/>
  <c r="T482" i="13"/>
  <c r="T483" i="13"/>
  <c r="T484" i="13"/>
  <c r="T485" i="13"/>
  <c r="T486" i="13"/>
  <c r="T487" i="13"/>
  <c r="T488" i="13"/>
  <c r="T489" i="13"/>
  <c r="T490" i="13"/>
  <c r="T491" i="13"/>
  <c r="T492" i="13"/>
  <c r="T493" i="13"/>
  <c r="T494" i="13"/>
  <c r="T495" i="13"/>
  <c r="T496" i="13"/>
  <c r="T497" i="13"/>
  <c r="T498" i="13"/>
  <c r="T499" i="13"/>
  <c r="T500" i="13"/>
  <c r="T501" i="13"/>
  <c r="T502" i="13"/>
  <c r="T503" i="13"/>
  <c r="T504" i="13"/>
  <c r="T505" i="13"/>
  <c r="T506" i="13"/>
  <c r="T507" i="13"/>
  <c r="T508" i="13"/>
  <c r="T509" i="13"/>
  <c r="T510" i="13"/>
  <c r="T511" i="13"/>
  <c r="P3" i="13"/>
  <c r="Q3" i="13" s="1"/>
  <c r="P4" i="13"/>
  <c r="P5" i="13"/>
  <c r="S5" i="13" s="1"/>
  <c r="P6" i="13"/>
  <c r="R6" i="13" s="1"/>
  <c r="P7" i="13"/>
  <c r="P8" i="13"/>
  <c r="S8" i="13" s="1"/>
  <c r="P9" i="13"/>
  <c r="Q9" i="13" s="1"/>
  <c r="P10" i="13"/>
  <c r="Q10" i="13" s="1"/>
  <c r="P11" i="13"/>
  <c r="P12" i="13"/>
  <c r="S12" i="13" s="1"/>
  <c r="P13" i="13"/>
  <c r="S13" i="13" s="1"/>
  <c r="P14" i="13"/>
  <c r="P15" i="13"/>
  <c r="S15" i="13" s="1"/>
  <c r="P16" i="13"/>
  <c r="P17" i="13"/>
  <c r="P18" i="13"/>
  <c r="S18" i="13" s="1"/>
  <c r="P19" i="13"/>
  <c r="R19" i="13" s="1"/>
  <c r="P20" i="13"/>
  <c r="P21" i="13"/>
  <c r="R21" i="13" s="1"/>
  <c r="P22" i="13"/>
  <c r="S22" i="13" s="1"/>
  <c r="P23" i="13"/>
  <c r="S23" i="13" s="1"/>
  <c r="P24" i="13"/>
  <c r="Q24" i="13" s="1"/>
  <c r="P25" i="13"/>
  <c r="Q25" i="13" s="1"/>
  <c r="P26" i="13"/>
  <c r="R26" i="13" s="1"/>
  <c r="P27" i="13"/>
  <c r="Q27" i="13" s="1"/>
  <c r="P28" i="13"/>
  <c r="P29" i="13"/>
  <c r="S29" i="13" s="1"/>
  <c r="P30" i="13"/>
  <c r="Q30" i="13" s="1"/>
  <c r="P31" i="13"/>
  <c r="R31" i="13" s="1"/>
  <c r="P32" i="13"/>
  <c r="P33" i="13"/>
  <c r="P34" i="13"/>
  <c r="P35" i="13"/>
  <c r="R35" i="13" s="1"/>
  <c r="P36" i="13"/>
  <c r="R36" i="13" s="1"/>
  <c r="P37" i="13"/>
  <c r="Q37" i="13" s="1"/>
  <c r="P38" i="13"/>
  <c r="R38" i="13" s="1"/>
  <c r="P39" i="13"/>
  <c r="P40" i="13"/>
  <c r="Q40" i="13" s="1"/>
  <c r="P41" i="13"/>
  <c r="Q41" i="13" s="1"/>
  <c r="P42" i="13"/>
  <c r="P43" i="13"/>
  <c r="R43" i="13" s="1"/>
  <c r="P44" i="13"/>
  <c r="S44" i="13" s="1"/>
  <c r="P45" i="13"/>
  <c r="Q45" i="13" s="1"/>
  <c r="P46" i="13"/>
  <c r="P47" i="13"/>
  <c r="R47" i="13" s="1"/>
  <c r="P48" i="13"/>
  <c r="P49" i="13"/>
  <c r="P50" i="13"/>
  <c r="P51" i="13"/>
  <c r="Q51" i="13" s="1"/>
  <c r="P52" i="13"/>
  <c r="Q52" i="13" s="1"/>
  <c r="P53" i="13"/>
  <c r="S53" i="13" s="1"/>
  <c r="P54" i="13"/>
  <c r="P55" i="13"/>
  <c r="R55" i="13" s="1"/>
  <c r="P56" i="13"/>
  <c r="S56" i="13" s="1"/>
  <c r="P57" i="13"/>
  <c r="S57" i="13" s="1"/>
  <c r="P58" i="13"/>
  <c r="Q58" i="13" s="1"/>
  <c r="P59" i="13"/>
  <c r="S59" i="13" s="1"/>
  <c r="P60" i="13"/>
  <c r="Q60" i="13" s="1"/>
  <c r="P61" i="13"/>
  <c r="Q61" i="13" s="1"/>
  <c r="P62" i="13"/>
  <c r="R62" i="13" s="1"/>
  <c r="P63" i="13"/>
  <c r="S63" i="13" s="1"/>
  <c r="P64" i="13"/>
  <c r="P65" i="13"/>
  <c r="P66" i="13"/>
  <c r="Q66" i="13" s="1"/>
  <c r="P67" i="13"/>
  <c r="R67" i="13" s="1"/>
  <c r="P68" i="13"/>
  <c r="Q68" i="13" s="1"/>
  <c r="P69" i="13"/>
  <c r="S69" i="13" s="1"/>
  <c r="P70" i="13"/>
  <c r="Q70" i="13" s="1"/>
  <c r="P71" i="13"/>
  <c r="Q71" i="13" s="1"/>
  <c r="P72" i="13"/>
  <c r="Q72" i="13" s="1"/>
  <c r="P73" i="13"/>
  <c r="Q73" i="13" s="1"/>
  <c r="P74" i="13"/>
  <c r="R74" i="13" s="1"/>
  <c r="P75" i="13"/>
  <c r="R75" i="13" s="1"/>
  <c r="P76" i="13"/>
  <c r="R76" i="13" s="1"/>
  <c r="P77" i="13"/>
  <c r="Q77" i="13" s="1"/>
  <c r="P78" i="13"/>
  <c r="Q78" i="13" s="1"/>
  <c r="P79" i="13"/>
  <c r="R79" i="13" s="1"/>
  <c r="P80" i="13"/>
  <c r="P81" i="13"/>
  <c r="P82" i="13"/>
  <c r="P83" i="13"/>
  <c r="Q83" i="13" s="1"/>
  <c r="P84" i="13"/>
  <c r="S84" i="13" s="1"/>
  <c r="P85" i="13"/>
  <c r="P86" i="13"/>
  <c r="P87" i="13"/>
  <c r="P88" i="13"/>
  <c r="R88" i="13" s="1"/>
  <c r="P89" i="13"/>
  <c r="P90" i="13"/>
  <c r="P91" i="13"/>
  <c r="P92" i="13"/>
  <c r="P93" i="13"/>
  <c r="Q93" i="13" s="1"/>
  <c r="P94" i="13"/>
  <c r="R94" i="13" s="1"/>
  <c r="P95" i="13"/>
  <c r="S95" i="13" s="1"/>
  <c r="P96" i="13"/>
  <c r="P97" i="13"/>
  <c r="Q97" i="13" s="1"/>
  <c r="P98" i="13"/>
  <c r="Q98" i="13" s="1"/>
  <c r="P99" i="13"/>
  <c r="Q99" i="13" s="1"/>
  <c r="P100" i="13"/>
  <c r="P101" i="13"/>
  <c r="S101" i="13" s="1"/>
  <c r="P102" i="13"/>
  <c r="S102" i="13" s="1"/>
  <c r="P103" i="13"/>
  <c r="R103" i="13" s="1"/>
  <c r="P104" i="13"/>
  <c r="Q104" i="13" s="1"/>
  <c r="P105" i="13"/>
  <c r="S105" i="13" s="1"/>
  <c r="P106" i="13"/>
  <c r="P107" i="13"/>
  <c r="Q107" i="13" s="1"/>
  <c r="P108" i="13"/>
  <c r="S108" i="13" s="1"/>
  <c r="P109" i="13"/>
  <c r="Q109" i="13" s="1"/>
  <c r="P110" i="13"/>
  <c r="P111" i="13"/>
  <c r="R111" i="13" s="1"/>
  <c r="P112" i="13"/>
  <c r="S112" i="13" s="1"/>
  <c r="P113" i="13"/>
  <c r="P114" i="13"/>
  <c r="P115" i="13"/>
  <c r="P116" i="13"/>
  <c r="S116" i="13" s="1"/>
  <c r="P117" i="13"/>
  <c r="Q117" i="13" s="1"/>
  <c r="P118" i="13"/>
  <c r="S118" i="13" s="1"/>
  <c r="P119" i="13"/>
  <c r="P120" i="13"/>
  <c r="P121" i="13"/>
  <c r="Q121" i="13" s="1"/>
  <c r="P122" i="13"/>
  <c r="R122" i="13" s="1"/>
  <c r="P123" i="13"/>
  <c r="S123" i="13" s="1"/>
  <c r="P124" i="13"/>
  <c r="Q124" i="13" s="1"/>
  <c r="P125" i="13"/>
  <c r="P126" i="13"/>
  <c r="R126" i="13" s="1"/>
  <c r="P127" i="13"/>
  <c r="S127" i="13" s="1"/>
  <c r="P128" i="13"/>
  <c r="S128" i="13" s="1"/>
  <c r="P129" i="13"/>
  <c r="S129" i="13" s="1"/>
  <c r="P130" i="13"/>
  <c r="Q130" i="13" s="1"/>
  <c r="P131" i="13"/>
  <c r="Q131" i="13" s="1"/>
  <c r="P132" i="13"/>
  <c r="R132" i="13" s="1"/>
  <c r="P133" i="13"/>
  <c r="S133" i="13" s="1"/>
  <c r="P134" i="13"/>
  <c r="P135" i="13"/>
  <c r="R135" i="13" s="1"/>
  <c r="P136" i="13"/>
  <c r="S136" i="13" s="1"/>
  <c r="P137" i="13"/>
  <c r="S137" i="13" s="1"/>
  <c r="P138" i="13"/>
  <c r="R138" i="13" s="1"/>
  <c r="P139" i="13"/>
  <c r="P140" i="13"/>
  <c r="P141" i="13"/>
  <c r="Q141" i="13" s="1"/>
  <c r="P142" i="13"/>
  <c r="P143" i="13"/>
  <c r="P144" i="13"/>
  <c r="Q144" i="13" s="1"/>
  <c r="P145" i="13"/>
  <c r="P146" i="13"/>
  <c r="P147" i="13"/>
  <c r="Q147" i="13" s="1"/>
  <c r="P148" i="13"/>
  <c r="S148" i="13" s="1"/>
  <c r="P149" i="13"/>
  <c r="R149" i="13" s="1"/>
  <c r="P150" i="13"/>
  <c r="S150" i="13" s="1"/>
  <c r="P151" i="13"/>
  <c r="P152" i="13"/>
  <c r="P153" i="13"/>
  <c r="S153" i="13" s="1"/>
  <c r="P154" i="13"/>
  <c r="P155" i="13"/>
  <c r="S155" i="13" s="1"/>
  <c r="P156" i="13"/>
  <c r="P157" i="13"/>
  <c r="S157" i="13" s="1"/>
  <c r="P158" i="13"/>
  <c r="S158" i="13" s="1"/>
  <c r="P159" i="13"/>
  <c r="P160" i="13"/>
  <c r="S160" i="13" s="1"/>
  <c r="P161" i="13"/>
  <c r="S161" i="13" s="1"/>
  <c r="P162" i="13"/>
  <c r="Q162" i="13" s="1"/>
  <c r="P163" i="13"/>
  <c r="P164" i="13"/>
  <c r="R164" i="13" s="1"/>
  <c r="P165" i="13"/>
  <c r="Q165" i="13" s="1"/>
  <c r="P166" i="13"/>
  <c r="R166" i="13" s="1"/>
  <c r="P167" i="13"/>
  <c r="Q167" i="13" s="1"/>
  <c r="P168" i="13"/>
  <c r="Q168" i="13" s="1"/>
  <c r="P169" i="13"/>
  <c r="S169" i="13" s="1"/>
  <c r="P170" i="13"/>
  <c r="P171" i="13"/>
  <c r="P172" i="13"/>
  <c r="Q172" i="13" s="1"/>
  <c r="P173" i="13"/>
  <c r="P174" i="13"/>
  <c r="P175" i="13"/>
  <c r="P176" i="13"/>
  <c r="S176" i="13" s="1"/>
  <c r="P177" i="13"/>
  <c r="P178" i="13"/>
  <c r="R178" i="13" s="1"/>
  <c r="P179" i="13"/>
  <c r="Q179" i="13" s="1"/>
  <c r="P180" i="13"/>
  <c r="S180" i="13" s="1"/>
  <c r="P181" i="13"/>
  <c r="R181" i="13" s="1"/>
  <c r="P182" i="13"/>
  <c r="Q182" i="13" s="1"/>
  <c r="P183" i="13"/>
  <c r="S183" i="13" s="1"/>
  <c r="P184" i="13"/>
  <c r="P185" i="13"/>
  <c r="S185" i="13" s="1"/>
  <c r="P186" i="13"/>
  <c r="R186" i="13" s="1"/>
  <c r="P187" i="13"/>
  <c r="P188" i="13"/>
  <c r="P189" i="13"/>
  <c r="Q189" i="13" s="1"/>
  <c r="P190" i="13"/>
  <c r="Q190" i="13" s="1"/>
  <c r="P191" i="13"/>
  <c r="P192" i="13"/>
  <c r="R192" i="13" s="1"/>
  <c r="P193" i="13"/>
  <c r="S193" i="13" s="1"/>
  <c r="P194" i="13"/>
  <c r="Q194" i="13" s="1"/>
  <c r="P195" i="13"/>
  <c r="Q195" i="13" s="1"/>
  <c r="P196" i="13"/>
  <c r="R196" i="13" s="1"/>
  <c r="P197" i="13"/>
  <c r="S197" i="13" s="1"/>
  <c r="P198" i="13"/>
  <c r="Q198" i="13" s="1"/>
  <c r="P199" i="13"/>
  <c r="S199" i="13" s="1"/>
  <c r="P200" i="13"/>
  <c r="P201" i="13"/>
  <c r="S201" i="13" s="1"/>
  <c r="P202" i="13"/>
  <c r="P203" i="13"/>
  <c r="R203" i="13" s="1"/>
  <c r="P204" i="13"/>
  <c r="R204" i="13" s="1"/>
  <c r="P205" i="13"/>
  <c r="S205" i="13" s="1"/>
  <c r="P206" i="13"/>
  <c r="S206" i="13" s="1"/>
  <c r="P207" i="13"/>
  <c r="P208" i="13"/>
  <c r="Q208" i="13" s="1"/>
  <c r="P209" i="13"/>
  <c r="R209" i="13" s="1"/>
  <c r="P210" i="13"/>
  <c r="Q210" i="13" s="1"/>
  <c r="P211" i="13"/>
  <c r="Q211" i="13" s="1"/>
  <c r="P212" i="13"/>
  <c r="P213" i="13"/>
  <c r="R213" i="13" s="1"/>
  <c r="P214" i="13"/>
  <c r="R214" i="13" s="1"/>
  <c r="P215" i="13"/>
  <c r="Q215" i="13" s="1"/>
  <c r="P216" i="13"/>
  <c r="Q216" i="13" s="1"/>
  <c r="P217" i="13"/>
  <c r="Q217" i="13" s="1"/>
  <c r="P218" i="13"/>
  <c r="Q218" i="13" s="1"/>
  <c r="P219" i="13"/>
  <c r="Q219" i="13" s="1"/>
  <c r="P220" i="13"/>
  <c r="P221" i="13"/>
  <c r="Q221" i="13" s="1"/>
  <c r="P222" i="13"/>
  <c r="P223" i="13"/>
  <c r="R223" i="13" s="1"/>
  <c r="P224" i="13"/>
  <c r="Q224" i="13" s="1"/>
  <c r="P225" i="13"/>
  <c r="S225" i="13" s="1"/>
  <c r="P226" i="13"/>
  <c r="P227" i="13"/>
  <c r="Q227" i="13" s="1"/>
  <c r="P228" i="13"/>
  <c r="P229" i="13"/>
  <c r="Q229" i="13" s="1"/>
  <c r="P230" i="13"/>
  <c r="P231" i="13"/>
  <c r="S231" i="13" s="1"/>
  <c r="P232" i="13"/>
  <c r="P233" i="13"/>
  <c r="S233" i="13" s="1"/>
  <c r="P234" i="13"/>
  <c r="Q234" i="13" s="1"/>
  <c r="P235" i="13"/>
  <c r="R235" i="13" s="1"/>
  <c r="P236" i="13"/>
  <c r="R236" i="13" s="1"/>
  <c r="P237" i="13"/>
  <c r="P238" i="13"/>
  <c r="R238" i="13" s="1"/>
  <c r="P239" i="13"/>
  <c r="R239" i="13" s="1"/>
  <c r="P240" i="13"/>
  <c r="Q240" i="13" s="1"/>
  <c r="P241" i="13"/>
  <c r="R241" i="13" s="1"/>
  <c r="P242" i="13"/>
  <c r="R242" i="13" s="1"/>
  <c r="P243" i="13"/>
  <c r="Q243" i="13" s="1"/>
  <c r="P244" i="13"/>
  <c r="P245" i="13"/>
  <c r="P246" i="13"/>
  <c r="P247" i="13"/>
  <c r="Q247" i="13" s="1"/>
  <c r="P248" i="13"/>
  <c r="Q248" i="13" s="1"/>
  <c r="P249" i="13"/>
  <c r="Q249" i="13" s="1"/>
  <c r="P250" i="13"/>
  <c r="S250" i="13" s="1"/>
  <c r="P251" i="13"/>
  <c r="Q251" i="13" s="1"/>
  <c r="P252" i="13"/>
  <c r="P253" i="13"/>
  <c r="Q253" i="13" s="1"/>
  <c r="P254" i="13"/>
  <c r="P255" i="13"/>
  <c r="Q255" i="13" s="1"/>
  <c r="P256" i="13"/>
  <c r="Q256" i="13" s="1"/>
  <c r="P257" i="13"/>
  <c r="S257" i="13" s="1"/>
  <c r="P258" i="13"/>
  <c r="P259" i="13"/>
  <c r="P260" i="13"/>
  <c r="P261" i="13"/>
  <c r="R261" i="13" s="1"/>
  <c r="P262" i="13"/>
  <c r="R262" i="13" s="1"/>
  <c r="P263" i="13"/>
  <c r="P264" i="13"/>
  <c r="Q264" i="13" s="1"/>
  <c r="P265" i="13"/>
  <c r="S265" i="13" s="1"/>
  <c r="P266" i="13"/>
  <c r="P267" i="13"/>
  <c r="R267" i="13" s="1"/>
  <c r="P268" i="13"/>
  <c r="R268" i="13" s="1"/>
  <c r="P269" i="13"/>
  <c r="S269" i="13" s="1"/>
  <c r="P270" i="13"/>
  <c r="S270" i="13" s="1"/>
  <c r="P271" i="13"/>
  <c r="Q271" i="13" s="1"/>
  <c r="P272" i="13"/>
  <c r="R272" i="13" s="1"/>
  <c r="P273" i="13"/>
  <c r="R273" i="13" s="1"/>
  <c r="P274" i="13"/>
  <c r="Q274" i="13" s="1"/>
  <c r="P275" i="13"/>
  <c r="R275" i="13" s="1"/>
  <c r="P276" i="13"/>
  <c r="P277" i="13"/>
  <c r="R277" i="13" s="1"/>
  <c r="P278" i="13"/>
  <c r="P279" i="13"/>
  <c r="Q279" i="13" s="1"/>
  <c r="P280" i="13"/>
  <c r="P281" i="13"/>
  <c r="Q281" i="13" s="1"/>
  <c r="P282" i="13"/>
  <c r="P283" i="13"/>
  <c r="Q283" i="13" s="1"/>
  <c r="P284" i="13"/>
  <c r="P285" i="13"/>
  <c r="Q285" i="13" s="1"/>
  <c r="P286" i="13"/>
  <c r="S286" i="13" s="1"/>
  <c r="P287" i="13"/>
  <c r="Q287" i="13" s="1"/>
  <c r="P288" i="13"/>
  <c r="Q288" i="13" s="1"/>
  <c r="P289" i="13"/>
  <c r="S289" i="13" s="1"/>
  <c r="P290" i="13"/>
  <c r="S290" i="13" s="1"/>
  <c r="P291" i="13"/>
  <c r="Q291" i="13" s="1"/>
  <c r="P292" i="13"/>
  <c r="R292" i="13" s="1"/>
  <c r="P293" i="13"/>
  <c r="P294" i="13"/>
  <c r="S294" i="13" s="1"/>
  <c r="P295" i="13"/>
  <c r="S295" i="13" s="1"/>
  <c r="P296" i="13"/>
  <c r="Q296" i="13" s="1"/>
  <c r="P297" i="13"/>
  <c r="R297" i="13" s="1"/>
  <c r="P298" i="13"/>
  <c r="S298" i="13" s="1"/>
  <c r="P299" i="13"/>
  <c r="R299" i="13" s="1"/>
  <c r="P300" i="13"/>
  <c r="R300" i="13" s="1"/>
  <c r="P301" i="13"/>
  <c r="S301" i="13" s="1"/>
  <c r="P302" i="13"/>
  <c r="S302" i="13" s="1"/>
  <c r="P303" i="13"/>
  <c r="R303" i="13" s="1"/>
  <c r="P304" i="13"/>
  <c r="Q304" i="13" s="1"/>
  <c r="P305" i="13"/>
  <c r="R305" i="13" s="1"/>
  <c r="P306" i="13"/>
  <c r="R306" i="13" s="1"/>
  <c r="P307" i="13"/>
  <c r="Q307" i="13" s="1"/>
  <c r="P308" i="13"/>
  <c r="R308" i="13" s="1"/>
  <c r="P309" i="13"/>
  <c r="R309" i="13" s="1"/>
  <c r="P310" i="13"/>
  <c r="Q310" i="13" s="1"/>
  <c r="P311" i="13"/>
  <c r="Q311" i="13" s="1"/>
  <c r="P312" i="13"/>
  <c r="P313" i="13"/>
  <c r="R313" i="13" s="1"/>
  <c r="P314" i="13"/>
  <c r="P315" i="13"/>
  <c r="R315" i="13" s="1"/>
  <c r="P316" i="13"/>
  <c r="P317" i="13"/>
  <c r="Q317" i="13" s="1"/>
  <c r="P318" i="13"/>
  <c r="S318" i="13" s="1"/>
  <c r="P319" i="13"/>
  <c r="Q319" i="13" s="1"/>
  <c r="P320" i="13"/>
  <c r="Q320" i="13" s="1"/>
  <c r="P321" i="13"/>
  <c r="R321" i="13" s="1"/>
  <c r="P322" i="13"/>
  <c r="Q322" i="13" s="1"/>
  <c r="P323" i="13"/>
  <c r="P324" i="13"/>
  <c r="P325" i="13"/>
  <c r="S325" i="13" s="1"/>
  <c r="P326" i="13"/>
  <c r="P327" i="13"/>
  <c r="P328" i="13"/>
  <c r="Q328" i="13" s="1"/>
  <c r="P329" i="13"/>
  <c r="R329" i="13" s="1"/>
  <c r="P330" i="13"/>
  <c r="Q330" i="13" s="1"/>
  <c r="P331" i="13"/>
  <c r="Q331" i="13" s="1"/>
  <c r="P332" i="13"/>
  <c r="P333" i="13"/>
  <c r="R333" i="13" s="1"/>
  <c r="P334" i="13"/>
  <c r="S334" i="13" s="1"/>
  <c r="P335" i="13"/>
  <c r="Q335" i="13" s="1"/>
  <c r="P336" i="13"/>
  <c r="Q336" i="13" s="1"/>
  <c r="P337" i="13"/>
  <c r="Q337" i="13" s="1"/>
  <c r="P338" i="13"/>
  <c r="P339" i="13"/>
  <c r="Q339" i="13" s="1"/>
  <c r="P340" i="13"/>
  <c r="Q340" i="13" s="1"/>
  <c r="P341" i="13"/>
  <c r="R341" i="13" s="1"/>
  <c r="P342" i="13"/>
  <c r="R342" i="13" s="1"/>
  <c r="P343" i="13"/>
  <c r="P344" i="13"/>
  <c r="Q344" i="13" s="1"/>
  <c r="P345" i="13"/>
  <c r="P346" i="13"/>
  <c r="P347" i="13"/>
  <c r="Q347" i="13" s="1"/>
  <c r="P348" i="13"/>
  <c r="P349" i="13"/>
  <c r="R349" i="13" s="1"/>
  <c r="P350" i="13"/>
  <c r="S350" i="13" s="1"/>
  <c r="P351" i="13"/>
  <c r="R351" i="13" s="1"/>
  <c r="P352" i="13"/>
  <c r="Q352" i="13" s="1"/>
  <c r="P353" i="13"/>
  <c r="S353" i="13" s="1"/>
  <c r="P354" i="13"/>
  <c r="Q354" i="13" s="1"/>
  <c r="P355" i="13"/>
  <c r="Q355" i="13" s="1"/>
  <c r="P356" i="13"/>
  <c r="P357" i="13"/>
  <c r="S357" i="13" s="1"/>
  <c r="P358" i="13"/>
  <c r="P359" i="13"/>
  <c r="S359" i="13" s="1"/>
  <c r="P360" i="13"/>
  <c r="Q360" i="13" s="1"/>
  <c r="P361" i="13"/>
  <c r="R361" i="13" s="1"/>
  <c r="P362" i="13"/>
  <c r="R362" i="13" s="1"/>
  <c r="P363" i="13"/>
  <c r="Q363" i="13" s="1"/>
  <c r="P364" i="13"/>
  <c r="R364" i="13" s="1"/>
  <c r="P365" i="13"/>
  <c r="Q365" i="13" s="1"/>
  <c r="P366" i="13"/>
  <c r="S366" i="13" s="1"/>
  <c r="P367" i="13"/>
  <c r="R367" i="13" s="1"/>
  <c r="P368" i="13"/>
  <c r="Q368" i="13" s="1"/>
  <c r="P369" i="13"/>
  <c r="R369" i="13" s="1"/>
  <c r="P370" i="13"/>
  <c r="P371" i="13"/>
  <c r="Q371" i="13" s="1"/>
  <c r="P372" i="13"/>
  <c r="Q372" i="13" s="1"/>
  <c r="P373" i="13"/>
  <c r="P374" i="13"/>
  <c r="R374" i="13" s="1"/>
  <c r="P375" i="13"/>
  <c r="Q375" i="13" s="1"/>
  <c r="P376" i="13"/>
  <c r="R376" i="13" s="1"/>
  <c r="P377" i="13"/>
  <c r="Q377" i="13" s="1"/>
  <c r="P378" i="13"/>
  <c r="Q378" i="13" s="1"/>
  <c r="P379" i="13"/>
  <c r="Q379" i="13" s="1"/>
  <c r="P380" i="13"/>
  <c r="P381" i="13"/>
  <c r="P382" i="13"/>
  <c r="S382" i="13" s="1"/>
  <c r="P383" i="13"/>
  <c r="P384" i="13"/>
  <c r="P385" i="13"/>
  <c r="S385" i="13" s="1"/>
  <c r="P386" i="13"/>
  <c r="Q386" i="13" s="1"/>
  <c r="P387" i="13"/>
  <c r="P388" i="13"/>
  <c r="P389" i="13"/>
  <c r="P390" i="13"/>
  <c r="S390" i="13" s="1"/>
  <c r="P391" i="13"/>
  <c r="P392" i="13"/>
  <c r="P393" i="13"/>
  <c r="S393" i="13" s="1"/>
  <c r="P394" i="13"/>
  <c r="S394" i="13" s="1"/>
  <c r="P395" i="13"/>
  <c r="Q395" i="13" s="1"/>
  <c r="P396" i="13"/>
  <c r="Q396" i="13" s="1"/>
  <c r="P397" i="13"/>
  <c r="R397" i="13" s="1"/>
  <c r="P398" i="13"/>
  <c r="P399" i="13"/>
  <c r="P400" i="13"/>
  <c r="R400" i="13" s="1"/>
  <c r="P401" i="13"/>
  <c r="Q401" i="13" s="1"/>
  <c r="P402" i="13"/>
  <c r="R402" i="13" s="1"/>
  <c r="P403" i="13"/>
  <c r="R403" i="13" s="1"/>
  <c r="P404" i="13"/>
  <c r="R404" i="13" s="1"/>
  <c r="P405" i="13"/>
  <c r="R405" i="13" s="1"/>
  <c r="P406" i="13"/>
  <c r="Q406" i="13" s="1"/>
  <c r="P407" i="13"/>
  <c r="Q407" i="13" s="1"/>
  <c r="P408" i="13"/>
  <c r="P409" i="13"/>
  <c r="Q409" i="13" s="1"/>
  <c r="P410" i="13"/>
  <c r="R410" i="13" s="1"/>
  <c r="P411" i="13"/>
  <c r="Q411" i="13" s="1"/>
  <c r="P412" i="13"/>
  <c r="P413" i="13"/>
  <c r="Q413" i="13" s="1"/>
  <c r="P414" i="13"/>
  <c r="P415" i="13"/>
  <c r="R415" i="13" s="1"/>
  <c r="P416" i="13"/>
  <c r="P417" i="13"/>
  <c r="Q417" i="13" s="1"/>
  <c r="P418" i="13"/>
  <c r="P419" i="13"/>
  <c r="P420" i="13"/>
  <c r="R420" i="13" s="1"/>
  <c r="P421" i="13"/>
  <c r="P422" i="13"/>
  <c r="R422" i="13" s="1"/>
  <c r="P423" i="13"/>
  <c r="P424" i="13"/>
  <c r="Q424" i="13" s="1"/>
  <c r="P425" i="13"/>
  <c r="S425" i="13" s="1"/>
  <c r="P426" i="13"/>
  <c r="R426" i="13" s="1"/>
  <c r="P427" i="13"/>
  <c r="Q427" i="13" s="1"/>
  <c r="P428" i="13"/>
  <c r="R428" i="13" s="1"/>
  <c r="P429" i="13"/>
  <c r="P430" i="13"/>
  <c r="P431" i="13"/>
  <c r="P432" i="13"/>
  <c r="Q432" i="13" s="1"/>
  <c r="P433" i="13"/>
  <c r="R433" i="13" s="1"/>
  <c r="P434" i="13"/>
  <c r="Q434" i="13" s="1"/>
  <c r="P435" i="13"/>
  <c r="R435" i="13" s="1"/>
  <c r="P436" i="13"/>
  <c r="P437" i="13"/>
  <c r="Q437" i="13" s="1"/>
  <c r="P438" i="13"/>
  <c r="Q438" i="13" s="1"/>
  <c r="P439" i="13"/>
  <c r="Q439" i="13" s="1"/>
  <c r="P440" i="13"/>
  <c r="Q440" i="13" s="1"/>
  <c r="P441" i="13"/>
  <c r="P442" i="13"/>
  <c r="S442" i="13" s="1"/>
  <c r="P443" i="13"/>
  <c r="Q443" i="13" s="1"/>
  <c r="P444" i="13"/>
  <c r="P445" i="13"/>
  <c r="Q445" i="13" s="1"/>
  <c r="P446" i="13"/>
  <c r="P447" i="13"/>
  <c r="Q447" i="13" s="1"/>
  <c r="P448" i="13"/>
  <c r="P449" i="13"/>
  <c r="S449" i="13" s="1"/>
  <c r="P450" i="13"/>
  <c r="P451" i="13"/>
  <c r="P452" i="13"/>
  <c r="R452" i="13" s="1"/>
  <c r="P453" i="13"/>
  <c r="R453" i="13" s="1"/>
  <c r="P454" i="13"/>
  <c r="Q454" i="13" s="1"/>
  <c r="P455" i="13"/>
  <c r="P456" i="13"/>
  <c r="Q456" i="13" s="1"/>
  <c r="P457" i="13"/>
  <c r="R457" i="13" s="1"/>
  <c r="P458" i="13"/>
  <c r="Q458" i="13" s="1"/>
  <c r="P459" i="13"/>
  <c r="Q459" i="13" s="1"/>
  <c r="P460" i="13"/>
  <c r="P461" i="13"/>
  <c r="S461" i="13" s="1"/>
  <c r="P462" i="13"/>
  <c r="P463" i="13"/>
  <c r="Q463" i="13" s="1"/>
  <c r="P464" i="13"/>
  <c r="R464" i="13" s="1"/>
  <c r="P465" i="13"/>
  <c r="Q465" i="13" s="1"/>
  <c r="P466" i="13"/>
  <c r="P467" i="13"/>
  <c r="Q467" i="13" s="1"/>
  <c r="P468" i="13"/>
  <c r="P469" i="13"/>
  <c r="R469" i="13" s="1"/>
  <c r="P470" i="13"/>
  <c r="S470" i="13" s="1"/>
  <c r="P471" i="13"/>
  <c r="Q471" i="13" s="1"/>
  <c r="P472" i="13"/>
  <c r="Q472" i="13" s="1"/>
  <c r="P473" i="13"/>
  <c r="R473" i="13" s="1"/>
  <c r="P474" i="13"/>
  <c r="Q474" i="13" s="1"/>
  <c r="P475" i="13"/>
  <c r="Q475" i="13" s="1"/>
  <c r="P476" i="13"/>
  <c r="P477" i="13"/>
  <c r="Q477" i="13" s="1"/>
  <c r="P478" i="13"/>
  <c r="P479" i="13"/>
  <c r="R479" i="13" s="1"/>
  <c r="P480" i="13"/>
  <c r="R480" i="13" s="1"/>
  <c r="P481" i="13"/>
  <c r="S481" i="13" s="1"/>
  <c r="P482" i="13"/>
  <c r="S482" i="13" s="1"/>
  <c r="P483" i="13"/>
  <c r="Q483" i="13" s="1"/>
  <c r="P484" i="13"/>
  <c r="R484" i="13" s="1"/>
  <c r="P485" i="13"/>
  <c r="R485" i="13" s="1"/>
  <c r="P486" i="13"/>
  <c r="Q486" i="13" s="1"/>
  <c r="P487" i="13"/>
  <c r="P488" i="13"/>
  <c r="Q488" i="13" s="1"/>
  <c r="P489" i="13"/>
  <c r="Q489" i="13" s="1"/>
  <c r="P490" i="13"/>
  <c r="S490" i="13" s="1"/>
  <c r="P491" i="13"/>
  <c r="Q491" i="13" s="1"/>
  <c r="P492" i="13"/>
  <c r="P493" i="13"/>
  <c r="Q493" i="13" s="1"/>
  <c r="P494" i="13"/>
  <c r="Q494" i="13" s="1"/>
  <c r="P495" i="13"/>
  <c r="Q495" i="13" s="1"/>
  <c r="P496" i="13"/>
  <c r="P497" i="13"/>
  <c r="R497" i="13" s="1"/>
  <c r="P498" i="13"/>
  <c r="S498" i="13" s="1"/>
  <c r="P499" i="13"/>
  <c r="Q499" i="13" s="1"/>
  <c r="P500" i="13"/>
  <c r="R500" i="13" s="1"/>
  <c r="P501" i="13"/>
  <c r="P502" i="13"/>
  <c r="P503" i="13"/>
  <c r="R503" i="13" s="1"/>
  <c r="P504" i="13"/>
  <c r="Q504" i="13" s="1"/>
  <c r="P505" i="13"/>
  <c r="Q505" i="13" s="1"/>
  <c r="P506" i="13"/>
  <c r="P507" i="13"/>
  <c r="Q507" i="13" s="1"/>
  <c r="P508" i="13"/>
  <c r="P509" i="13"/>
  <c r="S509" i="13" s="1"/>
  <c r="P510" i="13"/>
  <c r="Q510" i="13" s="1"/>
  <c r="P511" i="13"/>
  <c r="AG2" i="13"/>
  <c r="AF2" i="13"/>
  <c r="AE2" i="13"/>
  <c r="Y2" i="13"/>
  <c r="X2" i="13"/>
  <c r="U2" i="13"/>
  <c r="T2" i="13"/>
  <c r="P2" i="13"/>
  <c r="AD3" i="13" l="1"/>
  <c r="AM3" i="13" s="1"/>
  <c r="AL3" i="13" s="1"/>
  <c r="R384" i="13"/>
  <c r="S384" i="13"/>
  <c r="S51" i="13"/>
  <c r="Q8" i="13"/>
  <c r="R160" i="13"/>
  <c r="Z38" i="13"/>
  <c r="R27" i="13"/>
  <c r="V27" i="13" s="1"/>
  <c r="AI27" i="13" s="1"/>
  <c r="R395" i="13"/>
  <c r="R219" i="13"/>
  <c r="V219" i="13" s="1"/>
  <c r="AI219" i="13" s="1"/>
  <c r="R169" i="13"/>
  <c r="W169" i="13" s="1"/>
  <c r="Q265" i="13"/>
  <c r="S147" i="13"/>
  <c r="Q457" i="13"/>
  <c r="Q186" i="13"/>
  <c r="V186" i="13" s="1"/>
  <c r="R493" i="13"/>
  <c r="V493" i="13" s="1"/>
  <c r="AI493" i="13" s="1"/>
  <c r="R107" i="13"/>
  <c r="V107" i="13" s="1"/>
  <c r="S138" i="13"/>
  <c r="W138" i="13" s="1"/>
  <c r="Q400" i="13"/>
  <c r="V400" i="13" s="1"/>
  <c r="AI400" i="13" s="1"/>
  <c r="R353" i="13"/>
  <c r="W353" i="13" s="1"/>
  <c r="S467" i="13"/>
  <c r="Q74" i="13"/>
  <c r="V74" i="13" s="1"/>
  <c r="R325" i="13"/>
  <c r="W325" i="13" s="1"/>
  <c r="S465" i="13"/>
  <c r="Q464" i="13"/>
  <c r="Q112" i="13"/>
  <c r="Z509" i="13"/>
  <c r="Z365" i="13"/>
  <c r="AB13" i="13"/>
  <c r="AB5" i="13"/>
  <c r="AC10" i="13"/>
  <c r="Q214" i="13"/>
  <c r="V214" i="13" s="1"/>
  <c r="AI214" i="13" s="1"/>
  <c r="R390" i="13"/>
  <c r="R176" i="13"/>
  <c r="W176" i="13" s="1"/>
  <c r="Q5" i="13"/>
  <c r="Q261" i="13"/>
  <c r="V261" i="13" s="1"/>
  <c r="AI261" i="13" s="1"/>
  <c r="Q56" i="13"/>
  <c r="R443" i="13"/>
  <c r="V443" i="13" s="1"/>
  <c r="AI443" i="13" s="1"/>
  <c r="R101" i="13"/>
  <c r="W101" i="13" s="1"/>
  <c r="S272" i="13"/>
  <c r="W272" i="13" s="1"/>
  <c r="Q498" i="13"/>
  <c r="Q376" i="13"/>
  <c r="V376" i="13" s="1"/>
  <c r="AI376" i="13" s="1"/>
  <c r="Q138" i="13"/>
  <c r="V138" i="13" s="1"/>
  <c r="AI138" i="13" s="1"/>
  <c r="R442" i="13"/>
  <c r="W442" i="13" s="1"/>
  <c r="R78" i="13"/>
  <c r="V78" i="13" s="1"/>
  <c r="AI78" i="13" s="1"/>
  <c r="S261" i="13"/>
  <c r="W261" i="13" s="1"/>
  <c r="Q225" i="13"/>
  <c r="V225" i="13" s="1"/>
  <c r="AI225" i="13" s="1"/>
  <c r="Q128" i="13"/>
  <c r="R229" i="13"/>
  <c r="S238" i="13"/>
  <c r="W238" i="13" s="1"/>
  <c r="R211" i="13"/>
  <c r="V211" i="13" s="1"/>
  <c r="AI211" i="13" s="1"/>
  <c r="Q397" i="13"/>
  <c r="V397" i="13" s="1"/>
  <c r="AI397" i="13" s="1"/>
  <c r="Q257" i="13"/>
  <c r="Q176" i="13"/>
  <c r="Q129" i="13"/>
  <c r="Q88" i="13"/>
  <c r="R499" i="13"/>
  <c r="V499" i="13" s="1"/>
  <c r="AI499" i="13" s="1"/>
  <c r="R386" i="13"/>
  <c r="R350" i="13"/>
  <c r="W350" i="13" s="1"/>
  <c r="R251" i="13"/>
  <c r="V251" i="13" s="1"/>
  <c r="AI251" i="13" s="1"/>
  <c r="R99" i="13"/>
  <c r="V99" i="13" s="1"/>
  <c r="AI99" i="13" s="1"/>
  <c r="S459" i="13"/>
  <c r="S347" i="13"/>
  <c r="S251" i="13"/>
  <c r="R507" i="13"/>
  <c r="R427" i="13"/>
  <c r="R379" i="13"/>
  <c r="V379" i="13" s="1"/>
  <c r="AI379" i="13" s="1"/>
  <c r="R243" i="13"/>
  <c r="V243" i="13" s="1"/>
  <c r="AI243" i="13" s="1"/>
  <c r="Q442" i="13"/>
  <c r="Q390" i="13"/>
  <c r="Q297" i="13"/>
  <c r="Q250" i="13"/>
  <c r="Q118" i="13"/>
  <c r="R475" i="13"/>
  <c r="V475" i="13" s="1"/>
  <c r="AI475" i="13" s="1"/>
  <c r="R417" i="13"/>
  <c r="V417" i="13" s="1"/>
  <c r="AI417" i="13" s="1"/>
  <c r="R339" i="13"/>
  <c r="V339" i="13" s="1"/>
  <c r="AI339" i="13" s="1"/>
  <c r="R294" i="13"/>
  <c r="R201" i="13"/>
  <c r="R3" i="13"/>
  <c r="V3" i="13" s="1"/>
  <c r="AI3" i="13" s="1"/>
  <c r="S437" i="13"/>
  <c r="S321" i="13"/>
  <c r="S117" i="13"/>
  <c r="Z497" i="13"/>
  <c r="Z425" i="13"/>
  <c r="Z409" i="13"/>
  <c r="AC6" i="13"/>
  <c r="S355" i="13"/>
  <c r="S457" i="13"/>
  <c r="W457" i="13" s="1"/>
  <c r="Q425" i="13"/>
  <c r="Q384" i="13"/>
  <c r="V384" i="13" s="1"/>
  <c r="AI384" i="13" s="1"/>
  <c r="Q286" i="13"/>
  <c r="Q160" i="13"/>
  <c r="Q116" i="13"/>
  <c r="Q62" i="13"/>
  <c r="V62" i="13" s="1"/>
  <c r="AI62" i="13" s="1"/>
  <c r="R467" i="13"/>
  <c r="V467" i="13" s="1"/>
  <c r="AI467" i="13" s="1"/>
  <c r="R411" i="13"/>
  <c r="V411" i="13" s="1"/>
  <c r="AI411" i="13" s="1"/>
  <c r="R371" i="13"/>
  <c r="R337" i="13"/>
  <c r="V337" i="13" s="1"/>
  <c r="AI337" i="13" s="1"/>
  <c r="R283" i="13"/>
  <c r="V283" i="13" s="1"/>
  <c r="AI283" i="13" s="1"/>
  <c r="R137" i="13"/>
  <c r="W137" i="13" s="1"/>
  <c r="R69" i="13"/>
  <c r="W69" i="13" s="1"/>
  <c r="S417" i="13"/>
  <c r="S307" i="13"/>
  <c r="S195" i="13"/>
  <c r="S99" i="13"/>
  <c r="Q449" i="13"/>
  <c r="R347" i="13"/>
  <c r="V347" i="13" s="1"/>
  <c r="AI347" i="13" s="1"/>
  <c r="S329" i="13"/>
  <c r="W329" i="13" s="1"/>
  <c r="Q329" i="13"/>
  <c r="V329" i="13" s="1"/>
  <c r="AI329" i="13" s="1"/>
  <c r="Q238" i="13"/>
  <c r="V238" i="13" s="1"/>
  <c r="AI238" i="13" s="1"/>
  <c r="Q201" i="13"/>
  <c r="Q153" i="13"/>
  <c r="R459" i="13"/>
  <c r="R331" i="13"/>
  <c r="V331" i="13" s="1"/>
  <c r="AI331" i="13" s="1"/>
  <c r="R185" i="13"/>
  <c r="W185" i="13" s="1"/>
  <c r="R51" i="13"/>
  <c r="V51" i="13" s="1"/>
  <c r="S499" i="13"/>
  <c r="S411" i="13"/>
  <c r="S179" i="13"/>
  <c r="S83" i="13"/>
  <c r="R12" i="13"/>
  <c r="Q473" i="13"/>
  <c r="V473" i="13" s="1"/>
  <c r="AI473" i="13" s="1"/>
  <c r="Q270" i="13"/>
  <c r="Q193" i="13"/>
  <c r="Q150" i="13"/>
  <c r="R401" i="13"/>
  <c r="R363" i="13"/>
  <c r="V363" i="13" s="1"/>
  <c r="R274" i="13"/>
  <c r="V274" i="13" s="1"/>
  <c r="AI274" i="13" s="1"/>
  <c r="R225" i="13"/>
  <c r="R180" i="13"/>
  <c r="R112" i="13"/>
  <c r="V112" i="13" s="1"/>
  <c r="AI112" i="13" s="1"/>
  <c r="S480" i="13"/>
  <c r="W480" i="13" s="1"/>
  <c r="S386" i="13"/>
  <c r="S291" i="13"/>
  <c r="S52" i="13"/>
  <c r="S474" i="13"/>
  <c r="R474" i="13"/>
  <c r="V474" i="13" s="1"/>
  <c r="AI474" i="13" s="1"/>
  <c r="S466" i="13"/>
  <c r="Q466" i="13"/>
  <c r="S418" i="13"/>
  <c r="Q418" i="13"/>
  <c r="S402" i="13"/>
  <c r="W402" i="13" s="1"/>
  <c r="Q402" i="13"/>
  <c r="V402" i="13" s="1"/>
  <c r="AI402" i="13" s="1"/>
  <c r="S378" i="13"/>
  <c r="R378" i="13"/>
  <c r="R370" i="13"/>
  <c r="Q370" i="13"/>
  <c r="S370" i="13"/>
  <c r="S362" i="13"/>
  <c r="W362" i="13" s="1"/>
  <c r="Q362" i="13"/>
  <c r="V362" i="13" s="1"/>
  <c r="AI362" i="13" s="1"/>
  <c r="S354" i="13"/>
  <c r="R354" i="13"/>
  <c r="R346" i="13"/>
  <c r="Q346" i="13"/>
  <c r="S338" i="13"/>
  <c r="R338" i="13"/>
  <c r="S330" i="13"/>
  <c r="R330" i="13"/>
  <c r="V330" i="13" s="1"/>
  <c r="AI330" i="13" s="1"/>
  <c r="S322" i="13"/>
  <c r="R322" i="13"/>
  <c r="V322" i="13" s="1"/>
  <c r="AI322" i="13" s="1"/>
  <c r="S314" i="13"/>
  <c r="R314" i="13"/>
  <c r="S306" i="13"/>
  <c r="W306" i="13" s="1"/>
  <c r="Q306" i="13"/>
  <c r="V306" i="13" s="1"/>
  <c r="AI306" i="13" s="1"/>
  <c r="R298" i="13"/>
  <c r="W298" i="13" s="1"/>
  <c r="Q298" i="13"/>
  <c r="Q282" i="13"/>
  <c r="R282" i="13"/>
  <c r="S282" i="13"/>
  <c r="S266" i="13"/>
  <c r="R266" i="13"/>
  <c r="S258" i="13"/>
  <c r="Q258" i="13"/>
  <c r="S234" i="13"/>
  <c r="R234" i="13"/>
  <c r="V234" i="13" s="1"/>
  <c r="AI234" i="13" s="1"/>
  <c r="S226" i="13"/>
  <c r="R226" i="13"/>
  <c r="S210" i="13"/>
  <c r="R210" i="13"/>
  <c r="S202" i="13"/>
  <c r="Q202" i="13"/>
  <c r="R170" i="13"/>
  <c r="S170" i="13"/>
  <c r="R162" i="13"/>
  <c r="V162" i="13" s="1"/>
  <c r="AI162" i="13" s="1"/>
  <c r="S162" i="13"/>
  <c r="R154" i="13"/>
  <c r="S154" i="13"/>
  <c r="Q154" i="13"/>
  <c r="R146" i="13"/>
  <c r="S146" i="13"/>
  <c r="R114" i="13"/>
  <c r="Q114" i="13"/>
  <c r="S114" i="13"/>
  <c r="R106" i="13"/>
  <c r="Q106" i="13"/>
  <c r="R90" i="13"/>
  <c r="S90" i="13"/>
  <c r="Q90" i="13"/>
  <c r="R82" i="13"/>
  <c r="Q82" i="13"/>
  <c r="S82" i="13"/>
  <c r="R58" i="13"/>
  <c r="V58" i="13" s="1"/>
  <c r="AI58" i="13" s="1"/>
  <c r="S58" i="13"/>
  <c r="R50" i="13"/>
  <c r="Q50" i="13"/>
  <c r="R42" i="13"/>
  <c r="Q42" i="13"/>
  <c r="R34" i="13"/>
  <c r="S34" i="13"/>
  <c r="S26" i="13"/>
  <c r="W26" i="13" s="1"/>
  <c r="Q26" i="13"/>
  <c r="V26" i="13" s="1"/>
  <c r="AI26" i="13" s="1"/>
  <c r="Q18" i="13"/>
  <c r="R18" i="13"/>
  <c r="W18" i="13" s="1"/>
  <c r="R10" i="13"/>
  <c r="S10" i="13"/>
  <c r="Q461" i="13"/>
  <c r="Q410" i="13"/>
  <c r="Q366" i="13"/>
  <c r="Q338" i="13"/>
  <c r="Q294" i="13"/>
  <c r="Q266" i="13"/>
  <c r="Q170" i="13"/>
  <c r="V170" i="13" s="1"/>
  <c r="Q146" i="13"/>
  <c r="Q102" i="13"/>
  <c r="R490" i="13"/>
  <c r="R318" i="13"/>
  <c r="W318" i="13" s="1"/>
  <c r="R290" i="13"/>
  <c r="W290" i="13" s="1"/>
  <c r="R258" i="13"/>
  <c r="R197" i="13"/>
  <c r="W197" i="13" s="1"/>
  <c r="S229" i="13"/>
  <c r="S178" i="13"/>
  <c r="W178" i="13" s="1"/>
  <c r="S106" i="13"/>
  <c r="S506" i="13"/>
  <c r="R506" i="13"/>
  <c r="S450" i="13"/>
  <c r="Q450" i="13"/>
  <c r="Q506" i="13"/>
  <c r="Q482" i="13"/>
  <c r="Q334" i="13"/>
  <c r="Q318" i="13"/>
  <c r="Q290" i="13"/>
  <c r="Q242" i="13"/>
  <c r="V242" i="13" s="1"/>
  <c r="AI242" i="13" s="1"/>
  <c r="Q122" i="13"/>
  <c r="V122" i="13" s="1"/>
  <c r="AI122" i="13" s="1"/>
  <c r="Q6" i="13"/>
  <c r="V6" i="13" s="1"/>
  <c r="AI6" i="13" s="1"/>
  <c r="R286" i="13"/>
  <c r="W286" i="13" s="1"/>
  <c r="R157" i="13"/>
  <c r="W157" i="13" s="1"/>
  <c r="S410" i="13"/>
  <c r="W410" i="13" s="1"/>
  <c r="S346" i="13"/>
  <c r="S218" i="13"/>
  <c r="S42" i="13"/>
  <c r="S458" i="13"/>
  <c r="R458" i="13"/>
  <c r="V458" i="13" s="1"/>
  <c r="AI458" i="13" s="1"/>
  <c r="R504" i="13"/>
  <c r="V504" i="13" s="1"/>
  <c r="AI504" i="13" s="1"/>
  <c r="S504" i="13"/>
  <c r="R496" i="13"/>
  <c r="Q496" i="13"/>
  <c r="R448" i="13"/>
  <c r="Q448" i="13"/>
  <c r="S448" i="13"/>
  <c r="R432" i="13"/>
  <c r="V432" i="13" s="1"/>
  <c r="AI432" i="13" s="1"/>
  <c r="S432" i="13"/>
  <c r="R416" i="13"/>
  <c r="S416" i="13"/>
  <c r="R408" i="13"/>
  <c r="Q408" i="13"/>
  <c r="R392" i="13"/>
  <c r="Q392" i="13"/>
  <c r="S392" i="13"/>
  <c r="R368" i="13"/>
  <c r="V368" i="13" s="1"/>
  <c r="AI368" i="13" s="1"/>
  <c r="S368" i="13"/>
  <c r="R344" i="13"/>
  <c r="V344" i="13" s="1"/>
  <c r="AI344" i="13" s="1"/>
  <c r="S344" i="13"/>
  <c r="R328" i="13"/>
  <c r="S328" i="13"/>
  <c r="R312" i="13"/>
  <c r="Q312" i="13"/>
  <c r="R280" i="13"/>
  <c r="S280" i="13"/>
  <c r="Q280" i="13"/>
  <c r="R256" i="13"/>
  <c r="V256" i="13" s="1"/>
  <c r="AI256" i="13" s="1"/>
  <c r="S256" i="13"/>
  <c r="R232" i="13"/>
  <c r="S232" i="13"/>
  <c r="Q232" i="13"/>
  <c r="R224" i="13"/>
  <c r="V224" i="13" s="1"/>
  <c r="AI224" i="13" s="1"/>
  <c r="S224" i="13"/>
  <c r="R208" i="13"/>
  <c r="S208" i="13"/>
  <c r="R200" i="13"/>
  <c r="Q200" i="13"/>
  <c r="S200" i="13"/>
  <c r="S192" i="13"/>
  <c r="W192" i="13" s="1"/>
  <c r="Q192" i="13"/>
  <c r="V192" i="13" s="1"/>
  <c r="AI192" i="13" s="1"/>
  <c r="S184" i="13"/>
  <c r="R184" i="13"/>
  <c r="Q184" i="13"/>
  <c r="S152" i="13"/>
  <c r="Q152" i="13"/>
  <c r="S144" i="13"/>
  <c r="R144" i="13"/>
  <c r="V144" i="13" s="1"/>
  <c r="AI144" i="13" s="1"/>
  <c r="R136" i="13"/>
  <c r="W136" i="13" s="1"/>
  <c r="Q136" i="13"/>
  <c r="S120" i="13"/>
  <c r="R120" i="13"/>
  <c r="S96" i="13"/>
  <c r="R96" i="13"/>
  <c r="S80" i="13"/>
  <c r="Q80" i="13"/>
  <c r="S64" i="13"/>
  <c r="R64" i="13"/>
  <c r="Q64" i="13"/>
  <c r="R48" i="13"/>
  <c r="S48" i="13"/>
  <c r="R40" i="13"/>
  <c r="V40" i="13" s="1"/>
  <c r="AI40" i="13" s="1"/>
  <c r="S40" i="13"/>
  <c r="S32" i="13"/>
  <c r="R32" i="13"/>
  <c r="Q32" i="13"/>
  <c r="S16" i="13"/>
  <c r="R16" i="13"/>
  <c r="Q480" i="13"/>
  <c r="V480" i="13" s="1"/>
  <c r="AI480" i="13" s="1"/>
  <c r="Q426" i="13"/>
  <c r="Q382" i="13"/>
  <c r="Q333" i="13"/>
  <c r="V333" i="13" s="1"/>
  <c r="AI333" i="13" s="1"/>
  <c r="Q314" i="13"/>
  <c r="Q120" i="13"/>
  <c r="Q96" i="13"/>
  <c r="Q34" i="13"/>
  <c r="V34" i="13" s="1"/>
  <c r="AI34" i="13" s="1"/>
  <c r="R482" i="13"/>
  <c r="W482" i="13" s="1"/>
  <c r="R450" i="13"/>
  <c r="R418" i="13"/>
  <c r="R394" i="13"/>
  <c r="W394" i="13" s="1"/>
  <c r="R366" i="13"/>
  <c r="W366" i="13" s="1"/>
  <c r="R250" i="13"/>
  <c r="W250" i="13" s="1"/>
  <c r="R218" i="13"/>
  <c r="V218" i="13" s="1"/>
  <c r="AI218" i="13" s="1"/>
  <c r="R189" i="13"/>
  <c r="V189" i="13" s="1"/>
  <c r="AI189" i="13" s="1"/>
  <c r="R152" i="13"/>
  <c r="R102" i="13"/>
  <c r="R56" i="13"/>
  <c r="W56" i="13" s="1"/>
  <c r="R8" i="13"/>
  <c r="S397" i="13"/>
  <c r="W397" i="13" s="1"/>
  <c r="S333" i="13"/>
  <c r="W333" i="13" s="1"/>
  <c r="S274" i="13"/>
  <c r="S214" i="13"/>
  <c r="W214" i="13" s="1"/>
  <c r="S88" i="13"/>
  <c r="W88" i="13" s="1"/>
  <c r="Z489" i="13"/>
  <c r="Z457" i="13"/>
  <c r="Z433" i="13"/>
  <c r="Z401" i="13"/>
  <c r="Z369" i="13"/>
  <c r="Z361" i="13"/>
  <c r="Z353" i="13"/>
  <c r="Z345" i="13"/>
  <c r="Z337" i="13"/>
  <c r="Z329" i="13"/>
  <c r="Z473" i="13"/>
  <c r="Z441" i="13"/>
  <c r="Z385" i="13"/>
  <c r="S502" i="13"/>
  <c r="Q502" i="13"/>
  <c r="S486" i="13"/>
  <c r="R486" i="13"/>
  <c r="V486" i="13" s="1"/>
  <c r="AI486" i="13" s="1"/>
  <c r="S478" i="13"/>
  <c r="R478" i="13"/>
  <c r="Q478" i="13"/>
  <c r="S462" i="13"/>
  <c r="R462" i="13"/>
  <c r="Q462" i="13"/>
  <c r="S446" i="13"/>
  <c r="R446" i="13"/>
  <c r="S430" i="13"/>
  <c r="R430" i="13"/>
  <c r="Q430" i="13"/>
  <c r="S422" i="13"/>
  <c r="W422" i="13" s="1"/>
  <c r="Q422" i="13"/>
  <c r="V422" i="13" s="1"/>
  <c r="AI422" i="13" s="1"/>
  <c r="S406" i="13"/>
  <c r="R406" i="13"/>
  <c r="S374" i="13"/>
  <c r="W374" i="13" s="1"/>
  <c r="Q374" i="13"/>
  <c r="V374" i="13" s="1"/>
  <c r="AI374" i="13" s="1"/>
  <c r="S358" i="13"/>
  <c r="R358" i="13"/>
  <c r="Q358" i="13"/>
  <c r="R278" i="13"/>
  <c r="S278" i="13"/>
  <c r="S262" i="13"/>
  <c r="W262" i="13" s="1"/>
  <c r="Q262" i="13"/>
  <c r="V262" i="13" s="1"/>
  <c r="S246" i="13"/>
  <c r="R246" i="13"/>
  <c r="Q246" i="13"/>
  <c r="S230" i="13"/>
  <c r="R230" i="13"/>
  <c r="S222" i="13"/>
  <c r="Q222" i="13"/>
  <c r="R222" i="13"/>
  <c r="Q206" i="13"/>
  <c r="R206" i="13"/>
  <c r="W206" i="13" s="1"/>
  <c r="S190" i="13"/>
  <c r="R190" i="13"/>
  <c r="V190" i="13" s="1"/>
  <c r="AI190" i="13" s="1"/>
  <c r="S174" i="13"/>
  <c r="Q174" i="13"/>
  <c r="R174" i="13"/>
  <c r="S134" i="13"/>
  <c r="R134" i="13"/>
  <c r="S126" i="13"/>
  <c r="W126" i="13" s="1"/>
  <c r="Q126" i="13"/>
  <c r="V126" i="13" s="1"/>
  <c r="R86" i="13"/>
  <c r="S86" i="13"/>
  <c r="S46" i="13"/>
  <c r="R46" i="13"/>
  <c r="Q46" i="13"/>
  <c r="R30" i="13"/>
  <c r="V30" i="13" s="1"/>
  <c r="AI30" i="13" s="1"/>
  <c r="S30" i="13"/>
  <c r="R470" i="13"/>
  <c r="W470" i="13" s="1"/>
  <c r="R334" i="13"/>
  <c r="W334" i="13" s="1"/>
  <c r="S6" i="13"/>
  <c r="W6" i="13" s="1"/>
  <c r="Z472" i="13"/>
  <c r="Q343" i="13"/>
  <c r="S343" i="13"/>
  <c r="Z481" i="13"/>
  <c r="Z393" i="13"/>
  <c r="R509" i="13"/>
  <c r="W509" i="13" s="1"/>
  <c r="Q509" i="13"/>
  <c r="Q501" i="13"/>
  <c r="S501" i="13"/>
  <c r="R501" i="13"/>
  <c r="S485" i="13"/>
  <c r="W485" i="13" s="1"/>
  <c r="Q485" i="13"/>
  <c r="V485" i="13" s="1"/>
  <c r="AI485" i="13" s="1"/>
  <c r="Q453" i="13"/>
  <c r="V453" i="13" s="1"/>
  <c r="AI453" i="13" s="1"/>
  <c r="S453" i="13"/>
  <c r="W453" i="13" s="1"/>
  <c r="S429" i="13"/>
  <c r="R429" i="13"/>
  <c r="S421" i="13"/>
  <c r="R421" i="13"/>
  <c r="S389" i="13"/>
  <c r="R389" i="13"/>
  <c r="Q389" i="13"/>
  <c r="R381" i="13"/>
  <c r="S381" i="13"/>
  <c r="Q373" i="13"/>
  <c r="R373" i="13"/>
  <c r="S365" i="13"/>
  <c r="R365" i="13"/>
  <c r="V365" i="13" s="1"/>
  <c r="AI365" i="13" s="1"/>
  <c r="S293" i="13"/>
  <c r="Q293" i="13"/>
  <c r="R293" i="13"/>
  <c r="Q245" i="13"/>
  <c r="R245" i="13"/>
  <c r="S237" i="13"/>
  <c r="Q237" i="13"/>
  <c r="R173" i="13"/>
  <c r="S173" i="13"/>
  <c r="S165" i="13"/>
  <c r="R165" i="13"/>
  <c r="V165" i="13" s="1"/>
  <c r="AI165" i="13" s="1"/>
  <c r="R141" i="13"/>
  <c r="V141" i="13" s="1"/>
  <c r="AI141" i="13" s="1"/>
  <c r="S141" i="13"/>
  <c r="S125" i="13"/>
  <c r="R125" i="13"/>
  <c r="S93" i="13"/>
  <c r="R93" i="13"/>
  <c r="V93" i="13" s="1"/>
  <c r="AI93" i="13" s="1"/>
  <c r="Q446" i="13"/>
  <c r="Q421" i="13"/>
  <c r="Q350" i="13"/>
  <c r="Q302" i="13"/>
  <c r="Q278" i="13"/>
  <c r="Q230" i="13"/>
  <c r="Q157" i="13"/>
  <c r="Q133" i="13"/>
  <c r="Q86" i="13"/>
  <c r="R437" i="13"/>
  <c r="V437" i="13" s="1"/>
  <c r="AI437" i="13" s="1"/>
  <c r="R382" i="13"/>
  <c r="R357" i="13"/>
  <c r="W357" i="13" s="1"/>
  <c r="R301" i="13"/>
  <c r="W301" i="13" s="1"/>
  <c r="R270" i="13"/>
  <c r="W270" i="13" s="1"/>
  <c r="R237" i="13"/>
  <c r="R133" i="13"/>
  <c r="W133" i="13" s="1"/>
  <c r="S434" i="13"/>
  <c r="S376" i="13"/>
  <c r="W376" i="13" s="1"/>
  <c r="S189" i="13"/>
  <c r="S74" i="13"/>
  <c r="W74" i="13" s="1"/>
  <c r="Q431" i="13"/>
  <c r="S431" i="13"/>
  <c r="Z505" i="13"/>
  <c r="Z465" i="13"/>
  <c r="Z449" i="13"/>
  <c r="Z417" i="13"/>
  <c r="Z377" i="13"/>
  <c r="S510" i="13"/>
  <c r="R510" i="13"/>
  <c r="V510" i="13" s="1"/>
  <c r="AI510" i="13" s="1"/>
  <c r="S494" i="13"/>
  <c r="R494" i="13"/>
  <c r="V494" i="13" s="1"/>
  <c r="AI494" i="13" s="1"/>
  <c r="S454" i="13"/>
  <c r="R454" i="13"/>
  <c r="S438" i="13"/>
  <c r="R438" i="13"/>
  <c r="V438" i="13" s="1"/>
  <c r="AI438" i="13" s="1"/>
  <c r="S414" i="13"/>
  <c r="R414" i="13"/>
  <c r="Q414" i="13"/>
  <c r="S398" i="13"/>
  <c r="R398" i="13"/>
  <c r="Q398" i="13"/>
  <c r="S342" i="13"/>
  <c r="W342" i="13" s="1"/>
  <c r="Q342" i="13"/>
  <c r="V342" i="13" s="1"/>
  <c r="AI342" i="13" s="1"/>
  <c r="S326" i="13"/>
  <c r="R326" i="13"/>
  <c r="Q326" i="13"/>
  <c r="S310" i="13"/>
  <c r="R310" i="13"/>
  <c r="V310" i="13" s="1"/>
  <c r="AI310" i="13" s="1"/>
  <c r="S254" i="13"/>
  <c r="R254" i="13"/>
  <c r="S198" i="13"/>
  <c r="R198" i="13"/>
  <c r="V198" i="13" s="1"/>
  <c r="AI198" i="13" s="1"/>
  <c r="R182" i="13"/>
  <c r="V182" i="13" s="1"/>
  <c r="AI182" i="13" s="1"/>
  <c r="S182" i="13"/>
  <c r="S166" i="13"/>
  <c r="W166" i="13" s="1"/>
  <c r="Q166" i="13"/>
  <c r="V166" i="13" s="1"/>
  <c r="AI166" i="13" s="1"/>
  <c r="Q158" i="13"/>
  <c r="R158" i="13"/>
  <c r="W158" i="13" s="1"/>
  <c r="R142" i="13"/>
  <c r="Q142" i="13"/>
  <c r="S142" i="13"/>
  <c r="S110" i="13"/>
  <c r="R110" i="13"/>
  <c r="Q110" i="13"/>
  <c r="S94" i="13"/>
  <c r="W94" i="13" s="1"/>
  <c r="Q94" i="13"/>
  <c r="V94" i="13" s="1"/>
  <c r="AI94" i="13" s="1"/>
  <c r="R70" i="13"/>
  <c r="V70" i="13" s="1"/>
  <c r="AI70" i="13" s="1"/>
  <c r="S70" i="13"/>
  <c r="S54" i="13"/>
  <c r="Q54" i="13"/>
  <c r="S38" i="13"/>
  <c r="W38" i="13" s="1"/>
  <c r="Q38" i="13"/>
  <c r="R22" i="13"/>
  <c r="Q22" i="13"/>
  <c r="S14" i="13"/>
  <c r="Q14" i="13"/>
  <c r="Q134" i="13"/>
  <c r="R502" i="13"/>
  <c r="R302" i="13"/>
  <c r="W302" i="13" s="1"/>
  <c r="S78" i="13"/>
  <c r="R324" i="13"/>
  <c r="Q324" i="13"/>
  <c r="S140" i="13"/>
  <c r="Q140" i="13"/>
  <c r="W12" i="13"/>
  <c r="Q490" i="13"/>
  <c r="Q470" i="13"/>
  <c r="Q416" i="13"/>
  <c r="Q394" i="13"/>
  <c r="Q349" i="13"/>
  <c r="V349" i="13" s="1"/>
  <c r="AI349" i="13" s="1"/>
  <c r="Q325" i="13"/>
  <c r="Q301" i="13"/>
  <c r="Q272" i="13"/>
  <c r="V272" i="13" s="1"/>
  <c r="AI272" i="13" s="1"/>
  <c r="Q254" i="13"/>
  <c r="Q226" i="13"/>
  <c r="V226" i="13" s="1"/>
  <c r="AI226" i="13" s="1"/>
  <c r="Q205" i="13"/>
  <c r="Q178" i="13"/>
  <c r="V178" i="13" s="1"/>
  <c r="AI178" i="13" s="1"/>
  <c r="Q48" i="13"/>
  <c r="Q16" i="13"/>
  <c r="R498" i="13"/>
  <c r="W498" i="13" s="1"/>
  <c r="R466" i="13"/>
  <c r="R434" i="13"/>
  <c r="V434" i="13" s="1"/>
  <c r="AI434" i="13" s="1"/>
  <c r="R202" i="13"/>
  <c r="R128" i="13"/>
  <c r="W128" i="13" s="1"/>
  <c r="R80" i="13"/>
  <c r="S493" i="13"/>
  <c r="S426" i="13"/>
  <c r="W426" i="13" s="1"/>
  <c r="S242" i="13"/>
  <c r="W242" i="13" s="1"/>
  <c r="S186" i="13"/>
  <c r="W186" i="13" s="1"/>
  <c r="S62" i="13"/>
  <c r="W62" i="13" s="1"/>
  <c r="Q481" i="13"/>
  <c r="Q169" i="13"/>
  <c r="R491" i="13"/>
  <c r="V491" i="13" s="1"/>
  <c r="AI491" i="13" s="1"/>
  <c r="R393" i="13"/>
  <c r="W393" i="13" s="1"/>
  <c r="R307" i="13"/>
  <c r="R193" i="13"/>
  <c r="W193" i="13" s="1"/>
  <c r="R179" i="13"/>
  <c r="V179" i="13" s="1"/>
  <c r="AI179" i="13" s="1"/>
  <c r="S507" i="13"/>
  <c r="W507" i="13" s="1"/>
  <c r="S475" i="13"/>
  <c r="W475" i="13" s="1"/>
  <c r="S395" i="13"/>
  <c r="W395" i="13" s="1"/>
  <c r="S313" i="13"/>
  <c r="W313" i="13" s="1"/>
  <c r="S3" i="13"/>
  <c r="Q385" i="13"/>
  <c r="Q353" i="13"/>
  <c r="R289" i="13"/>
  <c r="W289" i="13" s="1"/>
  <c r="R153" i="13"/>
  <c r="R131" i="13"/>
  <c r="R105" i="13"/>
  <c r="W105" i="13" s="1"/>
  <c r="R83" i="13"/>
  <c r="V83" i="13" s="1"/>
  <c r="AI83" i="13" s="1"/>
  <c r="R29" i="13"/>
  <c r="W29" i="13" s="1"/>
  <c r="R13" i="13"/>
  <c r="W13" i="13" s="1"/>
  <c r="S473" i="13"/>
  <c r="W473" i="13" s="1"/>
  <c r="S443" i="13"/>
  <c r="S363" i="13"/>
  <c r="S219" i="13"/>
  <c r="W219" i="13" s="1"/>
  <c r="S107" i="13"/>
  <c r="W107" i="13" s="1"/>
  <c r="Z138" i="13"/>
  <c r="Z321" i="13"/>
  <c r="Z313" i="13"/>
  <c r="Z305" i="13"/>
  <c r="Z297" i="13"/>
  <c r="Z289" i="13"/>
  <c r="Z281" i="13"/>
  <c r="Z273" i="13"/>
  <c r="Z265" i="13"/>
  <c r="Z257" i="13"/>
  <c r="Z249" i="13"/>
  <c r="Z241" i="13"/>
  <c r="Z233" i="13"/>
  <c r="Z225" i="13"/>
  <c r="Z217" i="13"/>
  <c r="Z209" i="13"/>
  <c r="Z201" i="13"/>
  <c r="Z193" i="13"/>
  <c r="Z185" i="13"/>
  <c r="Z177" i="13"/>
  <c r="Z169" i="13"/>
  <c r="Z161" i="13"/>
  <c r="Z153" i="13"/>
  <c r="Z145" i="13"/>
  <c r="Z137" i="13"/>
  <c r="Z129" i="13"/>
  <c r="Z121" i="13"/>
  <c r="Z113" i="13"/>
  <c r="Z105" i="13"/>
  <c r="Z97" i="13"/>
  <c r="Z89" i="13"/>
  <c r="Z81" i="13"/>
  <c r="Z73" i="13"/>
  <c r="Z57" i="13"/>
  <c r="Z41" i="13"/>
  <c r="Z33" i="13"/>
  <c r="Z25" i="13"/>
  <c r="AA510" i="13"/>
  <c r="AA502" i="13"/>
  <c r="AA494" i="13"/>
  <c r="AA486" i="13"/>
  <c r="AA478" i="13"/>
  <c r="AA470" i="13"/>
  <c r="AA462" i="13"/>
  <c r="AA454" i="13"/>
  <c r="AA446" i="13"/>
  <c r="AA438" i="13"/>
  <c r="AA430" i="13"/>
  <c r="AA414" i="13"/>
  <c r="AA406" i="13"/>
  <c r="AA398" i="13"/>
  <c r="AA390" i="13"/>
  <c r="AA382" i="13"/>
  <c r="AA374" i="13"/>
  <c r="AA366" i="13"/>
  <c r="AA350" i="13"/>
  <c r="AA342" i="13"/>
  <c r="AA334" i="13"/>
  <c r="AA326" i="13"/>
  <c r="AA310" i="13"/>
  <c r="Z384" i="13"/>
  <c r="Z240" i="13"/>
  <c r="Z136" i="13"/>
  <c r="Z128" i="13"/>
  <c r="Z88" i="13"/>
  <c r="Z80" i="13"/>
  <c r="Z72" i="13"/>
  <c r="Z56" i="13"/>
  <c r="Z40" i="13"/>
  <c r="Z32" i="13"/>
  <c r="AA509" i="13"/>
  <c r="AA493" i="13"/>
  <c r="AA485" i="13"/>
  <c r="AA477" i="13"/>
  <c r="AA469" i="13"/>
  <c r="AA461" i="13"/>
  <c r="AA445" i="13"/>
  <c r="AA437" i="13"/>
  <c r="AA429" i="13"/>
  <c r="AA405" i="13"/>
  <c r="AA317" i="13"/>
  <c r="AC13" i="13"/>
  <c r="Q69" i="13"/>
  <c r="R481" i="13"/>
  <c r="W481" i="13" s="1"/>
  <c r="R465" i="13"/>
  <c r="V465" i="13" s="1"/>
  <c r="AI465" i="13" s="1"/>
  <c r="R5" i="13"/>
  <c r="W5" i="13" s="1"/>
  <c r="S297" i="13"/>
  <c r="W297" i="13" s="1"/>
  <c r="R265" i="13"/>
  <c r="W265" i="13" s="1"/>
  <c r="R161" i="13"/>
  <c r="W161" i="13" s="1"/>
  <c r="S401" i="13"/>
  <c r="S379" i="13"/>
  <c r="V297" i="13"/>
  <c r="AI297" i="13" s="1"/>
  <c r="Z338" i="13"/>
  <c r="Z2" i="13"/>
  <c r="S476" i="13"/>
  <c r="R476" i="13"/>
  <c r="Q476" i="13"/>
  <c r="R436" i="13"/>
  <c r="S436" i="13"/>
  <c r="R388" i="13"/>
  <c r="S388" i="13"/>
  <c r="R348" i="13"/>
  <c r="Q348" i="13"/>
  <c r="R316" i="13"/>
  <c r="Q316" i="13"/>
  <c r="S276" i="13"/>
  <c r="R276" i="13"/>
  <c r="R260" i="13"/>
  <c r="S260" i="13"/>
  <c r="S244" i="13"/>
  <c r="R244" i="13"/>
  <c r="Q28" i="13"/>
  <c r="R28" i="13"/>
  <c r="Z493" i="13"/>
  <c r="Z469" i="13"/>
  <c r="Z453" i="13"/>
  <c r="Z429" i="13"/>
  <c r="Z421" i="13"/>
  <c r="Z405" i="13"/>
  <c r="Z389" i="13"/>
  <c r="Z373" i="13"/>
  <c r="Z357" i="13"/>
  <c r="Z341" i="13"/>
  <c r="Z317" i="13"/>
  <c r="Z301" i="13"/>
  <c r="V328" i="13"/>
  <c r="AI328" i="13" s="1"/>
  <c r="Q108" i="13"/>
  <c r="Q36" i="13"/>
  <c r="R431" i="13"/>
  <c r="V457" i="13"/>
  <c r="AI457" i="13" s="1"/>
  <c r="Z65" i="13"/>
  <c r="Z282" i="13"/>
  <c r="Z49" i="13"/>
  <c r="Z346" i="13"/>
  <c r="Z9" i="13"/>
  <c r="Z147" i="13"/>
  <c r="Z218" i="13"/>
  <c r="S508" i="13"/>
  <c r="R508" i="13"/>
  <c r="Q508" i="13"/>
  <c r="R492" i="13"/>
  <c r="S492" i="13"/>
  <c r="R468" i="13"/>
  <c r="S468" i="13"/>
  <c r="S460" i="13"/>
  <c r="R460" i="13"/>
  <c r="R444" i="13"/>
  <c r="Q444" i="13"/>
  <c r="R412" i="13"/>
  <c r="Q412" i="13"/>
  <c r="S412" i="13"/>
  <c r="S396" i="13"/>
  <c r="R396" i="13"/>
  <c r="V396" i="13" s="1"/>
  <c r="AI396" i="13" s="1"/>
  <c r="R380" i="13"/>
  <c r="S380" i="13"/>
  <c r="Q380" i="13"/>
  <c r="S372" i="13"/>
  <c r="R372" i="13"/>
  <c r="V372" i="13" s="1"/>
  <c r="AI372" i="13" s="1"/>
  <c r="R356" i="13"/>
  <c r="S356" i="13"/>
  <c r="S340" i="13"/>
  <c r="R340" i="13"/>
  <c r="V340" i="13" s="1"/>
  <c r="AI340" i="13" s="1"/>
  <c r="S332" i="13"/>
  <c r="R332" i="13"/>
  <c r="R284" i="13"/>
  <c r="Q284" i="13"/>
  <c r="S252" i="13"/>
  <c r="R252" i="13"/>
  <c r="Q252" i="13"/>
  <c r="S228" i="13"/>
  <c r="R228" i="13"/>
  <c r="R220" i="13"/>
  <c r="S220" i="13"/>
  <c r="Q220" i="13"/>
  <c r="S212" i="13"/>
  <c r="R212" i="13"/>
  <c r="Q188" i="13"/>
  <c r="R188" i="13"/>
  <c r="W180" i="13"/>
  <c r="S156" i="13"/>
  <c r="Q156" i="13"/>
  <c r="R100" i="13"/>
  <c r="S100" i="13"/>
  <c r="S92" i="13"/>
  <c r="Q92" i="13"/>
  <c r="R68" i="13"/>
  <c r="V68" i="13" s="1"/>
  <c r="AI68" i="13" s="1"/>
  <c r="S68" i="13"/>
  <c r="S20" i="13"/>
  <c r="R20" i="13"/>
  <c r="S4" i="13"/>
  <c r="R4" i="13"/>
  <c r="Q500" i="13"/>
  <c r="Q452" i="13"/>
  <c r="Q268" i="13"/>
  <c r="Q244" i="13"/>
  <c r="Q196" i="13"/>
  <c r="Q12" i="13"/>
  <c r="R172" i="13"/>
  <c r="V172" i="13" s="1"/>
  <c r="AI172" i="13" s="1"/>
  <c r="R84" i="13"/>
  <c r="W84" i="13" s="1"/>
  <c r="S495" i="13"/>
  <c r="S439" i="13"/>
  <c r="S420" i="13"/>
  <c r="W420" i="13" s="1"/>
  <c r="S348" i="13"/>
  <c r="S164" i="13"/>
  <c r="W164" i="13" s="1"/>
  <c r="S124" i="13"/>
  <c r="S60" i="13"/>
  <c r="Z501" i="13"/>
  <c r="Z485" i="13"/>
  <c r="Z477" i="13"/>
  <c r="Z461" i="13"/>
  <c r="Z445" i="13"/>
  <c r="Z437" i="13"/>
  <c r="Z413" i="13"/>
  <c r="Z397" i="13"/>
  <c r="Z381" i="13"/>
  <c r="Z349" i="13"/>
  <c r="Z333" i="13"/>
  <c r="Z325" i="13"/>
  <c r="Z309" i="13"/>
  <c r="Q364" i="13"/>
  <c r="Q292" i="13"/>
  <c r="Q84" i="13"/>
  <c r="R495" i="13"/>
  <c r="V495" i="13" s="1"/>
  <c r="AI495" i="13" s="1"/>
  <c r="R156" i="13"/>
  <c r="R140" i="13"/>
  <c r="R52" i="13"/>
  <c r="S364" i="13"/>
  <c r="W364" i="13" s="1"/>
  <c r="S311" i="13"/>
  <c r="S279" i="13"/>
  <c r="S76" i="13"/>
  <c r="W76" i="13" s="1"/>
  <c r="Q460" i="13"/>
  <c r="Q436" i="13"/>
  <c r="Q388" i="13"/>
  <c r="V229" i="13"/>
  <c r="AI229" i="13" s="1"/>
  <c r="Q204" i="13"/>
  <c r="Q180" i="13"/>
  <c r="Q132" i="13"/>
  <c r="R167" i="13"/>
  <c r="V167" i="13" s="1"/>
  <c r="AI167" i="13" s="1"/>
  <c r="W490" i="13"/>
  <c r="S308" i="13"/>
  <c r="W308" i="13" s="1"/>
  <c r="S292" i="13"/>
  <c r="W292" i="13" s="1"/>
  <c r="S236" i="13"/>
  <c r="W236" i="13" s="1"/>
  <c r="S215" i="13"/>
  <c r="S196" i="13"/>
  <c r="W196" i="13" s="1"/>
  <c r="S36" i="13"/>
  <c r="W36" i="13" s="1"/>
  <c r="S505" i="13"/>
  <c r="R505" i="13"/>
  <c r="V505" i="13" s="1"/>
  <c r="AI505" i="13" s="1"/>
  <c r="S497" i="13"/>
  <c r="W497" i="13" s="1"/>
  <c r="Q497" i="13"/>
  <c r="R441" i="13"/>
  <c r="S441" i="13"/>
  <c r="S433" i="13"/>
  <c r="W433" i="13" s="1"/>
  <c r="Q433" i="13"/>
  <c r="S409" i="13"/>
  <c r="R409" i="13"/>
  <c r="V409" i="13" s="1"/>
  <c r="AI409" i="13" s="1"/>
  <c r="S377" i="13"/>
  <c r="R377" i="13"/>
  <c r="V377" i="13" s="1"/>
  <c r="AI377" i="13" s="1"/>
  <c r="S369" i="13"/>
  <c r="W369" i="13" s="1"/>
  <c r="Q369" i="13"/>
  <c r="R345" i="13"/>
  <c r="S345" i="13"/>
  <c r="S305" i="13"/>
  <c r="W305" i="13" s="1"/>
  <c r="Q305" i="13"/>
  <c r="S281" i="13"/>
  <c r="R281" i="13"/>
  <c r="V281" i="13" s="1"/>
  <c r="AI281" i="13" s="1"/>
  <c r="S273" i="13"/>
  <c r="W273" i="13" s="1"/>
  <c r="Q273" i="13"/>
  <c r="S249" i="13"/>
  <c r="R249" i="13"/>
  <c r="V249" i="13" s="1"/>
  <c r="AI249" i="13" s="1"/>
  <c r="S241" i="13"/>
  <c r="W241" i="13" s="1"/>
  <c r="Q241" i="13"/>
  <c r="W225" i="13"/>
  <c r="S217" i="13"/>
  <c r="R217" i="13"/>
  <c r="V217" i="13" s="1"/>
  <c r="AI217" i="13" s="1"/>
  <c r="S209" i="13"/>
  <c r="W209" i="13" s="1"/>
  <c r="Q209" i="13"/>
  <c r="S177" i="13"/>
  <c r="R177" i="13"/>
  <c r="Q177" i="13"/>
  <c r="S145" i="13"/>
  <c r="R145" i="13"/>
  <c r="Q145" i="13"/>
  <c r="S121" i="13"/>
  <c r="R121" i="13"/>
  <c r="V121" i="13" s="1"/>
  <c r="AI121" i="13" s="1"/>
  <c r="S113" i="13"/>
  <c r="R113" i="13"/>
  <c r="Q113" i="13"/>
  <c r="S97" i="13"/>
  <c r="R97" i="13"/>
  <c r="V97" i="13" s="1"/>
  <c r="AI97" i="13" s="1"/>
  <c r="S89" i="13"/>
  <c r="R89" i="13"/>
  <c r="S81" i="13"/>
  <c r="R81" i="13"/>
  <c r="Q81" i="13"/>
  <c r="S73" i="13"/>
  <c r="R73" i="13"/>
  <c r="V73" i="13" s="1"/>
  <c r="AI73" i="13" s="1"/>
  <c r="S65" i="13"/>
  <c r="R65" i="13"/>
  <c r="S49" i="13"/>
  <c r="R49" i="13"/>
  <c r="Q49" i="13"/>
  <c r="S41" i="13"/>
  <c r="R41" i="13"/>
  <c r="V41" i="13" s="1"/>
  <c r="AI41" i="13" s="1"/>
  <c r="S33" i="13"/>
  <c r="R33" i="13"/>
  <c r="S25" i="13"/>
  <c r="R25" i="13"/>
  <c r="V25" i="13" s="1"/>
  <c r="AI25" i="13" s="1"/>
  <c r="S17" i="13"/>
  <c r="R17" i="13"/>
  <c r="Q17" i="13"/>
  <c r="S9" i="13"/>
  <c r="R9" i="13"/>
  <c r="V9" i="13" s="1"/>
  <c r="AI9" i="13" s="1"/>
  <c r="Q484" i="13"/>
  <c r="V410" i="13"/>
  <c r="AI410" i="13" s="1"/>
  <c r="V386" i="13"/>
  <c r="AI386" i="13" s="1"/>
  <c r="Q361" i="13"/>
  <c r="Q313" i="13"/>
  <c r="Q300" i="13"/>
  <c r="Q289" i="13"/>
  <c r="Q276" i="13"/>
  <c r="Q228" i="13"/>
  <c r="Q105" i="13"/>
  <c r="Q57" i="13"/>
  <c r="Q44" i="13"/>
  <c r="Q33" i="13"/>
  <c r="Q20" i="13"/>
  <c r="R439" i="13"/>
  <c r="V439" i="13" s="1"/>
  <c r="AI439" i="13" s="1"/>
  <c r="R375" i="13"/>
  <c r="V375" i="13" s="1"/>
  <c r="AI375" i="13" s="1"/>
  <c r="R311" i="13"/>
  <c r="V311" i="13" s="1"/>
  <c r="AI311" i="13" s="1"/>
  <c r="R287" i="13"/>
  <c r="V287" i="13" s="1"/>
  <c r="AI287" i="13" s="1"/>
  <c r="R247" i="13"/>
  <c r="V247" i="13" s="1"/>
  <c r="AI247" i="13" s="1"/>
  <c r="R124" i="13"/>
  <c r="V124" i="13" s="1"/>
  <c r="AI124" i="13" s="1"/>
  <c r="R108" i="13"/>
  <c r="W108" i="13" s="1"/>
  <c r="S489" i="13"/>
  <c r="S471" i="13"/>
  <c r="S452" i="13"/>
  <c r="W452" i="13" s="1"/>
  <c r="S361" i="13"/>
  <c r="W361" i="13" s="1"/>
  <c r="S324" i="13"/>
  <c r="S255" i="13"/>
  <c r="S71" i="13"/>
  <c r="AA422" i="13"/>
  <c r="AA358" i="13"/>
  <c r="Q503" i="13"/>
  <c r="S503" i="13"/>
  <c r="W503" i="13" s="1"/>
  <c r="S487" i="13"/>
  <c r="Q487" i="13"/>
  <c r="R487" i="13"/>
  <c r="Q455" i="13"/>
  <c r="S455" i="13"/>
  <c r="R455" i="13"/>
  <c r="Q423" i="13"/>
  <c r="R423" i="13"/>
  <c r="Q231" i="13"/>
  <c r="R231" i="13"/>
  <c r="W231" i="13" s="1"/>
  <c r="Q207" i="13"/>
  <c r="S207" i="13"/>
  <c r="Q183" i="13"/>
  <c r="R183" i="13"/>
  <c r="W183" i="13" s="1"/>
  <c r="R159" i="13"/>
  <c r="Q159" i="13"/>
  <c r="S159" i="13"/>
  <c r="Q135" i="13"/>
  <c r="S135" i="13"/>
  <c r="W135" i="13" s="1"/>
  <c r="Q119" i="13"/>
  <c r="S119" i="13"/>
  <c r="R95" i="13"/>
  <c r="W95" i="13" s="1"/>
  <c r="Q95" i="13"/>
  <c r="Q79" i="13"/>
  <c r="S79" i="13"/>
  <c r="W79" i="13" s="1"/>
  <c r="S47" i="13"/>
  <c r="W47" i="13" s="1"/>
  <c r="Q47" i="13"/>
  <c r="R15" i="13"/>
  <c r="W15" i="13" s="1"/>
  <c r="Q15" i="13"/>
  <c r="Q492" i="13"/>
  <c r="Q420" i="13"/>
  <c r="Q236" i="13"/>
  <c r="S287" i="13"/>
  <c r="Z504" i="13"/>
  <c r="Z488" i="13"/>
  <c r="Z456" i="13"/>
  <c r="Z432" i="13"/>
  <c r="Z408" i="13"/>
  <c r="Z392" i="13"/>
  <c r="Z376" i="13"/>
  <c r="Z368" i="13"/>
  <c r="Z360" i="13"/>
  <c r="Z336" i="13"/>
  <c r="Z320" i="13"/>
  <c r="Z312" i="13"/>
  <c r="Z304" i="13"/>
  <c r="Z288" i="13"/>
  <c r="Z272" i="13"/>
  <c r="Z256" i="13"/>
  <c r="Z232" i="13"/>
  <c r="Z200" i="13"/>
  <c r="Z160" i="13"/>
  <c r="Z144" i="13"/>
  <c r="Z120" i="13"/>
  <c r="Z96" i="13"/>
  <c r="AA421" i="13"/>
  <c r="Q511" i="13"/>
  <c r="S511" i="13"/>
  <c r="Q391" i="13"/>
  <c r="R391" i="13"/>
  <c r="S383" i="13"/>
  <c r="Q383" i="13"/>
  <c r="Q367" i="13"/>
  <c r="S367" i="13"/>
  <c r="W367" i="13" s="1"/>
  <c r="Q359" i="13"/>
  <c r="R359" i="13"/>
  <c r="W359" i="13" s="1"/>
  <c r="S351" i="13"/>
  <c r="W351" i="13" s="1"/>
  <c r="Q351" i="13"/>
  <c r="Q327" i="13"/>
  <c r="S327" i="13"/>
  <c r="R327" i="13"/>
  <c r="Q303" i="13"/>
  <c r="S303" i="13"/>
  <c r="W303" i="13" s="1"/>
  <c r="S191" i="13"/>
  <c r="Q191" i="13"/>
  <c r="R191" i="13"/>
  <c r="S175" i="13"/>
  <c r="Q175" i="13"/>
  <c r="R175" i="13"/>
  <c r="Q143" i="13"/>
  <c r="S143" i="13"/>
  <c r="S55" i="13"/>
  <c r="W55" i="13" s="1"/>
  <c r="Q55" i="13"/>
  <c r="Q31" i="13"/>
  <c r="S31" i="13"/>
  <c r="W31" i="13" s="1"/>
  <c r="Q7" i="13"/>
  <c r="S7" i="13"/>
  <c r="Q212" i="13"/>
  <c r="Q164" i="13"/>
  <c r="R335" i="13"/>
  <c r="V335" i="13" s="1"/>
  <c r="AI335" i="13" s="1"/>
  <c r="R60" i="13"/>
  <c r="V60" i="13" s="1"/>
  <c r="AI60" i="13" s="1"/>
  <c r="S484" i="13"/>
  <c r="W484" i="13" s="1"/>
  <c r="S447" i="13"/>
  <c r="S375" i="13"/>
  <c r="S172" i="13"/>
  <c r="S132" i="13"/>
  <c r="W132" i="13" s="1"/>
  <c r="Z448" i="13"/>
  <c r="Z424" i="13"/>
  <c r="Z400" i="13"/>
  <c r="Z344" i="13"/>
  <c r="Z328" i="13"/>
  <c r="Z296" i="13"/>
  <c r="Z280" i="13"/>
  <c r="Z216" i="13"/>
  <c r="Z184" i="13"/>
  <c r="Z168" i="13"/>
  <c r="Z104" i="13"/>
  <c r="AA453" i="13"/>
  <c r="W390" i="13"/>
  <c r="Q429" i="13"/>
  <c r="Q393" i="13"/>
  <c r="Q357" i="13"/>
  <c r="Q345" i="13"/>
  <c r="Q332" i="13"/>
  <c r="Q321" i="13"/>
  <c r="Q308" i="13"/>
  <c r="Q260" i="13"/>
  <c r="Q173" i="13"/>
  <c r="Q137" i="13"/>
  <c r="Q101" i="13"/>
  <c r="Q89" i="13"/>
  <c r="Q76" i="13"/>
  <c r="Q65" i="13"/>
  <c r="Q29" i="13"/>
  <c r="Q4" i="13"/>
  <c r="R489" i="13"/>
  <c r="V489" i="13" s="1"/>
  <c r="AI489" i="13" s="1"/>
  <c r="R449" i="13"/>
  <c r="W449" i="13" s="1"/>
  <c r="R425" i="13"/>
  <c r="W425" i="13" s="1"/>
  <c r="R385" i="13"/>
  <c r="W385" i="13" s="1"/>
  <c r="R257" i="13"/>
  <c r="R233" i="13"/>
  <c r="W233" i="13" s="1"/>
  <c r="R117" i="13"/>
  <c r="V117" i="13" s="1"/>
  <c r="AI117" i="13" s="1"/>
  <c r="R57" i="13"/>
  <c r="W57" i="13" s="1"/>
  <c r="S500" i="13"/>
  <c r="W500" i="13" s="1"/>
  <c r="S463" i="13"/>
  <c r="S444" i="13"/>
  <c r="S407" i="13"/>
  <c r="S391" i="13"/>
  <c r="S373" i="13"/>
  <c r="S337" i="13"/>
  <c r="S319" i="13"/>
  <c r="S300" i="13"/>
  <c r="W300" i="13" s="1"/>
  <c r="S284" i="13"/>
  <c r="S268" i="13"/>
  <c r="W268" i="13" s="1"/>
  <c r="S247" i="13"/>
  <c r="S188" i="13"/>
  <c r="V378" i="13"/>
  <c r="AI378" i="13" s="1"/>
  <c r="Z17" i="13"/>
  <c r="Z274" i="13"/>
  <c r="S479" i="13"/>
  <c r="W479" i="13" s="1"/>
  <c r="Q479" i="13"/>
  <c r="S415" i="13"/>
  <c r="W415" i="13" s="1"/>
  <c r="Q415" i="13"/>
  <c r="Q399" i="13"/>
  <c r="S399" i="13"/>
  <c r="Q295" i="13"/>
  <c r="R295" i="13"/>
  <c r="W295" i="13" s="1"/>
  <c r="S263" i="13"/>
  <c r="Q263" i="13"/>
  <c r="R263" i="13"/>
  <c r="S239" i="13"/>
  <c r="W239" i="13" s="1"/>
  <c r="Q239" i="13"/>
  <c r="S223" i="13"/>
  <c r="W223" i="13" s="1"/>
  <c r="Q223" i="13"/>
  <c r="Q199" i="13"/>
  <c r="R199" i="13"/>
  <c r="W199" i="13" s="1"/>
  <c r="Q151" i="13"/>
  <c r="S151" i="13"/>
  <c r="R151" i="13"/>
  <c r="Q127" i="13"/>
  <c r="R127" i="13"/>
  <c r="W127" i="13" s="1"/>
  <c r="S111" i="13"/>
  <c r="W111" i="13" s="1"/>
  <c r="Q111" i="13"/>
  <c r="Q103" i="13"/>
  <c r="S103" i="13"/>
  <c r="W103" i="13" s="1"/>
  <c r="S87" i="13"/>
  <c r="Q87" i="13"/>
  <c r="Q63" i="13"/>
  <c r="R63" i="13"/>
  <c r="W63" i="13" s="1"/>
  <c r="Q39" i="13"/>
  <c r="S39" i="13"/>
  <c r="Q23" i="13"/>
  <c r="R23" i="13"/>
  <c r="W23" i="13" s="1"/>
  <c r="Q468" i="13"/>
  <c r="R463" i="13"/>
  <c r="V463" i="13" s="1"/>
  <c r="AI463" i="13" s="1"/>
  <c r="R399" i="13"/>
  <c r="R271" i="13"/>
  <c r="V271" i="13" s="1"/>
  <c r="AI271" i="13" s="1"/>
  <c r="R207" i="13"/>
  <c r="R148" i="13"/>
  <c r="W148" i="13" s="1"/>
  <c r="R119" i="13"/>
  <c r="R92" i="13"/>
  <c r="R44" i="13"/>
  <c r="W44" i="13" s="1"/>
  <c r="S428" i="13"/>
  <c r="W428" i="13" s="1"/>
  <c r="W321" i="13"/>
  <c r="S271" i="13"/>
  <c r="S28" i="13"/>
  <c r="Z496" i="13"/>
  <c r="Z480" i="13"/>
  <c r="Z464" i="13"/>
  <c r="Z440" i="13"/>
  <c r="Z416" i="13"/>
  <c r="Z352" i="13"/>
  <c r="Z264" i="13"/>
  <c r="Z248" i="13"/>
  <c r="Z224" i="13"/>
  <c r="Z208" i="13"/>
  <c r="Z192" i="13"/>
  <c r="Z176" i="13"/>
  <c r="Z152" i="13"/>
  <c r="Z112" i="13"/>
  <c r="Z64" i="13"/>
  <c r="Z402" i="13"/>
  <c r="Z48" i="13"/>
  <c r="Z24" i="13"/>
  <c r="Z16" i="13"/>
  <c r="AB16" i="13" s="1"/>
  <c r="Z210" i="13"/>
  <c r="Z8" i="13"/>
  <c r="Z410" i="13"/>
  <c r="AA501" i="13"/>
  <c r="S477" i="13"/>
  <c r="R477" i="13"/>
  <c r="V477" i="13" s="1"/>
  <c r="AI477" i="13" s="1"/>
  <c r="S469" i="13"/>
  <c r="W469" i="13" s="1"/>
  <c r="Q469" i="13"/>
  <c r="S445" i="13"/>
  <c r="R445" i="13"/>
  <c r="V445" i="13" s="1"/>
  <c r="AI445" i="13" s="1"/>
  <c r="S413" i="13"/>
  <c r="R413" i="13"/>
  <c r="V413" i="13" s="1"/>
  <c r="AI413" i="13" s="1"/>
  <c r="S405" i="13"/>
  <c r="W405" i="13" s="1"/>
  <c r="Q405" i="13"/>
  <c r="S341" i="13"/>
  <c r="W341" i="13" s="1"/>
  <c r="Q341" i="13"/>
  <c r="S317" i="13"/>
  <c r="R317" i="13"/>
  <c r="V317" i="13" s="1"/>
  <c r="AI317" i="13" s="1"/>
  <c r="S309" i="13"/>
  <c r="W309" i="13" s="1"/>
  <c r="Q309" i="13"/>
  <c r="S285" i="13"/>
  <c r="R285" i="13"/>
  <c r="V285" i="13" s="1"/>
  <c r="AI285" i="13" s="1"/>
  <c r="S277" i="13"/>
  <c r="W277" i="13" s="1"/>
  <c r="Q277" i="13"/>
  <c r="S253" i="13"/>
  <c r="R253" i="13"/>
  <c r="V253" i="13" s="1"/>
  <c r="AI253" i="13" s="1"/>
  <c r="S221" i="13"/>
  <c r="R221" i="13"/>
  <c r="V221" i="13" s="1"/>
  <c r="AI221" i="13" s="1"/>
  <c r="S213" i="13"/>
  <c r="W213" i="13" s="1"/>
  <c r="Q213" i="13"/>
  <c r="S181" i="13"/>
  <c r="W181" i="13" s="1"/>
  <c r="Q181" i="13"/>
  <c r="S149" i="13"/>
  <c r="W149" i="13" s="1"/>
  <c r="Q149" i="13"/>
  <c r="S109" i="13"/>
  <c r="R109" i="13"/>
  <c r="V109" i="13" s="1"/>
  <c r="AI109" i="13" s="1"/>
  <c r="S85" i="13"/>
  <c r="R85" i="13"/>
  <c r="Q85" i="13"/>
  <c r="S77" i="13"/>
  <c r="R77" i="13"/>
  <c r="V77" i="13" s="1"/>
  <c r="AI77" i="13" s="1"/>
  <c r="S61" i="13"/>
  <c r="R61" i="13"/>
  <c r="V61" i="13" s="1"/>
  <c r="AI61" i="13" s="1"/>
  <c r="R53" i="13"/>
  <c r="W53" i="13" s="1"/>
  <c r="Q53" i="13"/>
  <c r="S45" i="13"/>
  <c r="R45" i="13"/>
  <c r="V45" i="13" s="1"/>
  <c r="AI45" i="13" s="1"/>
  <c r="S37" i="13"/>
  <c r="R37" i="13"/>
  <c r="V37" i="13" s="1"/>
  <c r="AI37" i="13" s="1"/>
  <c r="S21" i="13"/>
  <c r="W21" i="13" s="1"/>
  <c r="Q21" i="13"/>
  <c r="V464" i="13"/>
  <c r="AI464" i="13" s="1"/>
  <c r="Q441" i="13"/>
  <c r="Q428" i="13"/>
  <c r="Q404" i="13"/>
  <c r="Q381" i="13"/>
  <c r="Q356" i="13"/>
  <c r="Q269" i="13"/>
  <c r="Q233" i="13"/>
  <c r="V208" i="13"/>
  <c r="AI208" i="13" s="1"/>
  <c r="Q197" i="13"/>
  <c r="Q185" i="13"/>
  <c r="Q161" i="13"/>
  <c r="Q148" i="13"/>
  <c r="Q125" i="13"/>
  <c r="Q100" i="13"/>
  <c r="Q13" i="13"/>
  <c r="R511" i="13"/>
  <c r="R471" i="13"/>
  <c r="V471" i="13" s="1"/>
  <c r="AI471" i="13" s="1"/>
  <c r="R461" i="13"/>
  <c r="R447" i="13"/>
  <c r="V447" i="13" s="1"/>
  <c r="AI447" i="13" s="1"/>
  <c r="R407" i="13"/>
  <c r="V407" i="13" s="1"/>
  <c r="AI407" i="13" s="1"/>
  <c r="R383" i="13"/>
  <c r="R343" i="13"/>
  <c r="R319" i="13"/>
  <c r="V319" i="13" s="1"/>
  <c r="AI319" i="13" s="1"/>
  <c r="R279" i="13"/>
  <c r="V279" i="13" s="1"/>
  <c r="AI279" i="13" s="1"/>
  <c r="R269" i="13"/>
  <c r="W269" i="13" s="1"/>
  <c r="R255" i="13"/>
  <c r="V255" i="13" s="1"/>
  <c r="AI255" i="13" s="1"/>
  <c r="R215" i="13"/>
  <c r="V215" i="13" s="1"/>
  <c r="AI215" i="13" s="1"/>
  <c r="R205" i="13"/>
  <c r="R143" i="13"/>
  <c r="R129" i="13"/>
  <c r="R116" i="13"/>
  <c r="R87" i="13"/>
  <c r="R71" i="13"/>
  <c r="V71" i="13" s="1"/>
  <c r="AI71" i="13" s="1"/>
  <c r="R39" i="13"/>
  <c r="R7" i="13"/>
  <c r="S423" i="13"/>
  <c r="S404" i="13"/>
  <c r="W404" i="13" s="1"/>
  <c r="S349" i="13"/>
  <c r="W349" i="13" s="1"/>
  <c r="S335" i="13"/>
  <c r="S316" i="13"/>
  <c r="S245" i="13"/>
  <c r="S204" i="13"/>
  <c r="W204" i="13" s="1"/>
  <c r="S167" i="13"/>
  <c r="Z510" i="13"/>
  <c r="Z502" i="13"/>
  <c r="Z494" i="13"/>
  <c r="Z486" i="13"/>
  <c r="V507" i="13"/>
  <c r="AI507" i="13" s="1"/>
  <c r="V459" i="13"/>
  <c r="AI459" i="13" s="1"/>
  <c r="S451" i="13"/>
  <c r="Q451" i="13"/>
  <c r="S435" i="13"/>
  <c r="W435" i="13" s="1"/>
  <c r="Q435" i="13"/>
  <c r="S419" i="13"/>
  <c r="Q419" i="13"/>
  <c r="S403" i="13"/>
  <c r="W403" i="13" s="1"/>
  <c r="Q403" i="13"/>
  <c r="V395" i="13"/>
  <c r="AI395" i="13" s="1"/>
  <c r="S387" i="13"/>
  <c r="Q387" i="13"/>
  <c r="V371" i="13"/>
  <c r="AI371" i="13" s="1"/>
  <c r="AI363" i="13"/>
  <c r="S323" i="13"/>
  <c r="Q323" i="13"/>
  <c r="S315" i="13"/>
  <c r="W315" i="13" s="1"/>
  <c r="Q315" i="13"/>
  <c r="S299" i="13"/>
  <c r="W299" i="13" s="1"/>
  <c r="Q299" i="13"/>
  <c r="S275" i="13"/>
  <c r="W275" i="13" s="1"/>
  <c r="Q275" i="13"/>
  <c r="S267" i="13"/>
  <c r="W267" i="13" s="1"/>
  <c r="Q267" i="13"/>
  <c r="S259" i="13"/>
  <c r="Q259" i="13"/>
  <c r="S235" i="13"/>
  <c r="W235" i="13" s="1"/>
  <c r="Q235" i="13"/>
  <c r="S203" i="13"/>
  <c r="W203" i="13" s="1"/>
  <c r="Q203" i="13"/>
  <c r="R187" i="13"/>
  <c r="S187" i="13"/>
  <c r="Q187" i="13"/>
  <c r="S171" i="13"/>
  <c r="Q171" i="13"/>
  <c r="S163" i="13"/>
  <c r="Q163" i="13"/>
  <c r="R155" i="13"/>
  <c r="W155" i="13" s="1"/>
  <c r="Q155" i="13"/>
  <c r="S139" i="13"/>
  <c r="Q139" i="13"/>
  <c r="V131" i="13"/>
  <c r="AI131" i="13" s="1"/>
  <c r="R123" i="13"/>
  <c r="W123" i="13" s="1"/>
  <c r="Q123" i="13"/>
  <c r="S115" i="13"/>
  <c r="Q115" i="13"/>
  <c r="AI107" i="13"/>
  <c r="S91" i="13"/>
  <c r="R91" i="13"/>
  <c r="Q91" i="13"/>
  <c r="S75" i="13"/>
  <c r="W75" i="13" s="1"/>
  <c r="Q75" i="13"/>
  <c r="S67" i="13"/>
  <c r="W67" i="13" s="1"/>
  <c r="Q67" i="13"/>
  <c r="R59" i="13"/>
  <c r="W59" i="13" s="1"/>
  <c r="Q59" i="13"/>
  <c r="AI51" i="13"/>
  <c r="S43" i="13"/>
  <c r="W43" i="13" s="1"/>
  <c r="Q43" i="13"/>
  <c r="S35" i="13"/>
  <c r="W35" i="13" s="1"/>
  <c r="Q35" i="13"/>
  <c r="S19" i="13"/>
  <c r="W19" i="13" s="1"/>
  <c r="Q19" i="13"/>
  <c r="S11" i="13"/>
  <c r="Q11" i="13"/>
  <c r="V10" i="13"/>
  <c r="AI10" i="13" s="1"/>
  <c r="R163" i="13"/>
  <c r="R139" i="13"/>
  <c r="R115" i="13"/>
  <c r="S496" i="13"/>
  <c r="W496" i="13" s="1"/>
  <c r="S483" i="13"/>
  <c r="S427" i="13"/>
  <c r="W427" i="13" s="1"/>
  <c r="S400" i="13"/>
  <c r="W400" i="13" s="1"/>
  <c r="S371" i="13"/>
  <c r="W371" i="13" s="1"/>
  <c r="S331" i="13"/>
  <c r="S243" i="13"/>
  <c r="S227" i="13"/>
  <c r="S211" i="13"/>
  <c r="S27" i="13"/>
  <c r="AA86" i="13"/>
  <c r="Z506" i="13"/>
  <c r="AA318" i="13"/>
  <c r="AA413" i="13"/>
  <c r="AA397" i="13"/>
  <c r="AA389" i="13"/>
  <c r="AA381" i="13"/>
  <c r="S488" i="13"/>
  <c r="R488" i="13"/>
  <c r="V488" i="13" s="1"/>
  <c r="AI488" i="13" s="1"/>
  <c r="S472" i="13"/>
  <c r="R472" i="13"/>
  <c r="V472" i="13" s="1"/>
  <c r="AI472" i="13" s="1"/>
  <c r="S456" i="13"/>
  <c r="R456" i="13"/>
  <c r="V456" i="13" s="1"/>
  <c r="AI456" i="13" s="1"/>
  <c r="S440" i="13"/>
  <c r="R440" i="13"/>
  <c r="V440" i="13" s="1"/>
  <c r="AI440" i="13" s="1"/>
  <c r="S424" i="13"/>
  <c r="R424" i="13"/>
  <c r="V424" i="13" s="1"/>
  <c r="AI424" i="13" s="1"/>
  <c r="S360" i="13"/>
  <c r="R360" i="13"/>
  <c r="V360" i="13" s="1"/>
  <c r="AI360" i="13" s="1"/>
  <c r="S352" i="13"/>
  <c r="R352" i="13"/>
  <c r="V352" i="13" s="1"/>
  <c r="AI352" i="13" s="1"/>
  <c r="S336" i="13"/>
  <c r="R336" i="13"/>
  <c r="V336" i="13" s="1"/>
  <c r="AI336" i="13" s="1"/>
  <c r="S320" i="13"/>
  <c r="R320" i="13"/>
  <c r="V320" i="13" s="1"/>
  <c r="AI320" i="13" s="1"/>
  <c r="S304" i="13"/>
  <c r="R304" i="13"/>
  <c r="V304" i="13" s="1"/>
  <c r="AI304" i="13" s="1"/>
  <c r="S296" i="13"/>
  <c r="R296" i="13"/>
  <c r="V296" i="13" s="1"/>
  <c r="AI296" i="13" s="1"/>
  <c r="S288" i="13"/>
  <c r="R288" i="13"/>
  <c r="V288" i="13" s="1"/>
  <c r="AI288" i="13" s="1"/>
  <c r="S264" i="13"/>
  <c r="R264" i="13"/>
  <c r="V264" i="13" s="1"/>
  <c r="AI264" i="13" s="1"/>
  <c r="S248" i="13"/>
  <c r="R248" i="13"/>
  <c r="V248" i="13" s="1"/>
  <c r="AI248" i="13" s="1"/>
  <c r="S240" i="13"/>
  <c r="R240" i="13"/>
  <c r="V240" i="13" s="1"/>
  <c r="AI240" i="13" s="1"/>
  <c r="S216" i="13"/>
  <c r="R216" i="13"/>
  <c r="V216" i="13" s="1"/>
  <c r="AI216" i="13" s="1"/>
  <c r="S168" i="13"/>
  <c r="R168" i="13"/>
  <c r="V168" i="13" s="1"/>
  <c r="AI168" i="13" s="1"/>
  <c r="W160" i="13"/>
  <c r="R104" i="13"/>
  <c r="V104" i="13" s="1"/>
  <c r="AI104" i="13" s="1"/>
  <c r="S104" i="13"/>
  <c r="S72" i="13"/>
  <c r="R72" i="13"/>
  <c r="V72" i="13" s="1"/>
  <c r="AI72" i="13" s="1"/>
  <c r="S24" i="13"/>
  <c r="R24" i="13"/>
  <c r="V24" i="13" s="1"/>
  <c r="AI24" i="13" s="1"/>
  <c r="W8" i="13"/>
  <c r="R483" i="13"/>
  <c r="V483" i="13" s="1"/>
  <c r="AI483" i="13" s="1"/>
  <c r="R451" i="13"/>
  <c r="R419" i="13"/>
  <c r="R387" i="13"/>
  <c r="R355" i="13"/>
  <c r="W355" i="13" s="1"/>
  <c r="R323" i="13"/>
  <c r="R291" i="13"/>
  <c r="R259" i="13"/>
  <c r="R227" i="13"/>
  <c r="V227" i="13" s="1"/>
  <c r="AI227" i="13" s="1"/>
  <c r="R195" i="13"/>
  <c r="R171" i="13"/>
  <c r="R147" i="13"/>
  <c r="R11" i="13"/>
  <c r="S491" i="13"/>
  <c r="S464" i="13"/>
  <c r="W464" i="13" s="1"/>
  <c r="S408" i="13"/>
  <c r="S339" i="13"/>
  <c r="S312" i="13"/>
  <c r="S283" i="13"/>
  <c r="S131" i="13"/>
  <c r="V427" i="13"/>
  <c r="AI427" i="13" s="1"/>
  <c r="Z478" i="13"/>
  <c r="Z470" i="13"/>
  <c r="Z462" i="13"/>
  <c r="Z454" i="13"/>
  <c r="Z446" i="13"/>
  <c r="Z438" i="13"/>
  <c r="Z508" i="13"/>
  <c r="R118" i="13"/>
  <c r="W118" i="13" s="1"/>
  <c r="R54" i="13"/>
  <c r="R14" i="13"/>
  <c r="AA150" i="13"/>
  <c r="AA52" i="13"/>
  <c r="AA118" i="13"/>
  <c r="Z498" i="13"/>
  <c r="Z490" i="13"/>
  <c r="Z482" i="13"/>
  <c r="Z474" i="13"/>
  <c r="Z466" i="13"/>
  <c r="Z458" i="13"/>
  <c r="Z450" i="13"/>
  <c r="Z442" i="13"/>
  <c r="Z434" i="13"/>
  <c r="Z426" i="13"/>
  <c r="Z418" i="13"/>
  <c r="AA365" i="13"/>
  <c r="AA341" i="13"/>
  <c r="AA325" i="13"/>
  <c r="AA309" i="13"/>
  <c r="AA301" i="13"/>
  <c r="AA293" i="13"/>
  <c r="AA285" i="13"/>
  <c r="AA277" i="13"/>
  <c r="AA373" i="13"/>
  <c r="AA357" i="13"/>
  <c r="AA349" i="13"/>
  <c r="AA333" i="13"/>
  <c r="S194" i="13"/>
  <c r="R194" i="13"/>
  <c r="V194" i="13" s="1"/>
  <c r="AI194" i="13" s="1"/>
  <c r="S130" i="13"/>
  <c r="R130" i="13"/>
  <c r="V130" i="13" s="1"/>
  <c r="AI130" i="13" s="1"/>
  <c r="S98" i="13"/>
  <c r="R98" i="13"/>
  <c r="V98" i="13" s="1"/>
  <c r="AI98" i="13" s="1"/>
  <c r="S66" i="13"/>
  <c r="R66" i="13"/>
  <c r="V66" i="13" s="1"/>
  <c r="AI66" i="13" s="1"/>
  <c r="R150" i="13"/>
  <c r="S122" i="13"/>
  <c r="W122" i="13" s="1"/>
  <c r="S50" i="13"/>
  <c r="Z430" i="13"/>
  <c r="Z422" i="13"/>
  <c r="Z414" i="13"/>
  <c r="Z406" i="13"/>
  <c r="Z398" i="13"/>
  <c r="Z390" i="13"/>
  <c r="Z382" i="13"/>
  <c r="Z374" i="13"/>
  <c r="Z366" i="13"/>
  <c r="Z358" i="13"/>
  <c r="Z350" i="13"/>
  <c r="AA320" i="13"/>
  <c r="Z394" i="13"/>
  <c r="Z386" i="13"/>
  <c r="Z378" i="13"/>
  <c r="Z370" i="13"/>
  <c r="Z362" i="13"/>
  <c r="Z354" i="13"/>
  <c r="Z330" i="13"/>
  <c r="Z322" i="13"/>
  <c r="Z314" i="13"/>
  <c r="Z306" i="13"/>
  <c r="Z298" i="13"/>
  <c r="Z290" i="13"/>
  <c r="Z266" i="13"/>
  <c r="Z258" i="13"/>
  <c r="Z250" i="13"/>
  <c r="AB250" i="13" s="1"/>
  <c r="Z242" i="13"/>
  <c r="Z234" i="13"/>
  <c r="Z226" i="13"/>
  <c r="Z202" i="13"/>
  <c r="AA303" i="13"/>
  <c r="AA302" i="13"/>
  <c r="AA294" i="13"/>
  <c r="AA269" i="13"/>
  <c r="AA261" i="13"/>
  <c r="AA253" i="13"/>
  <c r="AA245" i="13"/>
  <c r="AA237" i="13"/>
  <c r="Z52" i="13"/>
  <c r="Z342" i="13"/>
  <c r="Z334" i="13"/>
  <c r="Z326" i="13"/>
  <c r="AA286" i="13"/>
  <c r="AA278" i="13"/>
  <c r="AA444" i="13"/>
  <c r="AA270" i="13"/>
  <c r="AA262" i="13"/>
  <c r="AA254" i="13"/>
  <c r="AA229" i="13"/>
  <c r="AA221" i="13"/>
  <c r="AA213" i="13"/>
  <c r="AA205" i="13"/>
  <c r="AA197" i="13"/>
  <c r="AA336" i="13"/>
  <c r="Z511" i="13"/>
  <c r="Z503" i="13"/>
  <c r="Z495" i="13"/>
  <c r="Z487" i="13"/>
  <c r="Z463" i="13"/>
  <c r="Z318" i="13"/>
  <c r="Z310" i="13"/>
  <c r="Z302" i="13"/>
  <c r="Z294" i="13"/>
  <c r="Z286" i="13"/>
  <c r="Z293" i="13"/>
  <c r="Z285" i="13"/>
  <c r="Z277" i="13"/>
  <c r="Z269" i="13"/>
  <c r="Z261" i="13"/>
  <c r="Z253" i="13"/>
  <c r="Z245" i="13"/>
  <c r="Z500" i="13"/>
  <c r="Z492" i="13"/>
  <c r="Z484" i="13"/>
  <c r="Z476" i="13"/>
  <c r="Z468" i="13"/>
  <c r="Z460" i="13"/>
  <c r="Z452" i="13"/>
  <c r="Z444" i="13"/>
  <c r="Z436" i="13"/>
  <c r="Z428" i="13"/>
  <c r="Z420" i="13"/>
  <c r="Z156" i="13"/>
  <c r="Z116" i="13"/>
  <c r="AA497" i="13"/>
  <c r="AA177" i="13"/>
  <c r="Z91" i="13"/>
  <c r="Z27" i="13"/>
  <c r="AA472" i="13"/>
  <c r="AA432" i="13"/>
  <c r="AA416" i="13"/>
  <c r="AA400" i="13"/>
  <c r="AA384" i="13"/>
  <c r="AA368" i="13"/>
  <c r="AA352" i="13"/>
  <c r="AA280" i="13"/>
  <c r="AA246" i="13"/>
  <c r="AA238" i="13"/>
  <c r="AA230" i="13"/>
  <c r="AA222" i="13"/>
  <c r="AA214" i="13"/>
  <c r="AA206" i="13"/>
  <c r="AA198" i="13"/>
  <c r="AA190" i="13"/>
  <c r="AA182" i="13"/>
  <c r="AA174" i="13"/>
  <c r="AA166" i="13"/>
  <c r="AA158" i="13"/>
  <c r="AA142" i="13"/>
  <c r="AA126" i="13"/>
  <c r="AA110" i="13"/>
  <c r="AA102" i="13"/>
  <c r="AA94" i="13"/>
  <c r="AA78" i="13"/>
  <c r="AA70" i="13"/>
  <c r="AA62" i="13"/>
  <c r="AA54" i="13"/>
  <c r="AA38" i="13"/>
  <c r="AA30" i="13"/>
  <c r="AA189" i="13"/>
  <c r="AA181" i="13"/>
  <c r="AA173" i="13"/>
  <c r="AA165" i="13"/>
  <c r="AA157" i="13"/>
  <c r="AA149" i="13"/>
  <c r="AA141" i="13"/>
  <c r="AA133" i="13"/>
  <c r="AA125" i="13"/>
  <c r="AA117" i="13"/>
  <c r="AA109" i="13"/>
  <c r="AA101" i="13"/>
  <c r="AA93" i="13"/>
  <c r="AA85" i="13"/>
  <c r="AA77" i="13"/>
  <c r="AA69" i="13"/>
  <c r="AA61" i="13"/>
  <c r="AA53" i="13"/>
  <c r="AA45" i="13"/>
  <c r="AA37" i="13"/>
  <c r="AA29" i="13"/>
  <c r="Z479" i="13"/>
  <c r="Z471" i="13"/>
  <c r="Z455" i="13"/>
  <c r="Z447" i="13"/>
  <c r="Z439" i="13"/>
  <c r="Z183" i="13"/>
  <c r="Z63" i="13"/>
  <c r="AA508" i="13"/>
  <c r="AA228" i="13"/>
  <c r="Z278" i="13"/>
  <c r="Z270" i="13"/>
  <c r="Z262" i="13"/>
  <c r="Z254" i="13"/>
  <c r="Z246" i="13"/>
  <c r="Z238" i="13"/>
  <c r="Z230" i="13"/>
  <c r="Z222" i="13"/>
  <c r="Z174" i="13"/>
  <c r="Z126" i="13"/>
  <c r="Z102" i="13"/>
  <c r="AA483" i="13"/>
  <c r="AA203" i="13"/>
  <c r="Z237" i="13"/>
  <c r="Z229" i="13"/>
  <c r="Z221" i="13"/>
  <c r="Z213" i="13"/>
  <c r="Z205" i="13"/>
  <c r="Z197" i="13"/>
  <c r="Z189" i="13"/>
  <c r="Z181" i="13"/>
  <c r="Z173" i="13"/>
  <c r="Z165" i="13"/>
  <c r="Z157" i="13"/>
  <c r="Z149" i="13"/>
  <c r="Z125" i="13"/>
  <c r="Z77" i="13"/>
  <c r="AA458" i="13"/>
  <c r="Z431" i="13"/>
  <c r="Z423" i="13"/>
  <c r="Z415" i="13"/>
  <c r="Z407" i="13"/>
  <c r="Z399" i="13"/>
  <c r="Z391" i="13"/>
  <c r="Z383" i="13"/>
  <c r="Z375" i="13"/>
  <c r="Z367" i="13"/>
  <c r="Z359" i="13"/>
  <c r="Z351" i="13"/>
  <c r="Z343" i="13"/>
  <c r="Z335" i="13"/>
  <c r="Z327" i="13"/>
  <c r="Z319" i="13"/>
  <c r="Z311" i="13"/>
  <c r="Z303" i="13"/>
  <c r="Z295" i="13"/>
  <c r="Z287" i="13"/>
  <c r="Z279" i="13"/>
  <c r="Z271" i="13"/>
  <c r="Z263" i="13"/>
  <c r="Z255" i="13"/>
  <c r="Z247" i="13"/>
  <c r="Z239" i="13"/>
  <c r="Z231" i="13"/>
  <c r="Z223" i="13"/>
  <c r="Z215" i="13"/>
  <c r="Z207" i="13"/>
  <c r="Z199" i="13"/>
  <c r="Z191" i="13"/>
  <c r="Z175" i="13"/>
  <c r="Z167" i="13"/>
  <c r="Z159" i="13"/>
  <c r="Z143" i="13"/>
  <c r="Z135" i="13"/>
  <c r="Z127" i="13"/>
  <c r="Z119" i="13"/>
  <c r="Z111" i="13"/>
  <c r="Z103" i="13"/>
  <c r="Z95" i="13"/>
  <c r="Z87" i="13"/>
  <c r="Z79" i="13"/>
  <c r="Z71" i="13"/>
  <c r="Z55" i="13"/>
  <c r="Z47" i="13"/>
  <c r="Z39" i="13"/>
  <c r="Z31" i="13"/>
  <c r="Z23" i="13"/>
  <c r="AB15" i="13"/>
  <c r="AB7" i="13"/>
  <c r="AA500" i="13"/>
  <c r="AA492" i="13"/>
  <c r="AA484" i="13"/>
  <c r="AA476" i="13"/>
  <c r="AA468" i="13"/>
  <c r="AA460" i="13"/>
  <c r="AA452" i="13"/>
  <c r="AA436" i="13"/>
  <c r="AA428" i="13"/>
  <c r="AA420" i="13"/>
  <c r="AA412" i="13"/>
  <c r="AA404" i="13"/>
  <c r="AA396" i="13"/>
  <c r="AA388" i="13"/>
  <c r="AA380" i="13"/>
  <c r="AA372" i="13"/>
  <c r="AA364" i="13"/>
  <c r="AA356" i="13"/>
  <c r="AA348" i="13"/>
  <c r="AA340" i="13"/>
  <c r="AA332" i="13"/>
  <c r="AA324" i="13"/>
  <c r="AA316" i="13"/>
  <c r="AA308" i="13"/>
  <c r="AA300" i="13"/>
  <c r="AA292" i="13"/>
  <c r="AA284" i="13"/>
  <c r="AA276" i="13"/>
  <c r="AA268" i="13"/>
  <c r="AA260" i="13"/>
  <c r="AA252" i="13"/>
  <c r="AA244" i="13"/>
  <c r="AA236" i="13"/>
  <c r="AA220" i="13"/>
  <c r="AA212" i="13"/>
  <c r="AA204" i="13"/>
  <c r="AA196" i="13"/>
  <c r="AA188" i="13"/>
  <c r="AA180" i="13"/>
  <c r="AA172" i="13"/>
  <c r="AA164" i="13"/>
  <c r="AA156" i="13"/>
  <c r="AA140" i="13"/>
  <c r="AA124" i="13"/>
  <c r="AA108" i="13"/>
  <c r="AA92" i="13"/>
  <c r="AA76" i="13"/>
  <c r="AA60" i="13"/>
  <c r="AC12" i="13"/>
  <c r="Z214" i="13"/>
  <c r="Z206" i="13"/>
  <c r="Z198" i="13"/>
  <c r="Z190" i="13"/>
  <c r="Z182" i="13"/>
  <c r="Z166" i="13"/>
  <c r="Z158" i="13"/>
  <c r="Z150" i="13"/>
  <c r="Z142" i="13"/>
  <c r="Z134" i="13"/>
  <c r="Z118" i="13"/>
  <c r="Z110" i="13"/>
  <c r="Z94" i="13"/>
  <c r="Z86" i="13"/>
  <c r="Z78" i="13"/>
  <c r="Z70" i="13"/>
  <c r="Z62" i="13"/>
  <c r="Z54" i="13"/>
  <c r="Z46" i="13"/>
  <c r="Z30" i="13"/>
  <c r="Z22" i="13"/>
  <c r="AA507" i="13"/>
  <c r="AA499" i="13"/>
  <c r="AA491" i="13"/>
  <c r="AA475" i="13"/>
  <c r="AA467" i="13"/>
  <c r="AA459" i="13"/>
  <c r="AA451" i="13"/>
  <c r="AA443" i="13"/>
  <c r="AA435" i="13"/>
  <c r="AA427" i="13"/>
  <c r="AA419" i="13"/>
  <c r="AA411" i="13"/>
  <c r="AA403" i="13"/>
  <c r="AA395" i="13"/>
  <c r="AA387" i="13"/>
  <c r="AA379" i="13"/>
  <c r="AA371" i="13"/>
  <c r="AA363" i="13"/>
  <c r="AA355" i="13"/>
  <c r="AA347" i="13"/>
  <c r="AA339" i="13"/>
  <c r="AA331" i="13"/>
  <c r="AA323" i="13"/>
  <c r="AA315" i="13"/>
  <c r="AA307" i="13"/>
  <c r="AA299" i="13"/>
  <c r="AA291" i="13"/>
  <c r="AA283" i="13"/>
  <c r="AA275" i="13"/>
  <c r="AA267" i="13"/>
  <c r="AA259" i="13"/>
  <c r="AA251" i="13"/>
  <c r="AA243" i="13"/>
  <c r="AA235" i="13"/>
  <c r="AA227" i="13"/>
  <c r="AA219" i="13"/>
  <c r="AA211" i="13"/>
  <c r="AA195" i="13"/>
  <c r="AA187" i="13"/>
  <c r="AA179" i="13"/>
  <c r="AA171" i="13"/>
  <c r="AA163" i="13"/>
  <c r="AA155" i="13"/>
  <c r="AA147" i="13"/>
  <c r="AA139" i="13"/>
  <c r="AA43" i="13"/>
  <c r="AA35" i="13"/>
  <c r="AC19" i="13"/>
  <c r="Z117" i="13"/>
  <c r="Z109" i="13"/>
  <c r="Z101" i="13"/>
  <c r="Z93" i="13"/>
  <c r="Z85" i="13"/>
  <c r="Z69" i="13"/>
  <c r="Z61" i="13"/>
  <c r="Z53" i="13"/>
  <c r="Z45" i="13"/>
  <c r="Z37" i="13"/>
  <c r="Z29" i="13"/>
  <c r="AA506" i="13"/>
  <c r="AA498" i="13"/>
  <c r="AA490" i="13"/>
  <c r="AA482" i="13"/>
  <c r="AA474" i="13"/>
  <c r="AA466" i="13"/>
  <c r="AA450" i="13"/>
  <c r="AA442" i="13"/>
  <c r="AA434" i="13"/>
  <c r="AA426" i="13"/>
  <c r="AA418" i="13"/>
  <c r="AA410" i="13"/>
  <c r="AA402" i="13"/>
  <c r="AA394" i="13"/>
  <c r="AA386" i="13"/>
  <c r="AA378" i="13"/>
  <c r="AA370" i="13"/>
  <c r="AA362" i="13"/>
  <c r="AA354" i="13"/>
  <c r="AA346" i="13"/>
  <c r="AA338" i="13"/>
  <c r="AA330" i="13"/>
  <c r="AA322" i="13"/>
  <c r="AA314" i="13"/>
  <c r="AA306" i="13"/>
  <c r="AA298" i="13"/>
  <c r="AA290" i="13"/>
  <c r="AA282" i="13"/>
  <c r="AA274" i="13"/>
  <c r="AA266" i="13"/>
  <c r="AA258" i="13"/>
  <c r="AA250" i="13"/>
  <c r="AA242" i="13"/>
  <c r="AA234" i="13"/>
  <c r="AA226" i="13"/>
  <c r="AA218" i="13"/>
  <c r="AA210" i="13"/>
  <c r="AA202" i="13"/>
  <c r="AA194" i="13"/>
  <c r="AA186" i="13"/>
  <c r="AA178" i="13"/>
  <c r="AA170" i="13"/>
  <c r="AA162" i="13"/>
  <c r="AA154" i="13"/>
  <c r="AA146" i="13"/>
  <c r="AA138" i="13"/>
  <c r="AA130" i="13"/>
  <c r="AA122" i="13"/>
  <c r="AA114" i="13"/>
  <c r="AA106" i="13"/>
  <c r="AA98" i="13"/>
  <c r="AA90" i="13"/>
  <c r="AA82" i="13"/>
  <c r="AA74" i="13"/>
  <c r="AA66" i="13"/>
  <c r="AA58" i="13"/>
  <c r="AA50" i="13"/>
  <c r="AA42" i="13"/>
  <c r="AA34" i="13"/>
  <c r="AA26" i="13"/>
  <c r="AC11" i="13"/>
  <c r="Z412" i="13"/>
  <c r="Z404" i="13"/>
  <c r="Z396" i="13"/>
  <c r="Z388" i="13"/>
  <c r="Z380" i="13"/>
  <c r="Z372" i="13"/>
  <c r="Z364" i="13"/>
  <c r="Z356" i="13"/>
  <c r="Z348" i="13"/>
  <c r="Z340" i="13"/>
  <c r="Z332" i="13"/>
  <c r="Z324" i="13"/>
  <c r="Z316" i="13"/>
  <c r="Z308" i="13"/>
  <c r="Z300" i="13"/>
  <c r="Z292" i="13"/>
  <c r="Z284" i="13"/>
  <c r="Z276" i="13"/>
  <c r="Z268" i="13"/>
  <c r="Z260" i="13"/>
  <c r="Z252" i="13"/>
  <c r="Z244" i="13"/>
  <c r="Z236" i="13"/>
  <c r="Z228" i="13"/>
  <c r="Z220" i="13"/>
  <c r="Z212" i="13"/>
  <c r="Z204" i="13"/>
  <c r="Z196" i="13"/>
  <c r="Z188" i="13"/>
  <c r="Z180" i="13"/>
  <c r="Z172" i="13"/>
  <c r="Z164" i="13"/>
  <c r="Z148" i="13"/>
  <c r="AB148" i="13" s="1"/>
  <c r="Z132" i="13"/>
  <c r="Z124" i="13"/>
  <c r="Z108" i="13"/>
  <c r="Z100" i="13"/>
  <c r="Z92" i="13"/>
  <c r="Z84" i="13"/>
  <c r="Z76" i="13"/>
  <c r="Z68" i="13"/>
  <c r="Z60" i="13"/>
  <c r="Z44" i="13"/>
  <c r="Z36" i="13"/>
  <c r="Z28" i="13"/>
  <c r="AA505" i="13"/>
  <c r="AA489" i="13"/>
  <c r="AA481" i="13"/>
  <c r="AA473" i="13"/>
  <c r="AA465" i="13"/>
  <c r="AA457" i="13"/>
  <c r="AA449" i="13"/>
  <c r="AA441" i="13"/>
  <c r="AA433" i="13"/>
  <c r="AA425" i="13"/>
  <c r="AA417" i="13"/>
  <c r="AA409" i="13"/>
  <c r="AA401" i="13"/>
  <c r="AA393" i="13"/>
  <c r="AA385" i="13"/>
  <c r="AA377" i="13"/>
  <c r="AA369" i="13"/>
  <c r="AA361" i="13"/>
  <c r="AA353" i="13"/>
  <c r="AA345" i="13"/>
  <c r="AA337" i="13"/>
  <c r="AA329" i="13"/>
  <c r="AA321" i="13"/>
  <c r="AA313" i="13"/>
  <c r="AA305" i="13"/>
  <c r="AA297" i="13"/>
  <c r="AA289" i="13"/>
  <c r="AA281" i="13"/>
  <c r="AA273" i="13"/>
  <c r="AA265" i="13"/>
  <c r="AA257" i="13"/>
  <c r="AA249" i="13"/>
  <c r="AA241" i="13"/>
  <c r="AA233" i="13"/>
  <c r="AA225" i="13"/>
  <c r="AA217" i="13"/>
  <c r="AA209" i="13"/>
  <c r="AA201" i="13"/>
  <c r="AA193" i="13"/>
  <c r="AA185" i="13"/>
  <c r="AA169" i="13"/>
  <c r="AA161" i="13"/>
  <c r="AA153" i="13"/>
  <c r="AA145" i="13"/>
  <c r="Z507" i="13"/>
  <c r="Z499" i="13"/>
  <c r="Z491" i="13"/>
  <c r="Z483" i="13"/>
  <c r="Z475" i="13"/>
  <c r="Z467" i="13"/>
  <c r="Z459" i="13"/>
  <c r="Z451" i="13"/>
  <c r="Z443" i="13"/>
  <c r="Z435" i="13"/>
  <c r="Z427" i="13"/>
  <c r="Z419" i="13"/>
  <c r="Z411" i="13"/>
  <c r="Z403" i="13"/>
  <c r="Z395" i="13"/>
  <c r="Z387" i="13"/>
  <c r="Z379" i="13"/>
  <c r="Z371" i="13"/>
  <c r="Z363" i="13"/>
  <c r="Z355" i="13"/>
  <c r="Z347" i="13"/>
  <c r="Z339" i="13"/>
  <c r="Z331" i="13"/>
  <c r="Z323" i="13"/>
  <c r="Z315" i="13"/>
  <c r="Z307" i="13"/>
  <c r="Z299" i="13"/>
  <c r="Z291" i="13"/>
  <c r="Z283" i="13"/>
  <c r="Z275" i="13"/>
  <c r="Z267" i="13"/>
  <c r="Z259" i="13"/>
  <c r="Z251" i="13"/>
  <c r="Z243" i="13"/>
  <c r="Z235" i="13"/>
  <c r="Z227" i="13"/>
  <c r="Z219" i="13"/>
  <c r="Z211" i="13"/>
  <c r="Z203" i="13"/>
  <c r="Z195" i="13"/>
  <c r="Z187" i="13"/>
  <c r="Z179" i="13"/>
  <c r="Z171" i="13"/>
  <c r="Z163" i="13"/>
  <c r="Z155" i="13"/>
  <c r="Z139" i="13"/>
  <c r="Z131" i="13"/>
  <c r="Z123" i="13"/>
  <c r="Z115" i="13"/>
  <c r="Z107" i="13"/>
  <c r="Z99" i="13"/>
  <c r="Z83" i="13"/>
  <c r="Z75" i="13"/>
  <c r="Z67" i="13"/>
  <c r="Z59" i="13"/>
  <c r="Z51" i="13"/>
  <c r="Z43" i="13"/>
  <c r="Z35" i="13"/>
  <c r="AA504" i="13"/>
  <c r="AA496" i="13"/>
  <c r="AA488" i="13"/>
  <c r="AA480" i="13"/>
  <c r="AA464" i="13"/>
  <c r="AA456" i="13"/>
  <c r="AA448" i="13"/>
  <c r="AA440" i="13"/>
  <c r="AA424" i="13"/>
  <c r="AA408" i="13"/>
  <c r="AA392" i="13"/>
  <c r="AA376" i="13"/>
  <c r="AA360" i="13"/>
  <c r="AA344" i="13"/>
  <c r="AA328" i="13"/>
  <c r="AA312" i="13"/>
  <c r="AA304" i="13"/>
  <c r="AA296" i="13"/>
  <c r="AA288" i="13"/>
  <c r="AA272" i="13"/>
  <c r="AA264" i="13"/>
  <c r="AA256" i="13"/>
  <c r="AA248" i="13"/>
  <c r="AA240" i="13"/>
  <c r="AA232" i="13"/>
  <c r="AA224" i="13"/>
  <c r="AA216" i="13"/>
  <c r="AA208" i="13"/>
  <c r="AA200" i="13"/>
  <c r="AA192" i="13"/>
  <c r="AA184" i="13"/>
  <c r="AA176" i="13"/>
  <c r="AA168" i="13"/>
  <c r="AA160" i="13"/>
  <c r="AA152" i="13"/>
  <c r="AA136" i="13"/>
  <c r="AA128" i="13"/>
  <c r="AA120" i="13"/>
  <c r="AA112" i="13"/>
  <c r="AA104" i="13"/>
  <c r="AA96" i="13"/>
  <c r="AA88" i="13"/>
  <c r="AA80" i="13"/>
  <c r="AA72" i="13"/>
  <c r="AA64" i="13"/>
  <c r="AA56" i="13"/>
  <c r="AA48" i="13"/>
  <c r="AA40" i="13"/>
  <c r="AA32" i="13"/>
  <c r="Z194" i="13"/>
  <c r="Z186" i="13"/>
  <c r="Z178" i="13"/>
  <c r="Z170" i="13"/>
  <c r="Z162" i="13"/>
  <c r="Z154" i="13"/>
  <c r="Z146" i="13"/>
  <c r="Z130" i="13"/>
  <c r="Z122" i="13"/>
  <c r="Z114" i="13"/>
  <c r="Z106" i="13"/>
  <c r="Z98" i="13"/>
  <c r="Z90" i="13"/>
  <c r="Z82" i="13"/>
  <c r="Z74" i="13"/>
  <c r="Z66" i="13"/>
  <c r="Z58" i="13"/>
  <c r="Z50" i="13"/>
  <c r="Z42" i="13"/>
  <c r="Z34" i="13"/>
  <c r="Z26" i="13"/>
  <c r="AB10" i="13"/>
  <c r="AD10" i="13" s="1"/>
  <c r="AM10" i="13" s="1"/>
  <c r="AL10" i="13" s="1"/>
  <c r="AA511" i="13"/>
  <c r="AA503" i="13"/>
  <c r="AA495" i="13"/>
  <c r="AA487" i="13"/>
  <c r="AA479" i="13"/>
  <c r="AA471" i="13"/>
  <c r="AA463" i="13"/>
  <c r="AA455" i="13"/>
  <c r="AA447" i="13"/>
  <c r="AA439" i="13"/>
  <c r="AA431" i="13"/>
  <c r="AA423" i="13"/>
  <c r="AA415" i="13"/>
  <c r="AA407" i="13"/>
  <c r="AA399" i="13"/>
  <c r="AA391" i="13"/>
  <c r="AA383" i="13"/>
  <c r="AA375" i="13"/>
  <c r="AA367" i="13"/>
  <c r="AA359" i="13"/>
  <c r="AA351" i="13"/>
  <c r="AA343" i="13"/>
  <c r="AA335" i="13"/>
  <c r="AA327" i="13"/>
  <c r="AA319" i="13"/>
  <c r="AA311" i="13"/>
  <c r="AA295" i="13"/>
  <c r="AA287" i="13"/>
  <c r="AA279" i="13"/>
  <c r="AA271" i="13"/>
  <c r="AA263" i="13"/>
  <c r="AA255" i="13"/>
  <c r="AA247" i="13"/>
  <c r="AA239" i="13"/>
  <c r="AA231" i="13"/>
  <c r="AA223" i="13"/>
  <c r="AA215" i="13"/>
  <c r="AA207" i="13"/>
  <c r="AA199" i="13"/>
  <c r="AA191" i="13"/>
  <c r="AA183" i="13"/>
  <c r="AA175" i="13"/>
  <c r="AA167" i="13"/>
  <c r="AA159" i="13"/>
  <c r="AA151" i="13"/>
  <c r="AA135" i="13"/>
  <c r="AA127" i="13"/>
  <c r="AA119" i="13"/>
  <c r="AA111" i="13"/>
  <c r="AA103" i="13"/>
  <c r="AA95" i="13"/>
  <c r="AA87" i="13"/>
  <c r="AA79" i="13"/>
  <c r="AA71" i="13"/>
  <c r="AA63" i="13"/>
  <c r="AA55" i="13"/>
  <c r="AA47" i="13"/>
  <c r="AA39" i="13"/>
  <c r="AA31" i="13"/>
  <c r="AA23" i="13"/>
  <c r="AC15" i="13"/>
  <c r="AA132" i="13"/>
  <c r="AA116" i="13"/>
  <c r="AA100" i="13"/>
  <c r="AA84" i="13"/>
  <c r="AA68" i="13"/>
  <c r="AA44" i="13"/>
  <c r="AA36" i="13"/>
  <c r="AA28" i="13"/>
  <c r="AA131" i="13"/>
  <c r="AA123" i="13"/>
  <c r="AA115" i="13"/>
  <c r="AA107" i="13"/>
  <c r="AA99" i="13"/>
  <c r="AA91" i="13"/>
  <c r="AC91" i="13" s="1"/>
  <c r="AA83" i="13"/>
  <c r="AA75" i="13"/>
  <c r="AA67" i="13"/>
  <c r="AA59" i="13"/>
  <c r="AA51" i="13"/>
  <c r="AA27" i="13"/>
  <c r="AA137" i="13"/>
  <c r="AA129" i="13"/>
  <c r="AA121" i="13"/>
  <c r="AA113" i="13"/>
  <c r="AA105" i="13"/>
  <c r="AA97" i="13"/>
  <c r="AA89" i="13"/>
  <c r="AA81" i="13"/>
  <c r="AA73" i="13"/>
  <c r="AA65" i="13"/>
  <c r="AA57" i="13"/>
  <c r="AA49" i="13"/>
  <c r="AA41" i="13"/>
  <c r="AA33" i="13"/>
  <c r="AA25" i="13"/>
  <c r="AC17" i="13"/>
  <c r="AC9" i="13"/>
  <c r="AA24" i="13"/>
  <c r="AC16" i="13"/>
  <c r="AC7" i="13"/>
  <c r="AA46" i="13"/>
  <c r="AA22" i="13"/>
  <c r="AC14" i="13"/>
  <c r="S2" i="13"/>
  <c r="Q2" i="13"/>
  <c r="R2" i="13"/>
  <c r="AA2" i="13"/>
  <c r="AC20" i="13" s="1"/>
  <c r="W52" i="13" l="1"/>
  <c r="V408" i="13"/>
  <c r="AI408" i="13" s="1"/>
  <c r="AH408" i="13" s="1"/>
  <c r="W226" i="13"/>
  <c r="V8" i="13"/>
  <c r="AI8" i="13" s="1"/>
  <c r="AH8" i="13" s="1"/>
  <c r="AH310" i="13"/>
  <c r="AH427" i="13"/>
  <c r="AH72" i="13"/>
  <c r="AH363" i="13"/>
  <c r="AH249" i="13"/>
  <c r="AH189" i="13"/>
  <c r="AK189" i="13"/>
  <c r="AH256" i="13"/>
  <c r="AH162" i="13"/>
  <c r="AK162" i="13"/>
  <c r="AH274" i="13"/>
  <c r="AH493" i="13"/>
  <c r="AH240" i="13"/>
  <c r="AK240" i="13"/>
  <c r="AH296" i="13"/>
  <c r="AK296" i="13"/>
  <c r="AH352" i="13"/>
  <c r="AH456" i="13"/>
  <c r="AH371" i="13"/>
  <c r="AK371" i="13"/>
  <c r="AH319" i="13"/>
  <c r="AH61" i="13"/>
  <c r="AH413" i="13"/>
  <c r="AK413" i="13"/>
  <c r="AH271" i="13"/>
  <c r="AK271" i="13"/>
  <c r="AH117" i="13"/>
  <c r="AH124" i="13"/>
  <c r="AH121" i="13"/>
  <c r="AH297" i="13"/>
  <c r="AK297" i="13"/>
  <c r="AH198" i="13"/>
  <c r="AH422" i="13"/>
  <c r="AH218" i="13"/>
  <c r="AH344" i="13"/>
  <c r="AH402" i="13"/>
  <c r="AH3" i="13"/>
  <c r="AK3" i="13"/>
  <c r="AH279" i="13"/>
  <c r="AK279" i="13"/>
  <c r="AH208" i="13"/>
  <c r="AH464" i="13"/>
  <c r="AK464" i="13"/>
  <c r="AH109" i="13"/>
  <c r="AH221" i="13"/>
  <c r="AH465" i="13"/>
  <c r="AH179" i="13"/>
  <c r="AH272" i="13"/>
  <c r="AH182" i="13"/>
  <c r="AH510" i="13"/>
  <c r="AH34" i="13"/>
  <c r="AH322" i="13"/>
  <c r="AH411" i="13"/>
  <c r="AH214" i="13"/>
  <c r="AK214" i="13"/>
  <c r="AH27" i="13"/>
  <c r="AH194" i="13"/>
  <c r="AK194" i="13"/>
  <c r="AH253" i="13"/>
  <c r="AK253" i="13"/>
  <c r="AH317" i="13"/>
  <c r="AH378" i="13"/>
  <c r="AK378" i="13"/>
  <c r="AH60" i="13"/>
  <c r="AH247" i="13"/>
  <c r="AH386" i="13"/>
  <c r="AH25" i="13"/>
  <c r="AK25" i="13"/>
  <c r="AH70" i="13"/>
  <c r="AK70" i="13"/>
  <c r="AH342" i="13"/>
  <c r="AK342" i="13"/>
  <c r="AH438" i="13"/>
  <c r="AH141" i="13"/>
  <c r="AH190" i="13"/>
  <c r="AH330" i="13"/>
  <c r="AH362" i="13"/>
  <c r="AK362" i="13"/>
  <c r="AH238" i="13"/>
  <c r="AH62" i="13"/>
  <c r="AH443" i="13"/>
  <c r="AK443" i="13"/>
  <c r="AH104" i="13"/>
  <c r="AH248" i="13"/>
  <c r="AH304" i="13"/>
  <c r="AK304" i="13"/>
  <c r="AH360" i="13"/>
  <c r="AH472" i="13"/>
  <c r="AH37" i="13"/>
  <c r="AK37" i="13"/>
  <c r="AH77" i="13"/>
  <c r="AH445" i="13"/>
  <c r="AH463" i="13"/>
  <c r="AH335" i="13"/>
  <c r="AH287" i="13"/>
  <c r="AH410" i="13"/>
  <c r="AH217" i="13"/>
  <c r="AH229" i="13"/>
  <c r="AH68" i="13"/>
  <c r="AH340" i="13"/>
  <c r="AH457" i="13"/>
  <c r="AH349" i="13"/>
  <c r="AH94" i="13"/>
  <c r="AH437" i="13"/>
  <c r="AH165" i="13"/>
  <c r="AH192" i="13"/>
  <c r="AH224" i="13"/>
  <c r="AH368" i="13"/>
  <c r="AH504" i="13"/>
  <c r="AH329" i="13"/>
  <c r="AH99" i="13"/>
  <c r="AK99" i="13"/>
  <c r="AH78" i="13"/>
  <c r="AK78" i="13"/>
  <c r="AH130" i="13"/>
  <c r="AK130" i="13"/>
  <c r="AH66" i="13"/>
  <c r="AH227" i="13"/>
  <c r="AH483" i="13"/>
  <c r="AH10" i="13"/>
  <c r="AK10" i="13"/>
  <c r="AJ10" i="13" s="1"/>
  <c r="AH131" i="13"/>
  <c r="AK131" i="13"/>
  <c r="AH395" i="13"/>
  <c r="AH407" i="13"/>
  <c r="AH225" i="13"/>
  <c r="AH311" i="13"/>
  <c r="AH97" i="13"/>
  <c r="AH281" i="13"/>
  <c r="AH377" i="13"/>
  <c r="AK377" i="13"/>
  <c r="AH396" i="13"/>
  <c r="AH83" i="13"/>
  <c r="AH491" i="13"/>
  <c r="AH178" i="13"/>
  <c r="AH453" i="13"/>
  <c r="AK453" i="13"/>
  <c r="AH333" i="13"/>
  <c r="AH144" i="13"/>
  <c r="AH432" i="13"/>
  <c r="AK432" i="13"/>
  <c r="AH458" i="13"/>
  <c r="AH6" i="13"/>
  <c r="AH306" i="13"/>
  <c r="AH339" i="13"/>
  <c r="AH243" i="13"/>
  <c r="AH251" i="13"/>
  <c r="AH397" i="13"/>
  <c r="AH261" i="13"/>
  <c r="AH168" i="13"/>
  <c r="AK168" i="13"/>
  <c r="AH264" i="13"/>
  <c r="AH320" i="13"/>
  <c r="AK320" i="13"/>
  <c r="AH424" i="13"/>
  <c r="AH488" i="13"/>
  <c r="AH234" i="13"/>
  <c r="AK234" i="13"/>
  <c r="AH51" i="13"/>
  <c r="AK51" i="13"/>
  <c r="AH459" i="13"/>
  <c r="AK459" i="13"/>
  <c r="AH215" i="13"/>
  <c r="AH447" i="13"/>
  <c r="AH45" i="13"/>
  <c r="AH375" i="13"/>
  <c r="AK375" i="13"/>
  <c r="AH9" i="13"/>
  <c r="AH73" i="13"/>
  <c r="AK73" i="13"/>
  <c r="AH166" i="13"/>
  <c r="AK166" i="13"/>
  <c r="AH93" i="13"/>
  <c r="AH485" i="13"/>
  <c r="AK485" i="13"/>
  <c r="AH30" i="13"/>
  <c r="AH374" i="13"/>
  <c r="AH122" i="13"/>
  <c r="AK122" i="13"/>
  <c r="AH26" i="13"/>
  <c r="AK26" i="13"/>
  <c r="AH112" i="13"/>
  <c r="AK112" i="13"/>
  <c r="AH347" i="13"/>
  <c r="AH283" i="13"/>
  <c r="AK283" i="13"/>
  <c r="AH417" i="13"/>
  <c r="AH379" i="13"/>
  <c r="AH211" i="13"/>
  <c r="AH138" i="13"/>
  <c r="AH400" i="13"/>
  <c r="AH226" i="13"/>
  <c r="AH494" i="13"/>
  <c r="AH365" i="13"/>
  <c r="AK365" i="13"/>
  <c r="AH486" i="13"/>
  <c r="AK486" i="13"/>
  <c r="AH40" i="13"/>
  <c r="AH242" i="13"/>
  <c r="AH58" i="13"/>
  <c r="AH473" i="13"/>
  <c r="AK473" i="13"/>
  <c r="AH331" i="13"/>
  <c r="AH337" i="13"/>
  <c r="AH384" i="13"/>
  <c r="AK384" i="13"/>
  <c r="AH475" i="13"/>
  <c r="AH376" i="13"/>
  <c r="AH219" i="13"/>
  <c r="AH98" i="13"/>
  <c r="AH24" i="13"/>
  <c r="AH467" i="13"/>
  <c r="AH255" i="13"/>
  <c r="AH285" i="13"/>
  <c r="AK285" i="13"/>
  <c r="AH439" i="13"/>
  <c r="AH41" i="13"/>
  <c r="AH409" i="13"/>
  <c r="AK409" i="13"/>
  <c r="AH505" i="13"/>
  <c r="AH495" i="13"/>
  <c r="AH216" i="13"/>
  <c r="AH288" i="13"/>
  <c r="AK288" i="13"/>
  <c r="AH336" i="13"/>
  <c r="AH440" i="13"/>
  <c r="AH107" i="13"/>
  <c r="AH507" i="13"/>
  <c r="AH71" i="13"/>
  <c r="AH471" i="13"/>
  <c r="AH477" i="13"/>
  <c r="AH489" i="13"/>
  <c r="AH167" i="13"/>
  <c r="AH172" i="13"/>
  <c r="AK172" i="13"/>
  <c r="AH372" i="13"/>
  <c r="AK372" i="13"/>
  <c r="AH328" i="13"/>
  <c r="AK328" i="13"/>
  <c r="AH434" i="13"/>
  <c r="AH480" i="13"/>
  <c r="AH474" i="13"/>
  <c r="AH499" i="13"/>
  <c r="AJ3" i="13"/>
  <c r="V325" i="13"/>
  <c r="AI325" i="13" s="1"/>
  <c r="AI186" i="13"/>
  <c r="V129" i="13"/>
  <c r="AI129" i="13" s="1"/>
  <c r="W499" i="13"/>
  <c r="V346" i="13"/>
  <c r="AI346" i="13" s="1"/>
  <c r="V184" i="13"/>
  <c r="AI184" i="13" s="1"/>
  <c r="V496" i="13"/>
  <c r="AI496" i="13" s="1"/>
  <c r="V82" i="13"/>
  <c r="AI82" i="13" s="1"/>
  <c r="V114" i="13"/>
  <c r="AI114" i="13" s="1"/>
  <c r="V282" i="13"/>
  <c r="AI282" i="13" s="1"/>
  <c r="W354" i="13"/>
  <c r="W378" i="13"/>
  <c r="AI126" i="13"/>
  <c r="V64" i="13"/>
  <c r="AI64" i="13" s="1"/>
  <c r="W184" i="13"/>
  <c r="V42" i="13"/>
  <c r="AI42" i="13" s="1"/>
  <c r="W234" i="13"/>
  <c r="W384" i="13"/>
  <c r="AI74" i="13"/>
  <c r="V160" i="13"/>
  <c r="AI160" i="13" s="1"/>
  <c r="W437" i="13"/>
  <c r="W230" i="13"/>
  <c r="W324" i="13"/>
  <c r="W491" i="13"/>
  <c r="V22" i="13"/>
  <c r="AI22" i="13" s="1"/>
  <c r="W254" i="13"/>
  <c r="W358" i="13"/>
  <c r="V430" i="13"/>
  <c r="AI430" i="13" s="1"/>
  <c r="V478" i="13"/>
  <c r="AI478" i="13" s="1"/>
  <c r="W32" i="13"/>
  <c r="V158" i="13"/>
  <c r="AI158" i="13" s="1"/>
  <c r="V318" i="13"/>
  <c r="AI318" i="13" s="1"/>
  <c r="W462" i="13"/>
  <c r="V392" i="13"/>
  <c r="AI392" i="13" s="1"/>
  <c r="V106" i="13"/>
  <c r="AI106" i="13" s="1"/>
  <c r="V370" i="13"/>
  <c r="AI370" i="13" s="1"/>
  <c r="V358" i="13"/>
  <c r="AI358" i="13" s="1"/>
  <c r="V32" i="13"/>
  <c r="AI32" i="13" s="1"/>
  <c r="V136" i="13"/>
  <c r="AI136" i="13" s="1"/>
  <c r="W459" i="13"/>
  <c r="W142" i="13"/>
  <c r="V120" i="13"/>
  <c r="AI120" i="13" s="1"/>
  <c r="V250" i="13"/>
  <c r="AI250" i="13" s="1"/>
  <c r="V509" i="13"/>
  <c r="AI509" i="13" s="1"/>
  <c r="W64" i="13"/>
  <c r="W190" i="13"/>
  <c r="V416" i="13"/>
  <c r="AI416" i="13" s="1"/>
  <c r="V86" i="13"/>
  <c r="AI86" i="13" s="1"/>
  <c r="V90" i="13"/>
  <c r="AI90" i="13" s="1"/>
  <c r="AD15" i="13"/>
  <c r="AM15" i="13" s="1"/>
  <c r="AL15" i="13" s="1"/>
  <c r="V157" i="13"/>
  <c r="AI157" i="13" s="1"/>
  <c r="W438" i="13"/>
  <c r="AI170" i="13"/>
  <c r="W443" i="13"/>
  <c r="V128" i="13"/>
  <c r="AI128" i="13" s="1"/>
  <c r="V16" i="13"/>
  <c r="AI16" i="13" s="1"/>
  <c r="W22" i="13"/>
  <c r="AC25" i="13" s="1"/>
  <c r="W229" i="13"/>
  <c r="V254" i="13"/>
  <c r="AI254" i="13" s="1"/>
  <c r="V152" i="13"/>
  <c r="AI152" i="13" s="1"/>
  <c r="V448" i="13"/>
  <c r="AI448" i="13" s="1"/>
  <c r="W408" i="13"/>
  <c r="W27" i="13"/>
  <c r="V354" i="13"/>
  <c r="AI354" i="13" s="1"/>
  <c r="W493" i="13"/>
  <c r="W274" i="13"/>
  <c r="AD7" i="13"/>
  <c r="AM7" i="13" s="1"/>
  <c r="AL7" i="13" s="1"/>
  <c r="V461" i="13"/>
  <c r="AI461" i="13" s="1"/>
  <c r="W83" i="13"/>
  <c r="V334" i="13"/>
  <c r="AI334" i="13" s="1"/>
  <c r="W120" i="13"/>
  <c r="V280" i="13"/>
  <c r="AI280" i="13" s="1"/>
  <c r="AD13" i="13"/>
  <c r="AM13" i="13" s="1"/>
  <c r="AL13" i="13" s="1"/>
  <c r="W140" i="13"/>
  <c r="W363" i="13"/>
  <c r="V153" i="13"/>
  <c r="AI153" i="13" s="1"/>
  <c r="W237" i="13"/>
  <c r="W80" i="13"/>
  <c r="AD16" i="13"/>
  <c r="AM16" i="13" s="1"/>
  <c r="AL16" i="13" s="1"/>
  <c r="V502" i="13"/>
  <c r="AI502" i="13" s="1"/>
  <c r="V326" i="13"/>
  <c r="AI326" i="13" s="1"/>
  <c r="V230" i="13"/>
  <c r="AI230" i="13" s="1"/>
  <c r="W222" i="13"/>
  <c r="V102" i="13"/>
  <c r="AI102" i="13" s="1"/>
  <c r="V96" i="13"/>
  <c r="AI96" i="13" s="1"/>
  <c r="V366" i="13"/>
  <c r="AI366" i="13" s="1"/>
  <c r="W266" i="13"/>
  <c r="V314" i="13"/>
  <c r="AI314" i="13" s="1"/>
  <c r="W256" i="13"/>
  <c r="W347" i="13"/>
  <c r="V498" i="13"/>
  <c r="AI498" i="13" s="1"/>
  <c r="W337" i="13"/>
  <c r="V169" i="13"/>
  <c r="AI169" i="13" s="1"/>
  <c r="W131" i="13"/>
  <c r="W54" i="13"/>
  <c r="W28" i="13"/>
  <c r="W331" i="13"/>
  <c r="V176" i="13"/>
  <c r="AI176" i="13" s="1"/>
  <c r="V80" i="13"/>
  <c r="AI80" i="13" s="1"/>
  <c r="V506" i="13"/>
  <c r="AI506" i="13" s="1"/>
  <c r="W386" i="13"/>
  <c r="W343" i="13"/>
  <c r="W310" i="13"/>
  <c r="W398" i="13"/>
  <c r="W258" i="13"/>
  <c r="W418" i="13"/>
  <c r="W339" i="13"/>
  <c r="W188" i="13"/>
  <c r="V353" i="13"/>
  <c r="AI353" i="13" s="1"/>
  <c r="W243" i="13"/>
  <c r="W379" i="13"/>
  <c r="AI262" i="13"/>
  <c r="V324" i="13"/>
  <c r="AI324" i="13" s="1"/>
  <c r="W50" i="13"/>
  <c r="W260" i="13"/>
  <c r="W388" i="13"/>
  <c r="V265" i="13"/>
  <c r="AI265" i="13" s="1"/>
  <c r="W202" i="13"/>
  <c r="V133" i="13"/>
  <c r="AI133" i="13" s="1"/>
  <c r="V389" i="13"/>
  <c r="AI389" i="13" s="1"/>
  <c r="V294" i="13"/>
  <c r="AI294" i="13" s="1"/>
  <c r="V56" i="13"/>
  <c r="AI56" i="13" s="1"/>
  <c r="W144" i="13"/>
  <c r="W294" i="13"/>
  <c r="V302" i="13"/>
  <c r="AI302" i="13" s="1"/>
  <c r="V270" i="13"/>
  <c r="AI270" i="13" s="1"/>
  <c r="W198" i="13"/>
  <c r="W326" i="13"/>
  <c r="V237" i="13"/>
  <c r="AI237" i="13" s="1"/>
  <c r="V222" i="13"/>
  <c r="AI222" i="13" s="1"/>
  <c r="V482" i="13"/>
  <c r="AI482" i="13" s="1"/>
  <c r="V150" i="13"/>
  <c r="AI150" i="13" s="1"/>
  <c r="W147" i="13"/>
  <c r="V116" i="13"/>
  <c r="AI116" i="13" s="1"/>
  <c r="W93" i="13"/>
  <c r="W153" i="13"/>
  <c r="AB20" i="13"/>
  <c r="AD20" i="13" s="1"/>
  <c r="AM20" i="13" s="1"/>
  <c r="AL20" i="13" s="1"/>
  <c r="W494" i="13"/>
  <c r="V5" i="13"/>
  <c r="AI5" i="13" s="1"/>
  <c r="W78" i="13"/>
  <c r="W467" i="13"/>
  <c r="AB21" i="13"/>
  <c r="V14" i="13"/>
  <c r="AI14" i="13" s="1"/>
  <c r="W125" i="13"/>
  <c r="W421" i="13"/>
  <c r="W501" i="13"/>
  <c r="W112" i="13"/>
  <c r="W328" i="13"/>
  <c r="W506" i="13"/>
  <c r="W335" i="13"/>
  <c r="W436" i="13"/>
  <c r="V382" i="13"/>
  <c r="AI382" i="13" s="1"/>
  <c r="V350" i="13"/>
  <c r="AI350" i="13" s="1"/>
  <c r="W99" i="13"/>
  <c r="AB2" i="13"/>
  <c r="W211" i="13"/>
  <c r="W251" i="13"/>
  <c r="AC137" i="13"/>
  <c r="W283" i="13"/>
  <c r="AB11" i="13"/>
  <c r="AD11" i="13" s="1"/>
  <c r="AM11" i="13" s="1"/>
  <c r="AL11" i="13" s="1"/>
  <c r="AB6" i="13"/>
  <c r="AD6" i="13" s="1"/>
  <c r="W312" i="13"/>
  <c r="V286" i="13"/>
  <c r="AI286" i="13" s="1"/>
  <c r="V246" i="13"/>
  <c r="AI246" i="13" s="1"/>
  <c r="AB4" i="13"/>
  <c r="AB19" i="13"/>
  <c r="AD19" i="13" s="1"/>
  <c r="AM19" i="13" s="1"/>
  <c r="AL19" i="13" s="1"/>
  <c r="AB23" i="13"/>
  <c r="V301" i="13"/>
  <c r="AI301" i="13" s="1"/>
  <c r="V466" i="13"/>
  <c r="AI466" i="13" s="1"/>
  <c r="W110" i="13"/>
  <c r="V414" i="13"/>
  <c r="AI414" i="13" s="1"/>
  <c r="W96" i="13"/>
  <c r="W431" i="13"/>
  <c r="W307" i="13"/>
  <c r="V266" i="13"/>
  <c r="AI266" i="13" s="1"/>
  <c r="V50" i="13"/>
  <c r="AI50" i="13" s="1"/>
  <c r="V146" i="13"/>
  <c r="AI146" i="13" s="1"/>
  <c r="V258" i="13"/>
  <c r="AI258" i="13" s="1"/>
  <c r="W330" i="13"/>
  <c r="V418" i="13"/>
  <c r="AI418" i="13" s="1"/>
  <c r="W401" i="13"/>
  <c r="W411" i="13"/>
  <c r="W417" i="13"/>
  <c r="V201" i="13"/>
  <c r="AI201" i="13" s="1"/>
  <c r="V390" i="13"/>
  <c r="AI390" i="13" s="1"/>
  <c r="W3" i="13"/>
  <c r="V232" i="13"/>
  <c r="AI232" i="13" s="1"/>
  <c r="V450" i="13"/>
  <c r="AI450" i="13" s="1"/>
  <c r="V442" i="13"/>
  <c r="AI442" i="13" s="1"/>
  <c r="W444" i="13"/>
  <c r="V46" i="13"/>
  <c r="AI46" i="13" s="1"/>
  <c r="V174" i="13"/>
  <c r="AI174" i="13" s="1"/>
  <c r="W406" i="13"/>
  <c r="W446" i="13"/>
  <c r="W486" i="13"/>
  <c r="V338" i="13"/>
  <c r="AI338" i="13" s="1"/>
  <c r="W58" i="13"/>
  <c r="W154" i="13"/>
  <c r="W210" i="13"/>
  <c r="W477" i="13"/>
  <c r="V140" i="13"/>
  <c r="AI140" i="13" s="1"/>
  <c r="W49" i="13"/>
  <c r="W212" i="13"/>
  <c r="W252" i="13"/>
  <c r="V48" i="13"/>
  <c r="AI48" i="13" s="1"/>
  <c r="V481" i="13"/>
  <c r="AI481" i="13" s="1"/>
  <c r="V398" i="13"/>
  <c r="AI398" i="13" s="1"/>
  <c r="W454" i="13"/>
  <c r="W141" i="13"/>
  <c r="V245" i="13"/>
  <c r="AI245" i="13" s="1"/>
  <c r="V373" i="13"/>
  <c r="AI373" i="13" s="1"/>
  <c r="W429" i="13"/>
  <c r="V278" i="13"/>
  <c r="AI278" i="13" s="1"/>
  <c r="V462" i="13"/>
  <c r="AI462" i="13" s="1"/>
  <c r="W502" i="13"/>
  <c r="W167" i="13"/>
  <c r="W423" i="13"/>
  <c r="W151" i="13"/>
  <c r="W327" i="13"/>
  <c r="W150" i="13"/>
  <c r="W383" i="13"/>
  <c r="W97" i="13"/>
  <c r="W377" i="13"/>
  <c r="W182" i="13"/>
  <c r="V446" i="13"/>
  <c r="AI446" i="13" s="1"/>
  <c r="W165" i="13"/>
  <c r="W293" i="13"/>
  <c r="W416" i="13"/>
  <c r="W102" i="13"/>
  <c r="W316" i="13"/>
  <c r="W77" i="13"/>
  <c r="W174" i="13"/>
  <c r="W9" i="13"/>
  <c r="W73" i="13"/>
  <c r="W179" i="13"/>
  <c r="V312" i="13"/>
  <c r="AI312" i="13" s="1"/>
  <c r="W381" i="13"/>
  <c r="W200" i="13"/>
  <c r="W448" i="13"/>
  <c r="W458" i="13"/>
  <c r="V18" i="13"/>
  <c r="AI18" i="13" s="1"/>
  <c r="V154" i="13"/>
  <c r="AI154" i="13" s="1"/>
  <c r="W370" i="13"/>
  <c r="W291" i="13"/>
  <c r="W46" i="13"/>
  <c r="V426" i="13"/>
  <c r="AI426" i="13" s="1"/>
  <c r="V401" i="13"/>
  <c r="AI401" i="13" s="1"/>
  <c r="V406" i="13"/>
  <c r="AI406" i="13" s="1"/>
  <c r="W201" i="13"/>
  <c r="W98" i="13"/>
  <c r="W72" i="13"/>
  <c r="W240" i="13"/>
  <c r="W296" i="13"/>
  <c r="W352" i="13"/>
  <c r="W456" i="13"/>
  <c r="W20" i="13"/>
  <c r="V193" i="13"/>
  <c r="AI193" i="13" s="1"/>
  <c r="W16" i="13"/>
  <c r="V290" i="13"/>
  <c r="AI290" i="13" s="1"/>
  <c r="AC22" i="13"/>
  <c r="W48" i="13"/>
  <c r="W447" i="13"/>
  <c r="V293" i="13"/>
  <c r="AI293" i="13" s="1"/>
  <c r="V210" i="13"/>
  <c r="AI210" i="13" s="1"/>
  <c r="W51" i="13"/>
  <c r="W346" i="13"/>
  <c r="V298" i="13"/>
  <c r="AI298" i="13" s="1"/>
  <c r="W106" i="13"/>
  <c r="V147" i="13"/>
  <c r="AI147" i="13" s="1"/>
  <c r="V88" i="13"/>
  <c r="AI88" i="13" s="1"/>
  <c r="W61" i="13"/>
  <c r="W253" i="13"/>
  <c r="W317" i="13"/>
  <c r="V501" i="13"/>
  <c r="AI501" i="13" s="1"/>
  <c r="V200" i="13"/>
  <c r="AI200" i="13" s="1"/>
  <c r="W89" i="13"/>
  <c r="W121" i="13"/>
  <c r="W365" i="13"/>
  <c r="V343" i="13"/>
  <c r="AI343" i="13" s="1"/>
  <c r="V206" i="13"/>
  <c r="AI206" i="13" s="1"/>
  <c r="W246" i="13"/>
  <c r="W478" i="13"/>
  <c r="V307" i="13"/>
  <c r="AI307" i="13" s="1"/>
  <c r="W322" i="13"/>
  <c r="W391" i="13"/>
  <c r="V69" i="13"/>
  <c r="AI69" i="13" s="1"/>
  <c r="W278" i="13"/>
  <c r="V449" i="13"/>
  <c r="AI449" i="13" s="1"/>
  <c r="V425" i="13"/>
  <c r="AI425" i="13" s="1"/>
  <c r="W189" i="13"/>
  <c r="W40" i="13"/>
  <c r="W432" i="13"/>
  <c r="W146" i="13"/>
  <c r="V38" i="13"/>
  <c r="AI38" i="13" s="1"/>
  <c r="W216" i="13"/>
  <c r="W288" i="13"/>
  <c r="W336" i="13"/>
  <c r="W440" i="13"/>
  <c r="V110" i="13"/>
  <c r="AI110" i="13" s="1"/>
  <c r="W221" i="13"/>
  <c r="W172" i="13"/>
  <c r="V54" i="13"/>
  <c r="AI54" i="13" s="1"/>
  <c r="V118" i="13"/>
  <c r="AI118" i="13" s="1"/>
  <c r="W177" i="13"/>
  <c r="W4" i="13"/>
  <c r="W100" i="13"/>
  <c r="W396" i="13"/>
  <c r="W476" i="13"/>
  <c r="W434" i="13"/>
  <c r="V421" i="13"/>
  <c r="AI421" i="13" s="1"/>
  <c r="W134" i="13"/>
  <c r="V394" i="13"/>
  <c r="AI394" i="13" s="1"/>
  <c r="W224" i="13"/>
  <c r="W280" i="13"/>
  <c r="W368" i="13"/>
  <c r="W504" i="13"/>
  <c r="W10" i="13"/>
  <c r="W170" i="13"/>
  <c r="W282" i="13"/>
  <c r="W466" i="13"/>
  <c r="V454" i="13"/>
  <c r="AI454" i="13" s="1"/>
  <c r="W139" i="13"/>
  <c r="W382" i="13"/>
  <c r="W375" i="13"/>
  <c r="V470" i="13"/>
  <c r="AI470" i="13" s="1"/>
  <c r="W117" i="13"/>
  <c r="V355" i="13"/>
  <c r="AI355" i="13" s="1"/>
  <c r="W373" i="13"/>
  <c r="W119" i="13"/>
  <c r="V134" i="13"/>
  <c r="AI134" i="13" s="1"/>
  <c r="W392" i="13"/>
  <c r="W90" i="13"/>
  <c r="W474" i="13"/>
  <c r="W14" i="13"/>
  <c r="W11" i="13"/>
  <c r="W115" i="13"/>
  <c r="W37" i="13"/>
  <c r="W413" i="13"/>
  <c r="W465" i="13"/>
  <c r="W247" i="13"/>
  <c r="W191" i="13"/>
  <c r="W207" i="13"/>
  <c r="W71" i="13"/>
  <c r="W41" i="13"/>
  <c r="W145" i="13"/>
  <c r="W441" i="13"/>
  <c r="W372" i="13"/>
  <c r="W70" i="13"/>
  <c r="V142" i="13"/>
  <c r="AI142" i="13" s="1"/>
  <c r="W414" i="13"/>
  <c r="W510" i="13"/>
  <c r="W173" i="13"/>
  <c r="W86" i="13"/>
  <c r="W232" i="13"/>
  <c r="W450" i="13"/>
  <c r="W66" i="13"/>
  <c r="W483" i="13"/>
  <c r="V202" i="13"/>
  <c r="AI202" i="13" s="1"/>
  <c r="W323" i="13"/>
  <c r="V431" i="13"/>
  <c r="AI431" i="13" s="1"/>
  <c r="W279" i="13"/>
  <c r="W156" i="13"/>
  <c r="W152" i="13"/>
  <c r="W42" i="13"/>
  <c r="W104" i="13"/>
  <c r="V291" i="13"/>
  <c r="AI291" i="13" s="1"/>
  <c r="W245" i="13"/>
  <c r="W17" i="13"/>
  <c r="W81" i="13"/>
  <c r="W113" i="13"/>
  <c r="W124" i="13"/>
  <c r="W439" i="13"/>
  <c r="W380" i="13"/>
  <c r="W389" i="13"/>
  <c r="W218" i="13"/>
  <c r="W338" i="13"/>
  <c r="W87" i="13"/>
  <c r="V385" i="13"/>
  <c r="AI385" i="13" s="1"/>
  <c r="W30" i="13"/>
  <c r="W430" i="13"/>
  <c r="W208" i="13"/>
  <c r="W344" i="13"/>
  <c r="V490" i="13"/>
  <c r="AI490" i="13" s="1"/>
  <c r="W34" i="13"/>
  <c r="W82" i="13"/>
  <c r="W114" i="13"/>
  <c r="W162" i="13"/>
  <c r="W314" i="13"/>
  <c r="AC28" i="13"/>
  <c r="AC134" i="13"/>
  <c r="AB26" i="13"/>
  <c r="AB133" i="13"/>
  <c r="AC18" i="13"/>
  <c r="AD18" i="13" s="1"/>
  <c r="AM18" i="13" s="1"/>
  <c r="AL18" i="13" s="1"/>
  <c r="AC300" i="13"/>
  <c r="W24" i="13"/>
  <c r="W264" i="13"/>
  <c r="W320" i="13"/>
  <c r="W424" i="13"/>
  <c r="W488" i="13"/>
  <c r="V187" i="13"/>
  <c r="AI187" i="13" s="1"/>
  <c r="V435" i="13"/>
  <c r="AI435" i="13" s="1"/>
  <c r="W257" i="13"/>
  <c r="V257" i="13"/>
  <c r="AI257" i="13" s="1"/>
  <c r="V327" i="13"/>
  <c r="AI327" i="13" s="1"/>
  <c r="V236" i="13"/>
  <c r="AI236" i="13" s="1"/>
  <c r="V308" i="13"/>
  <c r="AI308" i="13" s="1"/>
  <c r="AB140" i="13"/>
  <c r="AC148" i="13"/>
  <c r="AD148" i="13" s="1"/>
  <c r="AM148" i="13" s="1"/>
  <c r="AL148" i="13" s="1"/>
  <c r="AC24" i="13"/>
  <c r="AC143" i="13"/>
  <c r="AB28" i="13"/>
  <c r="V19" i="13"/>
  <c r="AI19" i="13" s="1"/>
  <c r="V323" i="13"/>
  <c r="AI323" i="13" s="1"/>
  <c r="V151" i="13"/>
  <c r="AI151" i="13" s="1"/>
  <c r="V455" i="13"/>
  <c r="AI455" i="13" s="1"/>
  <c r="V364" i="13"/>
  <c r="AI364" i="13" s="1"/>
  <c r="V156" i="13"/>
  <c r="AI156" i="13" s="1"/>
  <c r="W220" i="13"/>
  <c r="AC144" i="13"/>
  <c r="V405" i="13"/>
  <c r="AI405" i="13" s="1"/>
  <c r="W445" i="13"/>
  <c r="V321" i="13"/>
  <c r="AI321" i="13" s="1"/>
  <c r="V393" i="13"/>
  <c r="AI393" i="13" s="1"/>
  <c r="V143" i="13"/>
  <c r="AI143" i="13" s="1"/>
  <c r="V369" i="13"/>
  <c r="AI369" i="13" s="1"/>
  <c r="V433" i="13"/>
  <c r="AI433" i="13" s="1"/>
  <c r="V84" i="13"/>
  <c r="AI84" i="13" s="1"/>
  <c r="V380" i="13"/>
  <c r="AI380" i="13" s="1"/>
  <c r="V444" i="13"/>
  <c r="AI444" i="13" s="1"/>
  <c r="V508" i="13"/>
  <c r="AI508" i="13" s="1"/>
  <c r="V205" i="13"/>
  <c r="AI205" i="13" s="1"/>
  <c r="W205" i="13"/>
  <c r="V309" i="13"/>
  <c r="AI309" i="13" s="1"/>
  <c r="V415" i="13"/>
  <c r="AI415" i="13" s="1"/>
  <c r="W7" i="13"/>
  <c r="V305" i="13"/>
  <c r="AI305" i="13" s="1"/>
  <c r="V268" i="13"/>
  <c r="AI268" i="13" s="1"/>
  <c r="AB22" i="13"/>
  <c r="V7" i="13"/>
  <c r="AI7" i="13" s="1"/>
  <c r="V105" i="13"/>
  <c r="AI105" i="13" s="1"/>
  <c r="V209" i="13"/>
  <c r="AI209" i="13" s="1"/>
  <c r="V180" i="13"/>
  <c r="AI180" i="13" s="1"/>
  <c r="W92" i="13"/>
  <c r="V348" i="13"/>
  <c r="AI348" i="13" s="1"/>
  <c r="AC23" i="13"/>
  <c r="AC52" i="13"/>
  <c r="AC485" i="13"/>
  <c r="V195" i="13"/>
  <c r="AI195" i="13" s="1"/>
  <c r="W195" i="13"/>
  <c r="V239" i="13"/>
  <c r="AI239" i="13" s="1"/>
  <c r="V295" i="13"/>
  <c r="AI295" i="13" s="1"/>
  <c r="V29" i="13"/>
  <c r="AI29" i="13" s="1"/>
  <c r="V15" i="13"/>
  <c r="AI15" i="13" s="1"/>
  <c r="V183" i="13"/>
  <c r="AI183" i="13" s="1"/>
  <c r="V44" i="13"/>
  <c r="AI44" i="13" s="1"/>
  <c r="V276" i="13"/>
  <c r="AI276" i="13" s="1"/>
  <c r="V388" i="13"/>
  <c r="AI388" i="13" s="1"/>
  <c r="V196" i="13"/>
  <c r="AI196" i="13" s="1"/>
  <c r="W244" i="13"/>
  <c r="AB12" i="13"/>
  <c r="AD12" i="13" s="1"/>
  <c r="AM12" i="13" s="1"/>
  <c r="AL12" i="13" s="1"/>
  <c r="AB141" i="13"/>
  <c r="AB14" i="13"/>
  <c r="AD14" i="13" s="1"/>
  <c r="AM14" i="13" s="1"/>
  <c r="AL14" i="13" s="1"/>
  <c r="AB151" i="13"/>
  <c r="AC21" i="13"/>
  <c r="AC5" i="13"/>
  <c r="AD5" i="13" s="1"/>
  <c r="AM5" i="13" s="1"/>
  <c r="AL5" i="13" s="1"/>
  <c r="AC4" i="13"/>
  <c r="V115" i="13"/>
  <c r="AI115" i="13" s="1"/>
  <c r="V381" i="13"/>
  <c r="AI381" i="13" s="1"/>
  <c r="V383" i="13"/>
  <c r="AI383" i="13" s="1"/>
  <c r="V119" i="13"/>
  <c r="AI119" i="13" s="1"/>
  <c r="V57" i="13"/>
  <c r="AI57" i="13" s="1"/>
  <c r="W311" i="13"/>
  <c r="V75" i="13"/>
  <c r="AI75" i="13" s="1"/>
  <c r="V139" i="13"/>
  <c r="AI139" i="13" s="1"/>
  <c r="V171" i="13"/>
  <c r="AI171" i="13" s="1"/>
  <c r="V203" i="13"/>
  <c r="AI203" i="13" s="1"/>
  <c r="V275" i="13"/>
  <c r="AI275" i="13" s="1"/>
  <c r="V315" i="13"/>
  <c r="AI315" i="13" s="1"/>
  <c r="V387" i="13"/>
  <c r="AI387" i="13" s="1"/>
  <c r="V419" i="13"/>
  <c r="AI419" i="13" s="1"/>
  <c r="V269" i="13"/>
  <c r="AI269" i="13" s="1"/>
  <c r="V468" i="13"/>
  <c r="AI468" i="13" s="1"/>
  <c r="V63" i="13"/>
  <c r="AI63" i="13" s="1"/>
  <c r="V127" i="13"/>
  <c r="AI127" i="13" s="1"/>
  <c r="V223" i="13"/>
  <c r="AI223" i="13" s="1"/>
  <c r="W399" i="13"/>
  <c r="V479" i="13"/>
  <c r="AI479" i="13" s="1"/>
  <c r="V4" i="13"/>
  <c r="AI4" i="13" s="1"/>
  <c r="V101" i="13"/>
  <c r="AI101" i="13" s="1"/>
  <c r="V173" i="13"/>
  <c r="AI173" i="13" s="1"/>
  <c r="V212" i="13"/>
  <c r="AI212" i="13" s="1"/>
  <c r="V303" i="13"/>
  <c r="AI303" i="13" s="1"/>
  <c r="V95" i="13"/>
  <c r="AI95" i="13" s="1"/>
  <c r="V20" i="13"/>
  <c r="AI20" i="13" s="1"/>
  <c r="V17" i="13"/>
  <c r="AI17" i="13" s="1"/>
  <c r="V145" i="13"/>
  <c r="AI145" i="13" s="1"/>
  <c r="V244" i="13"/>
  <c r="AI244" i="13" s="1"/>
  <c r="V452" i="13"/>
  <c r="AI452" i="13" s="1"/>
  <c r="W412" i="13"/>
  <c r="V108" i="13"/>
  <c r="AI108" i="13" s="1"/>
  <c r="V316" i="13"/>
  <c r="AI316" i="13" s="1"/>
  <c r="V476" i="13"/>
  <c r="AI476" i="13" s="1"/>
  <c r="W168" i="13"/>
  <c r="W248" i="13"/>
  <c r="W304" i="13"/>
  <c r="W360" i="13"/>
  <c r="W472" i="13"/>
  <c r="V11" i="13"/>
  <c r="AI11" i="13" s="1"/>
  <c r="V43" i="13"/>
  <c r="W171" i="13"/>
  <c r="W387" i="13"/>
  <c r="W419" i="13"/>
  <c r="V125" i="13"/>
  <c r="AI125" i="13" s="1"/>
  <c r="W109" i="13"/>
  <c r="V181" i="13"/>
  <c r="AI181" i="13" s="1"/>
  <c r="W285" i="13"/>
  <c r="V87" i="13"/>
  <c r="AI87" i="13" s="1"/>
  <c r="V399" i="13"/>
  <c r="AI399" i="13" s="1"/>
  <c r="W143" i="13"/>
  <c r="V367" i="13"/>
  <c r="AI367" i="13" s="1"/>
  <c r="V492" i="13"/>
  <c r="AI492" i="13" s="1"/>
  <c r="W455" i="13"/>
  <c r="V33" i="13"/>
  <c r="AI33" i="13" s="1"/>
  <c r="V484" i="13"/>
  <c r="AI484" i="13" s="1"/>
  <c r="V49" i="13"/>
  <c r="AI49" i="13" s="1"/>
  <c r="V81" i="13"/>
  <c r="AI81" i="13" s="1"/>
  <c r="V113" i="13"/>
  <c r="AI113" i="13" s="1"/>
  <c r="V241" i="13"/>
  <c r="AI241" i="13" s="1"/>
  <c r="W281" i="13"/>
  <c r="W409" i="13"/>
  <c r="V497" i="13"/>
  <c r="AI497" i="13" s="1"/>
  <c r="V436" i="13"/>
  <c r="AI436" i="13" s="1"/>
  <c r="V292" i="13"/>
  <c r="AI292" i="13" s="1"/>
  <c r="W60" i="13"/>
  <c r="V92" i="13"/>
  <c r="AI92" i="13" s="1"/>
  <c r="V220" i="13"/>
  <c r="AI220" i="13" s="1"/>
  <c r="V284" i="13"/>
  <c r="AI284" i="13" s="1"/>
  <c r="V412" i="13"/>
  <c r="AI412" i="13" s="1"/>
  <c r="W492" i="13"/>
  <c r="AB9" i="13"/>
  <c r="AD9" i="13" s="1"/>
  <c r="V28" i="13"/>
  <c r="V52" i="13"/>
  <c r="AI52" i="13" s="1"/>
  <c r="W130" i="13"/>
  <c r="W227" i="13"/>
  <c r="V59" i="13"/>
  <c r="AI59" i="13" s="1"/>
  <c r="V91" i="13"/>
  <c r="AI91" i="13" s="1"/>
  <c r="V123" i="13"/>
  <c r="AI123" i="13" s="1"/>
  <c r="V155" i="13"/>
  <c r="AI155" i="13" s="1"/>
  <c r="W187" i="13"/>
  <c r="V259" i="13"/>
  <c r="AI259" i="13" s="1"/>
  <c r="V403" i="13"/>
  <c r="AI403" i="13" s="1"/>
  <c r="V148" i="13"/>
  <c r="V233" i="13"/>
  <c r="AI233" i="13" s="1"/>
  <c r="W45" i="13"/>
  <c r="V85" i="13"/>
  <c r="AI85" i="13" s="1"/>
  <c r="W461" i="13"/>
  <c r="W271" i="13"/>
  <c r="V23" i="13"/>
  <c r="AB27" i="13" s="1"/>
  <c r="V103" i="13"/>
  <c r="AI103" i="13" s="1"/>
  <c r="W407" i="13"/>
  <c r="V137" i="13"/>
  <c r="AI137" i="13" s="1"/>
  <c r="V332" i="13"/>
  <c r="AI332" i="13" s="1"/>
  <c r="V175" i="13"/>
  <c r="AI175" i="13" s="1"/>
  <c r="V351" i="13"/>
  <c r="AI351" i="13" s="1"/>
  <c r="W511" i="13"/>
  <c r="V47" i="13"/>
  <c r="AI47" i="13" s="1"/>
  <c r="V207" i="13"/>
  <c r="AI207" i="13" s="1"/>
  <c r="V487" i="13"/>
  <c r="AI487" i="13" s="1"/>
  <c r="W471" i="13"/>
  <c r="V289" i="13"/>
  <c r="AI289" i="13" s="1"/>
  <c r="V361" i="13"/>
  <c r="AI361" i="13" s="1"/>
  <c r="W25" i="13"/>
  <c r="W249" i="13"/>
  <c r="W505" i="13"/>
  <c r="V460" i="13"/>
  <c r="AI460" i="13" s="1"/>
  <c r="W495" i="13"/>
  <c r="W332" i="13"/>
  <c r="W259" i="13"/>
  <c r="V299" i="13"/>
  <c r="AI299" i="13" s="1"/>
  <c r="V161" i="13"/>
  <c r="AI161" i="13" s="1"/>
  <c r="V404" i="13"/>
  <c r="AI404" i="13" s="1"/>
  <c r="V53" i="13"/>
  <c r="AI53" i="13" s="1"/>
  <c r="V149" i="13"/>
  <c r="AI149" i="13" s="1"/>
  <c r="V213" i="13"/>
  <c r="AI213" i="13" s="1"/>
  <c r="V469" i="13"/>
  <c r="AI469" i="13" s="1"/>
  <c r="W39" i="13"/>
  <c r="V111" i="13"/>
  <c r="AI111" i="13" s="1"/>
  <c r="V263" i="13"/>
  <c r="AI263" i="13" s="1"/>
  <c r="AB17" i="13"/>
  <c r="AD17" i="13" s="1"/>
  <c r="AM17" i="13" s="1"/>
  <c r="AL17" i="13" s="1"/>
  <c r="W284" i="13"/>
  <c r="V65" i="13"/>
  <c r="AI65" i="13" s="1"/>
  <c r="V260" i="13"/>
  <c r="AI260" i="13" s="1"/>
  <c r="V345" i="13"/>
  <c r="AI345" i="13" s="1"/>
  <c r="V164" i="13"/>
  <c r="AI164" i="13" s="1"/>
  <c r="V31" i="13"/>
  <c r="AI31" i="13" s="1"/>
  <c r="W175" i="13"/>
  <c r="V391" i="13"/>
  <c r="AI391" i="13" s="1"/>
  <c r="V511" i="13"/>
  <c r="AI511" i="13" s="1"/>
  <c r="V135" i="13"/>
  <c r="AI135" i="13" s="1"/>
  <c r="W487" i="13"/>
  <c r="W489" i="13"/>
  <c r="V300" i="13"/>
  <c r="AI300" i="13" s="1"/>
  <c r="V177" i="13"/>
  <c r="AI177" i="13" s="1"/>
  <c r="W215" i="13"/>
  <c r="V132" i="13"/>
  <c r="AI132" i="13" s="1"/>
  <c r="W116" i="13"/>
  <c r="W228" i="13"/>
  <c r="W508" i="13"/>
  <c r="V36" i="13"/>
  <c r="W194" i="13"/>
  <c r="V67" i="13"/>
  <c r="AI67" i="13" s="1"/>
  <c r="W91" i="13"/>
  <c r="V163" i="13"/>
  <c r="AI163" i="13" s="1"/>
  <c r="V235" i="13"/>
  <c r="AI235" i="13" s="1"/>
  <c r="V267" i="13"/>
  <c r="AI267" i="13" s="1"/>
  <c r="V451" i="13"/>
  <c r="AI451" i="13" s="1"/>
  <c r="V100" i="13"/>
  <c r="AI100" i="13" s="1"/>
  <c r="V185" i="13"/>
  <c r="AI185" i="13" s="1"/>
  <c r="V428" i="13"/>
  <c r="AI428" i="13" s="1"/>
  <c r="W85" i="13"/>
  <c r="V277" i="13"/>
  <c r="AI277" i="13" s="1"/>
  <c r="AB8" i="13"/>
  <c r="AD8" i="13" s="1"/>
  <c r="V39" i="13"/>
  <c r="AI39" i="13" s="1"/>
  <c r="W263" i="13"/>
  <c r="W463" i="13"/>
  <c r="V76" i="13"/>
  <c r="AI76" i="13" s="1"/>
  <c r="V357" i="13"/>
  <c r="AI357" i="13" s="1"/>
  <c r="V55" i="13"/>
  <c r="AI55" i="13" s="1"/>
  <c r="W287" i="13"/>
  <c r="V420" i="13"/>
  <c r="AI420" i="13" s="1"/>
  <c r="W159" i="13"/>
  <c r="V231" i="13"/>
  <c r="AI231" i="13" s="1"/>
  <c r="V228" i="13"/>
  <c r="AI228" i="13" s="1"/>
  <c r="V313" i="13"/>
  <c r="AI313" i="13" s="1"/>
  <c r="W33" i="13"/>
  <c r="W65" i="13"/>
  <c r="W129" i="13"/>
  <c r="W217" i="13"/>
  <c r="V273" i="13"/>
  <c r="AI273" i="13" s="1"/>
  <c r="V204" i="13"/>
  <c r="AI204" i="13" s="1"/>
  <c r="V500" i="13"/>
  <c r="AI500" i="13" s="1"/>
  <c r="W68" i="13"/>
  <c r="V188" i="13"/>
  <c r="AI188" i="13" s="1"/>
  <c r="V252" i="13"/>
  <c r="AI252" i="13" s="1"/>
  <c r="W340" i="13"/>
  <c r="W460" i="13"/>
  <c r="V35" i="13"/>
  <c r="AI35" i="13" s="1"/>
  <c r="W163" i="13"/>
  <c r="W451" i="13"/>
  <c r="V13" i="13"/>
  <c r="AI13" i="13" s="1"/>
  <c r="V197" i="13"/>
  <c r="V356" i="13"/>
  <c r="AI356" i="13" s="1"/>
  <c r="V441" i="13"/>
  <c r="AI441" i="13" s="1"/>
  <c r="V21" i="13"/>
  <c r="AI21" i="13" s="1"/>
  <c r="V341" i="13"/>
  <c r="AI341" i="13" s="1"/>
  <c r="V199" i="13"/>
  <c r="AI199" i="13" s="1"/>
  <c r="W319" i="13"/>
  <c r="V89" i="13"/>
  <c r="V429" i="13"/>
  <c r="AI429" i="13" s="1"/>
  <c r="V191" i="13"/>
  <c r="AI191" i="13" s="1"/>
  <c r="V359" i="13"/>
  <c r="AI359" i="13" s="1"/>
  <c r="V79" i="13"/>
  <c r="AI79" i="13" s="1"/>
  <c r="V159" i="13"/>
  <c r="AI159" i="13" s="1"/>
  <c r="V423" i="13"/>
  <c r="AI423" i="13" s="1"/>
  <c r="V503" i="13"/>
  <c r="AI503" i="13" s="1"/>
  <c r="W255" i="13"/>
  <c r="W345" i="13"/>
  <c r="W348" i="13"/>
  <c r="V12" i="13"/>
  <c r="AI12" i="13" s="1"/>
  <c r="W356" i="13"/>
  <c r="W468" i="13"/>
  <c r="W276" i="13"/>
  <c r="V2" i="13"/>
  <c r="AI2" i="13" s="1"/>
  <c r="W2" i="13"/>
  <c r="AC2" i="13"/>
  <c r="AK8" i="13" l="1"/>
  <c r="AJ8" i="13" s="1"/>
  <c r="AM8" i="13"/>
  <c r="AL8" i="13" s="1"/>
  <c r="AK9" i="13"/>
  <c r="AM9" i="13"/>
  <c r="AL9" i="13" s="1"/>
  <c r="AK6" i="13"/>
  <c r="AJ6" i="13" s="1"/>
  <c r="AM6" i="13"/>
  <c r="AL6" i="13" s="1"/>
  <c r="AH315" i="13"/>
  <c r="AK315" i="13"/>
  <c r="AH270" i="13"/>
  <c r="AK270" i="13"/>
  <c r="AH366" i="13"/>
  <c r="AK366" i="13"/>
  <c r="AH32" i="13"/>
  <c r="AH64" i="13"/>
  <c r="AK64" i="13"/>
  <c r="AH184" i="13"/>
  <c r="AK184" i="13"/>
  <c r="AH12" i="13"/>
  <c r="AK12" i="13"/>
  <c r="AJ12" i="13" s="1"/>
  <c r="AH359" i="13"/>
  <c r="AK359" i="13"/>
  <c r="AH441" i="13"/>
  <c r="AK441" i="13"/>
  <c r="AH277" i="13"/>
  <c r="AK277" i="13"/>
  <c r="AH163" i="13"/>
  <c r="AH132" i="13"/>
  <c r="AK132" i="13"/>
  <c r="AH391" i="13"/>
  <c r="AH404" i="13"/>
  <c r="AH292" i="13"/>
  <c r="AH49" i="13"/>
  <c r="AH87" i="13"/>
  <c r="AK87" i="13"/>
  <c r="AH316" i="13"/>
  <c r="AH95" i="13"/>
  <c r="AK95" i="13"/>
  <c r="AH223" i="13"/>
  <c r="AH275" i="13"/>
  <c r="AH383" i="13"/>
  <c r="AH15" i="13"/>
  <c r="AK15" i="13"/>
  <c r="AH268" i="13"/>
  <c r="AH444" i="13"/>
  <c r="AH323" i="13"/>
  <c r="AH236" i="13"/>
  <c r="AH142" i="13"/>
  <c r="AH470" i="13"/>
  <c r="AH147" i="13"/>
  <c r="AH278" i="13"/>
  <c r="AH48" i="13"/>
  <c r="AH442" i="13"/>
  <c r="AK442" i="13"/>
  <c r="AH302" i="13"/>
  <c r="AH265" i="13"/>
  <c r="AK265" i="13"/>
  <c r="AH353" i="13"/>
  <c r="AH169" i="13"/>
  <c r="AH96" i="13"/>
  <c r="AH448" i="13"/>
  <c r="AH170" i="13"/>
  <c r="AH358" i="13"/>
  <c r="AK358" i="13"/>
  <c r="AH478" i="13"/>
  <c r="AH126" i="13"/>
  <c r="AH346" i="13"/>
  <c r="AH79" i="13"/>
  <c r="AK79" i="13"/>
  <c r="AH511" i="13"/>
  <c r="AK511" i="13"/>
  <c r="AH399" i="13"/>
  <c r="AH308" i="13"/>
  <c r="AK308" i="13"/>
  <c r="AH54" i="13"/>
  <c r="AH252" i="13"/>
  <c r="AH155" i="13"/>
  <c r="AK155" i="13"/>
  <c r="AH108" i="13"/>
  <c r="AH203" i="13"/>
  <c r="AH305" i="13"/>
  <c r="AK305" i="13"/>
  <c r="AH327" i="13"/>
  <c r="AH246" i="13"/>
  <c r="AH102" i="13"/>
  <c r="AK102" i="13"/>
  <c r="AH370" i="13"/>
  <c r="AH429" i="13"/>
  <c r="AH188" i="13"/>
  <c r="AK188" i="13"/>
  <c r="AH357" i="13"/>
  <c r="AK357" i="13"/>
  <c r="AH428" i="13"/>
  <c r="AH67" i="13"/>
  <c r="AH177" i="13"/>
  <c r="AH31" i="13"/>
  <c r="AH111" i="13"/>
  <c r="AH299" i="13"/>
  <c r="AH361" i="13"/>
  <c r="AH175" i="13"/>
  <c r="AK175" i="13"/>
  <c r="AH85" i="13"/>
  <c r="AH123" i="13"/>
  <c r="AH497" i="13"/>
  <c r="AH33" i="13"/>
  <c r="AH181" i="13"/>
  <c r="AH212" i="13"/>
  <c r="AK212" i="13"/>
  <c r="AH63" i="13"/>
  <c r="AH171" i="13"/>
  <c r="AH115" i="13"/>
  <c r="AK115" i="13"/>
  <c r="AH295" i="13"/>
  <c r="AH84" i="13"/>
  <c r="AK84" i="13"/>
  <c r="AH257" i="13"/>
  <c r="AK257" i="13"/>
  <c r="AH110" i="13"/>
  <c r="AH307" i="13"/>
  <c r="AK307" i="13"/>
  <c r="AH200" i="13"/>
  <c r="AK200" i="13"/>
  <c r="AH298" i="13"/>
  <c r="AH290" i="13"/>
  <c r="AH373" i="13"/>
  <c r="AH232" i="13"/>
  <c r="AH414" i="13"/>
  <c r="AK414" i="13"/>
  <c r="AH286" i="13"/>
  <c r="AH5" i="13"/>
  <c r="AK5" i="13"/>
  <c r="AH482" i="13"/>
  <c r="AK482" i="13"/>
  <c r="AH80" i="13"/>
  <c r="AH498" i="13"/>
  <c r="AH254" i="13"/>
  <c r="AK254" i="13"/>
  <c r="AH157" i="13"/>
  <c r="AH250" i="13"/>
  <c r="AH106" i="13"/>
  <c r="AH74" i="13"/>
  <c r="AH129" i="13"/>
  <c r="AH235" i="13"/>
  <c r="AH52" i="13"/>
  <c r="AH321" i="13"/>
  <c r="AK321" i="13"/>
  <c r="AH202" i="13"/>
  <c r="AH88" i="13"/>
  <c r="AH481" i="13"/>
  <c r="AH334" i="13"/>
  <c r="AH356" i="13"/>
  <c r="AK356" i="13"/>
  <c r="AH351" i="13"/>
  <c r="AH484" i="13"/>
  <c r="AK484" i="13"/>
  <c r="AH127" i="13"/>
  <c r="AH348" i="13"/>
  <c r="AK348" i="13"/>
  <c r="AH405" i="13"/>
  <c r="AH418" i="13"/>
  <c r="AH461" i="13"/>
  <c r="AH430" i="13"/>
  <c r="AH13" i="13"/>
  <c r="AK13" i="13"/>
  <c r="AH313" i="13"/>
  <c r="AH76" i="13"/>
  <c r="AH185" i="13"/>
  <c r="AH300" i="13"/>
  <c r="AH164" i="13"/>
  <c r="AH289" i="13"/>
  <c r="AH332" i="13"/>
  <c r="AH91" i="13"/>
  <c r="AH412" i="13"/>
  <c r="AH452" i="13"/>
  <c r="AH173" i="13"/>
  <c r="AH468" i="13"/>
  <c r="AH139" i="13"/>
  <c r="AH196" i="13"/>
  <c r="AK196" i="13"/>
  <c r="AH239" i="13"/>
  <c r="AH180" i="13"/>
  <c r="AH415" i="13"/>
  <c r="AH433" i="13"/>
  <c r="AH385" i="13"/>
  <c r="AK385" i="13"/>
  <c r="AH134" i="13"/>
  <c r="AH501" i="13"/>
  <c r="AH154" i="13"/>
  <c r="AH245" i="13"/>
  <c r="AH258" i="13"/>
  <c r="AK258" i="13"/>
  <c r="AH222" i="13"/>
  <c r="AH56" i="13"/>
  <c r="AK56" i="13"/>
  <c r="AH176" i="13"/>
  <c r="AK176" i="13"/>
  <c r="AH230" i="13"/>
  <c r="AJ15" i="13"/>
  <c r="AH120" i="13"/>
  <c r="AH392" i="13"/>
  <c r="AH282" i="13"/>
  <c r="AH186" i="13"/>
  <c r="AK186" i="13"/>
  <c r="AH21" i="13"/>
  <c r="AH69" i="13"/>
  <c r="AH426" i="13"/>
  <c r="AK426" i="13"/>
  <c r="AH55" i="13"/>
  <c r="AH263" i="13"/>
  <c r="AH11" i="13"/>
  <c r="AK11" i="13"/>
  <c r="AJ11" i="13" s="1"/>
  <c r="AH29" i="13"/>
  <c r="AH338" i="13"/>
  <c r="AH506" i="13"/>
  <c r="AH152" i="13"/>
  <c r="AK152" i="13"/>
  <c r="AH160" i="13"/>
  <c r="AK160" i="13"/>
  <c r="AH2" i="13"/>
  <c r="AH503" i="13"/>
  <c r="AK503" i="13"/>
  <c r="AH500" i="13"/>
  <c r="AH228" i="13"/>
  <c r="AH100" i="13"/>
  <c r="AH345" i="13"/>
  <c r="AK345" i="13"/>
  <c r="AH469" i="13"/>
  <c r="AH137" i="13"/>
  <c r="AH233" i="13"/>
  <c r="AH59" i="13"/>
  <c r="AH284" i="13"/>
  <c r="AH492" i="13"/>
  <c r="AK492" i="13"/>
  <c r="AH125" i="13"/>
  <c r="AK125" i="13"/>
  <c r="AH244" i="13"/>
  <c r="AK244" i="13"/>
  <c r="AH101" i="13"/>
  <c r="AH269" i="13"/>
  <c r="AH75" i="13"/>
  <c r="AK75" i="13"/>
  <c r="AJ5" i="13"/>
  <c r="AH388" i="13"/>
  <c r="AH209" i="13"/>
  <c r="AH309" i="13"/>
  <c r="AH369" i="13"/>
  <c r="AH156" i="13"/>
  <c r="AK156" i="13"/>
  <c r="AH435" i="13"/>
  <c r="AK435" i="13"/>
  <c r="AH454" i="13"/>
  <c r="AH425" i="13"/>
  <c r="AK425" i="13"/>
  <c r="AH193" i="13"/>
  <c r="AK193" i="13"/>
  <c r="AH18" i="13"/>
  <c r="AK18" i="13"/>
  <c r="AJ18" i="13" s="1"/>
  <c r="AH446" i="13"/>
  <c r="AH140" i="13"/>
  <c r="AH390" i="13"/>
  <c r="AK390" i="13"/>
  <c r="AH146" i="13"/>
  <c r="AK146" i="13"/>
  <c r="AH466" i="13"/>
  <c r="AH350" i="13"/>
  <c r="AH237" i="13"/>
  <c r="AH294" i="13"/>
  <c r="AH324" i="13"/>
  <c r="AK324" i="13"/>
  <c r="AH326" i="13"/>
  <c r="AJ13" i="13"/>
  <c r="AH90" i="13"/>
  <c r="AH22" i="13"/>
  <c r="AH114" i="13"/>
  <c r="AH325" i="13"/>
  <c r="AH53" i="13"/>
  <c r="AH259" i="13"/>
  <c r="AK259" i="13"/>
  <c r="AH476" i="13"/>
  <c r="AH151" i="13"/>
  <c r="AK151" i="13"/>
  <c r="AH38" i="13"/>
  <c r="AJ9" i="13"/>
  <c r="AH380" i="13"/>
  <c r="AH19" i="13"/>
  <c r="AK19" i="13"/>
  <c r="AJ19" i="13" s="1"/>
  <c r="AH312" i="13"/>
  <c r="AH450" i="13"/>
  <c r="AH150" i="13"/>
  <c r="AK150" i="13"/>
  <c r="AH153" i="13"/>
  <c r="AH509" i="13"/>
  <c r="AH423" i="13"/>
  <c r="AH199" i="13"/>
  <c r="AK199" i="13"/>
  <c r="AH204" i="13"/>
  <c r="AH231" i="13"/>
  <c r="AH451" i="13"/>
  <c r="AK451" i="13"/>
  <c r="AH260" i="13"/>
  <c r="AH213" i="13"/>
  <c r="AK213" i="13"/>
  <c r="AH487" i="13"/>
  <c r="AK487" i="13"/>
  <c r="AH220" i="13"/>
  <c r="AK220" i="13"/>
  <c r="AH241" i="13"/>
  <c r="AH367" i="13"/>
  <c r="AH145" i="13"/>
  <c r="AH4" i="13"/>
  <c r="AH419" i="13"/>
  <c r="AH276" i="13"/>
  <c r="AH195" i="13"/>
  <c r="AH105" i="13"/>
  <c r="AH143" i="13"/>
  <c r="AK143" i="13"/>
  <c r="AH364" i="13"/>
  <c r="AH187" i="13"/>
  <c r="AH431" i="13"/>
  <c r="AH394" i="13"/>
  <c r="AH449" i="13"/>
  <c r="AK449" i="13"/>
  <c r="AH206" i="13"/>
  <c r="AH210" i="13"/>
  <c r="AH406" i="13"/>
  <c r="AH174" i="13"/>
  <c r="AH201" i="13"/>
  <c r="AH50" i="13"/>
  <c r="AK50" i="13"/>
  <c r="AH301" i="13"/>
  <c r="AH382" i="13"/>
  <c r="AH389" i="13"/>
  <c r="AH262" i="13"/>
  <c r="AH314" i="13"/>
  <c r="AH502" i="13"/>
  <c r="AH280" i="13"/>
  <c r="AH354" i="13"/>
  <c r="AH16" i="13"/>
  <c r="AK16" i="13"/>
  <c r="AJ16" i="13" s="1"/>
  <c r="AH86" i="13"/>
  <c r="AH318" i="13"/>
  <c r="AK318" i="13"/>
  <c r="AH42" i="13"/>
  <c r="AK42" i="13"/>
  <c r="AH82" i="13"/>
  <c r="AH420" i="13"/>
  <c r="AH47" i="13"/>
  <c r="AH81" i="13"/>
  <c r="AH20" i="13"/>
  <c r="AK20" i="13"/>
  <c r="AJ20" i="13" s="1"/>
  <c r="AH119" i="13"/>
  <c r="AH183" i="13"/>
  <c r="AH508" i="13"/>
  <c r="AH291" i="13"/>
  <c r="AH421" i="13"/>
  <c r="AH462" i="13"/>
  <c r="AH116" i="13"/>
  <c r="AH191" i="13"/>
  <c r="AH161" i="13"/>
  <c r="AK161" i="13"/>
  <c r="AH436" i="13"/>
  <c r="AH303" i="13"/>
  <c r="AH381" i="13"/>
  <c r="AH159" i="13"/>
  <c r="AH341" i="13"/>
  <c r="AK341" i="13"/>
  <c r="AH35" i="13"/>
  <c r="AK35" i="13"/>
  <c r="AH273" i="13"/>
  <c r="AH39" i="13"/>
  <c r="AH267" i="13"/>
  <c r="AH135" i="13"/>
  <c r="AK135" i="13"/>
  <c r="AH65" i="13"/>
  <c r="AK65" i="13"/>
  <c r="AH149" i="13"/>
  <c r="AH460" i="13"/>
  <c r="AH207" i="13"/>
  <c r="AH103" i="13"/>
  <c r="AK103" i="13"/>
  <c r="AH403" i="13"/>
  <c r="AK403" i="13"/>
  <c r="AH92" i="13"/>
  <c r="AH113" i="13"/>
  <c r="AH17" i="13"/>
  <c r="AK17" i="13"/>
  <c r="AJ17" i="13" s="1"/>
  <c r="AH479" i="13"/>
  <c r="AH387" i="13"/>
  <c r="AK387" i="13"/>
  <c r="AH57" i="13"/>
  <c r="AK57" i="13"/>
  <c r="AH44" i="13"/>
  <c r="AK44" i="13"/>
  <c r="AH7" i="13"/>
  <c r="AK7" i="13"/>
  <c r="AJ7" i="13" s="1"/>
  <c r="AH205" i="13"/>
  <c r="AH393" i="13"/>
  <c r="AK393" i="13"/>
  <c r="AH455" i="13"/>
  <c r="AK455" i="13"/>
  <c r="AH490" i="13"/>
  <c r="AH355" i="13"/>
  <c r="AH118" i="13"/>
  <c r="AH343" i="13"/>
  <c r="AH293" i="13"/>
  <c r="AH401" i="13"/>
  <c r="AH398" i="13"/>
  <c r="AH46" i="13"/>
  <c r="AH266" i="13"/>
  <c r="AH14" i="13"/>
  <c r="AK14" i="13"/>
  <c r="AJ14" i="13" s="1"/>
  <c r="AH133" i="13"/>
  <c r="AH128" i="13"/>
  <c r="AH416" i="13"/>
  <c r="AH136" i="13"/>
  <c r="AH158" i="13"/>
  <c r="AH496" i="13"/>
  <c r="AK496" i="13"/>
  <c r="AB496" i="13"/>
  <c r="AB325" i="13"/>
  <c r="AB43" i="13"/>
  <c r="AB42" i="13"/>
  <c r="AC29" i="13"/>
  <c r="AB25" i="13"/>
  <c r="AD25" i="13" s="1"/>
  <c r="AB24" i="13"/>
  <c r="AD24" i="13" s="1"/>
  <c r="AL24" i="13" s="1"/>
  <c r="AB64" i="13"/>
  <c r="AC30" i="13"/>
  <c r="AD22" i="13"/>
  <c r="AM22" i="13" s="1"/>
  <c r="AL22" i="13" s="1"/>
  <c r="AD23" i="13"/>
  <c r="AM23" i="13" s="1"/>
  <c r="AL23" i="13" s="1"/>
  <c r="AC182" i="13"/>
  <c r="AD28" i="13"/>
  <c r="AM28" i="13" s="1"/>
  <c r="AL28" i="13" s="1"/>
  <c r="AD21" i="13"/>
  <c r="AC94" i="13"/>
  <c r="AD4" i="13"/>
  <c r="AM4" i="13" s="1"/>
  <c r="AL4" i="13" s="1"/>
  <c r="AD2" i="13"/>
  <c r="AM2" i="13" s="1"/>
  <c r="AL2" i="13" s="1"/>
  <c r="AC104" i="13"/>
  <c r="AC167" i="13"/>
  <c r="AC131" i="13"/>
  <c r="AB402" i="13"/>
  <c r="AC195" i="13"/>
  <c r="AC285" i="13"/>
  <c r="AC50" i="13"/>
  <c r="AB128" i="13"/>
  <c r="AB263" i="13"/>
  <c r="AC34" i="13"/>
  <c r="AC32" i="13"/>
  <c r="AC54" i="13"/>
  <c r="AC206" i="13"/>
  <c r="AI43" i="13"/>
  <c r="AC35" i="13"/>
  <c r="AC44" i="13"/>
  <c r="AC229" i="13"/>
  <c r="AC453" i="13"/>
  <c r="AB228" i="13"/>
  <c r="AB91" i="13"/>
  <c r="AD91" i="13" s="1"/>
  <c r="AM91" i="13" s="1"/>
  <c r="AL91" i="13" s="1"/>
  <c r="AC164" i="13"/>
  <c r="AB103" i="13"/>
  <c r="AC72" i="13"/>
  <c r="AB319" i="13"/>
  <c r="AC37" i="13"/>
  <c r="AC401" i="13"/>
  <c r="AC448" i="13"/>
  <c r="AC128" i="13"/>
  <c r="AB272" i="13"/>
  <c r="AC85" i="13"/>
  <c r="AI89" i="13"/>
  <c r="AB314" i="13"/>
  <c r="AB357" i="13"/>
  <c r="AB306" i="13"/>
  <c r="AC284" i="13"/>
  <c r="AC418" i="13"/>
  <c r="AB244" i="13"/>
  <c r="AB211" i="13"/>
  <c r="AC318" i="13"/>
  <c r="AC244" i="13"/>
  <c r="AC417" i="13"/>
  <c r="AC249" i="13"/>
  <c r="AC194" i="13"/>
  <c r="AC186" i="13"/>
  <c r="AC295" i="13"/>
  <c r="AC106" i="13"/>
  <c r="AC193" i="13"/>
  <c r="AC390" i="13"/>
  <c r="AC181" i="13"/>
  <c r="AC152" i="13"/>
  <c r="AB198" i="13"/>
  <c r="AB390" i="13"/>
  <c r="AB313" i="13"/>
  <c r="AC259" i="13"/>
  <c r="AC132" i="13"/>
  <c r="AC199" i="13"/>
  <c r="AB199" i="13"/>
  <c r="AC347" i="13"/>
  <c r="AB261" i="13"/>
  <c r="AB164" i="13"/>
  <c r="AC378" i="13"/>
  <c r="AC41" i="13"/>
  <c r="AC89" i="13"/>
  <c r="AC489" i="13"/>
  <c r="AC227" i="13"/>
  <c r="AC43" i="13"/>
  <c r="AD43" i="13" s="1"/>
  <c r="AM43" i="13" s="1"/>
  <c r="AL43" i="13" s="1"/>
  <c r="AB116" i="13"/>
  <c r="AC165" i="13"/>
  <c r="AC101" i="13"/>
  <c r="AC484" i="13"/>
  <c r="AC142" i="13"/>
  <c r="AB37" i="13"/>
  <c r="AC406" i="13"/>
  <c r="AB67" i="13"/>
  <c r="AC146" i="13"/>
  <c r="AC86" i="13"/>
  <c r="AC69" i="13"/>
  <c r="AC283" i="13"/>
  <c r="AC400" i="13"/>
  <c r="AC62" i="13"/>
  <c r="AC237" i="13"/>
  <c r="AC45" i="13"/>
  <c r="AC356" i="13"/>
  <c r="AC27" i="13"/>
  <c r="AD27" i="13" s="1"/>
  <c r="AM27" i="13" s="1"/>
  <c r="AL27" i="13" s="1"/>
  <c r="AC26" i="13"/>
  <c r="AD26" i="13" s="1"/>
  <c r="AC437" i="13"/>
  <c r="AB303" i="13"/>
  <c r="AB439" i="13"/>
  <c r="AC269" i="13"/>
  <c r="AC487" i="13"/>
  <c r="AB284" i="13"/>
  <c r="AD284" i="13" s="1"/>
  <c r="AM284" i="13" s="1"/>
  <c r="AL284" i="13" s="1"/>
  <c r="AC93" i="13"/>
  <c r="AC420" i="13"/>
  <c r="AC273" i="13"/>
  <c r="AC350" i="13"/>
  <c r="AC38" i="13"/>
  <c r="AB236" i="13"/>
  <c r="AB262" i="13"/>
  <c r="AC99" i="13"/>
  <c r="AC226" i="13"/>
  <c r="AB305" i="13"/>
  <c r="AC171" i="13"/>
  <c r="AC363" i="13"/>
  <c r="AC404" i="13"/>
  <c r="AC505" i="13"/>
  <c r="AB190" i="13"/>
  <c r="AB222" i="13"/>
  <c r="AB288" i="13"/>
  <c r="AC365" i="13"/>
  <c r="AB96" i="13"/>
  <c r="AB398" i="13"/>
  <c r="AB269" i="13"/>
  <c r="AC292" i="13"/>
  <c r="AB280" i="13"/>
  <c r="AC277" i="13"/>
  <c r="AC197" i="13"/>
  <c r="AB77" i="13"/>
  <c r="AC412" i="13"/>
  <c r="AC499" i="13"/>
  <c r="AC466" i="13"/>
  <c r="AB292" i="13"/>
  <c r="AD292" i="13" s="1"/>
  <c r="AM292" i="13" s="1"/>
  <c r="AL292" i="13" s="1"/>
  <c r="AB469" i="13"/>
  <c r="AB504" i="13"/>
  <c r="AB410" i="13"/>
  <c r="AB298" i="13"/>
  <c r="AC177" i="13"/>
  <c r="AB237" i="13"/>
  <c r="AB39" i="13"/>
  <c r="AB134" i="13"/>
  <c r="AD134" i="13" s="1"/>
  <c r="AM134" i="13" s="1"/>
  <c r="AL134" i="13" s="1"/>
  <c r="AB49" i="13"/>
  <c r="AB169" i="13"/>
  <c r="AB360" i="13"/>
  <c r="AB448" i="13"/>
  <c r="AB274" i="13"/>
  <c r="AB48" i="13"/>
  <c r="AB374" i="13"/>
  <c r="AB245" i="13"/>
  <c r="AC77" i="13"/>
  <c r="AB239" i="13"/>
  <c r="AC196" i="13"/>
  <c r="AB417" i="13"/>
  <c r="AB265" i="13"/>
  <c r="AB478" i="13"/>
  <c r="AB326" i="13"/>
  <c r="AC174" i="13"/>
  <c r="AB205" i="13"/>
  <c r="AC372" i="13"/>
  <c r="AC387" i="13"/>
  <c r="AC354" i="13"/>
  <c r="AB393" i="13"/>
  <c r="AB309" i="13"/>
  <c r="AB72" i="13"/>
  <c r="AC320" i="13"/>
  <c r="AB476" i="13"/>
  <c r="AB207" i="13"/>
  <c r="AC414" i="13"/>
  <c r="AB352" i="13"/>
  <c r="AC377" i="13"/>
  <c r="AB227" i="13"/>
  <c r="AC48" i="13"/>
  <c r="AC127" i="13"/>
  <c r="AC429" i="13"/>
  <c r="AC382" i="13"/>
  <c r="AC40" i="13"/>
  <c r="AC105" i="13"/>
  <c r="AC496" i="13"/>
  <c r="AD496" i="13" s="1"/>
  <c r="AC162" i="13"/>
  <c r="AB105" i="13"/>
  <c r="AB185" i="13"/>
  <c r="AC358" i="13"/>
  <c r="AB366" i="13"/>
  <c r="AB500" i="13"/>
  <c r="AC61" i="13"/>
  <c r="AC322" i="13"/>
  <c r="AB220" i="13"/>
  <c r="AB475" i="13"/>
  <c r="AB146" i="13"/>
  <c r="AC233" i="13"/>
  <c r="AB380" i="13"/>
  <c r="AC430" i="13"/>
  <c r="AC454" i="13"/>
  <c r="AC118" i="13"/>
  <c r="AC294" i="13"/>
  <c r="AC246" i="13"/>
  <c r="AC314" i="13"/>
  <c r="AB403" i="13"/>
  <c r="AB297" i="13"/>
  <c r="AB509" i="13"/>
  <c r="AC211" i="13"/>
  <c r="AC178" i="13"/>
  <c r="AB60" i="13"/>
  <c r="AB395" i="13"/>
  <c r="AC288" i="13"/>
  <c r="AC431" i="13"/>
  <c r="AC115" i="13"/>
  <c r="AC80" i="13"/>
  <c r="AC81" i="13"/>
  <c r="AC76" i="13"/>
  <c r="AB477" i="13"/>
  <c r="AB295" i="13"/>
  <c r="AC188" i="13"/>
  <c r="AC267" i="13"/>
  <c r="AC234" i="13"/>
  <c r="AB124" i="13"/>
  <c r="AB451" i="13"/>
  <c r="AB186" i="13"/>
  <c r="AB168" i="13"/>
  <c r="AC264" i="13"/>
  <c r="AB400" i="13"/>
  <c r="AB479" i="13"/>
  <c r="AC251" i="13"/>
  <c r="AC154" i="13"/>
  <c r="AB371" i="13"/>
  <c r="AC256" i="13"/>
  <c r="AC407" i="13"/>
  <c r="AC65" i="13"/>
  <c r="AB467" i="13"/>
  <c r="AB415" i="13"/>
  <c r="AB401" i="13"/>
  <c r="AB160" i="13"/>
  <c r="AB278" i="13"/>
  <c r="AC307" i="13"/>
  <c r="AC274" i="13"/>
  <c r="AB172" i="13"/>
  <c r="AB171" i="13"/>
  <c r="AB162" i="13"/>
  <c r="AC135" i="13"/>
  <c r="AC224" i="13"/>
  <c r="AB115" i="13"/>
  <c r="AC330" i="13"/>
  <c r="AB256" i="13"/>
  <c r="AB290" i="13"/>
  <c r="AB328" i="13"/>
  <c r="AB242" i="13"/>
  <c r="AC311" i="13"/>
  <c r="AB347" i="13"/>
  <c r="AB223" i="13"/>
  <c r="AB318" i="13"/>
  <c r="AB391" i="13"/>
  <c r="AC444" i="13"/>
  <c r="AB327" i="13"/>
  <c r="AB177" i="13"/>
  <c r="AB210" i="13"/>
  <c r="AB394" i="13"/>
  <c r="AB468" i="13"/>
  <c r="AB493" i="13"/>
  <c r="AB310" i="13"/>
  <c r="AC157" i="13"/>
  <c r="AB383" i="13"/>
  <c r="AC348" i="13"/>
  <c r="AC427" i="13"/>
  <c r="AC394" i="13"/>
  <c r="AB341" i="13"/>
  <c r="AB501" i="13"/>
  <c r="AB368" i="13"/>
  <c r="AC389" i="13"/>
  <c r="AB202" i="13"/>
  <c r="AC368" i="13"/>
  <c r="AB173" i="13"/>
  <c r="AC476" i="13"/>
  <c r="AB54" i="13"/>
  <c r="AB232" i="13"/>
  <c r="AB216" i="13"/>
  <c r="AC501" i="13"/>
  <c r="AI148" i="13"/>
  <c r="AC381" i="13"/>
  <c r="AB370" i="13"/>
  <c r="AB444" i="13"/>
  <c r="AC508" i="13"/>
  <c r="AB167" i="13"/>
  <c r="AC108" i="13"/>
  <c r="AB345" i="13"/>
  <c r="AB57" i="13"/>
  <c r="AB498" i="13"/>
  <c r="AC221" i="13"/>
  <c r="AB407" i="13"/>
  <c r="AC308" i="13"/>
  <c r="AC323" i="13"/>
  <c r="AB147" i="13"/>
  <c r="AB322" i="13"/>
  <c r="AB156" i="13"/>
  <c r="AB447" i="13"/>
  <c r="AB135" i="13"/>
  <c r="AD135" i="13" s="1"/>
  <c r="AM135" i="13" s="1"/>
  <c r="AL135" i="13" s="1"/>
  <c r="AB97" i="13"/>
  <c r="AB136" i="13"/>
  <c r="AC133" i="13"/>
  <c r="AD133" i="13" s="1"/>
  <c r="AC313" i="13"/>
  <c r="AB163" i="13"/>
  <c r="AB154" i="13"/>
  <c r="AC63" i="13"/>
  <c r="AC342" i="13"/>
  <c r="AC493" i="13"/>
  <c r="AB74" i="13"/>
  <c r="AC46" i="13"/>
  <c r="AB130" i="13"/>
  <c r="AB36" i="13"/>
  <c r="AB73" i="13"/>
  <c r="AB38" i="13"/>
  <c r="AB362" i="13"/>
  <c r="AB436" i="13"/>
  <c r="AC291" i="13"/>
  <c r="AC258" i="13"/>
  <c r="AB76" i="13"/>
  <c r="AB411" i="13"/>
  <c r="AC447" i="13"/>
  <c r="AB339" i="13"/>
  <c r="AB443" i="13"/>
  <c r="AC494" i="13"/>
  <c r="AB442" i="13"/>
  <c r="AB334" i="13"/>
  <c r="AC250" i="13"/>
  <c r="AD250" i="13" s="1"/>
  <c r="AM250" i="13" s="1"/>
  <c r="AL250" i="13" s="1"/>
  <c r="AC160" i="13"/>
  <c r="AB88" i="13"/>
  <c r="AB349" i="13"/>
  <c r="AC139" i="13"/>
  <c r="AC114" i="13"/>
  <c r="AC481" i="13"/>
  <c r="AB331" i="13"/>
  <c r="AC216" i="13"/>
  <c r="AC367" i="13"/>
  <c r="AC51" i="13"/>
  <c r="AB114" i="13"/>
  <c r="AC98" i="13"/>
  <c r="AB333" i="13"/>
  <c r="AB231" i="13"/>
  <c r="AC92" i="13"/>
  <c r="AC170" i="13"/>
  <c r="AB44" i="13"/>
  <c r="AD44" i="13" s="1"/>
  <c r="AB387" i="13"/>
  <c r="AB50" i="13"/>
  <c r="AC469" i="13"/>
  <c r="AC351" i="13"/>
  <c r="AC478" i="13"/>
  <c r="AC228" i="13"/>
  <c r="AC179" i="13"/>
  <c r="AC90" i="13"/>
  <c r="AC457" i="13"/>
  <c r="AB307" i="13"/>
  <c r="AC192" i="13"/>
  <c r="AC343" i="13"/>
  <c r="AC296" i="13"/>
  <c r="AB182" i="13"/>
  <c r="AB33" i="13"/>
  <c r="AB174" i="13"/>
  <c r="AC236" i="13"/>
  <c r="AC243" i="13"/>
  <c r="AC210" i="13"/>
  <c r="AB92" i="13"/>
  <c r="AB99" i="13"/>
  <c r="AB90" i="13"/>
  <c r="AC71" i="13"/>
  <c r="AC96" i="13"/>
  <c r="AB446" i="13"/>
  <c r="AB486" i="13"/>
  <c r="AC416" i="13"/>
  <c r="AB429" i="13"/>
  <c r="AB83" i="13"/>
  <c r="AC309" i="13"/>
  <c r="AB85" i="13"/>
  <c r="AB159" i="13"/>
  <c r="AB323" i="13"/>
  <c r="AC422" i="13"/>
  <c r="AB255" i="13"/>
  <c r="AC266" i="13"/>
  <c r="AB84" i="13"/>
  <c r="AI36" i="13"/>
  <c r="AB489" i="13"/>
  <c r="AB449" i="13"/>
  <c r="AB466" i="13"/>
  <c r="AC270" i="13"/>
  <c r="AB375" i="13"/>
  <c r="AC340" i="13"/>
  <c r="AC419" i="13"/>
  <c r="AB485" i="13"/>
  <c r="AD485" i="13" s="1"/>
  <c r="AB40" i="13"/>
  <c r="AC150" i="13"/>
  <c r="AC303" i="13"/>
  <c r="AC352" i="13"/>
  <c r="AB229" i="13"/>
  <c r="AB31" i="13"/>
  <c r="AB118" i="13"/>
  <c r="AI28" i="13"/>
  <c r="AB248" i="13"/>
  <c r="AC301" i="13"/>
  <c r="AB285" i="13"/>
  <c r="AC117" i="13"/>
  <c r="AB279" i="13"/>
  <c r="AC172" i="13"/>
  <c r="AC187" i="13"/>
  <c r="AB304" i="13"/>
  <c r="AB104" i="13"/>
  <c r="AB113" i="13"/>
  <c r="AB470" i="13"/>
  <c r="AC261" i="13"/>
  <c r="AC230" i="13"/>
  <c r="AB102" i="13"/>
  <c r="AB301" i="13"/>
  <c r="AC220" i="13"/>
  <c r="AC185" i="13"/>
  <c r="AC440" i="13"/>
  <c r="AC455" i="13"/>
  <c r="AB283" i="13"/>
  <c r="AC383" i="13"/>
  <c r="AB68" i="13"/>
  <c r="AC175" i="13"/>
  <c r="AB251" i="13"/>
  <c r="AB233" i="13"/>
  <c r="AB153" i="13"/>
  <c r="AC302" i="13"/>
  <c r="AC280" i="13"/>
  <c r="AC155" i="13"/>
  <c r="AC130" i="13"/>
  <c r="AC433" i="13"/>
  <c r="AB219" i="13"/>
  <c r="AC183" i="13"/>
  <c r="AC408" i="13"/>
  <c r="AC87" i="13"/>
  <c r="AC374" i="13"/>
  <c r="AC333" i="13"/>
  <c r="AB495" i="13"/>
  <c r="AC219" i="13"/>
  <c r="AC122" i="13"/>
  <c r="AC503" i="13"/>
  <c r="AB257" i="13"/>
  <c r="AC465" i="13"/>
  <c r="AC506" i="13"/>
  <c r="AB396" i="13"/>
  <c r="AC353" i="13"/>
  <c r="AB203" i="13"/>
  <c r="AC88" i="13"/>
  <c r="AC231" i="13"/>
  <c r="AC287" i="13"/>
  <c r="AC337" i="13"/>
  <c r="AC445" i="13"/>
  <c r="AB95" i="13"/>
  <c r="AB110" i="13"/>
  <c r="AB69" i="13"/>
  <c r="AD69" i="13" s="1"/>
  <c r="AM69" i="13" s="1"/>
  <c r="AL69" i="13" s="1"/>
  <c r="AC42" i="13"/>
  <c r="AD42" i="13" s="1"/>
  <c r="AC409" i="13"/>
  <c r="AB195" i="13"/>
  <c r="AC359" i="13"/>
  <c r="AC252" i="13"/>
  <c r="AB346" i="13"/>
  <c r="AB32" i="13"/>
  <c r="AB221" i="13"/>
  <c r="AC482" i="13"/>
  <c r="AB372" i="13"/>
  <c r="AC329" i="13"/>
  <c r="AB179" i="13"/>
  <c r="AC64" i="13"/>
  <c r="AC207" i="13"/>
  <c r="AC239" i="13"/>
  <c r="AC209" i="13"/>
  <c r="AB137" i="13"/>
  <c r="AD137" i="13" s="1"/>
  <c r="AB149" i="13"/>
  <c r="AB158" i="13"/>
  <c r="AB117" i="13"/>
  <c r="AC82" i="13"/>
  <c r="AB491" i="13"/>
  <c r="AC328" i="13"/>
  <c r="AC47" i="13"/>
  <c r="AB106" i="13"/>
  <c r="AD106" i="13" s="1"/>
  <c r="AM106" i="13" s="1"/>
  <c r="AL106" i="13" s="1"/>
  <c r="AB464" i="13"/>
  <c r="AB438" i="13"/>
  <c r="AC473" i="13"/>
  <c r="AB465" i="13"/>
  <c r="AC271" i="13"/>
  <c r="AC413" i="13"/>
  <c r="AB127" i="13"/>
  <c r="AB121" i="13"/>
  <c r="AB460" i="13"/>
  <c r="AB413" i="13"/>
  <c r="AC483" i="13"/>
  <c r="AC397" i="13"/>
  <c r="AC497" i="13"/>
  <c r="AB183" i="13"/>
  <c r="AB191" i="13"/>
  <c r="AC140" i="13"/>
  <c r="AD140" i="13" s="1"/>
  <c r="AC235" i="13"/>
  <c r="AC202" i="13"/>
  <c r="AC449" i="13"/>
  <c r="AB281" i="13"/>
  <c r="AB209" i="13"/>
  <c r="AC341" i="13"/>
  <c r="AC336" i="13"/>
  <c r="AC149" i="13"/>
  <c r="AB311" i="13"/>
  <c r="AC276" i="13"/>
  <c r="AC355" i="13"/>
  <c r="AB365" i="13"/>
  <c r="AI23" i="13"/>
  <c r="AB458" i="13"/>
  <c r="AB52" i="13"/>
  <c r="AD52" i="13" s="1"/>
  <c r="AC198" i="13"/>
  <c r="AB165" i="13"/>
  <c r="AC468" i="13"/>
  <c r="AB46" i="13"/>
  <c r="AB405" i="13"/>
  <c r="AB344" i="13"/>
  <c r="AB414" i="13"/>
  <c r="AD414" i="13" s="1"/>
  <c r="AB484" i="13"/>
  <c r="AC53" i="13"/>
  <c r="AB215" i="13"/>
  <c r="AC60" i="13"/>
  <c r="AB120" i="13"/>
  <c r="AB490" i="13"/>
  <c r="AC286" i="13"/>
  <c r="AC166" i="13"/>
  <c r="AB197" i="13"/>
  <c r="AB481" i="13"/>
  <c r="AB432" i="13"/>
  <c r="AC156" i="13"/>
  <c r="AB483" i="13"/>
  <c r="AD483" i="13" s="1"/>
  <c r="AM483" i="13" s="1"/>
  <c r="AL483" i="13" s="1"/>
  <c r="AC312" i="13"/>
  <c r="AC391" i="13"/>
  <c r="AC75" i="13"/>
  <c r="AC366" i="13"/>
  <c r="AB155" i="13"/>
  <c r="AC247" i="13"/>
  <c r="AC361" i="13"/>
  <c r="AC97" i="13"/>
  <c r="AC360" i="13"/>
  <c r="AB337" i="13"/>
  <c r="AB81" i="13"/>
  <c r="AB264" i="13"/>
  <c r="AB450" i="13"/>
  <c r="AB342" i="13"/>
  <c r="AC190" i="13"/>
  <c r="AB101" i="13"/>
  <c r="AC66" i="13"/>
  <c r="AC369" i="13"/>
  <c r="AB75" i="13"/>
  <c r="AD75" i="13" s="1"/>
  <c r="AC55" i="13"/>
  <c r="AC375" i="13"/>
  <c r="AC310" i="13"/>
  <c r="AC438" i="13"/>
  <c r="AB422" i="13"/>
  <c r="AB293" i="13"/>
  <c r="AC147" i="13"/>
  <c r="AC58" i="13"/>
  <c r="AC123" i="13"/>
  <c r="AB89" i="13"/>
  <c r="AB187" i="13"/>
  <c r="AC461" i="13"/>
  <c r="AC467" i="13"/>
  <c r="AC434" i="13"/>
  <c r="AB332" i="13"/>
  <c r="AC289" i="13"/>
  <c r="AB131" i="13"/>
  <c r="AB194" i="13"/>
  <c r="AB259" i="13"/>
  <c r="AC159" i="13"/>
  <c r="AB315" i="13"/>
  <c r="AC460" i="13"/>
  <c r="AB30" i="13"/>
  <c r="AD30" i="13" s="1"/>
  <c r="AM30" i="13" s="1"/>
  <c r="AL30" i="13" s="1"/>
  <c r="AC498" i="13"/>
  <c r="AB388" i="13"/>
  <c r="AC345" i="13"/>
  <c r="AB123" i="13"/>
  <c r="AC223" i="13"/>
  <c r="AC290" i="13"/>
  <c r="AB157" i="13"/>
  <c r="AC410" i="13"/>
  <c r="AB308" i="13"/>
  <c r="AC265" i="13"/>
  <c r="AB107" i="13"/>
  <c r="AB170" i="13"/>
  <c r="AD170" i="13" s="1"/>
  <c r="AM170" i="13" s="1"/>
  <c r="AL170" i="13" s="1"/>
  <c r="AC83" i="13"/>
  <c r="AC111" i="13"/>
  <c r="AB379" i="13"/>
  <c r="AB71" i="13"/>
  <c r="AB78" i="13"/>
  <c r="AB45" i="13"/>
  <c r="AB427" i="13"/>
  <c r="AC248" i="13"/>
  <c r="AC463" i="13"/>
  <c r="AC33" i="13"/>
  <c r="AC215" i="13"/>
  <c r="AB381" i="13"/>
  <c r="AB409" i="13"/>
  <c r="AB445" i="13"/>
  <c r="AB487" i="13"/>
  <c r="AB473" i="13"/>
  <c r="AC511" i="13"/>
  <c r="AB276" i="13"/>
  <c r="AC464" i="13"/>
  <c r="AB108" i="13"/>
  <c r="AC393" i="13"/>
  <c r="AB66" i="13"/>
  <c r="AB213" i="13"/>
  <c r="AC439" i="13"/>
  <c r="AB249" i="13"/>
  <c r="AB254" i="13"/>
  <c r="AB192" i="13"/>
  <c r="AC212" i="13"/>
  <c r="AC253" i="13"/>
  <c r="AB55" i="13"/>
  <c r="AD55" i="13" s="1"/>
  <c r="AB373" i="13"/>
  <c r="AB482" i="13"/>
  <c r="AC158" i="13"/>
  <c r="AB189" i="13"/>
  <c r="AC384" i="13"/>
  <c r="AB119" i="13"/>
  <c r="AC138" i="13"/>
  <c r="AB282" i="13"/>
  <c r="AB472" i="13"/>
  <c r="AB440" i="13"/>
  <c r="AC373" i="13"/>
  <c r="AB302" i="13"/>
  <c r="AD302" i="13" s="1"/>
  <c r="AM302" i="13" s="1"/>
  <c r="AL302" i="13" s="1"/>
  <c r="AB247" i="13"/>
  <c r="AC204" i="13"/>
  <c r="AB338" i="13"/>
  <c r="AC325" i="13"/>
  <c r="AD325" i="13" s="1"/>
  <c r="AC262" i="13"/>
  <c r="AC126" i="13"/>
  <c r="AB431" i="13"/>
  <c r="AC396" i="13"/>
  <c r="AC475" i="13"/>
  <c r="AB441" i="13"/>
  <c r="AB408" i="13"/>
  <c r="AB505" i="13"/>
  <c r="AB350" i="13"/>
  <c r="AB420" i="13"/>
  <c r="AB455" i="13"/>
  <c r="AB143" i="13"/>
  <c r="AD143" i="13" s="1"/>
  <c r="AM143" i="13" s="1"/>
  <c r="AL143" i="13" s="1"/>
  <c r="AB166" i="13"/>
  <c r="AB61" i="13"/>
  <c r="AB389" i="13"/>
  <c r="AC421" i="13"/>
  <c r="AB426" i="13"/>
  <c r="AC213" i="13"/>
  <c r="AC78" i="13"/>
  <c r="AB399" i="13"/>
  <c r="AB150" i="13"/>
  <c r="AB419" i="13"/>
  <c r="AC240" i="13"/>
  <c r="AC327" i="13"/>
  <c r="AC113" i="13"/>
  <c r="AC504" i="13"/>
  <c r="AC119" i="13"/>
  <c r="AC161" i="13"/>
  <c r="AC415" i="13"/>
  <c r="AB112" i="13"/>
  <c r="AC317" i="13"/>
  <c r="AC254" i="13"/>
  <c r="AC102" i="13"/>
  <c r="AB29" i="13"/>
  <c r="AB412" i="13"/>
  <c r="AC305" i="13"/>
  <c r="AC424" i="13"/>
  <c r="AC100" i="13"/>
  <c r="AC334" i="13"/>
  <c r="AC477" i="13"/>
  <c r="AB161" i="13"/>
  <c r="AB358" i="13"/>
  <c r="AB492" i="13"/>
  <c r="AB93" i="13"/>
  <c r="AB404" i="13"/>
  <c r="AB87" i="13"/>
  <c r="AB433" i="13"/>
  <c r="AC200" i="13"/>
  <c r="AC403" i="13"/>
  <c r="AC370" i="13"/>
  <c r="AB268" i="13"/>
  <c r="AC225" i="13"/>
  <c r="AB59" i="13"/>
  <c r="AB122" i="13"/>
  <c r="AC103" i="13"/>
  <c r="AB51" i="13"/>
  <c r="AC31" i="13"/>
  <c r="AC486" i="13"/>
  <c r="AC136" i="13"/>
  <c r="AC388" i="13"/>
  <c r="AC459" i="13"/>
  <c r="AC426" i="13"/>
  <c r="AB324" i="13"/>
  <c r="AC281" i="13"/>
  <c r="AC480" i="13"/>
  <c r="AC95" i="13"/>
  <c r="AB336" i="13"/>
  <c r="AC443" i="13"/>
  <c r="AC346" i="13"/>
  <c r="AC201" i="13"/>
  <c r="AB35" i="13"/>
  <c r="AB98" i="13"/>
  <c r="AC79" i="13"/>
  <c r="AC57" i="13"/>
  <c r="AC59" i="13"/>
  <c r="AB178" i="13"/>
  <c r="AC500" i="13"/>
  <c r="AC507" i="13"/>
  <c r="AC474" i="13"/>
  <c r="AB364" i="13"/>
  <c r="AB363" i="13"/>
  <c r="AC184" i="13"/>
  <c r="AC399" i="13"/>
  <c r="AC121" i="13"/>
  <c r="AC452" i="13"/>
  <c r="AC73" i="13"/>
  <c r="AC458" i="13"/>
  <c r="AB230" i="13"/>
  <c r="AB82" i="13"/>
  <c r="AB321" i="13"/>
  <c r="AC319" i="13"/>
  <c r="AB267" i="13"/>
  <c r="AC423" i="13"/>
  <c r="AB457" i="13"/>
  <c r="AB53" i="13"/>
  <c r="AB243" i="13"/>
  <c r="AB316" i="13"/>
  <c r="AI197" i="13"/>
  <c r="AB234" i="13"/>
  <c r="AB329" i="13"/>
  <c r="AB376" i="13"/>
  <c r="AB386" i="13"/>
  <c r="AC299" i="13"/>
  <c r="AB462" i="13"/>
  <c r="AC222" i="13"/>
  <c r="AB65" i="13"/>
  <c r="AB273" i="13"/>
  <c r="AC278" i="13"/>
  <c r="AC492" i="13"/>
  <c r="AB497" i="13"/>
  <c r="AD497" i="13" s="1"/>
  <c r="AM497" i="13" s="1"/>
  <c r="AL497" i="13" s="1"/>
  <c r="AB454" i="13"/>
  <c r="AB226" i="13"/>
  <c r="AB246" i="13"/>
  <c r="AB214" i="13"/>
  <c r="AC163" i="13"/>
  <c r="AC385" i="13"/>
  <c r="AB494" i="13"/>
  <c r="AB218" i="13"/>
  <c r="AB296" i="13"/>
  <c r="AB480" i="13"/>
  <c r="AB510" i="13"/>
  <c r="AB418" i="13"/>
  <c r="AC205" i="13"/>
  <c r="AC70" i="13"/>
  <c r="AB125" i="13"/>
  <c r="AB397" i="13"/>
  <c r="AB41" i="13"/>
  <c r="AB474" i="13"/>
  <c r="AC245" i="13"/>
  <c r="AC214" i="13"/>
  <c r="AC203" i="13"/>
  <c r="AB47" i="13"/>
  <c r="AB142" i="13"/>
  <c r="AB109" i="13"/>
  <c r="AC74" i="13"/>
  <c r="AC321" i="13"/>
  <c r="AB240" i="13"/>
  <c r="AB176" i="13"/>
  <c r="AB382" i="13"/>
  <c r="AB253" i="13"/>
  <c r="AB63" i="13"/>
  <c r="AD63" i="13" s="1"/>
  <c r="AM63" i="13" s="1"/>
  <c r="AL63" i="13" s="1"/>
  <c r="AB175" i="13"/>
  <c r="AC124" i="13"/>
  <c r="AB453" i="13"/>
  <c r="AB416" i="13"/>
  <c r="AC357" i="13"/>
  <c r="AB511" i="13"/>
  <c r="AD511" i="13" s="1"/>
  <c r="AB367" i="13"/>
  <c r="AC332" i="13"/>
  <c r="AC411" i="13"/>
  <c r="AB129" i="13"/>
  <c r="AB312" i="13"/>
  <c r="AB145" i="13"/>
  <c r="AB330" i="13"/>
  <c r="AC432" i="13"/>
  <c r="AB270" i="13"/>
  <c r="AB79" i="13"/>
  <c r="AB86" i="13"/>
  <c r="AC490" i="13"/>
  <c r="AC293" i="13"/>
  <c r="AB463" i="13"/>
  <c r="AC173" i="13"/>
  <c r="AB335" i="13"/>
  <c r="AB506" i="13"/>
  <c r="AB70" i="13"/>
  <c r="AB355" i="13"/>
  <c r="AC176" i="13"/>
  <c r="AC255" i="13"/>
  <c r="AC49" i="13"/>
  <c r="AC510" i="13"/>
  <c r="AC304" i="13"/>
  <c r="AC116" i="13"/>
  <c r="AB275" i="13"/>
  <c r="AC380" i="13"/>
  <c r="AB225" i="13"/>
  <c r="AB385" i="13"/>
  <c r="AB421" i="13"/>
  <c r="AC326" i="13"/>
  <c r="AC349" i="13"/>
  <c r="AB503" i="13"/>
  <c r="AC189" i="13"/>
  <c r="AC450" i="13"/>
  <c r="AB348" i="13"/>
  <c r="AC241" i="13"/>
  <c r="AC232" i="13"/>
  <c r="AB351" i="13"/>
  <c r="AC462" i="13"/>
  <c r="AC446" i="13"/>
  <c r="AB354" i="13"/>
  <c r="AB428" i="13"/>
  <c r="AC442" i="13"/>
  <c r="AB212" i="13"/>
  <c r="AC316" i="13"/>
  <c r="AB384" i="13"/>
  <c r="AC479" i="13"/>
  <c r="AC339" i="13"/>
  <c r="AC306" i="13"/>
  <c r="AB204" i="13"/>
  <c r="AD204" i="13" s="1"/>
  <c r="AC153" i="13"/>
  <c r="AC488" i="13"/>
  <c r="AB58" i="13"/>
  <c r="AC39" i="13"/>
  <c r="AC376" i="13"/>
  <c r="AC68" i="13"/>
  <c r="AB424" i="13"/>
  <c r="AD424" i="13" s="1"/>
  <c r="AM424" i="13" s="1"/>
  <c r="AL424" i="13" s="1"/>
  <c r="AC279" i="13"/>
  <c r="AB184" i="13"/>
  <c r="AB423" i="13"/>
  <c r="AC324" i="13"/>
  <c r="AC395" i="13"/>
  <c r="AC362" i="13"/>
  <c r="AB260" i="13"/>
  <c r="AC217" i="13"/>
  <c r="AC208" i="13"/>
  <c r="AC107" i="13"/>
  <c r="AB252" i="13"/>
  <c r="AB200" i="13"/>
  <c r="AC379" i="13"/>
  <c r="AC282" i="13"/>
  <c r="AB180" i="13"/>
  <c r="AB499" i="13"/>
  <c r="AC456" i="13"/>
  <c r="AB34" i="13"/>
  <c r="AC36" i="13"/>
  <c r="AC151" i="13"/>
  <c r="AD151" i="13" s="1"/>
  <c r="AB456" i="13"/>
  <c r="AC428" i="13"/>
  <c r="AC435" i="13"/>
  <c r="AC402" i="13"/>
  <c r="AB300" i="13"/>
  <c r="AD300" i="13" s="1"/>
  <c r="AB299" i="13"/>
  <c r="AD299" i="13" s="1"/>
  <c r="AM299" i="13" s="1"/>
  <c r="AL299" i="13" s="1"/>
  <c r="AC120" i="13"/>
  <c r="AC335" i="13"/>
  <c r="AB188" i="13"/>
  <c r="AB377" i="13"/>
  <c r="AC491" i="13"/>
  <c r="AB434" i="13"/>
  <c r="AD434" i="13" s="1"/>
  <c r="AM434" i="13" s="1"/>
  <c r="AL434" i="13" s="1"/>
  <c r="AB343" i="13"/>
  <c r="AB392" i="13"/>
  <c r="AB266" i="13"/>
  <c r="AC509" i="13"/>
  <c r="AB208" i="13"/>
  <c r="AB502" i="13"/>
  <c r="AB181" i="13"/>
  <c r="AD181" i="13" s="1"/>
  <c r="AM181" i="13" s="1"/>
  <c r="AL181" i="13" s="1"/>
  <c r="AB62" i="13"/>
  <c r="AB356" i="13"/>
  <c r="AD356" i="13" s="1"/>
  <c r="AC257" i="13"/>
  <c r="AB56" i="13"/>
  <c r="AB378" i="13"/>
  <c r="AB452" i="13"/>
  <c r="AB238" i="13"/>
  <c r="AB111" i="13"/>
  <c r="AD111" i="13" s="1"/>
  <c r="AM111" i="13" s="1"/>
  <c r="AL111" i="13" s="1"/>
  <c r="AB206" i="13"/>
  <c r="AB317" i="13"/>
  <c r="AB425" i="13"/>
  <c r="AB488" i="13"/>
  <c r="AD488" i="13" s="1"/>
  <c r="AM488" i="13" s="1"/>
  <c r="AL488" i="13" s="1"/>
  <c r="AB289" i="13"/>
  <c r="AB152" i="13"/>
  <c r="AB294" i="13"/>
  <c r="AC141" i="13"/>
  <c r="AD141" i="13" s="1"/>
  <c r="AM141" i="13" s="1"/>
  <c r="AL141" i="13" s="1"/>
  <c r="AC268" i="13"/>
  <c r="AB144" i="13"/>
  <c r="AD144" i="13" s="1"/>
  <c r="AM144" i="13" s="1"/>
  <c r="AL144" i="13" s="1"/>
  <c r="AC238" i="13"/>
  <c r="AB126" i="13"/>
  <c r="AC436" i="13"/>
  <c r="AC451" i="13"/>
  <c r="AB437" i="13"/>
  <c r="AB369" i="13"/>
  <c r="AB224" i="13"/>
  <c r="AB406" i="13"/>
  <c r="AD406" i="13" s="1"/>
  <c r="AB277" i="13"/>
  <c r="AC109" i="13"/>
  <c r="AB271" i="13"/>
  <c r="AB241" i="13"/>
  <c r="AC110" i="13"/>
  <c r="AC441" i="13"/>
  <c r="AB291" i="13"/>
  <c r="AC112" i="13"/>
  <c r="AC191" i="13"/>
  <c r="AC398" i="13"/>
  <c r="AC502" i="13"/>
  <c r="AC67" i="13"/>
  <c r="AB139" i="13"/>
  <c r="AB94" i="13"/>
  <c r="AB217" i="13"/>
  <c r="AD217" i="13" s="1"/>
  <c r="AM217" i="13" s="1"/>
  <c r="AL217" i="13" s="1"/>
  <c r="AB80" i="13"/>
  <c r="AB201" i="13"/>
  <c r="AB193" i="13"/>
  <c r="AB430" i="13"/>
  <c r="AB286" i="13"/>
  <c r="AC125" i="13"/>
  <c r="AC386" i="13"/>
  <c r="AC169" i="13"/>
  <c r="AC168" i="13"/>
  <c r="AB340" i="13"/>
  <c r="AD340" i="13" s="1"/>
  <c r="AM340" i="13" s="1"/>
  <c r="AL340" i="13" s="1"/>
  <c r="AC180" i="13"/>
  <c r="AC470" i="13"/>
  <c r="AC405" i="13"/>
  <c r="AB508" i="13"/>
  <c r="AB258" i="13"/>
  <c r="AC472" i="13"/>
  <c r="AC425" i="13"/>
  <c r="AB353" i="13"/>
  <c r="AD353" i="13" s="1"/>
  <c r="AM353" i="13" s="1"/>
  <c r="AL353" i="13" s="1"/>
  <c r="AC275" i="13"/>
  <c r="AC242" i="13"/>
  <c r="AB132" i="13"/>
  <c r="AD132" i="13" s="1"/>
  <c r="AB459" i="13"/>
  <c r="AC392" i="13"/>
  <c r="AC495" i="13"/>
  <c r="AC84" i="13"/>
  <c r="AC272" i="13"/>
  <c r="AB287" i="13"/>
  <c r="AB138" i="13"/>
  <c r="AB359" i="13"/>
  <c r="AC260" i="13"/>
  <c r="AC331" i="13"/>
  <c r="AC298" i="13"/>
  <c r="AB196" i="13"/>
  <c r="AC145" i="13"/>
  <c r="AB461" i="13"/>
  <c r="AB507" i="13"/>
  <c r="AB361" i="13"/>
  <c r="AC315" i="13"/>
  <c r="AC218" i="13"/>
  <c r="AB100" i="13"/>
  <c r="AB435" i="13"/>
  <c r="AC344" i="13"/>
  <c r="AC471" i="13"/>
  <c r="AC129" i="13"/>
  <c r="AC297" i="13"/>
  <c r="AB320" i="13"/>
  <c r="AB471" i="13"/>
  <c r="AC364" i="13"/>
  <c r="AC371" i="13"/>
  <c r="AC338" i="13"/>
  <c r="AB235" i="13"/>
  <c r="AC56" i="13"/>
  <c r="AC263" i="13"/>
  <c r="AD34" i="13" l="1"/>
  <c r="AM34" i="13" s="1"/>
  <c r="AL34" i="13" s="1"/>
  <c r="AJ75" i="13"/>
  <c r="AM75" i="13"/>
  <c r="AL75" i="13" s="1"/>
  <c r="AJ414" i="13"/>
  <c r="AM414" i="13"/>
  <c r="AL414" i="13" s="1"/>
  <c r="AK406" i="13"/>
  <c r="AJ406" i="13" s="1"/>
  <c r="AM406" i="13"/>
  <c r="AL406" i="13" s="1"/>
  <c r="AJ356" i="13"/>
  <c r="AM356" i="13"/>
  <c r="AL356" i="13" s="1"/>
  <c r="AK300" i="13"/>
  <c r="AM300" i="13"/>
  <c r="AL300" i="13" s="1"/>
  <c r="AK204" i="13"/>
  <c r="AM204" i="13"/>
  <c r="AL204" i="13" s="1"/>
  <c r="AJ511" i="13"/>
  <c r="AM511" i="13"/>
  <c r="AL511" i="13" s="1"/>
  <c r="AJ44" i="13"/>
  <c r="AM44" i="13"/>
  <c r="AL44" i="13" s="1"/>
  <c r="AJ132" i="13"/>
  <c r="AM132" i="13"/>
  <c r="AL132" i="13" s="1"/>
  <c r="AJ151" i="13"/>
  <c r="AM151" i="13"/>
  <c r="AL151" i="13" s="1"/>
  <c r="AK140" i="13"/>
  <c r="AJ140" i="13" s="1"/>
  <c r="AM140" i="13"/>
  <c r="AL140" i="13" s="1"/>
  <c r="AK137" i="13"/>
  <c r="AJ137" i="13" s="1"/>
  <c r="AM137" i="13"/>
  <c r="AL137" i="13" s="1"/>
  <c r="AJ42" i="13"/>
  <c r="AM42" i="13"/>
  <c r="AL42" i="13" s="1"/>
  <c r="AJ485" i="13"/>
  <c r="AM485" i="13"/>
  <c r="AL485" i="13" s="1"/>
  <c r="AK133" i="13"/>
  <c r="AJ133" i="13" s="1"/>
  <c r="AM133" i="13"/>
  <c r="AL133" i="13" s="1"/>
  <c r="AD167" i="13"/>
  <c r="AM167" i="13" s="1"/>
  <c r="AL167" i="13" s="1"/>
  <c r="AJ496" i="13"/>
  <c r="AM496" i="13"/>
  <c r="AL496" i="13" s="1"/>
  <c r="AK325" i="13"/>
  <c r="AM325" i="13"/>
  <c r="AL325" i="13" s="1"/>
  <c r="AK55" i="13"/>
  <c r="AM55" i="13"/>
  <c r="AL55" i="13" s="1"/>
  <c r="AK52" i="13"/>
  <c r="AJ52" i="13" s="1"/>
  <c r="AM52" i="13"/>
  <c r="AL52" i="13" s="1"/>
  <c r="AJ26" i="13"/>
  <c r="AM26" i="13"/>
  <c r="AL26" i="13" s="1"/>
  <c r="AK21" i="13"/>
  <c r="AM21" i="13"/>
  <c r="AL21" i="13" s="1"/>
  <c r="AJ25" i="13"/>
  <c r="AM25" i="13"/>
  <c r="AL25" i="13" s="1"/>
  <c r="AK34" i="13"/>
  <c r="AJ34" i="13" s="1"/>
  <c r="AK217" i="13"/>
  <c r="AJ217" i="13" s="1"/>
  <c r="AK141" i="13"/>
  <c r="AJ141" i="13" s="1"/>
  <c r="AJ143" i="13"/>
  <c r="AK483" i="13"/>
  <c r="AJ483" i="13" s="1"/>
  <c r="AH148" i="13"/>
  <c r="AK148" i="13"/>
  <c r="AJ148" i="13" s="1"/>
  <c r="AK27" i="13"/>
  <c r="AJ27" i="13" s="1"/>
  <c r="AK22" i="13"/>
  <c r="AJ22" i="13" s="1"/>
  <c r="AK299" i="13"/>
  <c r="AJ299" i="13" s="1"/>
  <c r="AK292" i="13"/>
  <c r="AJ292" i="13" s="1"/>
  <c r="AH28" i="13"/>
  <c r="AK28" i="13"/>
  <c r="AJ28" i="13" s="1"/>
  <c r="AH197" i="13"/>
  <c r="AD29" i="13"/>
  <c r="AM29" i="13" s="1"/>
  <c r="AL29" i="13" s="1"/>
  <c r="AH89" i="13"/>
  <c r="AK2" i="13"/>
  <c r="AJ2" i="13" s="1"/>
  <c r="AK106" i="13"/>
  <c r="AJ106" i="13" s="1"/>
  <c r="AH43" i="13"/>
  <c r="AK43" i="13"/>
  <c r="AK24" i="13"/>
  <c r="AJ24" i="13" s="1"/>
  <c r="AK134" i="13"/>
  <c r="AJ134" i="13" s="1"/>
  <c r="AK91" i="13"/>
  <c r="AJ91" i="13" s="1"/>
  <c r="AK181" i="13"/>
  <c r="AJ181" i="13" s="1"/>
  <c r="AK111" i="13"/>
  <c r="AJ111" i="13" s="1"/>
  <c r="AK302" i="13"/>
  <c r="AJ302" i="13" s="1"/>
  <c r="AH36" i="13"/>
  <c r="AK488" i="13"/>
  <c r="AJ488" i="13" s="1"/>
  <c r="AJ325" i="13"/>
  <c r="AJ55" i="13"/>
  <c r="AJ21" i="13"/>
  <c r="AK250" i="13"/>
  <c r="AJ250" i="13" s="1"/>
  <c r="AK144" i="13"/>
  <c r="AJ144" i="13" s="1"/>
  <c r="AJ300" i="13"/>
  <c r="AJ204" i="13"/>
  <c r="AK30" i="13"/>
  <c r="AJ30" i="13" s="1"/>
  <c r="AH23" i="13"/>
  <c r="AK23" i="13"/>
  <c r="AJ23" i="13" s="1"/>
  <c r="AJ135" i="13"/>
  <c r="AK284" i="13"/>
  <c r="AJ284" i="13" s="1"/>
  <c r="AK69" i="13"/>
  <c r="AJ69" i="13" s="1"/>
  <c r="AK340" i="13"/>
  <c r="AJ340" i="13" s="1"/>
  <c r="AK434" i="13"/>
  <c r="AJ434" i="13" s="1"/>
  <c r="AK424" i="13"/>
  <c r="AJ424" i="13" s="1"/>
  <c r="AJ43" i="13"/>
  <c r="AK4" i="13"/>
  <c r="AJ4" i="13" s="1"/>
  <c r="AK63" i="13"/>
  <c r="AJ63" i="13" s="1"/>
  <c r="AK497" i="13"/>
  <c r="AJ497" i="13" s="1"/>
  <c r="AK170" i="13"/>
  <c r="AJ170" i="13" s="1"/>
  <c r="AK353" i="13"/>
  <c r="AJ353" i="13" s="1"/>
  <c r="AD430" i="13"/>
  <c r="AM430" i="13" s="1"/>
  <c r="AL430" i="13" s="1"/>
  <c r="AD64" i="13"/>
  <c r="AD294" i="13"/>
  <c r="AM294" i="13" s="1"/>
  <c r="AL294" i="13" s="1"/>
  <c r="AD41" i="13"/>
  <c r="AM41" i="13" s="1"/>
  <c r="AL41" i="13" s="1"/>
  <c r="AD489" i="13"/>
  <c r="AM489" i="13" s="1"/>
  <c r="AL489" i="13" s="1"/>
  <c r="AD440" i="13"/>
  <c r="AM440" i="13" s="1"/>
  <c r="AL440" i="13" s="1"/>
  <c r="AD246" i="13"/>
  <c r="AM246" i="13" s="1"/>
  <c r="AL246" i="13" s="1"/>
  <c r="AD363" i="13"/>
  <c r="AM363" i="13" s="1"/>
  <c r="AL363" i="13" s="1"/>
  <c r="AD350" i="13"/>
  <c r="AM350" i="13" s="1"/>
  <c r="AL350" i="13" s="1"/>
  <c r="AD89" i="13"/>
  <c r="AD318" i="13"/>
  <c r="AD361" i="13"/>
  <c r="AM361" i="13" s="1"/>
  <c r="AL361" i="13" s="1"/>
  <c r="AD65" i="13"/>
  <c r="AD235" i="13"/>
  <c r="AM235" i="13" s="1"/>
  <c r="AL235" i="13" s="1"/>
  <c r="AD461" i="13"/>
  <c r="AM461" i="13" s="1"/>
  <c r="AL461" i="13" s="1"/>
  <c r="AD287" i="13"/>
  <c r="AM287" i="13" s="1"/>
  <c r="AL287" i="13" s="1"/>
  <c r="AD193" i="13"/>
  <c r="AD126" i="13"/>
  <c r="AM126" i="13" s="1"/>
  <c r="AL126" i="13" s="1"/>
  <c r="AD264" i="13"/>
  <c r="AM264" i="13" s="1"/>
  <c r="AL264" i="13" s="1"/>
  <c r="AD35" i="13"/>
  <c r="AD389" i="13"/>
  <c r="AM389" i="13" s="1"/>
  <c r="AL389" i="13" s="1"/>
  <c r="AD408" i="13"/>
  <c r="AM408" i="13" s="1"/>
  <c r="AL408" i="13" s="1"/>
  <c r="AD409" i="13"/>
  <c r="AD108" i="13"/>
  <c r="AM108" i="13" s="1"/>
  <c r="AL108" i="13" s="1"/>
  <c r="AD71" i="13"/>
  <c r="AM71" i="13" s="1"/>
  <c r="AL71" i="13" s="1"/>
  <c r="AD62" i="13"/>
  <c r="AM62" i="13" s="1"/>
  <c r="AL62" i="13" s="1"/>
  <c r="AD499" i="13"/>
  <c r="AM499" i="13" s="1"/>
  <c r="AL499" i="13" s="1"/>
  <c r="AD142" i="13"/>
  <c r="AM142" i="13" s="1"/>
  <c r="AL142" i="13" s="1"/>
  <c r="AD404" i="13"/>
  <c r="AM404" i="13" s="1"/>
  <c r="AL404" i="13" s="1"/>
  <c r="AD150" i="13"/>
  <c r="AD247" i="13"/>
  <c r="AM247" i="13" s="1"/>
  <c r="AL247" i="13" s="1"/>
  <c r="AD157" i="13"/>
  <c r="AM157" i="13" s="1"/>
  <c r="AL157" i="13" s="1"/>
  <c r="AD50" i="13"/>
  <c r="AD38" i="13"/>
  <c r="AM38" i="13" s="1"/>
  <c r="AL38" i="13" s="1"/>
  <c r="AD162" i="13"/>
  <c r="AD503" i="13"/>
  <c r="AD367" i="13"/>
  <c r="AM367" i="13" s="1"/>
  <c r="AL367" i="13" s="1"/>
  <c r="AD329" i="13"/>
  <c r="AM329" i="13" s="1"/>
  <c r="AL329" i="13" s="1"/>
  <c r="AD276" i="13"/>
  <c r="AM276" i="13" s="1"/>
  <c r="AL276" i="13" s="1"/>
  <c r="AD179" i="13"/>
  <c r="AM179" i="13" s="1"/>
  <c r="AL179" i="13" s="1"/>
  <c r="AD466" i="13"/>
  <c r="AM466" i="13" s="1"/>
  <c r="AL466" i="13" s="1"/>
  <c r="AD400" i="13"/>
  <c r="AM400" i="13" s="1"/>
  <c r="AL400" i="13" s="1"/>
  <c r="AD131" i="13"/>
  <c r="AD32" i="13"/>
  <c r="AM32" i="13" s="1"/>
  <c r="AL32" i="13" s="1"/>
  <c r="AD182" i="13"/>
  <c r="AM182" i="13" s="1"/>
  <c r="AL182" i="13" s="1"/>
  <c r="AD212" i="13"/>
  <c r="AD230" i="13"/>
  <c r="AM230" i="13" s="1"/>
  <c r="AL230" i="13" s="1"/>
  <c r="AD98" i="13"/>
  <c r="AM98" i="13" s="1"/>
  <c r="AL98" i="13" s="1"/>
  <c r="AD221" i="13"/>
  <c r="AM221" i="13" s="1"/>
  <c r="AL221" i="13" s="1"/>
  <c r="AD99" i="13"/>
  <c r="AD448" i="13"/>
  <c r="AM448" i="13" s="1"/>
  <c r="AL448" i="13" s="1"/>
  <c r="AD201" i="13"/>
  <c r="AM201" i="13" s="1"/>
  <c r="AL201" i="13" s="1"/>
  <c r="AD277" i="13"/>
  <c r="AD192" i="13"/>
  <c r="AM192" i="13" s="1"/>
  <c r="AL192" i="13" s="1"/>
  <c r="AD369" i="13"/>
  <c r="AM369" i="13" s="1"/>
  <c r="AL369" i="13" s="1"/>
  <c r="AD146" i="13"/>
  <c r="AD100" i="13"/>
  <c r="AM100" i="13" s="1"/>
  <c r="AL100" i="13" s="1"/>
  <c r="AD139" i="13"/>
  <c r="AM139" i="13" s="1"/>
  <c r="AL139" i="13" s="1"/>
  <c r="AD382" i="13"/>
  <c r="AM382" i="13" s="1"/>
  <c r="AL382" i="13" s="1"/>
  <c r="AD234" i="13"/>
  <c r="AD286" i="13"/>
  <c r="AM286" i="13" s="1"/>
  <c r="AL286" i="13" s="1"/>
  <c r="AD342" i="13"/>
  <c r="AD311" i="13"/>
  <c r="AM311" i="13" s="1"/>
  <c r="AL311" i="13" s="1"/>
  <c r="AD372" i="13"/>
  <c r="AD507" i="13"/>
  <c r="AM507" i="13" s="1"/>
  <c r="AL507" i="13" s="1"/>
  <c r="AD271" i="13"/>
  <c r="AD416" i="13"/>
  <c r="AM416" i="13" s="1"/>
  <c r="AL416" i="13" s="1"/>
  <c r="AD427" i="13"/>
  <c r="AM427" i="13" s="1"/>
  <c r="AL427" i="13" s="1"/>
  <c r="AD194" i="13"/>
  <c r="AD251" i="13"/>
  <c r="AM251" i="13" s="1"/>
  <c r="AL251" i="13" s="1"/>
  <c r="AD252" i="13"/>
  <c r="AM252" i="13" s="1"/>
  <c r="AL252" i="13" s="1"/>
  <c r="AD312" i="13"/>
  <c r="AM312" i="13" s="1"/>
  <c r="AL312" i="13" s="1"/>
  <c r="AD453" i="13"/>
  <c r="AD243" i="13"/>
  <c r="AM243" i="13" s="1"/>
  <c r="AL243" i="13" s="1"/>
  <c r="AD445" i="13"/>
  <c r="AM445" i="13" s="1"/>
  <c r="AL445" i="13" s="1"/>
  <c r="AD45" i="13"/>
  <c r="AM45" i="13" s="1"/>
  <c r="AL45" i="13" s="1"/>
  <c r="AD348" i="13"/>
  <c r="AD429" i="13"/>
  <c r="AM429" i="13" s="1"/>
  <c r="AL429" i="13" s="1"/>
  <c r="AD444" i="13"/>
  <c r="AM444" i="13" s="1"/>
  <c r="AL444" i="13" s="1"/>
  <c r="AD347" i="13"/>
  <c r="AM347" i="13" s="1"/>
  <c r="AL347" i="13" s="1"/>
  <c r="AD390" i="13"/>
  <c r="AD397" i="13"/>
  <c r="AM397" i="13" s="1"/>
  <c r="AL397" i="13" s="1"/>
  <c r="AD381" i="13"/>
  <c r="AM381" i="13" s="1"/>
  <c r="AL381" i="13" s="1"/>
  <c r="AD401" i="13"/>
  <c r="AM401" i="13" s="1"/>
  <c r="AL401" i="13" s="1"/>
  <c r="AD506" i="13"/>
  <c r="AM506" i="13" s="1"/>
  <c r="AL506" i="13" s="1"/>
  <c r="AD270" i="13"/>
  <c r="AD267" i="13"/>
  <c r="AM267" i="13" s="1"/>
  <c r="AL267" i="13" s="1"/>
  <c r="AD422" i="13"/>
  <c r="AM422" i="13" s="1"/>
  <c r="AL422" i="13" s="1"/>
  <c r="AD117" i="13"/>
  <c r="AM117" i="13" s="1"/>
  <c r="AL117" i="13" s="1"/>
  <c r="AD431" i="13"/>
  <c r="AM431" i="13" s="1"/>
  <c r="AL431" i="13" s="1"/>
  <c r="AD249" i="13"/>
  <c r="AM249" i="13" s="1"/>
  <c r="AL249" i="13" s="1"/>
  <c r="AD152" i="13"/>
  <c r="AD358" i="13"/>
  <c r="AD233" i="13"/>
  <c r="AM233" i="13" s="1"/>
  <c r="AL233" i="13" s="1"/>
  <c r="AD459" i="13"/>
  <c r="AD82" i="13"/>
  <c r="AM82" i="13" s="1"/>
  <c r="AL82" i="13" s="1"/>
  <c r="AD487" i="13"/>
  <c r="AD138" i="13"/>
  <c r="AM138" i="13" s="1"/>
  <c r="AL138" i="13" s="1"/>
  <c r="AD289" i="13"/>
  <c r="AM289" i="13" s="1"/>
  <c r="AL289" i="13" s="1"/>
  <c r="AD58" i="13"/>
  <c r="AM58" i="13" s="1"/>
  <c r="AL58" i="13" s="1"/>
  <c r="AD186" i="13"/>
  <c r="AD115" i="13"/>
  <c r="AD455" i="13"/>
  <c r="AD174" i="13"/>
  <c r="AM174" i="13" s="1"/>
  <c r="AL174" i="13" s="1"/>
  <c r="AD269" i="13"/>
  <c r="AM269" i="13" s="1"/>
  <c r="AL269" i="13" s="1"/>
  <c r="AD37" i="13"/>
  <c r="AD188" i="13"/>
  <c r="AD104" i="13"/>
  <c r="AM104" i="13" s="1"/>
  <c r="AL104" i="13" s="1"/>
  <c r="AD227" i="13"/>
  <c r="AM227" i="13" s="1"/>
  <c r="AL227" i="13" s="1"/>
  <c r="AD237" i="13"/>
  <c r="AM237" i="13" s="1"/>
  <c r="AL237" i="13" s="1"/>
  <c r="AD320" i="13"/>
  <c r="AD359" i="13"/>
  <c r="AD463" i="13"/>
  <c r="AM463" i="13" s="1"/>
  <c r="AL463" i="13" s="1"/>
  <c r="AD240" i="13"/>
  <c r="AD385" i="13"/>
  <c r="AD51" i="13"/>
  <c r="AD505" i="13"/>
  <c r="AM505" i="13" s="1"/>
  <c r="AL505" i="13" s="1"/>
  <c r="AD127" i="13"/>
  <c r="AM127" i="13" s="1"/>
  <c r="AL127" i="13" s="1"/>
  <c r="AD417" i="13"/>
  <c r="AM417" i="13" s="1"/>
  <c r="AL417" i="13" s="1"/>
  <c r="AD225" i="13"/>
  <c r="AM225" i="13" s="1"/>
  <c r="AL225" i="13" s="1"/>
  <c r="AD435" i="13"/>
  <c r="AD355" i="13"/>
  <c r="AM355" i="13" s="1"/>
  <c r="AL355" i="13" s="1"/>
  <c r="AD457" i="13"/>
  <c r="AM457" i="13" s="1"/>
  <c r="AL457" i="13" s="1"/>
  <c r="AD87" i="13"/>
  <c r="AD337" i="13"/>
  <c r="AM337" i="13" s="1"/>
  <c r="AL337" i="13" s="1"/>
  <c r="AD229" i="13"/>
  <c r="AM229" i="13" s="1"/>
  <c r="AL229" i="13" s="1"/>
  <c r="AD70" i="13"/>
  <c r="AD465" i="13"/>
  <c r="AM465" i="13" s="1"/>
  <c r="AL465" i="13" s="1"/>
  <c r="AD447" i="13"/>
  <c r="AM447" i="13" s="1"/>
  <c r="AL447" i="13" s="1"/>
  <c r="AD420" i="13"/>
  <c r="AM420" i="13" s="1"/>
  <c r="AL420" i="13" s="1"/>
  <c r="AD187" i="13"/>
  <c r="AM187" i="13" s="1"/>
  <c r="AL187" i="13" s="1"/>
  <c r="AD471" i="13"/>
  <c r="AM471" i="13" s="1"/>
  <c r="AL471" i="13" s="1"/>
  <c r="AD378" i="13"/>
  <c r="AD200" i="13"/>
  <c r="AD421" i="13"/>
  <c r="AM421" i="13" s="1"/>
  <c r="AL421" i="13" s="1"/>
  <c r="AD145" i="13"/>
  <c r="AM145" i="13" s="1"/>
  <c r="AL145" i="13" s="1"/>
  <c r="AD510" i="13"/>
  <c r="AM510" i="13" s="1"/>
  <c r="AL510" i="13" s="1"/>
  <c r="AD161" i="13"/>
  <c r="AD426" i="13"/>
  <c r="AD472" i="13"/>
  <c r="AM472" i="13" s="1"/>
  <c r="AL472" i="13" s="1"/>
  <c r="AD373" i="13"/>
  <c r="AM373" i="13" s="1"/>
  <c r="AL373" i="13" s="1"/>
  <c r="AD213" i="13"/>
  <c r="AD107" i="13"/>
  <c r="AM107" i="13" s="1"/>
  <c r="AL107" i="13" s="1"/>
  <c r="AD450" i="13"/>
  <c r="AM450" i="13" s="1"/>
  <c r="AL450" i="13" s="1"/>
  <c r="AD155" i="13"/>
  <c r="AD481" i="13"/>
  <c r="AM481" i="13" s="1"/>
  <c r="AL481" i="13" s="1"/>
  <c r="AD121" i="13"/>
  <c r="AM121" i="13" s="1"/>
  <c r="AL121" i="13" s="1"/>
  <c r="AD219" i="13"/>
  <c r="AM219" i="13" s="1"/>
  <c r="AL219" i="13" s="1"/>
  <c r="AD304" i="13"/>
  <c r="AD90" i="13"/>
  <c r="AM90" i="13" s="1"/>
  <c r="AL90" i="13" s="1"/>
  <c r="AD331" i="13"/>
  <c r="AM331" i="13" s="1"/>
  <c r="AL331" i="13" s="1"/>
  <c r="AD334" i="13"/>
  <c r="AM334" i="13" s="1"/>
  <c r="AL334" i="13" s="1"/>
  <c r="AD501" i="13"/>
  <c r="AM501" i="13" s="1"/>
  <c r="AL501" i="13" s="1"/>
  <c r="AD493" i="13"/>
  <c r="AM493" i="13" s="1"/>
  <c r="AL493" i="13" s="1"/>
  <c r="AD265" i="13"/>
  <c r="AD274" i="13"/>
  <c r="AM274" i="13" s="1"/>
  <c r="AL274" i="13" s="1"/>
  <c r="AD96" i="13"/>
  <c r="AM96" i="13" s="1"/>
  <c r="AL96" i="13" s="1"/>
  <c r="AD211" i="13"/>
  <c r="AM211" i="13" s="1"/>
  <c r="AL211" i="13" s="1"/>
  <c r="AD425" i="13"/>
  <c r="AD392" i="13"/>
  <c r="AM392" i="13" s="1"/>
  <c r="AL392" i="13" s="1"/>
  <c r="AD184" i="13"/>
  <c r="AD296" i="13"/>
  <c r="AD454" i="13"/>
  <c r="AM454" i="13" s="1"/>
  <c r="AL454" i="13" s="1"/>
  <c r="AD433" i="13"/>
  <c r="AM433" i="13" s="1"/>
  <c r="AL433" i="13" s="1"/>
  <c r="AD78" i="13"/>
  <c r="AD308" i="13"/>
  <c r="AD81" i="13"/>
  <c r="AM81" i="13" s="1"/>
  <c r="AL81" i="13" s="1"/>
  <c r="AD183" i="13"/>
  <c r="AM183" i="13" s="1"/>
  <c r="AL183" i="13" s="1"/>
  <c r="AD110" i="13"/>
  <c r="AM110" i="13" s="1"/>
  <c r="AL110" i="13" s="1"/>
  <c r="AD495" i="13"/>
  <c r="AM495" i="13" s="1"/>
  <c r="AL495" i="13" s="1"/>
  <c r="AD68" i="13"/>
  <c r="AM68" i="13" s="1"/>
  <c r="AL68" i="13" s="1"/>
  <c r="AD333" i="13"/>
  <c r="AM333" i="13" s="1"/>
  <c r="AL333" i="13" s="1"/>
  <c r="AD97" i="13"/>
  <c r="AM97" i="13" s="1"/>
  <c r="AL97" i="13" s="1"/>
  <c r="AD407" i="13"/>
  <c r="AM407" i="13" s="1"/>
  <c r="AL407" i="13" s="1"/>
  <c r="AD160" i="13"/>
  <c r="AD500" i="13"/>
  <c r="AM500" i="13" s="1"/>
  <c r="AL500" i="13" s="1"/>
  <c r="AD360" i="13"/>
  <c r="AM360" i="13" s="1"/>
  <c r="AL360" i="13" s="1"/>
  <c r="AD410" i="13"/>
  <c r="AM410" i="13" s="1"/>
  <c r="AL410" i="13" s="1"/>
  <c r="AD288" i="13"/>
  <c r="AD164" i="13"/>
  <c r="AM164" i="13" s="1"/>
  <c r="AL164" i="13" s="1"/>
  <c r="AD402" i="13"/>
  <c r="AM402" i="13" s="1"/>
  <c r="AL402" i="13" s="1"/>
  <c r="AD175" i="13"/>
  <c r="AD419" i="13"/>
  <c r="AM419" i="13" s="1"/>
  <c r="AL419" i="13" s="1"/>
  <c r="AD61" i="13"/>
  <c r="AM61" i="13" s="1"/>
  <c r="AL61" i="13" s="1"/>
  <c r="AD209" i="13"/>
  <c r="AM209" i="13" s="1"/>
  <c r="AL209" i="13" s="1"/>
  <c r="AD291" i="13"/>
  <c r="AM291" i="13" s="1"/>
  <c r="AL291" i="13" s="1"/>
  <c r="AD206" i="13"/>
  <c r="AM206" i="13" s="1"/>
  <c r="AL206" i="13" s="1"/>
  <c r="AD354" i="13"/>
  <c r="AM354" i="13" s="1"/>
  <c r="AL354" i="13" s="1"/>
  <c r="AD275" i="13"/>
  <c r="AM275" i="13" s="1"/>
  <c r="AL275" i="13" s="1"/>
  <c r="AD365" i="13"/>
  <c r="AD47" i="13"/>
  <c r="AM47" i="13" s="1"/>
  <c r="AL47" i="13" s="1"/>
  <c r="AD254" i="13"/>
  <c r="AD101" i="13"/>
  <c r="AM101" i="13" s="1"/>
  <c r="AL101" i="13" s="1"/>
  <c r="AD508" i="13"/>
  <c r="AM508" i="13" s="1"/>
  <c r="AL508" i="13" s="1"/>
  <c r="AD336" i="13"/>
  <c r="AM336" i="13" s="1"/>
  <c r="AL336" i="13" s="1"/>
  <c r="AD195" i="13"/>
  <c r="AM195" i="13" s="1"/>
  <c r="AL195" i="13" s="1"/>
  <c r="AD295" i="13"/>
  <c r="AM295" i="13" s="1"/>
  <c r="AL295" i="13" s="1"/>
  <c r="AD105" i="13"/>
  <c r="AM105" i="13" s="1"/>
  <c r="AL105" i="13" s="1"/>
  <c r="AD72" i="13"/>
  <c r="AM72" i="13" s="1"/>
  <c r="AL72" i="13" s="1"/>
  <c r="AD232" i="13"/>
  <c r="AM232" i="13" s="1"/>
  <c r="AL232" i="13" s="1"/>
  <c r="AD393" i="13"/>
  <c r="AD103" i="13"/>
  <c r="AD56" i="13"/>
  <c r="AD266" i="13"/>
  <c r="AM266" i="13" s="1"/>
  <c r="AL266" i="13" s="1"/>
  <c r="AD423" i="13"/>
  <c r="AM423" i="13" s="1"/>
  <c r="AL423" i="13" s="1"/>
  <c r="AD474" i="13"/>
  <c r="AM474" i="13" s="1"/>
  <c r="AL474" i="13" s="1"/>
  <c r="AD480" i="13"/>
  <c r="AM480" i="13" s="1"/>
  <c r="AL480" i="13" s="1"/>
  <c r="AD226" i="13"/>
  <c r="AM226" i="13" s="1"/>
  <c r="AL226" i="13" s="1"/>
  <c r="AD462" i="13"/>
  <c r="AM462" i="13" s="1"/>
  <c r="AL462" i="13" s="1"/>
  <c r="AD364" i="13"/>
  <c r="AM364" i="13" s="1"/>
  <c r="AL364" i="13" s="1"/>
  <c r="AD282" i="13"/>
  <c r="AM282" i="13" s="1"/>
  <c r="AL282" i="13" s="1"/>
  <c r="AD66" i="13"/>
  <c r="AM66" i="13" s="1"/>
  <c r="AL66" i="13" s="1"/>
  <c r="AD388" i="13"/>
  <c r="AM388" i="13" s="1"/>
  <c r="AL388" i="13" s="1"/>
  <c r="AD197" i="13"/>
  <c r="AD484" i="13"/>
  <c r="AD191" i="13"/>
  <c r="AM191" i="13" s="1"/>
  <c r="AL191" i="13" s="1"/>
  <c r="AD203" i="13"/>
  <c r="AM203" i="13" s="1"/>
  <c r="AL203" i="13" s="1"/>
  <c r="AD301" i="13"/>
  <c r="AM301" i="13" s="1"/>
  <c r="AL301" i="13" s="1"/>
  <c r="AD118" i="13"/>
  <c r="AM118" i="13" s="1"/>
  <c r="AL118" i="13" s="1"/>
  <c r="AD84" i="13"/>
  <c r="AD83" i="13"/>
  <c r="AM83" i="13" s="1"/>
  <c r="AL83" i="13" s="1"/>
  <c r="AD231" i="13"/>
  <c r="AM231" i="13" s="1"/>
  <c r="AL231" i="13" s="1"/>
  <c r="AD442" i="13"/>
  <c r="AD74" i="13"/>
  <c r="AM74" i="13" s="1"/>
  <c r="AL74" i="13" s="1"/>
  <c r="AD136" i="13"/>
  <c r="AM136" i="13" s="1"/>
  <c r="AL136" i="13" s="1"/>
  <c r="AD54" i="13"/>
  <c r="AM54" i="13" s="1"/>
  <c r="AL54" i="13" s="1"/>
  <c r="AD341" i="13"/>
  <c r="AD468" i="13"/>
  <c r="AM468" i="13" s="1"/>
  <c r="AL468" i="13" s="1"/>
  <c r="AD223" i="13"/>
  <c r="AM223" i="13" s="1"/>
  <c r="AL223" i="13" s="1"/>
  <c r="AD278" i="13"/>
  <c r="AM278" i="13" s="1"/>
  <c r="AL278" i="13" s="1"/>
  <c r="AD371" i="13"/>
  <c r="AD451" i="13"/>
  <c r="AD352" i="13"/>
  <c r="AM352" i="13" s="1"/>
  <c r="AL352" i="13" s="1"/>
  <c r="AD298" i="13"/>
  <c r="AM298" i="13" s="1"/>
  <c r="AL298" i="13" s="1"/>
  <c r="AD77" i="13"/>
  <c r="AM77" i="13" s="1"/>
  <c r="AL77" i="13" s="1"/>
  <c r="AD305" i="13"/>
  <c r="AD313" i="13"/>
  <c r="AM313" i="13" s="1"/>
  <c r="AL313" i="13" s="1"/>
  <c r="AD244" i="13"/>
  <c r="AD272" i="13"/>
  <c r="AM272" i="13" s="1"/>
  <c r="AL272" i="13" s="1"/>
  <c r="AD53" i="13"/>
  <c r="AM53" i="13" s="1"/>
  <c r="AL53" i="13" s="1"/>
  <c r="AD196" i="13"/>
  <c r="AD80" i="13"/>
  <c r="AM80" i="13" s="1"/>
  <c r="AL80" i="13" s="1"/>
  <c r="AD317" i="13"/>
  <c r="AM317" i="13" s="1"/>
  <c r="AL317" i="13" s="1"/>
  <c r="AD343" i="13"/>
  <c r="AM343" i="13" s="1"/>
  <c r="AL343" i="13" s="1"/>
  <c r="AD428" i="13"/>
  <c r="AM428" i="13" s="1"/>
  <c r="AL428" i="13" s="1"/>
  <c r="AD86" i="13"/>
  <c r="AM86" i="13" s="1"/>
  <c r="AL86" i="13" s="1"/>
  <c r="AD109" i="13"/>
  <c r="AM109" i="13" s="1"/>
  <c r="AL109" i="13" s="1"/>
  <c r="AD218" i="13"/>
  <c r="AM218" i="13" s="1"/>
  <c r="AL218" i="13" s="1"/>
  <c r="AD386" i="13"/>
  <c r="AM386" i="13" s="1"/>
  <c r="AL386" i="13" s="1"/>
  <c r="AD122" i="13"/>
  <c r="AD112" i="13"/>
  <c r="AD441" i="13"/>
  <c r="AD119" i="13"/>
  <c r="AM119" i="13" s="1"/>
  <c r="AL119" i="13" s="1"/>
  <c r="AD332" i="13"/>
  <c r="AM332" i="13" s="1"/>
  <c r="AL332" i="13" s="1"/>
  <c r="AD344" i="13"/>
  <c r="AM344" i="13" s="1"/>
  <c r="AL344" i="13" s="1"/>
  <c r="AD491" i="13"/>
  <c r="AM491" i="13" s="1"/>
  <c r="AL491" i="13" s="1"/>
  <c r="AD346" i="13"/>
  <c r="AM346" i="13" s="1"/>
  <c r="AL346" i="13" s="1"/>
  <c r="AD95" i="13"/>
  <c r="AD396" i="13"/>
  <c r="AM396" i="13" s="1"/>
  <c r="AL396" i="13" s="1"/>
  <c r="AD279" i="13"/>
  <c r="AD375" i="13"/>
  <c r="AD255" i="13"/>
  <c r="AM255" i="13" s="1"/>
  <c r="AL255" i="13" s="1"/>
  <c r="AD443" i="13"/>
  <c r="AD362" i="13"/>
  <c r="AD370" i="13"/>
  <c r="AM370" i="13" s="1"/>
  <c r="AL370" i="13" s="1"/>
  <c r="AD173" i="13"/>
  <c r="AM173" i="13" s="1"/>
  <c r="AL173" i="13" s="1"/>
  <c r="AD210" i="13"/>
  <c r="AM210" i="13" s="1"/>
  <c r="AL210" i="13" s="1"/>
  <c r="AD297" i="13"/>
  <c r="AD380" i="13"/>
  <c r="AM380" i="13" s="1"/>
  <c r="AL380" i="13" s="1"/>
  <c r="AD366" i="13"/>
  <c r="AD207" i="13"/>
  <c r="AM207" i="13" s="1"/>
  <c r="AL207" i="13" s="1"/>
  <c r="AD239" i="13"/>
  <c r="AM239" i="13" s="1"/>
  <c r="AL239" i="13" s="1"/>
  <c r="AD169" i="13"/>
  <c r="AM169" i="13" s="1"/>
  <c r="AL169" i="13" s="1"/>
  <c r="AD504" i="13"/>
  <c r="AM504" i="13" s="1"/>
  <c r="AL504" i="13" s="1"/>
  <c r="AD222" i="13"/>
  <c r="AM222" i="13" s="1"/>
  <c r="AL222" i="13" s="1"/>
  <c r="AD116" i="13"/>
  <c r="AM116" i="13" s="1"/>
  <c r="AL116" i="13" s="1"/>
  <c r="AD261" i="13"/>
  <c r="AM261" i="13" s="1"/>
  <c r="AL261" i="13" s="1"/>
  <c r="AD198" i="13"/>
  <c r="AM198" i="13" s="1"/>
  <c r="AL198" i="13" s="1"/>
  <c r="AD228" i="13"/>
  <c r="AM228" i="13" s="1"/>
  <c r="AL228" i="13" s="1"/>
  <c r="AD102" i="13"/>
  <c r="AD31" i="13"/>
  <c r="AM31" i="13" s="1"/>
  <c r="AL31" i="13" s="1"/>
  <c r="AD79" i="13"/>
  <c r="AD125" i="13"/>
  <c r="AD494" i="13"/>
  <c r="AM494" i="13" s="1"/>
  <c r="AL494" i="13" s="1"/>
  <c r="AD376" i="13"/>
  <c r="AM376" i="13" s="1"/>
  <c r="AL376" i="13" s="1"/>
  <c r="AD59" i="13"/>
  <c r="AM59" i="13" s="1"/>
  <c r="AL59" i="13" s="1"/>
  <c r="AD166" i="13"/>
  <c r="AD379" i="13"/>
  <c r="AM379" i="13" s="1"/>
  <c r="AL379" i="13" s="1"/>
  <c r="AD293" i="13"/>
  <c r="AM293" i="13" s="1"/>
  <c r="AL293" i="13" s="1"/>
  <c r="AD490" i="13"/>
  <c r="AM490" i="13" s="1"/>
  <c r="AL490" i="13" s="1"/>
  <c r="AD405" i="13"/>
  <c r="AM405" i="13" s="1"/>
  <c r="AL405" i="13" s="1"/>
  <c r="AD281" i="13"/>
  <c r="AM281" i="13" s="1"/>
  <c r="AL281" i="13" s="1"/>
  <c r="AD283" i="13"/>
  <c r="AD486" i="13"/>
  <c r="AD307" i="13"/>
  <c r="AD114" i="13"/>
  <c r="AM114" i="13" s="1"/>
  <c r="AL114" i="13" s="1"/>
  <c r="AD349" i="13"/>
  <c r="AM349" i="13" s="1"/>
  <c r="AL349" i="13" s="1"/>
  <c r="AD339" i="13"/>
  <c r="AM339" i="13" s="1"/>
  <c r="AL339" i="13" s="1"/>
  <c r="AD498" i="13"/>
  <c r="AM498" i="13" s="1"/>
  <c r="AL498" i="13" s="1"/>
  <c r="AD177" i="13"/>
  <c r="AM177" i="13" s="1"/>
  <c r="AL177" i="13" s="1"/>
  <c r="AD242" i="13"/>
  <c r="AM242" i="13" s="1"/>
  <c r="AL242" i="13" s="1"/>
  <c r="AD415" i="13"/>
  <c r="AM415" i="13" s="1"/>
  <c r="AL415" i="13" s="1"/>
  <c r="AD479" i="13"/>
  <c r="AM479" i="13" s="1"/>
  <c r="AL479" i="13" s="1"/>
  <c r="AD403" i="13"/>
  <c r="AD476" i="13"/>
  <c r="AM476" i="13" s="1"/>
  <c r="AL476" i="13" s="1"/>
  <c r="AD205" i="13"/>
  <c r="AM205" i="13" s="1"/>
  <c r="AL205" i="13" s="1"/>
  <c r="AD49" i="13"/>
  <c r="AM49" i="13" s="1"/>
  <c r="AL49" i="13" s="1"/>
  <c r="AD469" i="13"/>
  <c r="AM469" i="13" s="1"/>
  <c r="AL469" i="13" s="1"/>
  <c r="AD280" i="13"/>
  <c r="AM280" i="13" s="1"/>
  <c r="AL280" i="13" s="1"/>
  <c r="AD190" i="13"/>
  <c r="AM190" i="13" s="1"/>
  <c r="AL190" i="13" s="1"/>
  <c r="AD262" i="13"/>
  <c r="AM262" i="13" s="1"/>
  <c r="AL262" i="13" s="1"/>
  <c r="AD67" i="13"/>
  <c r="AM67" i="13" s="1"/>
  <c r="AL67" i="13" s="1"/>
  <c r="AD306" i="13"/>
  <c r="AM306" i="13" s="1"/>
  <c r="AL306" i="13" s="1"/>
  <c r="AD316" i="13"/>
  <c r="AM316" i="13" s="1"/>
  <c r="AL316" i="13" s="1"/>
  <c r="AD324" i="13"/>
  <c r="AD394" i="13"/>
  <c r="AM394" i="13" s="1"/>
  <c r="AL394" i="13" s="1"/>
  <c r="AD509" i="13"/>
  <c r="AM509" i="13" s="1"/>
  <c r="AL509" i="13" s="1"/>
  <c r="AD224" i="13"/>
  <c r="AM224" i="13" s="1"/>
  <c r="AL224" i="13" s="1"/>
  <c r="AD258" i="13"/>
  <c r="AD94" i="13"/>
  <c r="AM94" i="13" s="1"/>
  <c r="AL94" i="13" s="1"/>
  <c r="AD180" i="13"/>
  <c r="AM180" i="13" s="1"/>
  <c r="AL180" i="13" s="1"/>
  <c r="AD260" i="13"/>
  <c r="AM260" i="13" s="1"/>
  <c r="AL260" i="13" s="1"/>
  <c r="AD253" i="13"/>
  <c r="AD178" i="13"/>
  <c r="AM178" i="13" s="1"/>
  <c r="AL178" i="13" s="1"/>
  <c r="AD93" i="13"/>
  <c r="AM93" i="13" s="1"/>
  <c r="AL93" i="13" s="1"/>
  <c r="AD399" i="13"/>
  <c r="AM399" i="13" s="1"/>
  <c r="AL399" i="13" s="1"/>
  <c r="AD189" i="13"/>
  <c r="AD315" i="13"/>
  <c r="AD120" i="13"/>
  <c r="AM120" i="13" s="1"/>
  <c r="AL120" i="13" s="1"/>
  <c r="AD46" i="13"/>
  <c r="AM46" i="13" s="1"/>
  <c r="AL46" i="13" s="1"/>
  <c r="AD470" i="13"/>
  <c r="AM470" i="13" s="1"/>
  <c r="AL470" i="13" s="1"/>
  <c r="AD285" i="13"/>
  <c r="AD323" i="13"/>
  <c r="AM323" i="13" s="1"/>
  <c r="AL323" i="13" s="1"/>
  <c r="AD446" i="13"/>
  <c r="AM446" i="13" s="1"/>
  <c r="AL446" i="13" s="1"/>
  <c r="AD387" i="13"/>
  <c r="AD88" i="13"/>
  <c r="AM88" i="13" s="1"/>
  <c r="AL88" i="13" s="1"/>
  <c r="AD73" i="13"/>
  <c r="AD154" i="13"/>
  <c r="AM154" i="13" s="1"/>
  <c r="AL154" i="13" s="1"/>
  <c r="AD156" i="13"/>
  <c r="AD57" i="13"/>
  <c r="AD202" i="13"/>
  <c r="AM202" i="13" s="1"/>
  <c r="AL202" i="13" s="1"/>
  <c r="AD383" i="13"/>
  <c r="AM383" i="13" s="1"/>
  <c r="AL383" i="13" s="1"/>
  <c r="AD327" i="13"/>
  <c r="AM327" i="13" s="1"/>
  <c r="AL327" i="13" s="1"/>
  <c r="AD328" i="13"/>
  <c r="AD171" i="13"/>
  <c r="AM171" i="13" s="1"/>
  <c r="AL171" i="13" s="1"/>
  <c r="AD467" i="13"/>
  <c r="AM467" i="13" s="1"/>
  <c r="AL467" i="13" s="1"/>
  <c r="AD185" i="13"/>
  <c r="AM185" i="13" s="1"/>
  <c r="AL185" i="13" s="1"/>
  <c r="AD245" i="13"/>
  <c r="AM245" i="13" s="1"/>
  <c r="AL245" i="13" s="1"/>
  <c r="AD236" i="13"/>
  <c r="AM236" i="13" s="1"/>
  <c r="AL236" i="13" s="1"/>
  <c r="AD199" i="13"/>
  <c r="AD357" i="13"/>
  <c r="AD263" i="13"/>
  <c r="AM263" i="13" s="1"/>
  <c r="AL263" i="13" s="1"/>
  <c r="AD338" i="13"/>
  <c r="AM338" i="13" s="1"/>
  <c r="AL338" i="13" s="1"/>
  <c r="AD92" i="13"/>
  <c r="AM92" i="13" s="1"/>
  <c r="AL92" i="13" s="1"/>
  <c r="AD436" i="13"/>
  <c r="AM436" i="13" s="1"/>
  <c r="AL436" i="13" s="1"/>
  <c r="AD437" i="13"/>
  <c r="AM437" i="13" s="1"/>
  <c r="AL437" i="13" s="1"/>
  <c r="AD238" i="13"/>
  <c r="AM238" i="13" s="1"/>
  <c r="AL238" i="13" s="1"/>
  <c r="AD377" i="13"/>
  <c r="AD335" i="13"/>
  <c r="AM335" i="13" s="1"/>
  <c r="AL335" i="13" s="1"/>
  <c r="AD268" i="13"/>
  <c r="AM268" i="13" s="1"/>
  <c r="AL268" i="13" s="1"/>
  <c r="AD492" i="13"/>
  <c r="AD412" i="13"/>
  <c r="AM412" i="13" s="1"/>
  <c r="AL412" i="13" s="1"/>
  <c r="AD413" i="13"/>
  <c r="AD438" i="13"/>
  <c r="AM438" i="13" s="1"/>
  <c r="AL438" i="13" s="1"/>
  <c r="AD158" i="13"/>
  <c r="AM158" i="13" s="1"/>
  <c r="AL158" i="13" s="1"/>
  <c r="AD257" i="13"/>
  <c r="AD153" i="13"/>
  <c r="AM153" i="13" s="1"/>
  <c r="AL153" i="13" s="1"/>
  <c r="AD113" i="13"/>
  <c r="AM113" i="13" s="1"/>
  <c r="AL113" i="13" s="1"/>
  <c r="AD449" i="13"/>
  <c r="AD159" i="13"/>
  <c r="AM159" i="13" s="1"/>
  <c r="AL159" i="13" s="1"/>
  <c r="AD411" i="13"/>
  <c r="AM411" i="13" s="1"/>
  <c r="AL411" i="13" s="1"/>
  <c r="AD36" i="13"/>
  <c r="AM36" i="13" s="1"/>
  <c r="AL36" i="13" s="1"/>
  <c r="AD163" i="13"/>
  <c r="AM163" i="13" s="1"/>
  <c r="AL163" i="13" s="1"/>
  <c r="AD322" i="13"/>
  <c r="AM322" i="13" s="1"/>
  <c r="AL322" i="13" s="1"/>
  <c r="AD345" i="13"/>
  <c r="AD290" i="13"/>
  <c r="AM290" i="13" s="1"/>
  <c r="AL290" i="13" s="1"/>
  <c r="AD172" i="13"/>
  <c r="AD395" i="13"/>
  <c r="AM395" i="13" s="1"/>
  <c r="AL395" i="13" s="1"/>
  <c r="AD475" i="13"/>
  <c r="AM475" i="13" s="1"/>
  <c r="AL475" i="13" s="1"/>
  <c r="AD326" i="13"/>
  <c r="AM326" i="13" s="1"/>
  <c r="AL326" i="13" s="1"/>
  <c r="AD374" i="13"/>
  <c r="AM374" i="13" s="1"/>
  <c r="AL374" i="13" s="1"/>
  <c r="AD39" i="13"/>
  <c r="AM39" i="13" s="1"/>
  <c r="AL39" i="13" s="1"/>
  <c r="AD439" i="13"/>
  <c r="AM439" i="13" s="1"/>
  <c r="AL439" i="13" s="1"/>
  <c r="AD314" i="13"/>
  <c r="AM314" i="13" s="1"/>
  <c r="AL314" i="13" s="1"/>
  <c r="AD319" i="13"/>
  <c r="AM319" i="13" s="1"/>
  <c r="AL319" i="13" s="1"/>
  <c r="AD128" i="13"/>
  <c r="AM128" i="13" s="1"/>
  <c r="AL128" i="13" s="1"/>
  <c r="AD129" i="13"/>
  <c r="AM129" i="13" s="1"/>
  <c r="AL129" i="13" s="1"/>
  <c r="AD458" i="13"/>
  <c r="AM458" i="13" s="1"/>
  <c r="AL458" i="13" s="1"/>
  <c r="AD124" i="13"/>
  <c r="AM124" i="13" s="1"/>
  <c r="AL124" i="13" s="1"/>
  <c r="AD502" i="13"/>
  <c r="AM502" i="13" s="1"/>
  <c r="AL502" i="13" s="1"/>
  <c r="AD273" i="13"/>
  <c r="AM273" i="13" s="1"/>
  <c r="AL273" i="13" s="1"/>
  <c r="AD241" i="13"/>
  <c r="AM241" i="13" s="1"/>
  <c r="AL241" i="13" s="1"/>
  <c r="AD452" i="13"/>
  <c r="AM452" i="13" s="1"/>
  <c r="AL452" i="13" s="1"/>
  <c r="AD208" i="13"/>
  <c r="AM208" i="13" s="1"/>
  <c r="AL208" i="13" s="1"/>
  <c r="AD456" i="13"/>
  <c r="AM456" i="13" s="1"/>
  <c r="AL456" i="13" s="1"/>
  <c r="AD384" i="13"/>
  <c r="AD351" i="13"/>
  <c r="AM351" i="13" s="1"/>
  <c r="AL351" i="13" s="1"/>
  <c r="AD330" i="13"/>
  <c r="AM330" i="13" s="1"/>
  <c r="AL330" i="13" s="1"/>
  <c r="AD176" i="13"/>
  <c r="AD418" i="13"/>
  <c r="AM418" i="13" s="1"/>
  <c r="AL418" i="13" s="1"/>
  <c r="AD214" i="13"/>
  <c r="AD321" i="13"/>
  <c r="AD482" i="13"/>
  <c r="AD473" i="13"/>
  <c r="AD123" i="13"/>
  <c r="AM123" i="13" s="1"/>
  <c r="AL123" i="13" s="1"/>
  <c r="AD259" i="13"/>
  <c r="AD432" i="13"/>
  <c r="AD215" i="13"/>
  <c r="AM215" i="13" s="1"/>
  <c r="AL215" i="13" s="1"/>
  <c r="AD165" i="13"/>
  <c r="AM165" i="13" s="1"/>
  <c r="AL165" i="13" s="1"/>
  <c r="AD460" i="13"/>
  <c r="AM460" i="13" s="1"/>
  <c r="AL460" i="13" s="1"/>
  <c r="AD464" i="13"/>
  <c r="AD149" i="13"/>
  <c r="AM149" i="13" s="1"/>
  <c r="AL149" i="13" s="1"/>
  <c r="AD248" i="13"/>
  <c r="AM248" i="13" s="1"/>
  <c r="AL248" i="13" s="1"/>
  <c r="AD40" i="13"/>
  <c r="AM40" i="13" s="1"/>
  <c r="AL40" i="13" s="1"/>
  <c r="AD85" i="13"/>
  <c r="AM85" i="13" s="1"/>
  <c r="AL85" i="13" s="1"/>
  <c r="AD33" i="13"/>
  <c r="AM33" i="13" s="1"/>
  <c r="AL33" i="13" s="1"/>
  <c r="AD76" i="13"/>
  <c r="AM76" i="13" s="1"/>
  <c r="AL76" i="13" s="1"/>
  <c r="AD130" i="13"/>
  <c r="AD147" i="13"/>
  <c r="AM147" i="13" s="1"/>
  <c r="AL147" i="13" s="1"/>
  <c r="AD216" i="13"/>
  <c r="AM216" i="13" s="1"/>
  <c r="AL216" i="13" s="1"/>
  <c r="AD368" i="13"/>
  <c r="AM368" i="13" s="1"/>
  <c r="AL368" i="13" s="1"/>
  <c r="AD310" i="13"/>
  <c r="AM310" i="13" s="1"/>
  <c r="AL310" i="13" s="1"/>
  <c r="AD391" i="13"/>
  <c r="AM391" i="13" s="1"/>
  <c r="AL391" i="13" s="1"/>
  <c r="AD256" i="13"/>
  <c r="AM256" i="13" s="1"/>
  <c r="AL256" i="13" s="1"/>
  <c r="AD168" i="13"/>
  <c r="AD477" i="13"/>
  <c r="AM477" i="13" s="1"/>
  <c r="AL477" i="13" s="1"/>
  <c r="AD60" i="13"/>
  <c r="AM60" i="13" s="1"/>
  <c r="AL60" i="13" s="1"/>
  <c r="AD220" i="13"/>
  <c r="AD309" i="13"/>
  <c r="AM309" i="13" s="1"/>
  <c r="AL309" i="13" s="1"/>
  <c r="AD478" i="13"/>
  <c r="AM478" i="13" s="1"/>
  <c r="AL478" i="13" s="1"/>
  <c r="AD48" i="13"/>
  <c r="AM48" i="13" s="1"/>
  <c r="AL48" i="13" s="1"/>
  <c r="AD398" i="13"/>
  <c r="AM398" i="13" s="1"/>
  <c r="AL398" i="13" s="1"/>
  <c r="AD303" i="13"/>
  <c r="AM303" i="13" s="1"/>
  <c r="AL303" i="13" s="1"/>
  <c r="AJ451" i="13" l="1"/>
  <c r="AM451" i="13"/>
  <c r="AL451" i="13" s="1"/>
  <c r="AJ432" i="13"/>
  <c r="AM432" i="13"/>
  <c r="AL432" i="13" s="1"/>
  <c r="AJ176" i="13"/>
  <c r="AM176" i="13"/>
  <c r="AL176" i="13" s="1"/>
  <c r="AJ345" i="13"/>
  <c r="AM345" i="13"/>
  <c r="AL345" i="13" s="1"/>
  <c r="AJ357" i="13"/>
  <c r="AM357" i="13"/>
  <c r="AL357" i="13" s="1"/>
  <c r="AJ387" i="13"/>
  <c r="AM387" i="13"/>
  <c r="AL387" i="13" s="1"/>
  <c r="AJ189" i="13"/>
  <c r="AM189" i="13"/>
  <c r="AL189" i="13" s="1"/>
  <c r="AJ258" i="13"/>
  <c r="AM258" i="13"/>
  <c r="AL258" i="13" s="1"/>
  <c r="AJ307" i="13"/>
  <c r="AM307" i="13"/>
  <c r="AL307" i="13" s="1"/>
  <c r="AJ166" i="13"/>
  <c r="AM166" i="13"/>
  <c r="AL166" i="13" s="1"/>
  <c r="AJ443" i="13"/>
  <c r="AM443" i="13"/>
  <c r="AL443" i="13" s="1"/>
  <c r="AJ371" i="13"/>
  <c r="AM371" i="13"/>
  <c r="AL371" i="13" s="1"/>
  <c r="AJ442" i="13"/>
  <c r="AM442" i="13"/>
  <c r="AL442" i="13" s="1"/>
  <c r="AJ484" i="13"/>
  <c r="AM484" i="13"/>
  <c r="AL484" i="13" s="1"/>
  <c r="AJ160" i="13"/>
  <c r="AM160" i="13"/>
  <c r="AL160" i="13" s="1"/>
  <c r="AJ425" i="13"/>
  <c r="AM425" i="13"/>
  <c r="AL425" i="13" s="1"/>
  <c r="AJ70" i="13"/>
  <c r="AM70" i="13"/>
  <c r="AL70" i="13" s="1"/>
  <c r="AJ320" i="13"/>
  <c r="AM320" i="13"/>
  <c r="AL320" i="13" s="1"/>
  <c r="AJ455" i="13"/>
  <c r="AM455" i="13"/>
  <c r="AL455" i="13" s="1"/>
  <c r="AJ459" i="13"/>
  <c r="AM459" i="13"/>
  <c r="AL459" i="13" s="1"/>
  <c r="AJ409" i="13"/>
  <c r="AM409" i="13"/>
  <c r="AL409" i="13" s="1"/>
  <c r="AJ102" i="13"/>
  <c r="AM102" i="13"/>
  <c r="AL102" i="13" s="1"/>
  <c r="AJ377" i="13"/>
  <c r="AM377" i="13"/>
  <c r="AL377" i="13" s="1"/>
  <c r="AJ175" i="13"/>
  <c r="AM175" i="13"/>
  <c r="AL175" i="13" s="1"/>
  <c r="AJ308" i="13"/>
  <c r="AM308" i="13"/>
  <c r="AL308" i="13" s="1"/>
  <c r="AJ283" i="13"/>
  <c r="AM283" i="13"/>
  <c r="AL283" i="13" s="1"/>
  <c r="AJ375" i="13"/>
  <c r="AM375" i="13"/>
  <c r="AL375" i="13" s="1"/>
  <c r="AJ78" i="13"/>
  <c r="AM78" i="13"/>
  <c r="AL78" i="13" s="1"/>
  <c r="AJ304" i="13"/>
  <c r="AM304" i="13"/>
  <c r="AL304" i="13" s="1"/>
  <c r="AJ378" i="13"/>
  <c r="AM378" i="13"/>
  <c r="AL378" i="13" s="1"/>
  <c r="AJ186" i="13"/>
  <c r="AM186" i="13"/>
  <c r="AL186" i="13" s="1"/>
  <c r="AJ358" i="13"/>
  <c r="AM358" i="13"/>
  <c r="AL358" i="13" s="1"/>
  <c r="AJ348" i="13"/>
  <c r="AM348" i="13"/>
  <c r="AL348" i="13" s="1"/>
  <c r="AJ194" i="13"/>
  <c r="AM194" i="13"/>
  <c r="AL194" i="13" s="1"/>
  <c r="AJ277" i="13"/>
  <c r="AM277" i="13"/>
  <c r="AL277" i="13" s="1"/>
  <c r="AJ65" i="13"/>
  <c r="AM65" i="13"/>
  <c r="AL65" i="13" s="1"/>
  <c r="AK167" i="13"/>
  <c r="AJ167" i="13" s="1"/>
  <c r="AJ403" i="13"/>
  <c r="AM403" i="13"/>
  <c r="AL403" i="13" s="1"/>
  <c r="AJ372" i="13"/>
  <c r="AM372" i="13"/>
  <c r="AL372" i="13" s="1"/>
  <c r="AJ259" i="13"/>
  <c r="AM259" i="13"/>
  <c r="AL259" i="13" s="1"/>
  <c r="AJ366" i="13"/>
  <c r="AM366" i="13"/>
  <c r="AL366" i="13" s="1"/>
  <c r="AJ365" i="13"/>
  <c r="AM365" i="13"/>
  <c r="AL365" i="13" s="1"/>
  <c r="AJ473" i="13"/>
  <c r="AM473" i="13"/>
  <c r="AL473" i="13" s="1"/>
  <c r="AJ384" i="13"/>
  <c r="AM384" i="13"/>
  <c r="AL384" i="13" s="1"/>
  <c r="AJ57" i="13"/>
  <c r="AM57" i="13"/>
  <c r="AL57" i="13" s="1"/>
  <c r="AJ285" i="13"/>
  <c r="AM285" i="13"/>
  <c r="AL285" i="13" s="1"/>
  <c r="AJ297" i="13"/>
  <c r="AM297" i="13"/>
  <c r="AL297" i="13" s="1"/>
  <c r="AJ279" i="13"/>
  <c r="AM279" i="13"/>
  <c r="AL279" i="13" s="1"/>
  <c r="AJ441" i="13"/>
  <c r="AM441" i="13"/>
  <c r="AL441" i="13" s="1"/>
  <c r="AJ305" i="13"/>
  <c r="AM305" i="13"/>
  <c r="AL305" i="13" s="1"/>
  <c r="AJ84" i="13"/>
  <c r="AM84" i="13"/>
  <c r="AL84" i="13" s="1"/>
  <c r="AJ87" i="13"/>
  <c r="AM87" i="13"/>
  <c r="AL87" i="13" s="1"/>
  <c r="AJ51" i="13"/>
  <c r="AM51" i="13"/>
  <c r="AL51" i="13" s="1"/>
  <c r="AJ152" i="13"/>
  <c r="AM152" i="13"/>
  <c r="AL152" i="13" s="1"/>
  <c r="AJ234" i="13"/>
  <c r="AM234" i="13"/>
  <c r="AL234" i="13" s="1"/>
  <c r="AJ503" i="13"/>
  <c r="AM503" i="13"/>
  <c r="AL503" i="13" s="1"/>
  <c r="AJ35" i="13"/>
  <c r="AM35" i="13"/>
  <c r="AL35" i="13" s="1"/>
  <c r="AJ362" i="13"/>
  <c r="AM362" i="13"/>
  <c r="AL362" i="13" s="1"/>
  <c r="AJ257" i="13"/>
  <c r="AM257" i="13"/>
  <c r="AL257" i="13" s="1"/>
  <c r="AJ199" i="13"/>
  <c r="AM199" i="13"/>
  <c r="AL199" i="13" s="1"/>
  <c r="AJ115" i="13"/>
  <c r="AM115" i="13"/>
  <c r="AL115" i="13" s="1"/>
  <c r="AJ270" i="13"/>
  <c r="AM270" i="13"/>
  <c r="AL270" i="13" s="1"/>
  <c r="AJ342" i="13"/>
  <c r="AM342" i="13"/>
  <c r="AL342" i="13" s="1"/>
  <c r="AJ464" i="13"/>
  <c r="AM464" i="13"/>
  <c r="AL464" i="13" s="1"/>
  <c r="AJ482" i="13"/>
  <c r="AM482" i="13"/>
  <c r="AL482" i="13" s="1"/>
  <c r="AJ413" i="13"/>
  <c r="AM413" i="13"/>
  <c r="AL413" i="13" s="1"/>
  <c r="AJ156" i="13"/>
  <c r="AM156" i="13"/>
  <c r="AL156" i="13" s="1"/>
  <c r="AJ253" i="13"/>
  <c r="AM253" i="13"/>
  <c r="AL253" i="13" s="1"/>
  <c r="AJ324" i="13"/>
  <c r="AM324" i="13"/>
  <c r="AL324" i="13" s="1"/>
  <c r="AJ125" i="13"/>
  <c r="AM125" i="13"/>
  <c r="AL125" i="13" s="1"/>
  <c r="AJ112" i="13"/>
  <c r="AM112" i="13"/>
  <c r="AL112" i="13" s="1"/>
  <c r="AJ341" i="13"/>
  <c r="AM341" i="13"/>
  <c r="AL341" i="13" s="1"/>
  <c r="AJ56" i="13"/>
  <c r="AM56" i="13"/>
  <c r="AL56" i="13" s="1"/>
  <c r="AJ288" i="13"/>
  <c r="AM288" i="13"/>
  <c r="AL288" i="13" s="1"/>
  <c r="AJ265" i="13"/>
  <c r="AM265" i="13"/>
  <c r="AL265" i="13" s="1"/>
  <c r="AJ426" i="13"/>
  <c r="AM426" i="13"/>
  <c r="AL426" i="13" s="1"/>
  <c r="AJ385" i="13"/>
  <c r="AM385" i="13"/>
  <c r="AL385" i="13" s="1"/>
  <c r="AJ188" i="13"/>
  <c r="AM188" i="13"/>
  <c r="AL188" i="13" s="1"/>
  <c r="AJ131" i="13"/>
  <c r="AM131" i="13"/>
  <c r="AL131" i="13" s="1"/>
  <c r="AJ162" i="13"/>
  <c r="AM162" i="13"/>
  <c r="AL162" i="13" s="1"/>
  <c r="AJ318" i="13"/>
  <c r="AM318" i="13"/>
  <c r="AL318" i="13" s="1"/>
  <c r="AJ328" i="13"/>
  <c r="AM328" i="13"/>
  <c r="AL328" i="13" s="1"/>
  <c r="AJ315" i="13"/>
  <c r="AM315" i="13"/>
  <c r="AL315" i="13" s="1"/>
  <c r="AJ254" i="13"/>
  <c r="AM254" i="13"/>
  <c r="AL254" i="13" s="1"/>
  <c r="AJ359" i="13"/>
  <c r="AM359" i="13"/>
  <c r="AL359" i="13" s="1"/>
  <c r="AK197" i="13"/>
  <c r="AM197" i="13"/>
  <c r="AL197" i="13" s="1"/>
  <c r="AJ200" i="13"/>
  <c r="AM200" i="13"/>
  <c r="AL200" i="13" s="1"/>
  <c r="AJ212" i="13"/>
  <c r="AM212" i="13"/>
  <c r="AL212" i="13" s="1"/>
  <c r="AJ130" i="13"/>
  <c r="AM130" i="13"/>
  <c r="AL130" i="13" s="1"/>
  <c r="AJ321" i="13"/>
  <c r="AM321" i="13"/>
  <c r="AL321" i="13" s="1"/>
  <c r="AJ79" i="13"/>
  <c r="AM79" i="13"/>
  <c r="AL79" i="13" s="1"/>
  <c r="AJ95" i="13"/>
  <c r="AM95" i="13"/>
  <c r="AL95" i="13" s="1"/>
  <c r="AJ122" i="13"/>
  <c r="AM122" i="13"/>
  <c r="AL122" i="13" s="1"/>
  <c r="AJ103" i="13"/>
  <c r="AM103" i="13"/>
  <c r="AL103" i="13" s="1"/>
  <c r="AJ296" i="13"/>
  <c r="AM296" i="13"/>
  <c r="AL296" i="13" s="1"/>
  <c r="AJ161" i="13"/>
  <c r="AM161" i="13"/>
  <c r="AL161" i="13" s="1"/>
  <c r="AJ240" i="13"/>
  <c r="AM240" i="13"/>
  <c r="AL240" i="13" s="1"/>
  <c r="AJ37" i="13"/>
  <c r="AM37" i="13"/>
  <c r="AL37" i="13" s="1"/>
  <c r="AJ271" i="13"/>
  <c r="AM271" i="13"/>
  <c r="AL271" i="13" s="1"/>
  <c r="AJ99" i="13"/>
  <c r="AM99" i="13"/>
  <c r="AL99" i="13" s="1"/>
  <c r="AK89" i="13"/>
  <c r="AM89" i="13"/>
  <c r="AL89" i="13" s="1"/>
  <c r="AJ64" i="13"/>
  <c r="AM64" i="13"/>
  <c r="AL64" i="13" s="1"/>
  <c r="AJ146" i="13"/>
  <c r="AM146" i="13"/>
  <c r="AL146" i="13" s="1"/>
  <c r="AJ486" i="13"/>
  <c r="AM486" i="13"/>
  <c r="AL486" i="13" s="1"/>
  <c r="AJ244" i="13"/>
  <c r="AM244" i="13"/>
  <c r="AL244" i="13" s="1"/>
  <c r="AJ213" i="13"/>
  <c r="AM213" i="13"/>
  <c r="AL213" i="13" s="1"/>
  <c r="AJ150" i="13"/>
  <c r="AM150" i="13"/>
  <c r="AL150" i="13" s="1"/>
  <c r="AJ220" i="13"/>
  <c r="AM220" i="13"/>
  <c r="AL220" i="13" s="1"/>
  <c r="AJ168" i="13"/>
  <c r="AM168" i="13"/>
  <c r="AL168" i="13" s="1"/>
  <c r="AJ214" i="13"/>
  <c r="AM214" i="13"/>
  <c r="AL214" i="13" s="1"/>
  <c r="AJ172" i="13"/>
  <c r="AM172" i="13"/>
  <c r="AL172" i="13" s="1"/>
  <c r="AJ449" i="13"/>
  <c r="AM449" i="13"/>
  <c r="AL449" i="13" s="1"/>
  <c r="AJ492" i="13"/>
  <c r="AM492" i="13"/>
  <c r="AL492" i="13" s="1"/>
  <c r="AJ73" i="13"/>
  <c r="AM73" i="13"/>
  <c r="AL73" i="13" s="1"/>
  <c r="AJ196" i="13"/>
  <c r="AM196" i="13"/>
  <c r="AL196" i="13" s="1"/>
  <c r="AJ393" i="13"/>
  <c r="AM393" i="13"/>
  <c r="AL393" i="13" s="1"/>
  <c r="AJ184" i="13"/>
  <c r="AM184" i="13"/>
  <c r="AL184" i="13" s="1"/>
  <c r="AJ155" i="13"/>
  <c r="AM155" i="13"/>
  <c r="AL155" i="13" s="1"/>
  <c r="AJ435" i="13"/>
  <c r="AM435" i="13"/>
  <c r="AL435" i="13" s="1"/>
  <c r="AJ487" i="13"/>
  <c r="AM487" i="13"/>
  <c r="AL487" i="13" s="1"/>
  <c r="AJ390" i="13"/>
  <c r="AM390" i="13"/>
  <c r="AL390" i="13" s="1"/>
  <c r="AJ453" i="13"/>
  <c r="AM453" i="13"/>
  <c r="AL453" i="13" s="1"/>
  <c r="AJ50" i="13"/>
  <c r="AM50" i="13"/>
  <c r="AL50" i="13" s="1"/>
  <c r="AJ193" i="13"/>
  <c r="AM193" i="13"/>
  <c r="AL193" i="13" s="1"/>
  <c r="AK394" i="13"/>
  <c r="AJ394" i="13" s="1"/>
  <c r="AK494" i="13"/>
  <c r="AJ494" i="13" s="1"/>
  <c r="AK195" i="13"/>
  <c r="AJ195" i="13" s="1"/>
  <c r="AK147" i="13"/>
  <c r="AJ147" i="13" s="1"/>
  <c r="AK411" i="13"/>
  <c r="AJ411" i="13" s="1"/>
  <c r="AK185" i="13"/>
  <c r="AJ185" i="13" s="1"/>
  <c r="AK49" i="13"/>
  <c r="AJ49" i="13" s="1"/>
  <c r="AK498" i="13"/>
  <c r="AJ498" i="13" s="1"/>
  <c r="AK405" i="13"/>
  <c r="AJ405" i="13" s="1"/>
  <c r="AK222" i="13"/>
  <c r="AJ222" i="13" s="1"/>
  <c r="AK210" i="13"/>
  <c r="AJ210" i="13" s="1"/>
  <c r="AK396" i="13"/>
  <c r="AJ396" i="13" s="1"/>
  <c r="AK317" i="13"/>
  <c r="AJ317" i="13" s="1"/>
  <c r="AK77" i="13"/>
  <c r="AJ77" i="13" s="1"/>
  <c r="AK118" i="13"/>
  <c r="AJ118" i="13" s="1"/>
  <c r="AK282" i="13"/>
  <c r="AJ282" i="13" s="1"/>
  <c r="AK336" i="13"/>
  <c r="AJ336" i="13" s="1"/>
  <c r="AK206" i="13"/>
  <c r="AJ206" i="13" s="1"/>
  <c r="AK68" i="13"/>
  <c r="AJ68" i="13" s="1"/>
  <c r="AK454" i="13"/>
  <c r="AJ454" i="13" s="1"/>
  <c r="AK121" i="13"/>
  <c r="AJ121" i="13" s="1"/>
  <c r="AK187" i="13"/>
  <c r="AJ187" i="13" s="1"/>
  <c r="AK457" i="13"/>
  <c r="AJ457" i="13" s="1"/>
  <c r="AK289" i="13"/>
  <c r="AJ289" i="13" s="1"/>
  <c r="AK249" i="13"/>
  <c r="AJ249" i="13" s="1"/>
  <c r="AK381" i="13"/>
  <c r="AJ381" i="13" s="1"/>
  <c r="AK445" i="13"/>
  <c r="AJ445" i="13" s="1"/>
  <c r="AK416" i="13"/>
  <c r="AJ416" i="13" s="1"/>
  <c r="AK382" i="13"/>
  <c r="AJ382" i="13" s="1"/>
  <c r="AK448" i="13"/>
  <c r="AJ448" i="13" s="1"/>
  <c r="AK499" i="13"/>
  <c r="AJ499" i="13" s="1"/>
  <c r="AK264" i="13"/>
  <c r="AJ264" i="13" s="1"/>
  <c r="AK294" i="13"/>
  <c r="AJ294" i="13" s="1"/>
  <c r="AK438" i="13"/>
  <c r="AJ438" i="13" s="1"/>
  <c r="AK477" i="13"/>
  <c r="AJ477" i="13" s="1"/>
  <c r="AK467" i="13"/>
  <c r="AJ467" i="13" s="1"/>
  <c r="AK420" i="13"/>
  <c r="AJ420" i="13" s="1"/>
  <c r="AJ397" i="13"/>
  <c r="AK397" i="13"/>
  <c r="AK149" i="13"/>
  <c r="AJ149" i="13" s="1"/>
  <c r="AK326" i="13"/>
  <c r="AJ326" i="13" s="1"/>
  <c r="AK178" i="13"/>
  <c r="AJ178" i="13" s="1"/>
  <c r="AK333" i="13"/>
  <c r="AJ333" i="13" s="1"/>
  <c r="AK427" i="13"/>
  <c r="AJ427" i="13" s="1"/>
  <c r="AK142" i="13"/>
  <c r="AJ142" i="13" s="1"/>
  <c r="AK436" i="13"/>
  <c r="AJ436" i="13" s="1"/>
  <c r="AJ460" i="13"/>
  <c r="AK460" i="13"/>
  <c r="AK92" i="13"/>
  <c r="AJ92" i="13" s="1"/>
  <c r="AK54" i="13"/>
  <c r="AJ54" i="13" s="1"/>
  <c r="AK364" i="13"/>
  <c r="AJ364" i="13" s="1"/>
  <c r="AK410" i="13"/>
  <c r="AJ410" i="13" s="1"/>
  <c r="AK493" i="13"/>
  <c r="AJ493" i="13" s="1"/>
  <c r="AK62" i="13"/>
  <c r="AJ62" i="13" s="1"/>
  <c r="AK303" i="13"/>
  <c r="AJ303" i="13" s="1"/>
  <c r="AK76" i="13"/>
  <c r="AJ76" i="13" s="1"/>
  <c r="AK165" i="13"/>
  <c r="AJ165" i="13" s="1"/>
  <c r="AK452" i="13"/>
  <c r="AJ452" i="13" s="1"/>
  <c r="AK319" i="13"/>
  <c r="AJ319" i="13" s="1"/>
  <c r="AK338" i="13"/>
  <c r="AJ338" i="13" s="1"/>
  <c r="AK171" i="13"/>
  <c r="AJ171" i="13" s="1"/>
  <c r="AJ120" i="13"/>
  <c r="AK120" i="13"/>
  <c r="AK180" i="13"/>
  <c r="AJ180" i="13" s="1"/>
  <c r="AK306" i="13"/>
  <c r="AJ306" i="13" s="1"/>
  <c r="AK476" i="13"/>
  <c r="AJ476" i="13" s="1"/>
  <c r="AK349" i="13"/>
  <c r="AJ349" i="13" s="1"/>
  <c r="AK293" i="13"/>
  <c r="AJ293" i="13" s="1"/>
  <c r="AK31" i="13"/>
  <c r="AJ31" i="13" s="1"/>
  <c r="AK169" i="13"/>
  <c r="AJ169" i="13" s="1"/>
  <c r="AK370" i="13"/>
  <c r="AJ370" i="13" s="1"/>
  <c r="AK346" i="13"/>
  <c r="AJ346" i="13" s="1"/>
  <c r="AK386" i="13"/>
  <c r="AJ386" i="13" s="1"/>
  <c r="AK352" i="13"/>
  <c r="AJ352" i="13" s="1"/>
  <c r="AK136" i="13"/>
  <c r="AJ136" i="13" s="1"/>
  <c r="AK203" i="13"/>
  <c r="AJ203" i="13" s="1"/>
  <c r="AK462" i="13"/>
  <c r="AJ462" i="13" s="1"/>
  <c r="AK101" i="13"/>
  <c r="AJ101" i="13" s="1"/>
  <c r="AK209" i="13"/>
  <c r="AJ209" i="13" s="1"/>
  <c r="AK360" i="13"/>
  <c r="AJ360" i="13" s="1"/>
  <c r="AJ110" i="13"/>
  <c r="AK110" i="13"/>
  <c r="AK501" i="13"/>
  <c r="AJ501" i="13" s="1"/>
  <c r="AK510" i="13"/>
  <c r="AJ510" i="13" s="1"/>
  <c r="AK447" i="13"/>
  <c r="AJ447" i="13" s="1"/>
  <c r="AK463" i="13"/>
  <c r="AJ463" i="13" s="1"/>
  <c r="AK269" i="13"/>
  <c r="AJ269" i="13" s="1"/>
  <c r="AK117" i="13"/>
  <c r="AJ117" i="13" s="1"/>
  <c r="AK507" i="13"/>
  <c r="AJ507" i="13" s="1"/>
  <c r="AK100" i="13"/>
  <c r="AJ100" i="13" s="1"/>
  <c r="AK221" i="13"/>
  <c r="AJ221" i="13" s="1"/>
  <c r="AK466" i="13"/>
  <c r="AJ466" i="13" s="1"/>
  <c r="AK71" i="13"/>
  <c r="AJ71" i="13" s="1"/>
  <c r="AK350" i="13"/>
  <c r="AJ350" i="13" s="1"/>
  <c r="AK430" i="13"/>
  <c r="AJ430" i="13" s="1"/>
  <c r="AK216" i="13"/>
  <c r="AJ216" i="13" s="1"/>
  <c r="AK458" i="13"/>
  <c r="AJ458" i="13" s="1"/>
  <c r="AJ245" i="13"/>
  <c r="AK245" i="13"/>
  <c r="AK177" i="13"/>
  <c r="AJ177" i="13" s="1"/>
  <c r="AK164" i="13"/>
  <c r="AJ164" i="13" s="1"/>
  <c r="AK472" i="13"/>
  <c r="AJ472" i="13" s="1"/>
  <c r="AK475" i="13"/>
  <c r="AJ475" i="13" s="1"/>
  <c r="AK470" i="13"/>
  <c r="AJ470" i="13" s="1"/>
  <c r="AK208" i="13"/>
  <c r="AJ208" i="13" s="1"/>
  <c r="AK159" i="13"/>
  <c r="AJ159" i="13" s="1"/>
  <c r="AK46" i="13"/>
  <c r="AJ46" i="13" s="1"/>
  <c r="AK339" i="13"/>
  <c r="AJ339" i="13" s="1"/>
  <c r="AK173" i="13"/>
  <c r="AJ173" i="13" s="1"/>
  <c r="AK301" i="13"/>
  <c r="AJ301" i="13" s="1"/>
  <c r="AK126" i="13"/>
  <c r="AJ126" i="13" s="1"/>
  <c r="AK398" i="13"/>
  <c r="AJ398" i="13" s="1"/>
  <c r="AK256" i="13"/>
  <c r="AJ256" i="13" s="1"/>
  <c r="AK33" i="13"/>
  <c r="AJ33" i="13" s="1"/>
  <c r="AK215" i="13"/>
  <c r="AJ215" i="13" s="1"/>
  <c r="AK418" i="13"/>
  <c r="AJ418" i="13" s="1"/>
  <c r="AK241" i="13"/>
  <c r="AJ241" i="13" s="1"/>
  <c r="AK314" i="13"/>
  <c r="AJ314" i="13" s="1"/>
  <c r="AK290" i="13"/>
  <c r="AJ290" i="13" s="1"/>
  <c r="AK113" i="13"/>
  <c r="AJ113" i="13" s="1"/>
  <c r="AK268" i="13"/>
  <c r="AJ268" i="13" s="1"/>
  <c r="AK263" i="13"/>
  <c r="AJ263" i="13" s="1"/>
  <c r="AJ88" i="13"/>
  <c r="AK88" i="13"/>
  <c r="AK94" i="13"/>
  <c r="AJ94" i="13" s="1"/>
  <c r="AK67" i="13"/>
  <c r="AJ67" i="13" s="1"/>
  <c r="AK114" i="13"/>
  <c r="AJ114" i="13" s="1"/>
  <c r="AK379" i="13"/>
  <c r="AJ379" i="13" s="1"/>
  <c r="AK239" i="13"/>
  <c r="AJ239" i="13" s="1"/>
  <c r="AJ491" i="13"/>
  <c r="AK491" i="13"/>
  <c r="AK218" i="13"/>
  <c r="AJ218" i="13" s="1"/>
  <c r="AK53" i="13"/>
  <c r="AJ53" i="13" s="1"/>
  <c r="AK74" i="13"/>
  <c r="AJ74" i="13" s="1"/>
  <c r="AK191" i="13"/>
  <c r="AJ191" i="13" s="1"/>
  <c r="AK226" i="13"/>
  <c r="AJ226" i="13" s="1"/>
  <c r="AK232" i="13"/>
  <c r="AJ232" i="13" s="1"/>
  <c r="AK61" i="13"/>
  <c r="AJ61" i="13" s="1"/>
  <c r="AK500" i="13"/>
  <c r="AJ500" i="13" s="1"/>
  <c r="AK183" i="13"/>
  <c r="AJ183" i="13" s="1"/>
  <c r="AJ392" i="13"/>
  <c r="AK392" i="13"/>
  <c r="AK334" i="13"/>
  <c r="AJ334" i="13" s="1"/>
  <c r="AK450" i="13"/>
  <c r="AJ450" i="13" s="1"/>
  <c r="AK145" i="13"/>
  <c r="AJ145" i="13" s="1"/>
  <c r="AK465" i="13"/>
  <c r="AJ465" i="13" s="1"/>
  <c r="AK225" i="13"/>
  <c r="AJ225" i="13" s="1"/>
  <c r="AK174" i="13"/>
  <c r="AJ174" i="13" s="1"/>
  <c r="AK82" i="13"/>
  <c r="AJ82" i="13" s="1"/>
  <c r="AK422" i="13"/>
  <c r="AJ422" i="13" s="1"/>
  <c r="AK347" i="13"/>
  <c r="AJ347" i="13" s="1"/>
  <c r="AK312" i="13"/>
  <c r="AJ312" i="13" s="1"/>
  <c r="AK98" i="13"/>
  <c r="AJ98" i="13" s="1"/>
  <c r="AJ179" i="13"/>
  <c r="AK179" i="13"/>
  <c r="AK157" i="13"/>
  <c r="AJ157" i="13" s="1"/>
  <c r="AK108" i="13"/>
  <c r="AJ108" i="13" s="1"/>
  <c r="AK287" i="13"/>
  <c r="AJ287" i="13" s="1"/>
  <c r="AK363" i="13"/>
  <c r="AJ363" i="13" s="1"/>
  <c r="AK36" i="13"/>
  <c r="AJ36" i="13" s="1"/>
  <c r="AK469" i="13"/>
  <c r="AJ469" i="13" s="1"/>
  <c r="AK281" i="13"/>
  <c r="AJ281" i="13" s="1"/>
  <c r="AK116" i="13"/>
  <c r="AJ116" i="13" s="1"/>
  <c r="AK343" i="13"/>
  <c r="AJ343" i="13" s="1"/>
  <c r="AK266" i="13"/>
  <c r="AJ266" i="13" s="1"/>
  <c r="AK433" i="13"/>
  <c r="AJ433" i="13" s="1"/>
  <c r="AK219" i="13"/>
  <c r="AJ219" i="13" s="1"/>
  <c r="AK104" i="13"/>
  <c r="AJ104" i="13" s="1"/>
  <c r="AK401" i="13"/>
  <c r="AJ401" i="13" s="1"/>
  <c r="AK32" i="13"/>
  <c r="AJ32" i="13" s="1"/>
  <c r="AK128" i="13"/>
  <c r="AJ128" i="13" s="1"/>
  <c r="AK154" i="13"/>
  <c r="AJ154" i="13" s="1"/>
  <c r="AK316" i="13"/>
  <c r="AJ316" i="13" s="1"/>
  <c r="AJ490" i="13"/>
  <c r="AK490" i="13"/>
  <c r="AK495" i="13"/>
  <c r="AJ495" i="13" s="1"/>
  <c r="AK481" i="13"/>
  <c r="AJ481" i="13" s="1"/>
  <c r="AK355" i="13"/>
  <c r="AJ355" i="13" s="1"/>
  <c r="AK138" i="13"/>
  <c r="AJ138" i="13" s="1"/>
  <c r="AK139" i="13"/>
  <c r="AJ139" i="13" s="1"/>
  <c r="AJ89" i="13"/>
  <c r="AK48" i="13"/>
  <c r="AJ48" i="13" s="1"/>
  <c r="AK391" i="13"/>
  <c r="AJ391" i="13" s="1"/>
  <c r="AK85" i="13"/>
  <c r="AJ85" i="13" s="1"/>
  <c r="AJ273" i="13"/>
  <c r="AK273" i="13"/>
  <c r="AK439" i="13"/>
  <c r="AJ439" i="13" s="1"/>
  <c r="AK153" i="13"/>
  <c r="AJ153" i="13" s="1"/>
  <c r="AK335" i="13"/>
  <c r="AJ335" i="13" s="1"/>
  <c r="AJ327" i="13"/>
  <c r="AK327" i="13"/>
  <c r="AK262" i="13"/>
  <c r="AJ262" i="13" s="1"/>
  <c r="AK479" i="13"/>
  <c r="AJ479" i="13" s="1"/>
  <c r="AK228" i="13"/>
  <c r="AJ228" i="13" s="1"/>
  <c r="AK207" i="13"/>
  <c r="AJ207" i="13" s="1"/>
  <c r="AK344" i="13"/>
  <c r="AJ344" i="13" s="1"/>
  <c r="AJ109" i="13"/>
  <c r="AK109" i="13"/>
  <c r="AK272" i="13"/>
  <c r="AJ272" i="13" s="1"/>
  <c r="AK480" i="13"/>
  <c r="AJ480" i="13" s="1"/>
  <c r="AK72" i="13"/>
  <c r="AJ72" i="13" s="1"/>
  <c r="AK47" i="13"/>
  <c r="AJ47" i="13" s="1"/>
  <c r="AK419" i="13"/>
  <c r="AJ419" i="13" s="1"/>
  <c r="AK81" i="13"/>
  <c r="AJ81" i="13" s="1"/>
  <c r="AK331" i="13"/>
  <c r="AJ331" i="13" s="1"/>
  <c r="AK107" i="13"/>
  <c r="AJ107" i="13" s="1"/>
  <c r="AK421" i="13"/>
  <c r="AJ421" i="13" s="1"/>
  <c r="AK417" i="13"/>
  <c r="AJ417" i="13" s="1"/>
  <c r="AK267" i="13"/>
  <c r="AJ267" i="13" s="1"/>
  <c r="AK444" i="13"/>
  <c r="AJ444" i="13" s="1"/>
  <c r="AK252" i="13"/>
  <c r="AJ252" i="13" s="1"/>
  <c r="AK311" i="13"/>
  <c r="AJ311" i="13" s="1"/>
  <c r="AK369" i="13"/>
  <c r="AJ369" i="13" s="1"/>
  <c r="AK230" i="13"/>
  <c r="AJ230" i="13" s="1"/>
  <c r="AK276" i="13"/>
  <c r="AJ276" i="13" s="1"/>
  <c r="AK247" i="13"/>
  <c r="AJ247" i="13" s="1"/>
  <c r="AK461" i="13"/>
  <c r="AJ461" i="13" s="1"/>
  <c r="AK246" i="13"/>
  <c r="AJ246" i="13" s="1"/>
  <c r="AK437" i="13"/>
  <c r="AJ437" i="13" s="1"/>
  <c r="AK66" i="13"/>
  <c r="AJ66" i="13" s="1"/>
  <c r="AK361" i="13"/>
  <c r="AJ361" i="13" s="1"/>
  <c r="AK60" i="13"/>
  <c r="AJ60" i="13" s="1"/>
  <c r="AK129" i="13"/>
  <c r="AJ129" i="13" s="1"/>
  <c r="AK395" i="13"/>
  <c r="AJ395" i="13" s="1"/>
  <c r="AK260" i="13"/>
  <c r="AJ260" i="13" s="1"/>
  <c r="AK205" i="13"/>
  <c r="AJ205" i="13" s="1"/>
  <c r="AK504" i="13"/>
  <c r="AJ504" i="13" s="1"/>
  <c r="AJ298" i="13"/>
  <c r="AK298" i="13"/>
  <c r="AK291" i="13"/>
  <c r="AJ291" i="13" s="1"/>
  <c r="AK243" i="13"/>
  <c r="AJ243" i="13" s="1"/>
  <c r="AK38" i="13"/>
  <c r="AJ38" i="13" s="1"/>
  <c r="AK310" i="13"/>
  <c r="AJ310" i="13" s="1"/>
  <c r="AK330" i="13"/>
  <c r="AJ330" i="13" s="1"/>
  <c r="AK502" i="13"/>
  <c r="AJ502" i="13" s="1"/>
  <c r="AK39" i="13"/>
  <c r="AJ39" i="13" s="1"/>
  <c r="AK322" i="13"/>
  <c r="AJ322" i="13" s="1"/>
  <c r="AK383" i="13"/>
  <c r="AJ383" i="13" s="1"/>
  <c r="AK446" i="13"/>
  <c r="AJ446" i="13" s="1"/>
  <c r="AK399" i="13"/>
  <c r="AJ399" i="13" s="1"/>
  <c r="AK224" i="13"/>
  <c r="AJ224" i="13" s="1"/>
  <c r="AK190" i="13"/>
  <c r="AJ190" i="13" s="1"/>
  <c r="AK415" i="13"/>
  <c r="AJ415" i="13" s="1"/>
  <c r="AK59" i="13"/>
  <c r="AJ59" i="13" s="1"/>
  <c r="AK198" i="13"/>
  <c r="AJ198" i="13" s="1"/>
  <c r="AK255" i="13"/>
  <c r="AJ255" i="13" s="1"/>
  <c r="AK332" i="13"/>
  <c r="AJ332" i="13" s="1"/>
  <c r="AK86" i="13"/>
  <c r="AJ86" i="13" s="1"/>
  <c r="AK278" i="13"/>
  <c r="AJ278" i="13" s="1"/>
  <c r="AK231" i="13"/>
  <c r="AJ231" i="13" s="1"/>
  <c r="AJ197" i="13"/>
  <c r="AK474" i="13"/>
  <c r="AJ474" i="13" s="1"/>
  <c r="AK105" i="13"/>
  <c r="AJ105" i="13" s="1"/>
  <c r="AK407" i="13"/>
  <c r="AJ407" i="13" s="1"/>
  <c r="AK211" i="13"/>
  <c r="AJ211" i="13" s="1"/>
  <c r="AK90" i="13"/>
  <c r="AJ90" i="13" s="1"/>
  <c r="AK229" i="13"/>
  <c r="AJ229" i="13" s="1"/>
  <c r="AK127" i="13"/>
  <c r="AJ127" i="13" s="1"/>
  <c r="AK237" i="13"/>
  <c r="AJ237" i="13" s="1"/>
  <c r="AK233" i="13"/>
  <c r="AJ233" i="13" s="1"/>
  <c r="AK429" i="13"/>
  <c r="AJ429" i="13" s="1"/>
  <c r="AK251" i="13"/>
  <c r="AJ251" i="13" s="1"/>
  <c r="AK192" i="13"/>
  <c r="AJ192" i="13" s="1"/>
  <c r="AJ329" i="13"/>
  <c r="AK329" i="13"/>
  <c r="AK408" i="13"/>
  <c r="AJ408" i="13" s="1"/>
  <c r="AK235" i="13"/>
  <c r="AJ235" i="13" s="1"/>
  <c r="AK440" i="13"/>
  <c r="AJ440" i="13" s="1"/>
  <c r="AK468" i="13"/>
  <c r="AJ468" i="13" s="1"/>
  <c r="AK354" i="13"/>
  <c r="AJ354" i="13" s="1"/>
  <c r="AK274" i="13"/>
  <c r="AJ274" i="13" s="1"/>
  <c r="AK471" i="13"/>
  <c r="AJ471" i="13" s="1"/>
  <c r="AK58" i="13"/>
  <c r="AJ58" i="13" s="1"/>
  <c r="AK45" i="13"/>
  <c r="AJ45" i="13" s="1"/>
  <c r="AK201" i="13"/>
  <c r="AJ201" i="13" s="1"/>
  <c r="AK41" i="13"/>
  <c r="AJ41" i="13" s="1"/>
  <c r="AK456" i="13"/>
  <c r="AJ456" i="13" s="1"/>
  <c r="AK412" i="13"/>
  <c r="AJ412" i="13" s="1"/>
  <c r="AK80" i="13"/>
  <c r="AJ80" i="13" s="1"/>
  <c r="AK508" i="13"/>
  <c r="AJ508" i="13" s="1"/>
  <c r="AJ431" i="13"/>
  <c r="AK431" i="13"/>
  <c r="AK400" i="13"/>
  <c r="AJ400" i="13" s="1"/>
  <c r="AK478" i="13"/>
  <c r="AJ478" i="13" s="1"/>
  <c r="AK40" i="13"/>
  <c r="AJ40" i="13" s="1"/>
  <c r="AK309" i="13"/>
  <c r="AJ309" i="13" s="1"/>
  <c r="AK368" i="13"/>
  <c r="AJ368" i="13" s="1"/>
  <c r="AK248" i="13"/>
  <c r="AJ248" i="13" s="1"/>
  <c r="AK123" i="13"/>
  <c r="AJ123" i="13" s="1"/>
  <c r="AK351" i="13"/>
  <c r="AJ351" i="13" s="1"/>
  <c r="AK124" i="13"/>
  <c r="AJ124" i="13" s="1"/>
  <c r="AK374" i="13"/>
  <c r="AJ374" i="13" s="1"/>
  <c r="AK163" i="13"/>
  <c r="AJ163" i="13" s="1"/>
  <c r="AJ158" i="13"/>
  <c r="AK158" i="13"/>
  <c r="AK238" i="13"/>
  <c r="AJ238" i="13" s="1"/>
  <c r="AK236" i="13"/>
  <c r="AJ236" i="13" s="1"/>
  <c r="AK202" i="13"/>
  <c r="AJ202" i="13" s="1"/>
  <c r="AK323" i="13"/>
  <c r="AJ323" i="13" s="1"/>
  <c r="AK93" i="13"/>
  <c r="AJ93" i="13" s="1"/>
  <c r="AK509" i="13"/>
  <c r="AJ509" i="13" s="1"/>
  <c r="AK280" i="13"/>
  <c r="AJ280" i="13" s="1"/>
  <c r="AK242" i="13"/>
  <c r="AJ242" i="13" s="1"/>
  <c r="AK376" i="13"/>
  <c r="AJ376" i="13" s="1"/>
  <c r="AK261" i="13"/>
  <c r="AJ261" i="13" s="1"/>
  <c r="AK380" i="13"/>
  <c r="AJ380" i="13" s="1"/>
  <c r="AJ119" i="13"/>
  <c r="AK119" i="13"/>
  <c r="AK428" i="13"/>
  <c r="AJ428" i="13" s="1"/>
  <c r="AK313" i="13"/>
  <c r="AJ313" i="13" s="1"/>
  <c r="AK223" i="13"/>
  <c r="AJ223" i="13" s="1"/>
  <c r="AK83" i="13"/>
  <c r="AJ83" i="13" s="1"/>
  <c r="AK388" i="13"/>
  <c r="AJ388" i="13" s="1"/>
  <c r="AK423" i="13"/>
  <c r="AJ423" i="13" s="1"/>
  <c r="AK295" i="13"/>
  <c r="AJ295" i="13" s="1"/>
  <c r="AK275" i="13"/>
  <c r="AJ275" i="13" s="1"/>
  <c r="AK402" i="13"/>
  <c r="AJ402" i="13" s="1"/>
  <c r="AK97" i="13"/>
  <c r="AJ97" i="13" s="1"/>
  <c r="AK96" i="13"/>
  <c r="AJ96" i="13" s="1"/>
  <c r="AJ373" i="13"/>
  <c r="AK373" i="13"/>
  <c r="AK337" i="13"/>
  <c r="AJ337" i="13" s="1"/>
  <c r="AK505" i="13"/>
  <c r="AJ505" i="13" s="1"/>
  <c r="AK227" i="13"/>
  <c r="AJ227" i="13" s="1"/>
  <c r="AK506" i="13"/>
  <c r="AJ506" i="13" s="1"/>
  <c r="AK286" i="13"/>
  <c r="AJ286" i="13" s="1"/>
  <c r="AK182" i="13"/>
  <c r="AJ182" i="13" s="1"/>
  <c r="AK367" i="13"/>
  <c r="AJ367" i="13" s="1"/>
  <c r="AK404" i="13"/>
  <c r="AJ404" i="13" s="1"/>
  <c r="AK389" i="13"/>
  <c r="AJ389" i="13" s="1"/>
  <c r="AK489" i="13"/>
  <c r="AJ489" i="13" s="1"/>
  <c r="AK29" i="13"/>
  <c r="AJ29" i="13" s="1"/>
</calcChain>
</file>

<file path=xl/sharedStrings.xml><?xml version="1.0" encoding="utf-8"?>
<sst xmlns="http://schemas.openxmlformats.org/spreadsheetml/2006/main" count="2079" uniqueCount="66">
  <si>
    <t>Id_Jogo</t>
  </si>
  <si>
    <t>League</t>
  </si>
  <si>
    <t>Season</t>
  </si>
  <si>
    <t>Date</t>
  </si>
  <si>
    <t>Rodada</t>
  </si>
  <si>
    <t>Home</t>
  </si>
  <si>
    <t>Away</t>
  </si>
  <si>
    <t>HT_Goals_H</t>
  </si>
  <si>
    <t>HT_Goals_A</t>
  </si>
  <si>
    <t>HT_TotalGoals</t>
  </si>
  <si>
    <t>HT_Odds_H</t>
  </si>
  <si>
    <t>HT_Odds_D</t>
  </si>
  <si>
    <t>HT_Odds_A</t>
  </si>
  <si>
    <t>Nº</t>
  </si>
  <si>
    <t>Brazil Serie A</t>
  </si>
  <si>
    <t>2023</t>
  </si>
  <si>
    <t>Palmeiras</t>
  </si>
  <si>
    <t>América Mineiro</t>
  </si>
  <si>
    <t>Botafogo</t>
  </si>
  <si>
    <t>Bragantino</t>
  </si>
  <si>
    <t>Atlético PR</t>
  </si>
  <si>
    <t>Fortaleza</t>
  </si>
  <si>
    <t>Atlético Mineiro</t>
  </si>
  <si>
    <t>Flamengo</t>
  </si>
  <si>
    <t>Corinthians</t>
  </si>
  <si>
    <t>Grêmio</t>
  </si>
  <si>
    <t>Fluminense</t>
  </si>
  <si>
    <t>Cuiabá</t>
  </si>
  <si>
    <t>São Paulo</t>
  </si>
  <si>
    <t>Cruzeiro</t>
  </si>
  <si>
    <t>Internacional</t>
  </si>
  <si>
    <t>Santos</t>
  </si>
  <si>
    <t>Vasco da Gama</t>
  </si>
  <si>
    <t>Coritiba</t>
  </si>
  <si>
    <t>Goiás</t>
  </si>
  <si>
    <t>Bahia</t>
  </si>
  <si>
    <t>Result_HT</t>
  </si>
  <si>
    <t>Juice_HT</t>
  </si>
  <si>
    <t>Odd_real_HHT</t>
  </si>
  <si>
    <t>Odd_real_DHT</t>
  </si>
  <si>
    <t>Odd_real_AHT</t>
  </si>
  <si>
    <t>Pontos_H_HT</t>
  </si>
  <si>
    <t>Pontos_A_HT</t>
  </si>
  <si>
    <t>xpPT_H_HT</t>
  </si>
  <si>
    <t>xpPT_A_HT</t>
  </si>
  <si>
    <t>Cont_H_HT</t>
  </si>
  <si>
    <t>Cont_A_HT</t>
  </si>
  <si>
    <t>md_PT_H_6</t>
  </si>
  <si>
    <t>md_PT_A_6</t>
  </si>
  <si>
    <t>md_exPT_H_6</t>
  </si>
  <si>
    <t>md_exPT_A_6</t>
  </si>
  <si>
    <t>PL_H_HT</t>
  </si>
  <si>
    <t>PL_D_HT</t>
  </si>
  <si>
    <t>PL_A_HT</t>
  </si>
  <si>
    <t>Método 1</t>
  </si>
  <si>
    <t>PL_M1</t>
  </si>
  <si>
    <t>2022</t>
  </si>
  <si>
    <t>Atlético GO</t>
  </si>
  <si>
    <t>Ceará</t>
  </si>
  <si>
    <t>Avaí</t>
  </si>
  <si>
    <t>Juventude</t>
  </si>
  <si>
    <t>dif_xp_H_A</t>
  </si>
  <si>
    <t>PL_M2</t>
  </si>
  <si>
    <t>Método_2</t>
  </si>
  <si>
    <t>PL_M3</t>
  </si>
  <si>
    <t>Método_3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</si>
</sst>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EBF1DE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Fill="1"/>
    <xf numFmtId="0" fontId="0" fillId="4" borderId="4" xfId="0" applyFont="1" applyFill="1" applyBorder="1"/>
    <xf numFmtId="0" fontId="0" fillId="3" borderId="1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4" borderId="6" xfId="0" applyFont="1" applyFill="1" applyBorder="1"/>
    <xf numFmtId="164" fontId="0" fillId="4" borderId="4" xfId="0" applyNumberFormat="1" applyFont="1" applyFill="1" applyBorder="1"/>
    <xf numFmtId="0" fontId="0" fillId="3" borderId="6" xfId="0" applyFont="1" applyFill="1" applyBorder="1"/>
    <xf numFmtId="0" fontId="0" fillId="3" borderId="4" xfId="0" applyFont="1" applyFill="1" applyBorder="1"/>
    <xf numFmtId="164" fontId="0" fillId="3" borderId="4" xfId="0" applyNumberFormat="1" applyFont="1" applyFill="1" applyBorder="1"/>
    <xf numFmtId="0" fontId="3" fillId="2" borderId="3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0" fillId="4" borderId="9" xfId="0" applyFont="1" applyFill="1" applyBorder="1"/>
    <xf numFmtId="0" fontId="0" fillId="4" borderId="10" xfId="0" applyFont="1" applyFill="1" applyBorder="1"/>
    <xf numFmtId="0" fontId="0" fillId="4" borderId="8" xfId="0" applyFont="1" applyFill="1" applyBorder="1"/>
    <xf numFmtId="0" fontId="1" fillId="3" borderId="2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  <xf numFmtId="0" fontId="1" fillId="4" borderId="11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0" fillId="3" borderId="9" xfId="0" applyFont="1" applyFill="1" applyBorder="1"/>
    <xf numFmtId="0" fontId="1" fillId="0" borderId="2" xfId="0" applyFont="1" applyFill="1" applyBorder="1" applyAlignment="1">
      <alignment horizontal="center" vertical="top"/>
    </xf>
    <xf numFmtId="0" fontId="0" fillId="0" borderId="6" xfId="0" applyFont="1" applyFill="1" applyBorder="1"/>
    <xf numFmtId="0" fontId="0" fillId="0" borderId="4" xfId="0" applyFont="1" applyFill="1" applyBorder="1"/>
    <xf numFmtId="164" fontId="0" fillId="0" borderId="4" xfId="0" applyNumberFormat="1" applyFont="1" applyFill="1" applyBorder="1"/>
    <xf numFmtId="0" fontId="1" fillId="4" borderId="0" xfId="0" applyFont="1" applyFill="1" applyBorder="1" applyAlignment="1">
      <alignment horizontal="center" vertical="top"/>
    </xf>
    <xf numFmtId="0" fontId="0" fillId="4" borderId="3" xfId="0" applyFont="1" applyFill="1" applyBorder="1"/>
    <xf numFmtId="164" fontId="0" fillId="4" borderId="9" xfId="0" applyNumberFormat="1" applyFont="1" applyFill="1" applyBorder="1"/>
    <xf numFmtId="0" fontId="4" fillId="5" borderId="0" xfId="0" applyFont="1" applyFill="1" applyBorder="1"/>
    <xf numFmtId="0" fontId="4" fillId="5" borderId="0" xfId="0" applyFont="1" applyFill="1"/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BF1DE"/>
          <bgColor rgb="FFEBF1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BF1DE"/>
          <bgColor rgb="FFEBF1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BF1DE"/>
          <bgColor rgb="FFEBF1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fill>
        <patternFill patternType="solid">
          <fgColor rgb="FFEBF1DE"/>
          <bgColor rgb="FFEBF1D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yyyy\-mm\-dd\ hh:mm:ss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auto="1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top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EBF1DE"/>
          <bgColor rgb="FFEBF1D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1674A7-7D08-4697-AD73-61F026E90116}" name="Tabela53" displayName="Tabela53" ref="A1:AM511" totalsRowShown="0" headerRowDxfId="41" dataDxfId="40" tableBorderDxfId="39">
  <autoFilter ref="A1:AM511" xr:uid="{ED1674A7-7D08-4697-AD73-61F026E90116}">
    <filterColumn colId="37">
      <filters>
        <filter val="0"/>
        <filter val="0,55"/>
        <filter val="0,57"/>
        <filter val="0,67"/>
        <filter val="0,75"/>
        <filter val="0,79"/>
        <filter val="0,8"/>
        <filter val="0,83"/>
        <filter val="0,88"/>
        <filter val="0,91"/>
        <filter val="0,93"/>
        <filter val="0,95"/>
        <filter val="0,98"/>
        <filter val="1"/>
        <filter val="-1"/>
        <filter val="1,01"/>
        <filter val="1,05"/>
        <filter val="1,1"/>
        <filter val="1,13"/>
        <filter val="1,15"/>
        <filter val="1,2"/>
        <filter val="1,22"/>
        <filter val="1,25"/>
        <filter val="1,3"/>
        <filter val="1,38"/>
        <filter val="1,4"/>
        <filter val="1,42"/>
        <filter val="1,45"/>
        <filter val="1,5"/>
        <filter val="1,52"/>
        <filter val="1,53"/>
        <filter val="1,6"/>
        <filter val="1,63"/>
        <filter val="1,65"/>
        <filter val="1,7"/>
        <filter val="1,75"/>
        <filter val="1,8"/>
        <filter val="1,85"/>
        <filter val="1,88"/>
        <filter val="1,9"/>
        <filter val="1,95"/>
        <filter val="2"/>
        <filter val="2,04"/>
        <filter val="2,1"/>
        <filter val="2,15"/>
        <filter val="2,2"/>
        <filter val="2,25"/>
        <filter val="2,3"/>
        <filter val="2,4"/>
        <filter val="2,5"/>
        <filter val="2,6"/>
        <filter val="2,64"/>
        <filter val="2,7"/>
        <filter val="2,75"/>
        <filter val="2,8"/>
        <filter val="2,9"/>
        <filter val="3"/>
        <filter val="3,2"/>
        <filter val="3,39"/>
        <filter val="4"/>
        <filter val="4,5"/>
        <filter val="4,51"/>
      </filters>
    </filterColumn>
  </autoFilter>
  <tableColumns count="39">
    <tableColumn id="1" xr3:uid="{B7D4F826-4E8F-4241-A271-4A3724620D77}" name="Nº" dataDxfId="38"/>
    <tableColumn id="2" xr3:uid="{4E4502B3-15E7-4775-B7E1-A9CA34C3FE92}" name="Id_Jogo" dataDxfId="37"/>
    <tableColumn id="3" xr3:uid="{C7230004-EDAC-46D2-8256-8C18C78FB01E}" name="League" dataDxfId="36"/>
    <tableColumn id="4" xr3:uid="{6D93FC39-C2FB-4713-87DF-B71644EAA268}" name="Season" dataDxfId="35"/>
    <tableColumn id="5" xr3:uid="{9B190104-1C79-424A-B26A-39219FB3CB9C}" name="Date" dataDxfId="34"/>
    <tableColumn id="6" xr3:uid="{2BA3E223-2CE8-4A95-BD2F-25FD7F46F9CD}" name="Rodada" dataDxfId="33"/>
    <tableColumn id="7" xr3:uid="{30D52BC0-FA56-420E-B462-80450D09D127}" name="Home" dataDxfId="32"/>
    <tableColumn id="8" xr3:uid="{0DF06B2C-F9D4-4476-A89E-29AEB53D68A7}" name="Away" dataDxfId="31"/>
    <tableColumn id="61" xr3:uid="{C64ECE2E-8478-4786-B911-CA42404AFC3B}" name="Result_HT" dataDxfId="30">
      <calculatedColumnFormula>IF(Tabela53[[#This Row],[HT_Goals_A]]&lt;Tabela53[[#This Row],[HT_Goals_H]],"H",IF(Tabela53[[#This Row],[HT_Goals_A]]=Tabela53[[#This Row],[HT_Goals_H]],"D","A"))</calculatedColumnFormula>
    </tableColumn>
    <tableColumn id="9" xr3:uid="{86B7465E-2F29-44FB-903D-E294EBF44F46}" name="HT_Goals_H" dataDxfId="29"/>
    <tableColumn id="10" xr3:uid="{E6661F64-B02D-41CA-95D4-62AF5431D04F}" name="HT_Goals_A" dataDxfId="28"/>
    <tableColumn id="11" xr3:uid="{0A94AECA-557A-4EBB-92BA-101CCED2FEDE}" name="HT_TotalGoals" dataDxfId="27"/>
    <tableColumn id="12" xr3:uid="{B427E6D0-1053-47F4-B149-0AB374751F96}" name="HT_Odds_H" dataDxfId="26"/>
    <tableColumn id="13" xr3:uid="{FF8305E3-571A-4B03-8AD0-9E540F2D2194}" name="HT_Odds_D" dataDxfId="25"/>
    <tableColumn id="14" xr3:uid="{1278E47A-A024-456D-BEFA-60771D1BFB1A}" name="HT_Odds_A" dataDxfId="24"/>
    <tableColumn id="15" xr3:uid="{432B257E-E813-44CA-851A-E7789FCFEFE6}" name="Juice_HT" dataDxfId="23">
      <calculatedColumnFormula>((1/'Método 3'!$M2)+(1/'Método 3'!$N2)+(1/'Método 3'!$O2)-1)</calculatedColumnFormula>
    </tableColumn>
    <tableColumn id="16" xr3:uid="{C3AA355F-4744-40F3-B701-73F8F40D6006}" name="Odd_real_HHT" dataDxfId="22">
      <calculatedColumnFormula>'Método 3'!$M2*(1+'Método 3'!$P2)</calculatedColumnFormula>
    </tableColumn>
    <tableColumn id="17" xr3:uid="{DDEC9151-4D28-4BC1-B17C-02953E7DF4B4}" name="Odd_real_DHT" dataDxfId="21">
      <calculatedColumnFormula>'Método 3'!$N2*(1+'Método 3'!$P2)</calculatedColumnFormula>
    </tableColumn>
    <tableColumn id="18" xr3:uid="{BB482FEE-E399-4CAE-A142-2DD44F924F54}" name="Odd_real_AHT" dataDxfId="20">
      <calculatedColumnFormula>'Método 3'!$O2*(1+'Método 3'!$P2)</calculatedColumnFormula>
    </tableColumn>
    <tableColumn id="19" xr3:uid="{AA40F850-E004-48DB-87B3-F20061456F54}" name="Pontos_H_HT" dataDxfId="19">
      <calculatedColumnFormula>IF('Método 3'!$J2&gt;'Método 3'!$K2,3,IF('Método 3'!$K2='Método 3'!$J2,1,0))</calculatedColumnFormula>
    </tableColumn>
    <tableColumn id="20" xr3:uid="{63C336F6-7600-4252-B0ED-E9E895AE38AA}" name="Pontos_A_HT" dataDxfId="18">
      <calculatedColumnFormula>IF('Método 3'!$J2&lt;'Método 3'!$K2,3,IF('Método 3'!$K2='Método 3'!$J2,1,0))</calculatedColumnFormula>
    </tableColumn>
    <tableColumn id="21" xr3:uid="{4951E691-CB06-4601-8C53-F9EDBDE8A11A}" name="xpPT_H_HT" dataDxfId="17">
      <calculatedColumnFormula>(1/'Método 3'!$Q2)*3+(1/'Método 3'!$R2)*1</calculatedColumnFormula>
    </tableColumn>
    <tableColumn id="22" xr3:uid="{80E12B9C-97F5-4BDD-A40C-CD2244365117}" name="xpPT_A_HT" dataDxfId="16">
      <calculatedColumnFormula>(1/'Método 3'!$S2)*3+(1/'Método 3'!$R2)*1</calculatedColumnFormula>
    </tableColumn>
    <tableColumn id="23" xr3:uid="{EBD570ED-D3BA-4FC1-8655-6679B1A8B0DD}" name="Cont_H_HT" dataDxfId="15">
      <calculatedColumnFormula>COUNTIF($G$1:G1,G2)+1</calculatedColumnFormula>
    </tableColumn>
    <tableColumn id="24" xr3:uid="{11D37854-0356-4103-B8CF-5AD76806465E}" name="Cont_A_HT" dataDxfId="14">
      <calculatedColumnFormula>COUNTIF($H$1:H1,H2)+1</calculatedColumnFormula>
    </tableColumn>
    <tableColumn id="25" xr3:uid="{15C57408-2993-4027-BCC3-B2652D239D38}" name="md_PT_H_6" dataDxfId="13">
      <calculatedColumnFormula>IFERROR(AVERAGEIFS($T$1:T1,$G$1:G1,G2,$X$1:X1,"&gt;="&amp;(X2-5)),"")</calculatedColumnFormula>
    </tableColumn>
    <tableColumn id="26" xr3:uid="{49303186-833E-4D12-8DF4-14AB0FEBCF47}" name="md_PT_A_6" dataDxfId="12">
      <calculatedColumnFormula>IFERROR(AVERAGEIFS($U$1:U1,$H$1:H1,H2,$Y$1:Y1,"&gt;="&amp;(Y2-5)),"")</calculatedColumnFormula>
    </tableColumn>
    <tableColumn id="27" xr3:uid="{EB5DA1DB-8109-4D26-A1B4-B8874D381C9C}" name="md_exPT_H_6" dataDxfId="11">
      <calculatedColumnFormula>IFERROR(AVERAGEIFS($V$1:V1,$J$1:J1,J2,$Z$1:Z1,"&gt;="&amp;(Z2-5)),"")</calculatedColumnFormula>
    </tableColumn>
    <tableColumn id="28" xr3:uid="{3817DB38-F7C4-4016-9DD6-289BCA2B9D7F}" name="md_exPT_A_6" dataDxfId="10">
      <calculatedColumnFormula>IFERROR(AVERAGEIFS($W$1:W1,$K$1:K1,K2,$AA$1:AA1,"&gt;="&amp;(AA2-5)),"")</calculatedColumnFormula>
    </tableColumn>
    <tableColumn id="60" xr3:uid="{D7A0CAFE-BD1A-4FDF-8779-882D8CBBE99D}" name="dif_xp_H_A" dataDxfId="9">
      <calculatedColumnFormula>Tabela53[[#This Row],[md_exPT_H_6]]-Tabela53[[#This Row],[md_exPT_A_6]]</calculatedColumnFormula>
    </tableColumn>
    <tableColumn id="29" xr3:uid="{078C5BBD-5390-4D1B-8D2C-A783FBBAC76D}" name="PL_H_HT" dataDxfId="8">
      <calculatedColumnFormula>IF(Tabela53[[#This Row],[HT_Goals_H]]&gt;Tabela53[[#This Row],[HT_Goals_A]],Tabela53[[#This Row],[HT_Odds_H]]-1,-1)</calculatedColumnFormula>
    </tableColumn>
    <tableColumn id="30" xr3:uid="{0A1F8D9B-53BA-49D7-B083-561E6F1E80D6}" name="PL_D_HT" dataDxfId="7">
      <calculatedColumnFormula>IF(Tabela53[[#This Row],[HT_Goals_H]]=Tabela53[[#This Row],[HT_Goals_A]],Tabela53[[#This Row],[HT_Odds_H]]-1,-1)</calculatedColumnFormula>
    </tableColumn>
    <tableColumn id="31" xr3:uid="{587271AD-1F59-4F36-A44F-CC76056BF8F7}" name="PL_A_HT" dataDxfId="6">
      <calculatedColumnFormula>IF(Tabela53[[#This Row],[HT_Goals_H]]&lt;Tabela53[[#This Row],[HT_Goals_A]],Tabela53[[#This Row],[HT_Odds_H]]-1,-1)</calculatedColumnFormula>
    </tableColumn>
    <tableColumn id="59" xr3:uid="{D004C1DC-4DAD-4DE0-ACF2-095F6BFA93F6}" name="PL_M1" dataDxfId="5">
      <calculatedColumnFormula>IF(AND(Tabela53[[#This Row],[Método 1]]=1,Tabela53[[#This Row],[Pontos_H_HT]]=3),(Tabela53[[#This Row],[HT_Odds_H]]-1),IF(AND(Tabela53[[#This Row],[Método 1]]=1,Tabela53[[#This Row],[Pontos_H_HT]]&lt;&gt;3),(-1),0))</calculatedColumnFormula>
    </tableColumn>
    <tableColumn id="58" xr3:uid="{7674EAB0-FAC4-479E-B84F-6AE77BE7A405}" name="Método 1" dataDxfId="4">
      <calculatedColumnFormula>IF(AND(Tabela53[[#This Row],[Odd_real_HHT]]&gt;2.5,Tabela53[[#This Row],[Odd_real_HHT]]&lt;3.3,Tabela53[[#This Row],[xpPT_H_HT]]&gt;1.39,Tabela53[[#This Row],[xpPT_H_HT]]&lt;1.59),1,0)</calculatedColumnFormula>
    </tableColumn>
    <tableColumn id="63" xr3:uid="{B298BBEF-CB21-43E2-B1C1-3B8160F692FC}" name="PL_M2" dataDxfId="3">
      <calculatedColumnFormula>IF(AND(Tabela53[[#This Row],[Método_2]]=1,Tabela53[[#This Row],[Pontos_H_HT]]=1),(Tabela53[[#This Row],[HT_Odds_D]]-1),IF(AND(Tabela53[[#This Row],[Método_2]]=1,Tabela53[[#This Row],[Pontos_H_HT]]&lt;&gt;1),(-1),0))</calculatedColumnFormula>
    </tableColumn>
    <tableColumn id="64" xr3:uid="{F0675CDB-4CB5-4980-87DA-CF8AE3546D45}" name="Método_2" dataDxfId="2">
      <calculatedColumnFormula>IF(Tabela53[[#This Row],[Método 1]]=1,0,IF(Tabela53[[#This Row],[dif_xp_H_A]]&lt;=0.354,1,IF(Tabela53[[#This Row],[dif_xp_H_A]]&gt;=0.499,1,0)))</calculatedColumnFormula>
    </tableColumn>
    <tableColumn id="65" xr3:uid="{B9168425-7893-4BF3-B34C-2905F8C31DE3}" name="PL_M3" dataDxfId="1">
      <calculatedColumnFormula>IF(AND(Tabela53[[#This Row],[Método_3]]=1,Tabela53[[#This Row],[Pontos_H_HT]]=3),(Tabela53[[#This Row],[HT_Odds_H]]-1),IF(AND(Tabela53[[#This Row],[Método_3]]=1,Tabela53[[#This Row],[Pontos_H_HT]]&lt;&gt;3),(-1),0))</calculatedColumnFormula>
    </tableColumn>
    <tableColumn id="66" xr3:uid="{076A5921-CC6B-4CE7-8708-263AD548AB7C}" name="Método_3" dataDxfId="0">
      <calculatedColumnFormula>IF(AND(Tabela53[[#This Row],[dif_xp_H_A]]&gt;0.354,(Tabela53[[#This Row],[dif_xp_H_A]]&lt;0.499)),1,0)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1639-1B13-4A13-8133-34AD960E71CC}">
  <dimension ref="A1:AM511"/>
  <sheetViews>
    <sheetView tabSelected="1" topLeftCell="Z1" workbookViewId="0">
      <selection activeCell="AM24" sqref="AM24"/>
    </sheetView>
  </sheetViews>
  <sheetFormatPr defaultRowHeight="14.4" x14ac:dyDescent="0.3"/>
  <cols>
    <col min="2" max="2" width="9.44140625" customWidth="1"/>
    <col min="5" max="5" width="18.109375" bestFit="1" customWidth="1"/>
    <col min="6" max="6" width="9.33203125" customWidth="1"/>
    <col min="10" max="11" width="12.88671875" customWidth="1"/>
    <col min="12" max="12" width="14.88671875" customWidth="1"/>
    <col min="13" max="16" width="12.6640625" customWidth="1"/>
    <col min="17" max="19" width="15" customWidth="1"/>
    <col min="20" max="21" width="14.21875" customWidth="1"/>
    <col min="22" max="25" width="12.6640625" customWidth="1"/>
    <col min="26" max="27" width="13" customWidth="1"/>
    <col min="28" max="33" width="14.88671875" customWidth="1"/>
    <col min="34" max="34" width="11.21875" bestFit="1" customWidth="1"/>
    <col min="35" max="37" width="17.77734375" customWidth="1"/>
    <col min="38" max="39" width="9.77734375" customWidth="1"/>
  </cols>
  <sheetData>
    <row r="1" spans="1:39" s="1" customFormat="1" x14ac:dyDescent="0.3">
      <c r="A1" s="19" t="s">
        <v>13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36</v>
      </c>
      <c r="J1" s="11" t="s">
        <v>7</v>
      </c>
      <c r="K1" s="11" t="s">
        <v>8</v>
      </c>
      <c r="L1" s="11" t="s">
        <v>9</v>
      </c>
      <c r="M1" s="11" t="s">
        <v>10</v>
      </c>
      <c r="N1" s="11" t="s">
        <v>11</v>
      </c>
      <c r="O1" s="11" t="s">
        <v>12</v>
      </c>
      <c r="P1" s="11" t="s">
        <v>37</v>
      </c>
      <c r="Q1" s="11" t="s">
        <v>38</v>
      </c>
      <c r="R1" s="11" t="s">
        <v>39</v>
      </c>
      <c r="S1" s="11" t="s">
        <v>40</v>
      </c>
      <c r="T1" s="11" t="s">
        <v>41</v>
      </c>
      <c r="U1" s="11" t="s">
        <v>42</v>
      </c>
      <c r="V1" s="11" t="s">
        <v>43</v>
      </c>
      <c r="W1" s="11" t="s">
        <v>44</v>
      </c>
      <c r="X1" s="11" t="s">
        <v>45</v>
      </c>
      <c r="Y1" s="11" t="s">
        <v>46</v>
      </c>
      <c r="Z1" s="11" t="s">
        <v>47</v>
      </c>
      <c r="AA1" s="11" t="s">
        <v>48</v>
      </c>
      <c r="AB1" s="11" t="s">
        <v>49</v>
      </c>
      <c r="AC1" s="11" t="s">
        <v>50</v>
      </c>
      <c r="AD1" s="11" t="s">
        <v>61</v>
      </c>
      <c r="AE1" s="11" t="s">
        <v>51</v>
      </c>
      <c r="AF1" s="11" t="s">
        <v>52</v>
      </c>
      <c r="AG1" s="11" t="s">
        <v>53</v>
      </c>
      <c r="AH1" s="12" t="s">
        <v>55</v>
      </c>
      <c r="AI1" s="12" t="s">
        <v>54</v>
      </c>
      <c r="AJ1" s="12" t="s">
        <v>62</v>
      </c>
      <c r="AK1" s="12" t="s">
        <v>63</v>
      </c>
      <c r="AL1" s="12" t="s">
        <v>64</v>
      </c>
      <c r="AM1" s="12" t="s">
        <v>65</v>
      </c>
    </row>
    <row r="2" spans="1:39" hidden="1" x14ac:dyDescent="0.3">
      <c r="A2" s="16">
        <v>1</v>
      </c>
      <c r="B2" s="3">
        <v>5406432</v>
      </c>
      <c r="C2" s="4" t="s">
        <v>14</v>
      </c>
      <c r="D2" s="4" t="s">
        <v>15</v>
      </c>
      <c r="E2" s="5">
        <v>45031.666666666657</v>
      </c>
      <c r="F2" s="4">
        <v>1</v>
      </c>
      <c r="G2" s="4" t="s">
        <v>16</v>
      </c>
      <c r="H2" s="4" t="s">
        <v>27</v>
      </c>
      <c r="I2" s="4" t="str">
        <f>IF(Tabela53[[#This Row],[HT_Goals_A]]&lt;Tabela53[[#This Row],[HT_Goals_H]],"H",IF(Tabela53[[#This Row],[HT_Goals_A]]=Tabela53[[#This Row],[HT_Goals_H]],"D","A"))</f>
        <v>D</v>
      </c>
      <c r="J2" s="4">
        <v>1</v>
      </c>
      <c r="K2" s="4">
        <v>1</v>
      </c>
      <c r="L2" s="4">
        <v>2</v>
      </c>
      <c r="M2" s="4">
        <v>1.8</v>
      </c>
      <c r="N2" s="4">
        <v>2.5</v>
      </c>
      <c r="O2" s="4">
        <v>8.5</v>
      </c>
      <c r="P2" s="4">
        <f>((1/'Método 3'!$M2)+(1/'Método 3'!$N2)+(1/'Método 3'!$O2)-1)</f>
        <v>7.3202614379084929E-2</v>
      </c>
      <c r="Q2" s="4">
        <f>'Método 3'!$M2*(1+'Método 3'!$P2)</f>
        <v>1.9317647058823528</v>
      </c>
      <c r="R2" s="4">
        <f>'Método 3'!$N2*(1+'Método 3'!$P2)</f>
        <v>2.6830065359477122</v>
      </c>
      <c r="S2" s="4">
        <f>'Método 3'!$O2*(1+'Método 3'!$P2)</f>
        <v>9.1222222222222218</v>
      </c>
      <c r="T2" s="4">
        <f>IF('Método 3'!$J2&gt;'Método 3'!$K2,3,IF('Método 3'!$K2='Método 3'!$J2,1,0))</f>
        <v>1</v>
      </c>
      <c r="U2" s="4">
        <f>IF('Método 3'!$J2&lt;'Método 3'!$K2,3,IF('Método 3'!$K2='Método 3'!$J2,1,0))</f>
        <v>1</v>
      </c>
      <c r="V2" s="4">
        <f>(1/'Método 3'!$Q2)*3+(1/'Método 3'!$R2)*1</f>
        <v>1.9257003654080389</v>
      </c>
      <c r="W2" s="4">
        <f>(1/'Método 3'!$S2)*3+(1/'Método 3'!$R2)*1</f>
        <v>0.70158343483556651</v>
      </c>
      <c r="X2" s="4">
        <f>COUNTIF($G$1:G1,G2)+1</f>
        <v>1</v>
      </c>
      <c r="Y2" s="4">
        <f>COUNTIF($H$1:H1,H2)+1</f>
        <v>1</v>
      </c>
      <c r="Z2" s="2" t="str">
        <f>IFERROR(AVERAGEIFS($T$1:T1,$G$1:G1,G2,$X$1:X1,"&gt;="&amp;(X2-5)),"")</f>
        <v/>
      </c>
      <c r="AA2" s="2" t="str">
        <f>IFERROR(AVERAGEIFS($U$1:U1,$H$1:H1,H2,$Y$1:Y1,"&gt;="&amp;(Y2-5)),"")</f>
        <v/>
      </c>
      <c r="AB2" s="2" t="str">
        <f>IFERROR(AVERAGEIFS($V$1:V1,$J$1:J1,J2,$Z$1:Z1,"&gt;="&amp;(Z2-5)),"")</f>
        <v/>
      </c>
      <c r="AC2" s="2" t="str">
        <f>IFERROR(AVERAGEIFS($W$1:W1,$K$1:K1,K2,$AA$1:AA1,"&gt;="&amp;(AA2-5)),"")</f>
        <v/>
      </c>
      <c r="AD2" s="13" t="e">
        <f>Tabela53[[#This Row],[md_exPT_H_6]]-Tabela53[[#This Row],[md_exPT_A_6]]</f>
        <v>#VALUE!</v>
      </c>
      <c r="AE2" s="14">
        <f>IF(Tabela53[[#This Row],[HT_Goals_H]]&gt;Tabela53[[#This Row],[HT_Goals_A]],Tabela53[[#This Row],[HT_Odds_H]]-1,-1)</f>
        <v>-1</v>
      </c>
      <c r="AF2" s="14">
        <f>IF(Tabela53[[#This Row],[HT_Goals_H]]=Tabela53[[#This Row],[HT_Goals_A]],Tabela53[[#This Row],[HT_Odds_H]]-1,-1)</f>
        <v>0.8</v>
      </c>
      <c r="AG2" s="14">
        <f>IF(Tabela53[[#This Row],[HT_Goals_H]]&lt;Tabela53[[#This Row],[HT_Goals_A]],Tabela53[[#This Row],[HT_Odds_H]]-1,-1)</f>
        <v>-1</v>
      </c>
      <c r="AH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" s="13">
        <f>IF(AND(Tabela53[[#This Row],[Odd_real_HHT]]&gt;2.5,Tabela53[[#This Row],[Odd_real_HHT]]&lt;3.3,Tabela53[[#This Row],[xpPT_H_HT]]&gt;1.39,Tabela53[[#This Row],[xpPT_H_HT]]&lt;1.59),1,0)</f>
        <v>0</v>
      </c>
      <c r="AJ2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" s="28" t="e">
        <f>IF(Tabela53[[#This Row],[Método 1]]=1,0,IF(Tabela53[[#This Row],[dif_xp_H_A]]&lt;=0.354,1,IF(Tabela53[[#This Row],[dif_xp_H_A]]&gt;=0.499,1,0)))</f>
        <v>#VALUE!</v>
      </c>
      <c r="AL2" s="28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" s="28" t="e">
        <f>IF(AND(Tabela53[[#This Row],[dif_xp_H_A]]&gt;0.354,(Tabela53[[#This Row],[dif_xp_H_A]]&lt;0.499)),1,0)</f>
        <v>#VALUE!</v>
      </c>
    </row>
    <row r="3" spans="1:39" hidden="1" x14ac:dyDescent="0.3">
      <c r="A3" s="17">
        <v>2</v>
      </c>
      <c r="B3" s="6">
        <v>5406439</v>
      </c>
      <c r="C3" s="2" t="s">
        <v>14</v>
      </c>
      <c r="D3" s="2" t="s">
        <v>15</v>
      </c>
      <c r="E3" s="7">
        <v>45031.666666666657</v>
      </c>
      <c r="F3" s="2">
        <v>1</v>
      </c>
      <c r="G3" s="2" t="s">
        <v>17</v>
      </c>
      <c r="H3" s="2" t="s">
        <v>26</v>
      </c>
      <c r="I3" s="2" t="str">
        <f>IF(Tabela53[[#This Row],[HT_Goals_A]]&lt;Tabela53[[#This Row],[HT_Goals_H]],"H",IF(Tabela53[[#This Row],[HT_Goals_A]]=Tabela53[[#This Row],[HT_Goals_H]],"D","A"))</f>
        <v>D</v>
      </c>
      <c r="J3" s="2">
        <v>0</v>
      </c>
      <c r="K3" s="2">
        <v>0</v>
      </c>
      <c r="L3" s="2">
        <v>0</v>
      </c>
      <c r="M3" s="2">
        <v>3.5</v>
      </c>
      <c r="N3" s="2">
        <v>2.1</v>
      </c>
      <c r="O3" s="2">
        <v>3.1</v>
      </c>
      <c r="P3" s="4">
        <f>((1/'Método 3'!$M3)+(1/'Método 3'!$N3)+(1/'Método 3'!$O3)-1)</f>
        <v>8.4485407066052121E-2</v>
      </c>
      <c r="Q3" s="4">
        <f>'Método 3'!$M3*(1+'Método 3'!$P3)</f>
        <v>3.7956989247311825</v>
      </c>
      <c r="R3" s="4">
        <f>'Método 3'!$N3*(1+'Método 3'!$P3)</f>
        <v>2.2774193548387096</v>
      </c>
      <c r="S3" s="4">
        <f>'Método 3'!$O3*(1+'Método 3'!$P3)</f>
        <v>3.3619047619047615</v>
      </c>
      <c r="T3" s="4">
        <f>IF('Método 3'!$J3&gt;'Método 3'!$K3,3,IF('Método 3'!$K3='Método 3'!$J3,1,0))</f>
        <v>1</v>
      </c>
      <c r="U3" s="4">
        <f>IF('Método 3'!$J3&lt;'Método 3'!$K3,3,IF('Método 3'!$K3='Método 3'!$J3,1,0))</f>
        <v>1</v>
      </c>
      <c r="V3" s="4">
        <f>(1/'Método 3'!$Q3)*3+(1/'Método 3'!$R3)*1</f>
        <v>1.2294617563739378</v>
      </c>
      <c r="W3" s="4">
        <f>(1/'Método 3'!$S3)*3+(1/'Método 3'!$R3)*1</f>
        <v>1.3314447592067991</v>
      </c>
      <c r="X3" s="4">
        <f>COUNTIF($G$1:G2,G3)+1</f>
        <v>1</v>
      </c>
      <c r="Y3" s="4">
        <f>COUNTIF($H$1:H2,H3)+1</f>
        <v>1</v>
      </c>
      <c r="Z3" s="2" t="str">
        <f>IFERROR(AVERAGEIFS($T$1:T2,$G$1:G2,G3,$X$1:X2,"&gt;="&amp;(X3-5)),"")</f>
        <v/>
      </c>
      <c r="AA3" s="2" t="str">
        <f>IFERROR(AVERAGEIFS($U$1:U2,$H$1:H2,H3,$Y$1:Y2,"&gt;="&amp;(Y3-5)),"")</f>
        <v/>
      </c>
      <c r="AB3" s="2" t="str">
        <f>IFERROR(AVERAGEIFS($V$1:V2,$J$1:J2,J3,$Z$1:Z2,"&gt;="&amp;(Z3-5)),"")</f>
        <v/>
      </c>
      <c r="AC3" s="2" t="str">
        <f>IFERROR(AVERAGEIFS($W$1:W2,$K$1:K2,K3,$AA$1:AA2,"&gt;="&amp;(AA3-5)),"")</f>
        <v/>
      </c>
      <c r="AD3" s="13" t="e">
        <f>Tabela53[[#This Row],[md_exPT_H_6]]-Tabela53[[#This Row],[md_exPT_A_6]]</f>
        <v>#VALUE!</v>
      </c>
      <c r="AE3" s="14">
        <f>IF(Tabela53[[#This Row],[HT_Goals_H]]&gt;Tabela53[[#This Row],[HT_Goals_A]],Tabela53[[#This Row],[HT_Odds_H]]-1,-1)</f>
        <v>-1</v>
      </c>
      <c r="AF3" s="14">
        <f>IF(Tabela53[[#This Row],[HT_Goals_H]]=Tabela53[[#This Row],[HT_Goals_A]],Tabela53[[#This Row],[HT_Odds_H]]-1,-1)</f>
        <v>2.5</v>
      </c>
      <c r="AG3" s="14">
        <f>IF(Tabela53[[#This Row],[HT_Goals_H]]&lt;Tabela53[[#This Row],[HT_Goals_A]],Tabela53[[#This Row],[HT_Odds_H]]-1,-1)</f>
        <v>-1</v>
      </c>
      <c r="AH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" s="13">
        <f>IF(AND(Tabela53[[#This Row],[Odd_real_HHT]]&gt;2.5,Tabela53[[#This Row],[Odd_real_HHT]]&lt;3.3,Tabela53[[#This Row],[xpPT_H_HT]]&gt;1.39,Tabela53[[#This Row],[xpPT_H_HT]]&lt;1.59),1,0)</f>
        <v>0</v>
      </c>
      <c r="AJ3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3" s="28" t="e">
        <f>IF(Tabela53[[#This Row],[Método 1]]=1,0,IF(Tabela53[[#This Row],[dif_xp_H_A]]&lt;=0.354,1,IF(Tabela53[[#This Row],[dif_xp_H_A]]&gt;=0.499,1,0)))</f>
        <v>#VALUE!</v>
      </c>
      <c r="AL3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3" s="29" t="e">
        <f>IF(AND(Tabela53[[#This Row],[dif_xp_H_A]]&gt;0.354,(Tabela53[[#This Row],[dif_xp_H_A]]&lt;0.499)),1,0)</f>
        <v>#VALUE!</v>
      </c>
    </row>
    <row r="4" spans="1:39" hidden="1" x14ac:dyDescent="0.3">
      <c r="A4" s="16">
        <v>3</v>
      </c>
      <c r="B4" s="8">
        <v>5406431</v>
      </c>
      <c r="C4" s="9" t="s">
        <v>14</v>
      </c>
      <c r="D4" s="9" t="s">
        <v>15</v>
      </c>
      <c r="E4" s="10">
        <v>45031.770833333343</v>
      </c>
      <c r="F4" s="9">
        <v>1</v>
      </c>
      <c r="G4" s="9" t="s">
        <v>18</v>
      </c>
      <c r="H4" s="9" t="s">
        <v>28</v>
      </c>
      <c r="I4" s="9" t="str">
        <f>IF(Tabela53[[#This Row],[HT_Goals_A]]&lt;Tabela53[[#This Row],[HT_Goals_H]],"H",IF(Tabela53[[#This Row],[HT_Goals_A]]=Tabela53[[#This Row],[HT_Goals_H]],"D","A"))</f>
        <v>D</v>
      </c>
      <c r="J4" s="9">
        <v>1</v>
      </c>
      <c r="K4" s="9">
        <v>1</v>
      </c>
      <c r="L4" s="9">
        <v>2</v>
      </c>
      <c r="M4" s="9">
        <v>3.4</v>
      </c>
      <c r="N4" s="9">
        <v>2</v>
      </c>
      <c r="O4" s="9">
        <v>3.5</v>
      </c>
      <c r="P4" s="4">
        <f>((1/'Método 3'!$M4)+(1/'Método 3'!$N4)+(1/'Método 3'!$O4)-1)</f>
        <v>7.9831932773109404E-2</v>
      </c>
      <c r="Q4" s="4">
        <f>'Método 3'!$M4*(1+'Método 3'!$P4)</f>
        <v>3.6714285714285717</v>
      </c>
      <c r="R4" s="4">
        <f>'Método 3'!$N4*(1+'Método 3'!$P4)</f>
        <v>2.1596638655462188</v>
      </c>
      <c r="S4" s="4">
        <f>'Método 3'!$O4*(1+'Método 3'!$P4)</f>
        <v>3.7794117647058831</v>
      </c>
      <c r="T4" s="4">
        <f>IF('Método 3'!$J4&gt;'Método 3'!$K4,3,IF('Método 3'!$K4='Método 3'!$J4,1,0))</f>
        <v>1</v>
      </c>
      <c r="U4" s="4">
        <f>IF('Método 3'!$J4&lt;'Método 3'!$K4,3,IF('Método 3'!$K4='Método 3'!$J4,1,0))</f>
        <v>1</v>
      </c>
      <c r="V4" s="4">
        <f>(1/'Método 3'!$Q4)*3+(1/'Método 3'!$R4)*1</f>
        <v>1.2801556420233462</v>
      </c>
      <c r="W4" s="4">
        <f>(1/'Método 3'!$S4)*3+(1/'Método 3'!$R4)*1</f>
        <v>1.2568093385214005</v>
      </c>
      <c r="X4" s="4">
        <f>COUNTIF($G$1:G3,G4)+1</f>
        <v>1</v>
      </c>
      <c r="Y4" s="4">
        <f>COUNTIF($H$1:H3,H4)+1</f>
        <v>1</v>
      </c>
      <c r="Z4" s="2" t="str">
        <f>IFERROR(AVERAGEIFS($T$1:T3,$G$1:G3,G4,$X$1:X3,"&gt;="&amp;(X4-5)),"")</f>
        <v/>
      </c>
      <c r="AA4" s="2" t="str">
        <f>IFERROR(AVERAGEIFS($U$1:U3,$H$1:H3,H4,$Y$1:Y3,"&gt;="&amp;(Y4-5)),"")</f>
        <v/>
      </c>
      <c r="AB4" s="2" t="str">
        <f>IFERROR(AVERAGEIFS($V$1:V3,$J$1:J3,J4,$Z$1:Z3,"&gt;="&amp;(Z4-5)),"")</f>
        <v/>
      </c>
      <c r="AC4" s="2" t="str">
        <f>IFERROR(AVERAGEIFS($W$1:W3,$K$1:K3,K4,$AA$1:AA3,"&gt;="&amp;(AA4-5)),"")</f>
        <v/>
      </c>
      <c r="AD4" s="13" t="e">
        <f>Tabela53[[#This Row],[md_exPT_H_6]]-Tabela53[[#This Row],[md_exPT_A_6]]</f>
        <v>#VALUE!</v>
      </c>
      <c r="AE4" s="14">
        <f>IF(Tabela53[[#This Row],[HT_Goals_H]]&gt;Tabela53[[#This Row],[HT_Goals_A]],Tabela53[[#This Row],[HT_Odds_H]]-1,-1)</f>
        <v>-1</v>
      </c>
      <c r="AF4" s="14">
        <f>IF(Tabela53[[#This Row],[HT_Goals_H]]=Tabela53[[#This Row],[HT_Goals_A]],Tabela53[[#This Row],[HT_Odds_H]]-1,-1)</f>
        <v>2.4</v>
      </c>
      <c r="AG4" s="14">
        <f>IF(Tabela53[[#This Row],[HT_Goals_H]]&lt;Tabela53[[#This Row],[HT_Goals_A]],Tabela53[[#This Row],[HT_Odds_H]]-1,-1)</f>
        <v>-1</v>
      </c>
      <c r="AH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" s="13">
        <f>IF(AND(Tabela53[[#This Row],[Odd_real_HHT]]&gt;2.5,Tabela53[[#This Row],[Odd_real_HHT]]&lt;3.3,Tabela53[[#This Row],[xpPT_H_HT]]&gt;1.39,Tabela53[[#This Row],[xpPT_H_HT]]&lt;1.59),1,0)</f>
        <v>0</v>
      </c>
      <c r="AJ4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4" s="28" t="e">
        <f>IF(Tabela53[[#This Row],[Método 1]]=1,0,IF(Tabela53[[#This Row],[dif_xp_H_A]]&lt;=0.354,1,IF(Tabela53[[#This Row],[dif_xp_H_A]]&gt;=0.499,1,0)))</f>
        <v>#VALUE!</v>
      </c>
      <c r="AL4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4" s="29" t="e">
        <f>IF(AND(Tabela53[[#This Row],[dif_xp_H_A]]&gt;0.354,(Tabela53[[#This Row],[dif_xp_H_A]]&lt;0.499)),1,0)</f>
        <v>#VALUE!</v>
      </c>
    </row>
    <row r="5" spans="1:39" hidden="1" x14ac:dyDescent="0.3">
      <c r="A5" s="17">
        <v>4</v>
      </c>
      <c r="B5" s="6">
        <v>5406434</v>
      </c>
      <c r="C5" s="2" t="s">
        <v>14</v>
      </c>
      <c r="D5" s="2" t="s">
        <v>15</v>
      </c>
      <c r="E5" s="7">
        <v>45031.770833333343</v>
      </c>
      <c r="F5" s="2">
        <v>1</v>
      </c>
      <c r="G5" s="2" t="s">
        <v>19</v>
      </c>
      <c r="H5" s="2" t="s">
        <v>35</v>
      </c>
      <c r="I5" s="2" t="str">
        <f>IF(Tabela53[[#This Row],[HT_Goals_A]]&lt;Tabela53[[#This Row],[HT_Goals_H]],"H",IF(Tabela53[[#This Row],[HT_Goals_A]]=Tabela53[[#This Row],[HT_Goals_H]],"D","A"))</f>
        <v>A</v>
      </c>
      <c r="J5" s="2">
        <v>0</v>
      </c>
      <c r="K5" s="2">
        <v>1</v>
      </c>
      <c r="L5" s="2">
        <v>1</v>
      </c>
      <c r="M5" s="2">
        <v>2.5</v>
      </c>
      <c r="N5" s="2">
        <v>2.2000000000000002</v>
      </c>
      <c r="O5" s="2">
        <v>4.5</v>
      </c>
      <c r="P5" s="4">
        <f>((1/'Método 3'!$M5)+(1/'Método 3'!$N5)+(1/'Método 3'!$O5)-1)</f>
        <v>7.6767676767676818E-2</v>
      </c>
      <c r="Q5" s="4">
        <f>'Método 3'!$M5*(1+'Método 3'!$P5)</f>
        <v>2.691919191919192</v>
      </c>
      <c r="R5" s="4">
        <f>'Método 3'!$N5*(1+'Método 3'!$P5)</f>
        <v>2.3688888888888893</v>
      </c>
      <c r="S5" s="4">
        <f>'Método 3'!$O5*(1+'Método 3'!$P5)</f>
        <v>4.8454545454545457</v>
      </c>
      <c r="T5" s="4">
        <f>IF('Método 3'!$J5&gt;'Método 3'!$K5,3,IF('Método 3'!$K5='Método 3'!$J5,1,0))</f>
        <v>0</v>
      </c>
      <c r="U5" s="4">
        <f>IF('Método 3'!$J5&lt;'Método 3'!$K5,3,IF('Método 3'!$K5='Método 3'!$J5,1,0))</f>
        <v>3</v>
      </c>
      <c r="V5" s="4">
        <f>(1/'Método 3'!$Q5)*3+(1/'Método 3'!$R5)*1</f>
        <v>1.5365853658536583</v>
      </c>
      <c r="W5" s="4">
        <f>(1/'Método 3'!$S5)*3+(1/'Método 3'!$R5)*1</f>
        <v>1.0412757973733582</v>
      </c>
      <c r="X5" s="4">
        <f>COUNTIF($G$1:G4,G5)+1</f>
        <v>1</v>
      </c>
      <c r="Y5" s="4">
        <f>COUNTIF($H$1:H4,H5)+1</f>
        <v>1</v>
      </c>
      <c r="Z5" s="2" t="str">
        <f>IFERROR(AVERAGEIFS($T$1:T4,$G$1:G4,G5,$X$1:X4,"&gt;="&amp;(X5-5)),"")</f>
        <v/>
      </c>
      <c r="AA5" s="2" t="str">
        <f>IFERROR(AVERAGEIFS($U$1:U4,$H$1:H4,H5,$Y$1:Y4,"&gt;="&amp;(Y5-5)),"")</f>
        <v/>
      </c>
      <c r="AB5" s="2" t="str">
        <f>IFERROR(AVERAGEIFS($V$1:V4,$J$1:J4,J5,$Z$1:Z4,"&gt;="&amp;(Z5-5)),"")</f>
        <v/>
      </c>
      <c r="AC5" s="2" t="str">
        <f>IFERROR(AVERAGEIFS($W$1:W4,$K$1:K4,K5,$AA$1:AA4,"&gt;="&amp;(AA5-5)),"")</f>
        <v/>
      </c>
      <c r="AD5" s="13" t="e">
        <f>Tabela53[[#This Row],[md_exPT_H_6]]-Tabela53[[#This Row],[md_exPT_A_6]]</f>
        <v>#VALUE!</v>
      </c>
      <c r="AE5" s="14">
        <f>IF(Tabela53[[#This Row],[HT_Goals_H]]&gt;Tabela53[[#This Row],[HT_Goals_A]],Tabela53[[#This Row],[HT_Odds_H]]-1,-1)</f>
        <v>-1</v>
      </c>
      <c r="AF5" s="14">
        <f>IF(Tabela53[[#This Row],[HT_Goals_H]]=Tabela53[[#This Row],[HT_Goals_A]],Tabela53[[#This Row],[HT_Odds_H]]-1,-1)</f>
        <v>-1</v>
      </c>
      <c r="AG5" s="14">
        <f>IF(Tabela53[[#This Row],[HT_Goals_H]]&lt;Tabela53[[#This Row],[HT_Goals_A]],Tabela53[[#This Row],[HT_Odds_H]]-1,-1)</f>
        <v>1.5</v>
      </c>
      <c r="AH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5" s="13">
        <f>IF(AND(Tabela53[[#This Row],[Odd_real_HHT]]&gt;2.5,Tabela53[[#This Row],[Odd_real_HHT]]&lt;3.3,Tabela53[[#This Row],[xpPT_H_HT]]&gt;1.39,Tabela53[[#This Row],[xpPT_H_HT]]&lt;1.59),1,0)</f>
        <v>1</v>
      </c>
      <c r="AJ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" s="28">
        <f>IF(Tabela53[[#This Row],[Método 1]]=1,0,IF(Tabela53[[#This Row],[dif_xp_H_A]]&lt;=0.354,1,IF(Tabela53[[#This Row],[dif_xp_H_A]]&gt;=0.499,1,0)))</f>
        <v>0</v>
      </c>
      <c r="AL5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5" s="29" t="e">
        <f>IF(AND(Tabela53[[#This Row],[dif_xp_H_A]]&gt;0.354,(Tabela53[[#This Row],[dif_xp_H_A]]&lt;0.499)),1,0)</f>
        <v>#VALUE!</v>
      </c>
    </row>
    <row r="6" spans="1:39" hidden="1" x14ac:dyDescent="0.3">
      <c r="A6" s="16">
        <v>5</v>
      </c>
      <c r="B6" s="8">
        <v>5406437</v>
      </c>
      <c r="C6" s="9" t="s">
        <v>14</v>
      </c>
      <c r="D6" s="9" t="s">
        <v>15</v>
      </c>
      <c r="E6" s="10">
        <v>45031.770833333343</v>
      </c>
      <c r="F6" s="9">
        <v>1</v>
      </c>
      <c r="G6" s="9" t="s">
        <v>20</v>
      </c>
      <c r="H6" s="9" t="s">
        <v>34</v>
      </c>
      <c r="I6" s="9" t="str">
        <f>IF(Tabela53[[#This Row],[HT_Goals_A]]&lt;Tabela53[[#This Row],[HT_Goals_H]],"H",IF(Tabela53[[#This Row],[HT_Goals_A]]=Tabela53[[#This Row],[HT_Goals_H]],"D","A"))</f>
        <v>H</v>
      </c>
      <c r="J6" s="9">
        <v>1</v>
      </c>
      <c r="K6" s="9">
        <v>0</v>
      </c>
      <c r="L6" s="9">
        <v>1</v>
      </c>
      <c r="M6" s="9">
        <v>2.1</v>
      </c>
      <c r="N6" s="9">
        <v>2.2000000000000002</v>
      </c>
      <c r="O6" s="9">
        <v>6</v>
      </c>
      <c r="P6" s="4">
        <f>((1/'Método 3'!$M6)+(1/'Método 3'!$N6)+(1/'Método 3'!$O6)-1)</f>
        <v>9.740259740259738E-2</v>
      </c>
      <c r="Q6" s="4">
        <f>'Método 3'!$M6*(1+'Método 3'!$P6)</f>
        <v>2.3045454545454547</v>
      </c>
      <c r="R6" s="4">
        <f>'Método 3'!$N6*(1+'Método 3'!$P6)</f>
        <v>2.4142857142857146</v>
      </c>
      <c r="S6" s="4">
        <f>'Método 3'!$O6*(1+'Método 3'!$P6)</f>
        <v>6.5844155844155843</v>
      </c>
      <c r="T6" s="4">
        <f>IF('Método 3'!$J6&gt;'Método 3'!$K6,3,IF('Método 3'!$K6='Método 3'!$J6,1,0))</f>
        <v>3</v>
      </c>
      <c r="U6" s="4">
        <f>IF('Método 3'!$J6&lt;'Método 3'!$K6,3,IF('Método 3'!$K6='Método 3'!$J6,1,0))</f>
        <v>0</v>
      </c>
      <c r="V6" s="4">
        <f>(1/'Método 3'!$Q6)*3+(1/'Método 3'!$R6)*1</f>
        <v>1.7159763313609466</v>
      </c>
      <c r="W6" s="4">
        <f>(1/'Método 3'!$S6)*3+(1/'Método 3'!$R6)*1</f>
        <v>0.86982248520710059</v>
      </c>
      <c r="X6" s="4">
        <f>COUNTIF($G$1:G5,G6)+1</f>
        <v>1</v>
      </c>
      <c r="Y6" s="4">
        <f>COUNTIF($H$1:H5,H6)+1</f>
        <v>1</v>
      </c>
      <c r="Z6" s="2" t="str">
        <f>IFERROR(AVERAGEIFS($T$1:T5,$G$1:G5,G6,$X$1:X5,"&gt;="&amp;(X6-5)),"")</f>
        <v/>
      </c>
      <c r="AA6" s="2" t="str">
        <f>IFERROR(AVERAGEIFS($U$1:U5,$H$1:H5,H6,$Y$1:Y5,"&gt;="&amp;(Y6-5)),"")</f>
        <v/>
      </c>
      <c r="AB6" s="2" t="str">
        <f>IFERROR(AVERAGEIFS($V$1:V5,$J$1:J5,J6,$Z$1:Z5,"&gt;="&amp;(Z6-5)),"")</f>
        <v/>
      </c>
      <c r="AC6" s="2" t="str">
        <f>IFERROR(AVERAGEIFS($W$1:W5,$K$1:K5,K6,$AA$1:AA5,"&gt;="&amp;(AA6-5)),"")</f>
        <v/>
      </c>
      <c r="AD6" s="13" t="e">
        <f>Tabela53[[#This Row],[md_exPT_H_6]]-Tabela53[[#This Row],[md_exPT_A_6]]</f>
        <v>#VALUE!</v>
      </c>
      <c r="AE6" s="14">
        <f>IF(Tabela53[[#This Row],[HT_Goals_H]]&gt;Tabela53[[#This Row],[HT_Goals_A]],Tabela53[[#This Row],[HT_Odds_H]]-1,-1)</f>
        <v>1.1000000000000001</v>
      </c>
      <c r="AF6" s="14">
        <f>IF(Tabela53[[#This Row],[HT_Goals_H]]=Tabela53[[#This Row],[HT_Goals_A]],Tabela53[[#This Row],[HT_Odds_H]]-1,-1)</f>
        <v>-1</v>
      </c>
      <c r="AG6" s="14">
        <f>IF(Tabela53[[#This Row],[HT_Goals_H]]&lt;Tabela53[[#This Row],[HT_Goals_A]],Tabela53[[#This Row],[HT_Odds_H]]-1,-1)</f>
        <v>-1</v>
      </c>
      <c r="AH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" s="13">
        <f>IF(AND(Tabela53[[#This Row],[Odd_real_HHT]]&gt;2.5,Tabela53[[#This Row],[Odd_real_HHT]]&lt;3.3,Tabela53[[#This Row],[xpPT_H_HT]]&gt;1.39,Tabela53[[#This Row],[xpPT_H_HT]]&lt;1.59),1,0)</f>
        <v>0</v>
      </c>
      <c r="AJ6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6" s="28" t="e">
        <f>IF(Tabela53[[#This Row],[Método 1]]=1,0,IF(Tabela53[[#This Row],[dif_xp_H_A]]&lt;=0.354,1,IF(Tabela53[[#This Row],[dif_xp_H_A]]&gt;=0.499,1,0)))</f>
        <v>#VALUE!</v>
      </c>
      <c r="AL6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6" s="29" t="e">
        <f>IF(AND(Tabela53[[#This Row],[dif_xp_H_A]]&gt;0.354,(Tabela53[[#This Row],[dif_xp_H_A]]&lt;0.499)),1,0)</f>
        <v>#VALUE!</v>
      </c>
    </row>
    <row r="7" spans="1:39" hidden="1" x14ac:dyDescent="0.3">
      <c r="A7" s="17">
        <v>6</v>
      </c>
      <c r="B7" s="6">
        <v>5406438</v>
      </c>
      <c r="C7" s="2" t="s">
        <v>14</v>
      </c>
      <c r="D7" s="2" t="s">
        <v>15</v>
      </c>
      <c r="E7" s="7">
        <v>45031.770833333343</v>
      </c>
      <c r="F7" s="2">
        <v>1</v>
      </c>
      <c r="G7" s="2" t="s">
        <v>21</v>
      </c>
      <c r="H7" s="2" t="s">
        <v>30</v>
      </c>
      <c r="I7" s="2" t="str">
        <f>IF(Tabela53[[#This Row],[HT_Goals_A]]&lt;Tabela53[[#This Row],[HT_Goals_H]],"H",IF(Tabela53[[#This Row],[HT_Goals_A]]=Tabela53[[#This Row],[HT_Goals_H]],"D","A"))</f>
        <v>D</v>
      </c>
      <c r="J7" s="2">
        <v>0</v>
      </c>
      <c r="K7" s="2">
        <v>0</v>
      </c>
      <c r="L7" s="2">
        <v>0</v>
      </c>
      <c r="M7" s="2">
        <v>2.75</v>
      </c>
      <c r="N7" s="2">
        <v>2.0499999999999998</v>
      </c>
      <c r="O7" s="2">
        <v>4.33</v>
      </c>
      <c r="P7" s="4">
        <f>((1/'Método 3'!$M7)+(1/'Método 3'!$N7)+(1/'Método 3'!$O7)-1)</f>
        <v>8.2388123902234378E-2</v>
      </c>
      <c r="Q7" s="4">
        <f>'Método 3'!$M7*(1+'Método 3'!$P7)</f>
        <v>2.9765673407311444</v>
      </c>
      <c r="R7" s="4">
        <f>'Método 3'!$N7*(1+'Método 3'!$P7)</f>
        <v>2.2188956539995801</v>
      </c>
      <c r="S7" s="4">
        <f>'Método 3'!$O7*(1+'Método 3'!$P7)</f>
        <v>4.6867405764966747</v>
      </c>
      <c r="T7" s="4">
        <f>IF('Método 3'!$J7&gt;'Método 3'!$K7,3,IF('Método 3'!$K7='Método 3'!$J7,1,0))</f>
        <v>1</v>
      </c>
      <c r="U7" s="4">
        <f>IF('Método 3'!$J7&lt;'Método 3'!$K7,3,IF('Método 3'!$K7='Método 3'!$J7,1,0))</f>
        <v>1</v>
      </c>
      <c r="V7" s="4">
        <f>(1/'Método 3'!$Q7)*3+(1/'Método 3'!$R7)*1</f>
        <v>1.4585470166341803</v>
      </c>
      <c r="W7" s="4">
        <f>(1/'Método 3'!$S7)*3+(1/'Método 3'!$R7)*1</f>
        <v>1.0907783433945839</v>
      </c>
      <c r="X7" s="4">
        <f>COUNTIF($G$1:G6,G7)+1</f>
        <v>1</v>
      </c>
      <c r="Y7" s="4">
        <f>COUNTIF($H$1:H6,H7)+1</f>
        <v>1</v>
      </c>
      <c r="Z7" s="2" t="str">
        <f>IFERROR(AVERAGEIFS($T$1:T6,$G$1:G6,G7,$X$1:X6,"&gt;="&amp;(X7-5)),"")</f>
        <v/>
      </c>
      <c r="AA7" s="2" t="str">
        <f>IFERROR(AVERAGEIFS($U$1:U6,$H$1:H6,H7,$Y$1:Y6,"&gt;="&amp;(Y7-5)),"")</f>
        <v/>
      </c>
      <c r="AB7" s="2" t="str">
        <f>IFERROR(AVERAGEIFS($V$1:V6,$J$1:J6,J7,$Z$1:Z6,"&gt;="&amp;(Z7-5)),"")</f>
        <v/>
      </c>
      <c r="AC7" s="2" t="str">
        <f>IFERROR(AVERAGEIFS($W$1:W6,$K$1:K6,K7,$AA$1:AA6,"&gt;="&amp;(AA7-5)),"")</f>
        <v/>
      </c>
      <c r="AD7" s="13" t="e">
        <f>Tabela53[[#This Row],[md_exPT_H_6]]-Tabela53[[#This Row],[md_exPT_A_6]]</f>
        <v>#VALUE!</v>
      </c>
      <c r="AE7" s="14">
        <f>IF(Tabela53[[#This Row],[HT_Goals_H]]&gt;Tabela53[[#This Row],[HT_Goals_A]],Tabela53[[#This Row],[HT_Odds_H]]-1,-1)</f>
        <v>-1</v>
      </c>
      <c r="AF7" s="14">
        <f>IF(Tabela53[[#This Row],[HT_Goals_H]]=Tabela53[[#This Row],[HT_Goals_A]],Tabela53[[#This Row],[HT_Odds_H]]-1,-1)</f>
        <v>1.75</v>
      </c>
      <c r="AG7" s="14">
        <f>IF(Tabela53[[#This Row],[HT_Goals_H]]&lt;Tabela53[[#This Row],[HT_Goals_A]],Tabela53[[#This Row],[HT_Odds_H]]-1,-1)</f>
        <v>-1</v>
      </c>
      <c r="AH7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7" s="13">
        <f>IF(AND(Tabela53[[#This Row],[Odd_real_HHT]]&gt;2.5,Tabela53[[#This Row],[Odd_real_HHT]]&lt;3.3,Tabela53[[#This Row],[xpPT_H_HT]]&gt;1.39,Tabela53[[#This Row],[xpPT_H_HT]]&lt;1.59),1,0)</f>
        <v>1</v>
      </c>
      <c r="AJ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" s="28">
        <f>IF(Tabela53[[#This Row],[Método 1]]=1,0,IF(Tabela53[[#This Row],[dif_xp_H_A]]&lt;=0.354,1,IF(Tabela53[[#This Row],[dif_xp_H_A]]&gt;=0.499,1,0)))</f>
        <v>0</v>
      </c>
      <c r="AL7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7" s="29" t="e">
        <f>IF(AND(Tabela53[[#This Row],[dif_xp_H_A]]&gt;0.354,(Tabela53[[#This Row],[dif_xp_H_A]]&lt;0.499)),1,0)</f>
        <v>#VALUE!</v>
      </c>
    </row>
    <row r="8" spans="1:39" hidden="1" x14ac:dyDescent="0.3">
      <c r="A8" s="16">
        <v>7</v>
      </c>
      <c r="B8" s="8">
        <v>5406435</v>
      </c>
      <c r="C8" s="9" t="s">
        <v>14</v>
      </c>
      <c r="D8" s="9" t="s">
        <v>15</v>
      </c>
      <c r="E8" s="10">
        <v>45031.875</v>
      </c>
      <c r="F8" s="9">
        <v>1</v>
      </c>
      <c r="G8" s="9" t="s">
        <v>22</v>
      </c>
      <c r="H8" s="9" t="s">
        <v>32</v>
      </c>
      <c r="I8" s="9" t="str">
        <f>IF(Tabela53[[#This Row],[HT_Goals_A]]&lt;Tabela53[[#This Row],[HT_Goals_H]],"H",IF(Tabela53[[#This Row],[HT_Goals_A]]=Tabela53[[#This Row],[HT_Goals_H]],"D","A"))</f>
        <v>A</v>
      </c>
      <c r="J8" s="9">
        <v>1</v>
      </c>
      <c r="K8" s="9">
        <v>2</v>
      </c>
      <c r="L8" s="9">
        <v>3</v>
      </c>
      <c r="M8" s="9">
        <v>2.25</v>
      </c>
      <c r="N8" s="9">
        <v>2.25</v>
      </c>
      <c r="O8" s="9">
        <v>5.5</v>
      </c>
      <c r="P8" s="4">
        <f>((1/'Método 3'!$M8)+(1/'Método 3'!$N8)+(1/'Método 3'!$O8)-1)</f>
        <v>7.0707070707070718E-2</v>
      </c>
      <c r="Q8" s="4">
        <f>'Método 3'!$M8*(1+'Método 3'!$P8)</f>
        <v>2.4090909090909092</v>
      </c>
      <c r="R8" s="4">
        <f>'Método 3'!$N8*(1+'Método 3'!$P8)</f>
        <v>2.4090909090909092</v>
      </c>
      <c r="S8" s="4">
        <f>'Método 3'!$O8*(1+'Método 3'!$P8)</f>
        <v>5.8888888888888893</v>
      </c>
      <c r="T8" s="4">
        <f>IF('Método 3'!$J8&gt;'Método 3'!$K8,3,IF('Método 3'!$K8='Método 3'!$J8,1,0))</f>
        <v>0</v>
      </c>
      <c r="U8" s="4">
        <f>IF('Método 3'!$J8&lt;'Método 3'!$K8,3,IF('Método 3'!$K8='Método 3'!$J8,1,0))</f>
        <v>3</v>
      </c>
      <c r="V8" s="4">
        <f>(1/'Método 3'!$Q8)*3+(1/'Método 3'!$R8)*1</f>
        <v>1.6603773584905659</v>
      </c>
      <c r="W8" s="4">
        <f>(1/'Método 3'!$S8)*3+(1/'Método 3'!$R8)*1</f>
        <v>0.92452830188679247</v>
      </c>
      <c r="X8" s="4">
        <f>COUNTIF($G$1:G7,G8)+1</f>
        <v>1</v>
      </c>
      <c r="Y8" s="4">
        <f>COUNTIF($H$1:H7,H8)+1</f>
        <v>1</v>
      </c>
      <c r="Z8" s="2" t="str">
        <f>IFERROR(AVERAGEIFS($T$1:T7,$G$1:G7,G8,$X$1:X7,"&gt;="&amp;(X8-5)),"")</f>
        <v/>
      </c>
      <c r="AA8" s="2" t="str">
        <f>IFERROR(AVERAGEIFS($U$1:U7,$H$1:H7,H8,$Y$1:Y7,"&gt;="&amp;(Y8-5)),"")</f>
        <v/>
      </c>
      <c r="AB8" s="2" t="str">
        <f>IFERROR(AVERAGEIFS($V$1:V7,$J$1:J7,J8,$Z$1:Z7,"&gt;="&amp;(Z8-5)),"")</f>
        <v/>
      </c>
      <c r="AC8" s="2" t="str">
        <f>IFERROR(AVERAGEIFS($W$1:W7,$K$1:K7,K8,$AA$1:AA7,"&gt;="&amp;(AA8-5)),"")</f>
        <v/>
      </c>
      <c r="AD8" s="13" t="e">
        <f>Tabela53[[#This Row],[md_exPT_H_6]]-Tabela53[[#This Row],[md_exPT_A_6]]</f>
        <v>#VALUE!</v>
      </c>
      <c r="AE8" s="14">
        <f>IF(Tabela53[[#This Row],[HT_Goals_H]]&gt;Tabela53[[#This Row],[HT_Goals_A]],Tabela53[[#This Row],[HT_Odds_H]]-1,-1)</f>
        <v>-1</v>
      </c>
      <c r="AF8" s="14">
        <f>IF(Tabela53[[#This Row],[HT_Goals_H]]=Tabela53[[#This Row],[HT_Goals_A]],Tabela53[[#This Row],[HT_Odds_H]]-1,-1)</f>
        <v>-1</v>
      </c>
      <c r="AG8" s="14">
        <f>IF(Tabela53[[#This Row],[HT_Goals_H]]&lt;Tabela53[[#This Row],[HT_Goals_A]],Tabela53[[#This Row],[HT_Odds_H]]-1,-1)</f>
        <v>1.25</v>
      </c>
      <c r="AH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" s="13">
        <f>IF(AND(Tabela53[[#This Row],[Odd_real_HHT]]&gt;2.5,Tabela53[[#This Row],[Odd_real_HHT]]&lt;3.3,Tabela53[[#This Row],[xpPT_H_HT]]&gt;1.39,Tabela53[[#This Row],[xpPT_H_HT]]&lt;1.59),1,0)</f>
        <v>0</v>
      </c>
      <c r="AJ8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8" s="28" t="e">
        <f>IF(Tabela53[[#This Row],[Método 1]]=1,0,IF(Tabela53[[#This Row],[dif_xp_H_A]]&lt;=0.354,1,IF(Tabela53[[#This Row],[dif_xp_H_A]]&gt;=0.499,1,0)))</f>
        <v>#VALUE!</v>
      </c>
      <c r="AL8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8" s="29" t="e">
        <f>IF(AND(Tabela53[[#This Row],[dif_xp_H_A]]&gt;0.354,(Tabela53[[#This Row],[dif_xp_H_A]]&lt;0.499)),1,0)</f>
        <v>#VALUE!</v>
      </c>
    </row>
    <row r="9" spans="1:39" hidden="1" x14ac:dyDescent="0.3">
      <c r="A9" s="17">
        <v>8</v>
      </c>
      <c r="B9" s="6">
        <v>5406430</v>
      </c>
      <c r="C9" s="2" t="s">
        <v>14</v>
      </c>
      <c r="D9" s="2" t="s">
        <v>15</v>
      </c>
      <c r="E9" s="7">
        <v>45032.666666666657</v>
      </c>
      <c r="F9" s="2">
        <v>1</v>
      </c>
      <c r="G9" s="2" t="s">
        <v>23</v>
      </c>
      <c r="H9" s="2" t="s">
        <v>33</v>
      </c>
      <c r="I9" s="2" t="str">
        <f>IF(Tabela53[[#This Row],[HT_Goals_A]]&lt;Tabela53[[#This Row],[HT_Goals_H]],"H",IF(Tabela53[[#This Row],[HT_Goals_A]]=Tabela53[[#This Row],[HT_Goals_H]],"D","A"))</f>
        <v>H</v>
      </c>
      <c r="J9" s="2">
        <v>1</v>
      </c>
      <c r="K9" s="2">
        <v>0</v>
      </c>
      <c r="L9" s="2">
        <v>1</v>
      </c>
      <c r="M9" s="2">
        <v>1.83</v>
      </c>
      <c r="N9" s="2">
        <v>2.5</v>
      </c>
      <c r="O9" s="2">
        <v>7.5</v>
      </c>
      <c r="P9" s="4">
        <f>((1/'Método 3'!$M9)+(1/'Método 3'!$N9)+(1/'Método 3'!$O9)-1)</f>
        <v>7.9781420765027367E-2</v>
      </c>
      <c r="Q9" s="4">
        <f>'Método 3'!$M9*(1+'Método 3'!$P9)</f>
        <v>1.9760000000000002</v>
      </c>
      <c r="R9" s="4">
        <f>'Método 3'!$N9*(1+'Método 3'!$P9)</f>
        <v>2.6994535519125682</v>
      </c>
      <c r="S9" s="4">
        <f>'Método 3'!$O9*(1+'Método 3'!$P9)</f>
        <v>8.0983606557377055</v>
      </c>
      <c r="T9" s="4">
        <f>IF('Método 3'!$J9&gt;'Método 3'!$K9,3,IF('Método 3'!$K9='Método 3'!$J9,1,0))</f>
        <v>3</v>
      </c>
      <c r="U9" s="4">
        <f>IF('Método 3'!$J9&lt;'Método 3'!$K9,3,IF('Método 3'!$K9='Método 3'!$J9,1,0))</f>
        <v>0</v>
      </c>
      <c r="V9" s="4">
        <f>(1/'Método 3'!$Q9)*3+(1/'Método 3'!$R9)*1</f>
        <v>1.8886639676113361</v>
      </c>
      <c r="W9" s="4">
        <f>(1/'Método 3'!$S9)*3+(1/'Método 3'!$R9)*1</f>
        <v>0.74089068825910931</v>
      </c>
      <c r="X9" s="4">
        <f>COUNTIF($G$1:G8,G9)+1</f>
        <v>1</v>
      </c>
      <c r="Y9" s="4">
        <f>COUNTIF($H$1:H8,H9)+1</f>
        <v>1</v>
      </c>
      <c r="Z9" s="2" t="str">
        <f>IFERROR(AVERAGEIFS($T$1:T8,$G$1:G8,G9,$X$1:X8,"&gt;="&amp;(X9-5)),"")</f>
        <v/>
      </c>
      <c r="AA9" s="2" t="str">
        <f>IFERROR(AVERAGEIFS($U$1:U8,$H$1:H8,H9,$Y$1:Y8,"&gt;="&amp;(Y9-5)),"")</f>
        <v/>
      </c>
      <c r="AB9" s="2" t="str">
        <f>IFERROR(AVERAGEIFS($V$1:V8,$J$1:J8,J9,$Z$1:Z8,"&gt;="&amp;(Z9-5)),"")</f>
        <v/>
      </c>
      <c r="AC9" s="2" t="str">
        <f>IFERROR(AVERAGEIFS($W$1:W8,$K$1:K8,K9,$AA$1:AA8,"&gt;="&amp;(AA9-5)),"")</f>
        <v/>
      </c>
      <c r="AD9" s="13" t="e">
        <f>Tabela53[[#This Row],[md_exPT_H_6]]-Tabela53[[#This Row],[md_exPT_A_6]]</f>
        <v>#VALUE!</v>
      </c>
      <c r="AE9" s="14">
        <f>IF(Tabela53[[#This Row],[HT_Goals_H]]&gt;Tabela53[[#This Row],[HT_Goals_A]],Tabela53[[#This Row],[HT_Odds_H]]-1,-1)</f>
        <v>0.83000000000000007</v>
      </c>
      <c r="AF9" s="14">
        <f>IF(Tabela53[[#This Row],[HT_Goals_H]]=Tabela53[[#This Row],[HT_Goals_A]],Tabela53[[#This Row],[HT_Odds_H]]-1,-1)</f>
        <v>-1</v>
      </c>
      <c r="AG9" s="14">
        <f>IF(Tabela53[[#This Row],[HT_Goals_H]]&lt;Tabela53[[#This Row],[HT_Goals_A]],Tabela53[[#This Row],[HT_Odds_H]]-1,-1)</f>
        <v>-1</v>
      </c>
      <c r="AH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" s="13">
        <f>IF(AND(Tabela53[[#This Row],[Odd_real_HHT]]&gt;2.5,Tabela53[[#This Row],[Odd_real_HHT]]&lt;3.3,Tabela53[[#This Row],[xpPT_H_HT]]&gt;1.39,Tabela53[[#This Row],[xpPT_H_HT]]&lt;1.59),1,0)</f>
        <v>0</v>
      </c>
      <c r="AJ9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9" s="28" t="e">
        <f>IF(Tabela53[[#This Row],[Método 1]]=1,0,IF(Tabela53[[#This Row],[dif_xp_H_A]]&lt;=0.354,1,IF(Tabela53[[#This Row],[dif_xp_H_A]]&gt;=0.499,1,0)))</f>
        <v>#VALUE!</v>
      </c>
      <c r="AL9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9" s="29" t="e">
        <f>IF(AND(Tabela53[[#This Row],[dif_xp_H_A]]&gt;0.354,(Tabela53[[#This Row],[dif_xp_H_A]]&lt;0.499)),1,0)</f>
        <v>#VALUE!</v>
      </c>
    </row>
    <row r="10" spans="1:39" hidden="1" x14ac:dyDescent="0.3">
      <c r="A10" s="16">
        <v>9</v>
      </c>
      <c r="B10" s="8">
        <v>5406433</v>
      </c>
      <c r="C10" s="9" t="s">
        <v>14</v>
      </c>
      <c r="D10" s="9" t="s">
        <v>15</v>
      </c>
      <c r="E10" s="10">
        <v>45032.666666666657</v>
      </c>
      <c r="F10" s="9">
        <v>1</v>
      </c>
      <c r="G10" s="9" t="s">
        <v>24</v>
      </c>
      <c r="H10" s="9" t="s">
        <v>29</v>
      </c>
      <c r="I10" s="9" t="str">
        <f>IF(Tabela53[[#This Row],[HT_Goals_A]]&lt;Tabela53[[#This Row],[HT_Goals_H]],"H",IF(Tabela53[[#This Row],[HT_Goals_A]]=Tabela53[[#This Row],[HT_Goals_H]],"D","A"))</f>
        <v>D</v>
      </c>
      <c r="J10" s="9">
        <v>0</v>
      </c>
      <c r="K10" s="9">
        <v>0</v>
      </c>
      <c r="L10" s="9">
        <v>0</v>
      </c>
      <c r="M10" s="9">
        <v>2.2999999999999998</v>
      </c>
      <c r="N10" s="9">
        <v>2.1</v>
      </c>
      <c r="O10" s="9">
        <v>6</v>
      </c>
      <c r="P10" s="4">
        <f>((1/'Método 3'!$M10)+(1/'Método 3'!$N10)+(1/'Método 3'!$O10)-1)</f>
        <v>7.7639751552795122E-2</v>
      </c>
      <c r="Q10" s="4">
        <f>'Método 3'!$M10*(1+'Método 3'!$P10)</f>
        <v>2.4785714285714286</v>
      </c>
      <c r="R10" s="4">
        <f>'Método 3'!$N10*(1+'Método 3'!$P10)</f>
        <v>2.2630434782608697</v>
      </c>
      <c r="S10" s="4">
        <f>'Método 3'!$O10*(1+'Método 3'!$P10)</f>
        <v>6.4658385093167707</v>
      </c>
      <c r="T10" s="4">
        <f>IF('Método 3'!$J10&gt;'Método 3'!$K10,3,IF('Método 3'!$K10='Método 3'!$J10,1,0))</f>
        <v>1</v>
      </c>
      <c r="U10" s="4">
        <f>IF('Método 3'!$J10&lt;'Método 3'!$K10,3,IF('Método 3'!$K10='Método 3'!$J10,1,0))</f>
        <v>1</v>
      </c>
      <c r="V10" s="4">
        <f>(1/'Método 3'!$Q10)*3+(1/'Método 3'!$R10)*1</f>
        <v>1.6522574447646492</v>
      </c>
      <c r="W10" s="4">
        <f>(1/'Método 3'!$S10)*3+(1/'Método 3'!$R10)*1</f>
        <v>0.90585975024015353</v>
      </c>
      <c r="X10" s="4">
        <f>COUNTIF($G$1:G9,G10)+1</f>
        <v>1</v>
      </c>
      <c r="Y10" s="4">
        <f>COUNTIF($H$1:H9,H10)+1</f>
        <v>1</v>
      </c>
      <c r="Z10" s="2" t="str">
        <f>IFERROR(AVERAGEIFS($T$1:T9,$G$1:G9,G10,$X$1:X9,"&gt;="&amp;(X10-5)),"")</f>
        <v/>
      </c>
      <c r="AA10" s="2" t="str">
        <f>IFERROR(AVERAGEIFS($U$1:U9,$H$1:H9,H10,$Y$1:Y9,"&gt;="&amp;(Y10-5)),"")</f>
        <v/>
      </c>
      <c r="AB10" s="2" t="str">
        <f>IFERROR(AVERAGEIFS($V$1:V9,$J$1:J9,J10,$Z$1:Z9,"&gt;="&amp;(Z10-5)),"")</f>
        <v/>
      </c>
      <c r="AC10" s="2" t="str">
        <f>IFERROR(AVERAGEIFS($W$1:W9,$K$1:K9,K10,$AA$1:AA9,"&gt;="&amp;(AA10-5)),"")</f>
        <v/>
      </c>
      <c r="AD10" s="13" t="e">
        <f>Tabela53[[#This Row],[md_exPT_H_6]]-Tabela53[[#This Row],[md_exPT_A_6]]</f>
        <v>#VALUE!</v>
      </c>
      <c r="AE10" s="14">
        <f>IF(Tabela53[[#This Row],[HT_Goals_H]]&gt;Tabela53[[#This Row],[HT_Goals_A]],Tabela53[[#This Row],[HT_Odds_H]]-1,-1)</f>
        <v>-1</v>
      </c>
      <c r="AF10" s="14">
        <f>IF(Tabela53[[#This Row],[HT_Goals_H]]=Tabela53[[#This Row],[HT_Goals_A]],Tabela53[[#This Row],[HT_Odds_H]]-1,-1)</f>
        <v>1.2999999999999998</v>
      </c>
      <c r="AG10" s="14">
        <f>IF(Tabela53[[#This Row],[HT_Goals_H]]&lt;Tabela53[[#This Row],[HT_Goals_A]],Tabela53[[#This Row],[HT_Odds_H]]-1,-1)</f>
        <v>-1</v>
      </c>
      <c r="AH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" s="13">
        <f>IF(AND(Tabela53[[#This Row],[Odd_real_HHT]]&gt;2.5,Tabela53[[#This Row],[Odd_real_HHT]]&lt;3.3,Tabela53[[#This Row],[xpPT_H_HT]]&gt;1.39,Tabela53[[#This Row],[xpPT_H_HT]]&lt;1.59),1,0)</f>
        <v>0</v>
      </c>
      <c r="AJ10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0" s="28" t="e">
        <f>IF(Tabela53[[#This Row],[Método 1]]=1,0,IF(Tabela53[[#This Row],[dif_xp_H_A]]&lt;=0.354,1,IF(Tabela53[[#This Row],[dif_xp_H_A]]&gt;=0.499,1,0)))</f>
        <v>#VALUE!</v>
      </c>
      <c r="AL10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0" s="29" t="e">
        <f>IF(AND(Tabela53[[#This Row],[dif_xp_H_A]]&gt;0.354,(Tabela53[[#This Row],[dif_xp_H_A]]&lt;0.499)),1,0)</f>
        <v>#VALUE!</v>
      </c>
    </row>
    <row r="11" spans="1:39" hidden="1" x14ac:dyDescent="0.3">
      <c r="A11" s="17">
        <v>10</v>
      </c>
      <c r="B11" s="6">
        <v>5406436</v>
      </c>
      <c r="C11" s="2" t="s">
        <v>14</v>
      </c>
      <c r="D11" s="2" t="s">
        <v>15</v>
      </c>
      <c r="E11" s="7">
        <v>45032.770833333343</v>
      </c>
      <c r="F11" s="2">
        <v>1</v>
      </c>
      <c r="G11" s="2" t="s">
        <v>25</v>
      </c>
      <c r="H11" s="2" t="s">
        <v>31</v>
      </c>
      <c r="I11" s="2" t="str">
        <f>IF(Tabela53[[#This Row],[HT_Goals_A]]&lt;Tabela53[[#This Row],[HT_Goals_H]],"H",IF(Tabela53[[#This Row],[HT_Goals_A]]=Tabela53[[#This Row],[HT_Goals_H]],"D","A"))</f>
        <v>H</v>
      </c>
      <c r="J11" s="2">
        <v>1</v>
      </c>
      <c r="K11" s="2">
        <v>0</v>
      </c>
      <c r="L11" s="2">
        <v>1</v>
      </c>
      <c r="M11" s="2">
        <v>2.2000000000000002</v>
      </c>
      <c r="N11" s="2">
        <v>2.2000000000000002</v>
      </c>
      <c r="O11" s="2">
        <v>6</v>
      </c>
      <c r="P11" s="4">
        <f>((1/'Método 3'!$M11)+(1/'Método 3'!$N11)+(1/'Método 3'!$O11)-1)</f>
        <v>7.575757575757569E-2</v>
      </c>
      <c r="Q11" s="4">
        <f>'Método 3'!$M11*(1+'Método 3'!$P11)</f>
        <v>2.3666666666666667</v>
      </c>
      <c r="R11" s="4">
        <f>'Método 3'!$N11*(1+'Método 3'!$P11)</f>
        <v>2.3666666666666667</v>
      </c>
      <c r="S11" s="4">
        <f>'Método 3'!$O11*(1+'Método 3'!$P11)</f>
        <v>6.4545454545454541</v>
      </c>
      <c r="T11" s="4">
        <f>IF('Método 3'!$J11&gt;'Método 3'!$K11,3,IF('Método 3'!$K11='Método 3'!$J11,1,0))</f>
        <v>3</v>
      </c>
      <c r="U11" s="4">
        <f>IF('Método 3'!$J11&lt;'Método 3'!$K11,3,IF('Método 3'!$K11='Método 3'!$J11,1,0))</f>
        <v>0</v>
      </c>
      <c r="V11" s="4">
        <f>(1/'Método 3'!$Q11)*3+(1/'Método 3'!$R11)*1</f>
        <v>1.6901408450704225</v>
      </c>
      <c r="W11" s="4">
        <f>(1/'Método 3'!$S11)*3+(1/'Método 3'!$R11)*1</f>
        <v>0.88732394366197187</v>
      </c>
      <c r="X11" s="4">
        <f>COUNTIF($G$1:G10,G11)+1</f>
        <v>1</v>
      </c>
      <c r="Y11" s="4">
        <f>COUNTIF($H$1:H10,H11)+1</f>
        <v>1</v>
      </c>
      <c r="Z11" s="2" t="str">
        <f>IFERROR(AVERAGEIFS($T$1:T10,$G$1:G10,G11,$X$1:X10,"&gt;="&amp;(X11-5)),"")</f>
        <v/>
      </c>
      <c r="AA11" s="2" t="str">
        <f>IFERROR(AVERAGEIFS($U$1:U10,$H$1:H10,H11,$Y$1:Y10,"&gt;="&amp;(Y11-5)),"")</f>
        <v/>
      </c>
      <c r="AB11" s="2" t="str">
        <f>IFERROR(AVERAGEIFS($V$1:V10,$J$1:J10,J11,$Z$1:Z10,"&gt;="&amp;(Z11-5)),"")</f>
        <v/>
      </c>
      <c r="AC11" s="2" t="str">
        <f>IFERROR(AVERAGEIFS($W$1:W10,$K$1:K10,K11,$AA$1:AA10,"&gt;="&amp;(AA11-5)),"")</f>
        <v/>
      </c>
      <c r="AD11" s="13" t="e">
        <f>Tabela53[[#This Row],[md_exPT_H_6]]-Tabela53[[#This Row],[md_exPT_A_6]]</f>
        <v>#VALUE!</v>
      </c>
      <c r="AE11" s="14">
        <f>IF(Tabela53[[#This Row],[HT_Goals_H]]&gt;Tabela53[[#This Row],[HT_Goals_A]],Tabela53[[#This Row],[HT_Odds_H]]-1,-1)</f>
        <v>1.2000000000000002</v>
      </c>
      <c r="AF11" s="14">
        <f>IF(Tabela53[[#This Row],[HT_Goals_H]]=Tabela53[[#This Row],[HT_Goals_A]],Tabela53[[#This Row],[HT_Odds_H]]-1,-1)</f>
        <v>-1</v>
      </c>
      <c r="AG11" s="14">
        <f>IF(Tabela53[[#This Row],[HT_Goals_H]]&lt;Tabela53[[#This Row],[HT_Goals_A]],Tabela53[[#This Row],[HT_Odds_H]]-1,-1)</f>
        <v>-1</v>
      </c>
      <c r="AH1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" s="13">
        <f>IF(AND(Tabela53[[#This Row],[Odd_real_HHT]]&gt;2.5,Tabela53[[#This Row],[Odd_real_HHT]]&lt;3.3,Tabela53[[#This Row],[xpPT_H_HT]]&gt;1.39,Tabela53[[#This Row],[xpPT_H_HT]]&lt;1.59),1,0)</f>
        <v>0</v>
      </c>
      <c r="AJ11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1" s="28" t="e">
        <f>IF(Tabela53[[#This Row],[Método 1]]=1,0,IF(Tabela53[[#This Row],[dif_xp_H_A]]&lt;=0.354,1,IF(Tabela53[[#This Row],[dif_xp_H_A]]&gt;=0.499,1,0)))</f>
        <v>#VALUE!</v>
      </c>
      <c r="AL11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1" s="29" t="e">
        <f>IF(AND(Tabela53[[#This Row],[dif_xp_H_A]]&gt;0.354,(Tabela53[[#This Row],[dif_xp_H_A]]&lt;0.499)),1,0)</f>
        <v>#VALUE!</v>
      </c>
    </row>
    <row r="12" spans="1:39" hidden="1" x14ac:dyDescent="0.3">
      <c r="A12" s="16">
        <v>11</v>
      </c>
      <c r="B12" s="8">
        <v>5406440</v>
      </c>
      <c r="C12" s="9" t="s">
        <v>14</v>
      </c>
      <c r="D12" s="9" t="s">
        <v>15</v>
      </c>
      <c r="E12" s="10">
        <v>45038.666666666657</v>
      </c>
      <c r="F12" s="9">
        <v>2</v>
      </c>
      <c r="G12" s="9" t="s">
        <v>26</v>
      </c>
      <c r="H12" s="9" t="s">
        <v>20</v>
      </c>
      <c r="I12" s="9" t="str">
        <f>IF(Tabela53[[#This Row],[HT_Goals_A]]&lt;Tabela53[[#This Row],[HT_Goals_H]],"H",IF(Tabela53[[#This Row],[HT_Goals_A]]=Tabela53[[#This Row],[HT_Goals_H]],"D","A"))</f>
        <v>H</v>
      </c>
      <c r="J12" s="9">
        <v>1</v>
      </c>
      <c r="K12" s="9">
        <v>0</v>
      </c>
      <c r="L12" s="9">
        <v>1</v>
      </c>
      <c r="M12" s="9">
        <v>2.25</v>
      </c>
      <c r="N12" s="9">
        <v>2.2000000000000002</v>
      </c>
      <c r="O12" s="9">
        <v>5.5</v>
      </c>
      <c r="P12" s="4">
        <f>((1/'Método 3'!$M12)+(1/'Método 3'!$N12)+(1/'Método 3'!$O12)-1)</f>
        <v>8.0808080808080884E-2</v>
      </c>
      <c r="Q12" s="4">
        <f>'Método 3'!$M12*(1+'Método 3'!$P12)</f>
        <v>2.4318181818181821</v>
      </c>
      <c r="R12" s="4">
        <f>'Método 3'!$N12*(1+'Método 3'!$P12)</f>
        <v>2.3777777777777782</v>
      </c>
      <c r="S12" s="4">
        <f>'Método 3'!$O12*(1+'Método 3'!$P12)</f>
        <v>5.9444444444444446</v>
      </c>
      <c r="T12" s="4">
        <f>IF('Método 3'!$J12&gt;'Método 3'!$K12,3,IF('Método 3'!$K12='Método 3'!$J12,1,0))</f>
        <v>3</v>
      </c>
      <c r="U12" s="4">
        <f>IF('Método 3'!$J12&lt;'Método 3'!$K12,3,IF('Método 3'!$K12='Método 3'!$J12,1,0))</f>
        <v>0</v>
      </c>
      <c r="V12" s="4">
        <f>(1/'Método 3'!$Q12)*3+(1/'Método 3'!$R12)*1</f>
        <v>1.6542056074766351</v>
      </c>
      <c r="W12" s="4">
        <f>(1/'Método 3'!$S12)*3+(1/'Método 3'!$R12)*1</f>
        <v>0.92523364485981296</v>
      </c>
      <c r="X12" s="4">
        <f>COUNTIF($G$1:G11,G12)+1</f>
        <v>1</v>
      </c>
      <c r="Y12" s="4">
        <f>COUNTIF($H$1:H11,H12)+1</f>
        <v>1</v>
      </c>
      <c r="Z12" s="2" t="str">
        <f>IFERROR(AVERAGEIFS($T$1:T11,$G$1:G11,G12,$X$1:X11,"&gt;="&amp;(X12-5)),"")</f>
        <v/>
      </c>
      <c r="AA12" s="2" t="str">
        <f>IFERROR(AVERAGEIFS($U$1:U11,$H$1:H11,H12,$Y$1:Y11,"&gt;="&amp;(Y12-5)),"")</f>
        <v/>
      </c>
      <c r="AB12" s="2" t="str">
        <f>IFERROR(AVERAGEIFS($V$1:V11,$J$1:J11,J12,$Z$1:Z11,"&gt;="&amp;(Z12-5)),"")</f>
        <v/>
      </c>
      <c r="AC12" s="2" t="str">
        <f>IFERROR(AVERAGEIFS($W$1:W11,$K$1:K11,K12,$AA$1:AA11,"&gt;="&amp;(AA12-5)),"")</f>
        <v/>
      </c>
      <c r="AD12" s="13" t="e">
        <f>Tabela53[[#This Row],[md_exPT_H_6]]-Tabela53[[#This Row],[md_exPT_A_6]]</f>
        <v>#VALUE!</v>
      </c>
      <c r="AE12" s="14">
        <f>IF(Tabela53[[#This Row],[HT_Goals_H]]&gt;Tabela53[[#This Row],[HT_Goals_A]],Tabela53[[#This Row],[HT_Odds_H]]-1,-1)</f>
        <v>1.25</v>
      </c>
      <c r="AF12" s="14">
        <f>IF(Tabela53[[#This Row],[HT_Goals_H]]=Tabela53[[#This Row],[HT_Goals_A]],Tabela53[[#This Row],[HT_Odds_H]]-1,-1)</f>
        <v>-1</v>
      </c>
      <c r="AG12" s="14">
        <f>IF(Tabela53[[#This Row],[HT_Goals_H]]&lt;Tabela53[[#This Row],[HT_Goals_A]],Tabela53[[#This Row],[HT_Odds_H]]-1,-1)</f>
        <v>-1</v>
      </c>
      <c r="AH1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" s="13">
        <f>IF(AND(Tabela53[[#This Row],[Odd_real_HHT]]&gt;2.5,Tabela53[[#This Row],[Odd_real_HHT]]&lt;3.3,Tabela53[[#This Row],[xpPT_H_HT]]&gt;1.39,Tabela53[[#This Row],[xpPT_H_HT]]&lt;1.59),1,0)</f>
        <v>0</v>
      </c>
      <c r="AJ12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2" s="28" t="e">
        <f>IF(Tabela53[[#This Row],[Método 1]]=1,0,IF(Tabela53[[#This Row],[dif_xp_H_A]]&lt;=0.354,1,IF(Tabela53[[#This Row],[dif_xp_H_A]]&gt;=0.499,1,0)))</f>
        <v>#VALUE!</v>
      </c>
      <c r="AL12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2" s="29" t="e">
        <f>IF(AND(Tabela53[[#This Row],[dif_xp_H_A]]&gt;0.354,(Tabela53[[#This Row],[dif_xp_H_A]]&lt;0.499)),1,0)</f>
        <v>#VALUE!</v>
      </c>
    </row>
    <row r="13" spans="1:39" hidden="1" x14ac:dyDescent="0.3">
      <c r="A13" s="17">
        <v>12</v>
      </c>
      <c r="B13" s="6">
        <v>5406449</v>
      </c>
      <c r="C13" s="2" t="s">
        <v>14</v>
      </c>
      <c r="D13" s="2" t="s">
        <v>15</v>
      </c>
      <c r="E13" s="7">
        <v>45038.770833333343</v>
      </c>
      <c r="F13" s="2">
        <v>2</v>
      </c>
      <c r="G13" s="2" t="s">
        <v>27</v>
      </c>
      <c r="H13" s="2" t="s">
        <v>19</v>
      </c>
      <c r="I13" s="2" t="str">
        <f>IF(Tabela53[[#This Row],[HT_Goals_A]]&lt;Tabela53[[#This Row],[HT_Goals_H]],"H",IF(Tabela53[[#This Row],[HT_Goals_A]]=Tabela53[[#This Row],[HT_Goals_H]],"D","A"))</f>
        <v>D</v>
      </c>
      <c r="J13" s="2">
        <v>0</v>
      </c>
      <c r="K13" s="2">
        <v>0</v>
      </c>
      <c r="L13" s="2">
        <v>0</v>
      </c>
      <c r="M13" s="2">
        <v>3.1</v>
      </c>
      <c r="N13" s="2">
        <v>2.0499999999999998</v>
      </c>
      <c r="O13" s="2">
        <v>3.75</v>
      </c>
      <c r="P13" s="4">
        <f>((1/'Método 3'!$M13)+(1/'Método 3'!$N13)+(1/'Método 3'!$O13)-1)</f>
        <v>7.7052189876737565E-2</v>
      </c>
      <c r="Q13" s="4">
        <f>'Método 3'!$M13*(1+'Método 3'!$P13)</f>
        <v>3.3388617886178866</v>
      </c>
      <c r="R13" s="4">
        <f>'Método 3'!$N13*(1+'Método 3'!$P13)</f>
        <v>2.2079569892473119</v>
      </c>
      <c r="S13" s="4">
        <f>'Método 3'!$O13*(1+'Método 3'!$P13)</f>
        <v>4.0389457120377656</v>
      </c>
      <c r="T13" s="4">
        <f>IF('Método 3'!$J13&gt;'Método 3'!$K13,3,IF('Método 3'!$K13='Método 3'!$J13,1,0))</f>
        <v>1</v>
      </c>
      <c r="U13" s="4">
        <f>IF('Método 3'!$J13&lt;'Método 3'!$K13,3,IF('Método 3'!$K13='Método 3'!$J13,1,0))</f>
        <v>1</v>
      </c>
      <c r="V13" s="4">
        <f>(1/'Método 3'!$Q13)*3+(1/'Método 3'!$R13)*1</f>
        <v>1.3514171617804616</v>
      </c>
      <c r="W13" s="4">
        <f>(1/'Método 3'!$S13)*3+(1/'Método 3'!$R13)*1</f>
        <v>1.1956754650823025</v>
      </c>
      <c r="X13" s="4">
        <f>COUNTIF($G$1:G12,G13)+1</f>
        <v>1</v>
      </c>
      <c r="Y13" s="4">
        <f>COUNTIF($H$1:H12,H13)+1</f>
        <v>1</v>
      </c>
      <c r="Z13" s="2" t="str">
        <f>IFERROR(AVERAGEIFS($T$1:T12,$G$1:G12,G13,$X$1:X12,"&gt;="&amp;(X13-5)),"")</f>
        <v/>
      </c>
      <c r="AA13" s="2" t="str">
        <f>IFERROR(AVERAGEIFS($U$1:U12,$H$1:H12,H13,$Y$1:Y12,"&gt;="&amp;(Y13-5)),"")</f>
        <v/>
      </c>
      <c r="AB13" s="2" t="str">
        <f>IFERROR(AVERAGEIFS($V$1:V12,$J$1:J12,J13,$Z$1:Z12,"&gt;="&amp;(Z13-5)),"")</f>
        <v/>
      </c>
      <c r="AC13" s="2" t="str">
        <f>IFERROR(AVERAGEIFS($W$1:W12,$K$1:K12,K13,$AA$1:AA12,"&gt;="&amp;(AA13-5)),"")</f>
        <v/>
      </c>
      <c r="AD13" s="13" t="e">
        <f>Tabela53[[#This Row],[md_exPT_H_6]]-Tabela53[[#This Row],[md_exPT_A_6]]</f>
        <v>#VALUE!</v>
      </c>
      <c r="AE13" s="14">
        <f>IF(Tabela53[[#This Row],[HT_Goals_H]]&gt;Tabela53[[#This Row],[HT_Goals_A]],Tabela53[[#This Row],[HT_Odds_H]]-1,-1)</f>
        <v>-1</v>
      </c>
      <c r="AF13" s="14">
        <f>IF(Tabela53[[#This Row],[HT_Goals_H]]=Tabela53[[#This Row],[HT_Goals_A]],Tabela53[[#This Row],[HT_Odds_H]]-1,-1)</f>
        <v>2.1</v>
      </c>
      <c r="AG13" s="14">
        <f>IF(Tabela53[[#This Row],[HT_Goals_H]]&lt;Tabela53[[#This Row],[HT_Goals_A]],Tabela53[[#This Row],[HT_Odds_H]]-1,-1)</f>
        <v>-1</v>
      </c>
      <c r="AH1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" s="13">
        <f>IF(AND(Tabela53[[#This Row],[Odd_real_HHT]]&gt;2.5,Tabela53[[#This Row],[Odd_real_HHT]]&lt;3.3,Tabela53[[#This Row],[xpPT_H_HT]]&gt;1.39,Tabela53[[#This Row],[xpPT_H_HT]]&lt;1.59),1,0)</f>
        <v>0</v>
      </c>
      <c r="AJ13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3" s="28" t="e">
        <f>IF(Tabela53[[#This Row],[Método 1]]=1,0,IF(Tabela53[[#This Row],[dif_xp_H_A]]&lt;=0.354,1,IF(Tabela53[[#This Row],[dif_xp_H_A]]&gt;=0.499,1,0)))</f>
        <v>#VALUE!</v>
      </c>
      <c r="AL13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3" s="29" t="e">
        <f>IF(AND(Tabela53[[#This Row],[dif_xp_H_A]]&gt;0.354,(Tabela53[[#This Row],[dif_xp_H_A]]&lt;0.499)),1,0)</f>
        <v>#VALUE!</v>
      </c>
    </row>
    <row r="14" spans="1:39" hidden="1" x14ac:dyDescent="0.3">
      <c r="A14" s="16">
        <v>13</v>
      </c>
      <c r="B14" s="8">
        <v>5406442</v>
      </c>
      <c r="C14" s="9" t="s">
        <v>14</v>
      </c>
      <c r="D14" s="9" t="s">
        <v>15</v>
      </c>
      <c r="E14" s="10">
        <v>45038.770833333343</v>
      </c>
      <c r="F14" s="9">
        <v>2</v>
      </c>
      <c r="G14" s="9" t="s">
        <v>28</v>
      </c>
      <c r="H14" s="9" t="s">
        <v>17</v>
      </c>
      <c r="I14" s="9" t="str">
        <f>IF(Tabela53[[#This Row],[HT_Goals_A]]&lt;Tabela53[[#This Row],[HT_Goals_H]],"H",IF(Tabela53[[#This Row],[HT_Goals_A]]=Tabela53[[#This Row],[HT_Goals_H]],"D","A"))</f>
        <v>H</v>
      </c>
      <c r="J14" s="9">
        <v>1</v>
      </c>
      <c r="K14" s="9">
        <v>0</v>
      </c>
      <c r="L14" s="9">
        <v>1</v>
      </c>
      <c r="M14" s="9">
        <v>2.4</v>
      </c>
      <c r="N14" s="9">
        <v>2.2000000000000002</v>
      </c>
      <c r="O14" s="9">
        <v>5</v>
      </c>
      <c r="P14" s="4">
        <f>((1/'Método 3'!$M14)+(1/'Método 3'!$N14)+(1/'Método 3'!$O14)-1)</f>
        <v>7.1212121212121282E-2</v>
      </c>
      <c r="Q14" s="4">
        <f>'Método 3'!$M14*(1+'Método 3'!$P14)</f>
        <v>2.5709090909090908</v>
      </c>
      <c r="R14" s="4">
        <f>'Método 3'!$N14*(1+'Método 3'!$P14)</f>
        <v>2.3566666666666669</v>
      </c>
      <c r="S14" s="4">
        <f>'Método 3'!$O14*(1+'Método 3'!$P14)</f>
        <v>5.3560606060606064</v>
      </c>
      <c r="T14" s="4">
        <f>IF('Método 3'!$J14&gt;'Método 3'!$K14,3,IF('Método 3'!$K14='Método 3'!$J14,1,0))</f>
        <v>3</v>
      </c>
      <c r="U14" s="4">
        <f>IF('Método 3'!$J14&lt;'Método 3'!$K14,3,IF('Método 3'!$K14='Método 3'!$J14,1,0))</f>
        <v>0</v>
      </c>
      <c r="V14" s="4">
        <f>(1/'Método 3'!$Q14)*3+(1/'Método 3'!$R14)*1</f>
        <v>1.5912305516265912</v>
      </c>
      <c r="W14" s="4">
        <f>(1/'Método 3'!$S14)*3+(1/'Método 3'!$R14)*1</f>
        <v>0.98444130127298424</v>
      </c>
      <c r="X14" s="4">
        <f>COUNTIF($G$1:G13,G14)+1</f>
        <v>1</v>
      </c>
      <c r="Y14" s="4">
        <f>COUNTIF($H$1:H13,H14)+1</f>
        <v>1</v>
      </c>
      <c r="Z14" s="2" t="str">
        <f>IFERROR(AVERAGEIFS($T$1:T13,$G$1:G13,G14,$X$1:X13,"&gt;="&amp;(X14-5)),"")</f>
        <v/>
      </c>
      <c r="AA14" s="2" t="str">
        <f>IFERROR(AVERAGEIFS($U$1:U13,$H$1:H13,H14,$Y$1:Y13,"&gt;="&amp;(Y14-5)),"")</f>
        <v/>
      </c>
      <c r="AB14" s="2" t="str">
        <f>IFERROR(AVERAGEIFS($V$1:V13,$J$1:J13,J14,$Z$1:Z13,"&gt;="&amp;(Z14-5)),"")</f>
        <v/>
      </c>
      <c r="AC14" s="2" t="str">
        <f>IFERROR(AVERAGEIFS($W$1:W13,$K$1:K13,K14,$AA$1:AA13,"&gt;="&amp;(AA14-5)),"")</f>
        <v/>
      </c>
      <c r="AD14" s="13" t="e">
        <f>Tabela53[[#This Row],[md_exPT_H_6]]-Tabela53[[#This Row],[md_exPT_A_6]]</f>
        <v>#VALUE!</v>
      </c>
      <c r="AE14" s="14">
        <f>IF(Tabela53[[#This Row],[HT_Goals_H]]&gt;Tabela53[[#This Row],[HT_Goals_A]],Tabela53[[#This Row],[HT_Odds_H]]-1,-1)</f>
        <v>1.4</v>
      </c>
      <c r="AF14" s="14">
        <f>IF(Tabela53[[#This Row],[HT_Goals_H]]=Tabela53[[#This Row],[HT_Goals_A]],Tabela53[[#This Row],[HT_Odds_H]]-1,-1)</f>
        <v>-1</v>
      </c>
      <c r="AG14" s="14">
        <f>IF(Tabela53[[#This Row],[HT_Goals_H]]&lt;Tabela53[[#This Row],[HT_Goals_A]],Tabela53[[#This Row],[HT_Odds_H]]-1,-1)</f>
        <v>-1</v>
      </c>
      <c r="AH1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" s="13">
        <f>IF(AND(Tabela53[[#This Row],[Odd_real_HHT]]&gt;2.5,Tabela53[[#This Row],[Odd_real_HHT]]&lt;3.3,Tabela53[[#This Row],[xpPT_H_HT]]&gt;1.39,Tabela53[[#This Row],[xpPT_H_HT]]&lt;1.59),1,0)</f>
        <v>0</v>
      </c>
      <c r="AJ14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4" s="28" t="e">
        <f>IF(Tabela53[[#This Row],[Método 1]]=1,0,IF(Tabela53[[#This Row],[dif_xp_H_A]]&lt;=0.354,1,IF(Tabela53[[#This Row],[dif_xp_H_A]]&gt;=0.499,1,0)))</f>
        <v>#VALUE!</v>
      </c>
      <c r="AL14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" s="29" t="e">
        <f>IF(AND(Tabela53[[#This Row],[dif_xp_H_A]]&gt;0.354,(Tabela53[[#This Row],[dif_xp_H_A]]&lt;0.499)),1,0)</f>
        <v>#VALUE!</v>
      </c>
    </row>
    <row r="15" spans="1:39" hidden="1" x14ac:dyDescent="0.3">
      <c r="A15" s="17">
        <v>14</v>
      </c>
      <c r="B15" s="6">
        <v>5406445</v>
      </c>
      <c r="C15" s="2" t="s">
        <v>14</v>
      </c>
      <c r="D15" s="2" t="s">
        <v>15</v>
      </c>
      <c r="E15" s="7">
        <v>45038.875</v>
      </c>
      <c r="F15" s="2">
        <v>2</v>
      </c>
      <c r="G15" s="2" t="s">
        <v>29</v>
      </c>
      <c r="H15" s="2" t="s">
        <v>25</v>
      </c>
      <c r="I15" s="2" t="str">
        <f>IF(Tabela53[[#This Row],[HT_Goals_A]]&lt;Tabela53[[#This Row],[HT_Goals_H]],"H",IF(Tabela53[[#This Row],[HT_Goals_A]]=Tabela53[[#This Row],[HT_Goals_H]],"D","A"))</f>
        <v>D</v>
      </c>
      <c r="J15" s="2">
        <v>0</v>
      </c>
      <c r="K15" s="2">
        <v>0</v>
      </c>
      <c r="L15" s="2">
        <v>0</v>
      </c>
      <c r="M15" s="2">
        <v>3.25</v>
      </c>
      <c r="N15" s="2">
        <v>2</v>
      </c>
      <c r="O15" s="2">
        <v>3.6</v>
      </c>
      <c r="P15" s="4">
        <f>((1/'Método 3'!$M15)+(1/'Método 3'!$N15)+(1/'Método 3'!$O15)-1)</f>
        <v>8.5470085470085611E-2</v>
      </c>
      <c r="Q15" s="4">
        <f>'Método 3'!$M15*(1+'Método 3'!$P15)</f>
        <v>3.5277777777777781</v>
      </c>
      <c r="R15" s="4">
        <f>'Método 3'!$N15*(1+'Método 3'!$P15)</f>
        <v>2.1709401709401712</v>
      </c>
      <c r="S15" s="4">
        <f>'Método 3'!$O15*(1+'Método 3'!$P15)</f>
        <v>3.9076923076923085</v>
      </c>
      <c r="T15" s="4">
        <f>IF('Método 3'!$J15&gt;'Método 3'!$K15,3,IF('Método 3'!$K15='Método 3'!$J15,1,0))</f>
        <v>1</v>
      </c>
      <c r="U15" s="4">
        <f>IF('Método 3'!$J15&lt;'Método 3'!$K15,3,IF('Método 3'!$K15='Método 3'!$J15,1,0))</f>
        <v>1</v>
      </c>
      <c r="V15" s="4">
        <f>(1/'Método 3'!$Q15)*3+(1/'Método 3'!$R15)*1</f>
        <v>1.311023622047244</v>
      </c>
      <c r="W15" s="4">
        <f>(1/'Método 3'!$S15)*3+(1/'Método 3'!$R15)*1</f>
        <v>1.228346456692913</v>
      </c>
      <c r="X15" s="4">
        <f>COUNTIF($G$1:G14,G15)+1</f>
        <v>1</v>
      </c>
      <c r="Y15" s="4">
        <f>COUNTIF($H$1:H14,H15)+1</f>
        <v>1</v>
      </c>
      <c r="Z15" s="2" t="str">
        <f>IFERROR(AVERAGEIFS($T$1:T14,$G$1:G14,G15,$X$1:X14,"&gt;="&amp;(X15-5)),"")</f>
        <v/>
      </c>
      <c r="AA15" s="2" t="str">
        <f>IFERROR(AVERAGEIFS($U$1:U14,$H$1:H14,H15,$Y$1:Y14,"&gt;="&amp;(Y15-5)),"")</f>
        <v/>
      </c>
      <c r="AB15" s="2" t="str">
        <f>IFERROR(AVERAGEIFS($V$1:V14,$J$1:J14,J15,$Z$1:Z14,"&gt;="&amp;(Z15-5)),"")</f>
        <v/>
      </c>
      <c r="AC15" s="2" t="str">
        <f>IFERROR(AVERAGEIFS($W$1:W14,$K$1:K14,K15,$AA$1:AA14,"&gt;="&amp;(AA15-5)),"")</f>
        <v/>
      </c>
      <c r="AD15" s="13" t="e">
        <f>Tabela53[[#This Row],[md_exPT_H_6]]-Tabela53[[#This Row],[md_exPT_A_6]]</f>
        <v>#VALUE!</v>
      </c>
      <c r="AE15" s="14">
        <f>IF(Tabela53[[#This Row],[HT_Goals_H]]&gt;Tabela53[[#This Row],[HT_Goals_A]],Tabela53[[#This Row],[HT_Odds_H]]-1,-1)</f>
        <v>-1</v>
      </c>
      <c r="AF15" s="14">
        <f>IF(Tabela53[[#This Row],[HT_Goals_H]]=Tabela53[[#This Row],[HT_Goals_A]],Tabela53[[#This Row],[HT_Odds_H]]-1,-1)</f>
        <v>2.25</v>
      </c>
      <c r="AG15" s="14">
        <f>IF(Tabela53[[#This Row],[HT_Goals_H]]&lt;Tabela53[[#This Row],[HT_Goals_A]],Tabela53[[#This Row],[HT_Odds_H]]-1,-1)</f>
        <v>-1</v>
      </c>
      <c r="AH1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" s="13">
        <f>IF(AND(Tabela53[[#This Row],[Odd_real_HHT]]&gt;2.5,Tabela53[[#This Row],[Odd_real_HHT]]&lt;3.3,Tabela53[[#This Row],[xpPT_H_HT]]&gt;1.39,Tabela53[[#This Row],[xpPT_H_HT]]&lt;1.59),1,0)</f>
        <v>0</v>
      </c>
      <c r="AJ15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5" s="28" t="e">
        <f>IF(Tabela53[[#This Row],[Método 1]]=1,0,IF(Tabela53[[#This Row],[dif_xp_H_A]]&lt;=0.354,1,IF(Tabela53[[#This Row],[dif_xp_H_A]]&gt;=0.499,1,0)))</f>
        <v>#VALUE!</v>
      </c>
      <c r="AL15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5" s="29" t="e">
        <f>IF(AND(Tabela53[[#This Row],[dif_xp_H_A]]&gt;0.354,(Tabela53[[#This Row],[dif_xp_H_A]]&lt;0.499)),1,0)</f>
        <v>#VALUE!</v>
      </c>
    </row>
    <row r="16" spans="1:39" hidden="1" x14ac:dyDescent="0.3">
      <c r="A16" s="16">
        <v>15</v>
      </c>
      <c r="B16" s="8">
        <v>5406446</v>
      </c>
      <c r="C16" s="9" t="s">
        <v>14</v>
      </c>
      <c r="D16" s="9" t="s">
        <v>15</v>
      </c>
      <c r="E16" s="10">
        <v>45039.458333333343</v>
      </c>
      <c r="F16" s="9">
        <v>2</v>
      </c>
      <c r="G16" s="9" t="s">
        <v>30</v>
      </c>
      <c r="H16" s="9" t="s">
        <v>23</v>
      </c>
      <c r="I16" s="9" t="str">
        <f>IF(Tabela53[[#This Row],[HT_Goals_A]]&lt;Tabela53[[#This Row],[HT_Goals_H]],"H",IF(Tabela53[[#This Row],[HT_Goals_A]]=Tabela53[[#This Row],[HT_Goals_H]],"D","A"))</f>
        <v>D</v>
      </c>
      <c r="J16" s="9">
        <v>0</v>
      </c>
      <c r="K16" s="9">
        <v>0</v>
      </c>
      <c r="L16" s="9">
        <v>0</v>
      </c>
      <c r="M16" s="9">
        <v>3.4</v>
      </c>
      <c r="N16" s="9">
        <v>2.0499999999999998</v>
      </c>
      <c r="O16" s="9">
        <v>3.4</v>
      </c>
      <c r="P16" s="4">
        <f>((1/'Método 3'!$M16)+(1/'Método 3'!$N16)+(1/'Método 3'!$O16)-1)</f>
        <v>7.6040172166427666E-2</v>
      </c>
      <c r="Q16" s="4">
        <f>'Método 3'!$M16*(1+'Método 3'!$P16)</f>
        <v>3.6585365853658538</v>
      </c>
      <c r="R16" s="4">
        <f>'Método 3'!$N16*(1+'Método 3'!$P16)</f>
        <v>2.2058823529411766</v>
      </c>
      <c r="S16" s="4">
        <f>'Método 3'!$O16*(1+'Método 3'!$P16)</f>
        <v>3.6585365853658538</v>
      </c>
      <c r="T16" s="4">
        <f>IF('Método 3'!$J16&gt;'Método 3'!$K16,3,IF('Método 3'!$K16='Método 3'!$J16,1,0))</f>
        <v>1</v>
      </c>
      <c r="U16" s="4">
        <f>IF('Método 3'!$J16&lt;'Método 3'!$K16,3,IF('Método 3'!$K16='Método 3'!$J16,1,0))</f>
        <v>1</v>
      </c>
      <c r="V16" s="4">
        <f>(1/'Método 3'!$Q16)*3+(1/'Método 3'!$R16)*1</f>
        <v>1.2733333333333332</v>
      </c>
      <c r="W16" s="4">
        <f>(1/'Método 3'!$S16)*3+(1/'Método 3'!$R16)*1</f>
        <v>1.2733333333333332</v>
      </c>
      <c r="X16" s="4">
        <f>COUNTIF($G$1:G15,G16)+1</f>
        <v>1</v>
      </c>
      <c r="Y16" s="4">
        <f>COUNTIF($H$1:H15,H16)+1</f>
        <v>1</v>
      </c>
      <c r="Z16" s="2" t="str">
        <f>IFERROR(AVERAGEIFS($T$1:T15,$G$1:G15,G16,$X$1:X15,"&gt;="&amp;(X16-5)),"")</f>
        <v/>
      </c>
      <c r="AA16" s="2" t="str">
        <f>IFERROR(AVERAGEIFS($U$1:U15,$H$1:H15,H16,$Y$1:Y15,"&gt;="&amp;(Y16-5)),"")</f>
        <v/>
      </c>
      <c r="AB16" s="2" t="str">
        <f>IFERROR(AVERAGEIFS($V$1:V15,$J$1:J15,J16,$Z$1:Z15,"&gt;="&amp;(Z16-5)),"")</f>
        <v/>
      </c>
      <c r="AC16" s="2" t="str">
        <f>IFERROR(AVERAGEIFS($W$1:W15,$K$1:K15,K16,$AA$1:AA15,"&gt;="&amp;(AA16-5)),"")</f>
        <v/>
      </c>
      <c r="AD16" s="13" t="e">
        <f>Tabela53[[#This Row],[md_exPT_H_6]]-Tabela53[[#This Row],[md_exPT_A_6]]</f>
        <v>#VALUE!</v>
      </c>
      <c r="AE16" s="14">
        <f>IF(Tabela53[[#This Row],[HT_Goals_H]]&gt;Tabela53[[#This Row],[HT_Goals_A]],Tabela53[[#This Row],[HT_Odds_H]]-1,-1)</f>
        <v>-1</v>
      </c>
      <c r="AF16" s="14">
        <f>IF(Tabela53[[#This Row],[HT_Goals_H]]=Tabela53[[#This Row],[HT_Goals_A]],Tabela53[[#This Row],[HT_Odds_H]]-1,-1)</f>
        <v>2.4</v>
      </c>
      <c r="AG16" s="14">
        <f>IF(Tabela53[[#This Row],[HT_Goals_H]]&lt;Tabela53[[#This Row],[HT_Goals_A]],Tabela53[[#This Row],[HT_Odds_H]]-1,-1)</f>
        <v>-1</v>
      </c>
      <c r="AH1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" s="13">
        <f>IF(AND(Tabela53[[#This Row],[Odd_real_HHT]]&gt;2.5,Tabela53[[#This Row],[Odd_real_HHT]]&lt;3.3,Tabela53[[#This Row],[xpPT_H_HT]]&gt;1.39,Tabela53[[#This Row],[xpPT_H_HT]]&lt;1.59),1,0)</f>
        <v>0</v>
      </c>
      <c r="AJ16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6" s="28" t="e">
        <f>IF(Tabela53[[#This Row],[Método 1]]=1,0,IF(Tabela53[[#This Row],[dif_xp_H_A]]&lt;=0.354,1,IF(Tabela53[[#This Row],[dif_xp_H_A]]&gt;=0.499,1,0)))</f>
        <v>#VALUE!</v>
      </c>
      <c r="AL16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6" s="29" t="e">
        <f>IF(AND(Tabela53[[#This Row],[dif_xp_H_A]]&gt;0.354,(Tabela53[[#This Row],[dif_xp_H_A]]&lt;0.499)),1,0)</f>
        <v>#VALUE!</v>
      </c>
    </row>
    <row r="17" spans="1:39" hidden="1" x14ac:dyDescent="0.3">
      <c r="A17" s="17">
        <v>16</v>
      </c>
      <c r="B17" s="6">
        <v>5406443</v>
      </c>
      <c r="C17" s="2" t="s">
        <v>14</v>
      </c>
      <c r="D17" s="2" t="s">
        <v>15</v>
      </c>
      <c r="E17" s="7">
        <v>45039.666666666657</v>
      </c>
      <c r="F17" s="2">
        <v>2</v>
      </c>
      <c r="G17" s="2" t="s">
        <v>31</v>
      </c>
      <c r="H17" s="2" t="s">
        <v>22</v>
      </c>
      <c r="I17" s="2" t="str">
        <f>IF(Tabela53[[#This Row],[HT_Goals_A]]&lt;Tabela53[[#This Row],[HT_Goals_H]],"H",IF(Tabela53[[#This Row],[HT_Goals_A]]=Tabela53[[#This Row],[HT_Goals_H]],"D","A"))</f>
        <v>D</v>
      </c>
      <c r="J17" s="2">
        <v>0</v>
      </c>
      <c r="K17" s="2">
        <v>0</v>
      </c>
      <c r="L17" s="2">
        <v>0</v>
      </c>
      <c r="M17" s="2">
        <v>3.75</v>
      </c>
      <c r="N17" s="2">
        <v>2</v>
      </c>
      <c r="O17" s="2">
        <v>3.1</v>
      </c>
      <c r="P17" s="4">
        <f>((1/'Método 3'!$M17)+(1/'Método 3'!$N17)+(1/'Método 3'!$O17)-1)</f>
        <v>8.9247311827956866E-2</v>
      </c>
      <c r="Q17" s="4">
        <f>'Método 3'!$M17*(1+'Método 3'!$P17)</f>
        <v>4.0846774193548381</v>
      </c>
      <c r="R17" s="4">
        <f>'Método 3'!$N17*(1+'Método 3'!$P17)</f>
        <v>2.1784946236559137</v>
      </c>
      <c r="S17" s="4">
        <f>'Método 3'!$O17*(1+'Método 3'!$P17)</f>
        <v>3.3766666666666665</v>
      </c>
      <c r="T17" s="4">
        <f>IF('Método 3'!$J17&gt;'Método 3'!$K17,3,IF('Método 3'!$K17='Método 3'!$J17,1,0))</f>
        <v>1</v>
      </c>
      <c r="U17" s="4">
        <f>IF('Método 3'!$J17&lt;'Método 3'!$K17,3,IF('Método 3'!$K17='Método 3'!$J17,1,0))</f>
        <v>1</v>
      </c>
      <c r="V17" s="4">
        <f>(1/'Método 3'!$Q17)*3+(1/'Método 3'!$R17)*1</f>
        <v>1.1934846989141166</v>
      </c>
      <c r="W17" s="4">
        <f>(1/'Método 3'!$S17)*3+(1/'Método 3'!$R17)*1</f>
        <v>1.3474827245804541</v>
      </c>
      <c r="X17" s="4">
        <f>COUNTIF($G$1:G16,G17)+1</f>
        <v>1</v>
      </c>
      <c r="Y17" s="4">
        <f>COUNTIF($H$1:H16,H17)+1</f>
        <v>1</v>
      </c>
      <c r="Z17" s="2" t="str">
        <f>IFERROR(AVERAGEIFS($T$1:T16,$G$1:G16,G17,$X$1:X16,"&gt;="&amp;(X17-5)),"")</f>
        <v/>
      </c>
      <c r="AA17" s="2" t="str">
        <f>IFERROR(AVERAGEIFS($U$1:U16,$H$1:H16,H17,$Y$1:Y16,"&gt;="&amp;(Y17-5)),"")</f>
        <v/>
      </c>
      <c r="AB17" s="2" t="str">
        <f>IFERROR(AVERAGEIFS($V$1:V16,$J$1:J16,J17,$Z$1:Z16,"&gt;="&amp;(Z17-5)),"")</f>
        <v/>
      </c>
      <c r="AC17" s="2" t="str">
        <f>IFERROR(AVERAGEIFS($W$1:W16,$K$1:K16,K17,$AA$1:AA16,"&gt;="&amp;(AA17-5)),"")</f>
        <v/>
      </c>
      <c r="AD17" s="13" t="e">
        <f>Tabela53[[#This Row],[md_exPT_H_6]]-Tabela53[[#This Row],[md_exPT_A_6]]</f>
        <v>#VALUE!</v>
      </c>
      <c r="AE17" s="14">
        <f>IF(Tabela53[[#This Row],[HT_Goals_H]]&gt;Tabela53[[#This Row],[HT_Goals_A]],Tabela53[[#This Row],[HT_Odds_H]]-1,-1)</f>
        <v>-1</v>
      </c>
      <c r="AF17" s="14">
        <f>IF(Tabela53[[#This Row],[HT_Goals_H]]=Tabela53[[#This Row],[HT_Goals_A]],Tabela53[[#This Row],[HT_Odds_H]]-1,-1)</f>
        <v>2.75</v>
      </c>
      <c r="AG17" s="14">
        <f>IF(Tabela53[[#This Row],[HT_Goals_H]]&lt;Tabela53[[#This Row],[HT_Goals_A]],Tabela53[[#This Row],[HT_Odds_H]]-1,-1)</f>
        <v>-1</v>
      </c>
      <c r="AH1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" s="13">
        <f>IF(AND(Tabela53[[#This Row],[Odd_real_HHT]]&gt;2.5,Tabela53[[#This Row],[Odd_real_HHT]]&lt;3.3,Tabela53[[#This Row],[xpPT_H_HT]]&gt;1.39,Tabela53[[#This Row],[xpPT_H_HT]]&lt;1.59),1,0)</f>
        <v>0</v>
      </c>
      <c r="AJ17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7" s="28" t="e">
        <f>IF(Tabela53[[#This Row],[Método 1]]=1,0,IF(Tabela53[[#This Row],[dif_xp_H_A]]&lt;=0.354,1,IF(Tabela53[[#This Row],[dif_xp_H_A]]&gt;=0.499,1,0)))</f>
        <v>#VALUE!</v>
      </c>
      <c r="AL17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7" s="29" t="e">
        <f>IF(AND(Tabela53[[#This Row],[dif_xp_H_A]]&gt;0.354,(Tabela53[[#This Row],[dif_xp_H_A]]&lt;0.499)),1,0)</f>
        <v>#VALUE!</v>
      </c>
    </row>
    <row r="18" spans="1:39" hidden="1" x14ac:dyDescent="0.3">
      <c r="A18" s="16">
        <v>17</v>
      </c>
      <c r="B18" s="8">
        <v>5406441</v>
      </c>
      <c r="C18" s="9" t="s">
        <v>14</v>
      </c>
      <c r="D18" s="9" t="s">
        <v>15</v>
      </c>
      <c r="E18" s="10">
        <v>45039.666666666657</v>
      </c>
      <c r="F18" s="9">
        <v>2</v>
      </c>
      <c r="G18" s="9" t="s">
        <v>32</v>
      </c>
      <c r="H18" s="9" t="s">
        <v>16</v>
      </c>
      <c r="I18" s="9" t="str">
        <f>IF(Tabela53[[#This Row],[HT_Goals_A]]&lt;Tabela53[[#This Row],[HT_Goals_H]],"H",IF(Tabela53[[#This Row],[HT_Goals_A]]=Tabela53[[#This Row],[HT_Goals_H]],"D","A"))</f>
        <v>H</v>
      </c>
      <c r="J18" s="9">
        <v>2</v>
      </c>
      <c r="K18" s="9">
        <v>1</v>
      </c>
      <c r="L18" s="9">
        <v>3</v>
      </c>
      <c r="M18" s="9">
        <v>3.75</v>
      </c>
      <c r="N18" s="9">
        <v>2.0499999999999998</v>
      </c>
      <c r="O18" s="9">
        <v>3</v>
      </c>
      <c r="P18" s="4">
        <f>((1/'Método 3'!$M18)+(1/'Método 3'!$N18)+(1/'Método 3'!$O18)-1)</f>
        <v>8.7804878048780566E-2</v>
      </c>
      <c r="Q18" s="4">
        <f>'Método 3'!$M18*(1+'Método 3'!$P18)</f>
        <v>4.0792682926829276</v>
      </c>
      <c r="R18" s="4">
        <f>'Método 3'!$N18*(1+'Método 3'!$P18)</f>
        <v>2.23</v>
      </c>
      <c r="S18" s="4">
        <f>'Método 3'!$O18*(1+'Método 3'!$P18)</f>
        <v>3.2634146341463417</v>
      </c>
      <c r="T18" s="4">
        <f>IF('Método 3'!$J18&gt;'Método 3'!$K18,3,IF('Método 3'!$K18='Método 3'!$J18,1,0))</f>
        <v>3</v>
      </c>
      <c r="U18" s="4">
        <f>IF('Método 3'!$J18&lt;'Método 3'!$K18,3,IF('Método 3'!$K18='Método 3'!$J18,1,0))</f>
        <v>0</v>
      </c>
      <c r="V18" s="4">
        <f>(1/'Método 3'!$Q18)*3+(1/'Método 3'!$R18)*1</f>
        <v>1.1838565022421523</v>
      </c>
      <c r="W18" s="4">
        <f>(1/'Método 3'!$S18)*3+(1/'Método 3'!$R18)*1</f>
        <v>1.3677130044843049</v>
      </c>
      <c r="X18" s="4">
        <f>COUNTIF($G$1:G17,G18)+1</f>
        <v>1</v>
      </c>
      <c r="Y18" s="4">
        <f>COUNTIF($H$1:H17,H18)+1</f>
        <v>1</v>
      </c>
      <c r="Z18" s="2" t="str">
        <f>IFERROR(AVERAGEIFS($T$1:T17,$G$1:G17,G18,$X$1:X17,"&gt;="&amp;(X18-5)),"")</f>
        <v/>
      </c>
      <c r="AA18" s="2" t="str">
        <f>IFERROR(AVERAGEIFS($U$1:U17,$H$1:H17,H18,$Y$1:Y17,"&gt;="&amp;(Y18-5)),"")</f>
        <v/>
      </c>
      <c r="AB18" s="2" t="str">
        <f>IFERROR(AVERAGEIFS($V$1:V17,$J$1:J17,J18,$Z$1:Z17,"&gt;="&amp;(Z18-5)),"")</f>
        <v/>
      </c>
      <c r="AC18" s="2" t="str">
        <f>IFERROR(AVERAGEIFS($W$1:W17,$K$1:K17,K18,$AA$1:AA17,"&gt;="&amp;(AA18-5)),"")</f>
        <v/>
      </c>
      <c r="AD18" s="13" t="e">
        <f>Tabela53[[#This Row],[md_exPT_H_6]]-Tabela53[[#This Row],[md_exPT_A_6]]</f>
        <v>#VALUE!</v>
      </c>
      <c r="AE18" s="14">
        <f>IF(Tabela53[[#This Row],[HT_Goals_H]]&gt;Tabela53[[#This Row],[HT_Goals_A]],Tabela53[[#This Row],[HT_Odds_H]]-1,-1)</f>
        <v>2.75</v>
      </c>
      <c r="AF18" s="14">
        <f>IF(Tabela53[[#This Row],[HT_Goals_H]]=Tabela53[[#This Row],[HT_Goals_A]],Tabela53[[#This Row],[HT_Odds_H]]-1,-1)</f>
        <v>-1</v>
      </c>
      <c r="AG18" s="14">
        <f>IF(Tabela53[[#This Row],[HT_Goals_H]]&lt;Tabela53[[#This Row],[HT_Goals_A]],Tabela53[[#This Row],[HT_Odds_H]]-1,-1)</f>
        <v>-1</v>
      </c>
      <c r="AH1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" s="13">
        <f>IF(AND(Tabela53[[#This Row],[Odd_real_HHT]]&gt;2.5,Tabela53[[#This Row],[Odd_real_HHT]]&lt;3.3,Tabela53[[#This Row],[xpPT_H_HT]]&gt;1.39,Tabela53[[#This Row],[xpPT_H_HT]]&lt;1.59),1,0)</f>
        <v>0</v>
      </c>
      <c r="AJ18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8" s="28" t="e">
        <f>IF(Tabela53[[#This Row],[Método 1]]=1,0,IF(Tabela53[[#This Row],[dif_xp_H_A]]&lt;=0.354,1,IF(Tabela53[[#This Row],[dif_xp_H_A]]&gt;=0.499,1,0)))</f>
        <v>#VALUE!</v>
      </c>
      <c r="AL18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8" s="29" t="e">
        <f>IF(AND(Tabela53[[#This Row],[dif_xp_H_A]]&gt;0.354,(Tabela53[[#This Row],[dif_xp_H_A]]&lt;0.499)),1,0)</f>
        <v>#VALUE!</v>
      </c>
    </row>
    <row r="19" spans="1:39" hidden="1" x14ac:dyDescent="0.3">
      <c r="A19" s="17">
        <v>18</v>
      </c>
      <c r="B19" s="6">
        <v>5406447</v>
      </c>
      <c r="C19" s="2" t="s">
        <v>14</v>
      </c>
      <c r="D19" s="2" t="s">
        <v>15</v>
      </c>
      <c r="E19" s="7">
        <v>45039.770833333343</v>
      </c>
      <c r="F19" s="2">
        <v>2</v>
      </c>
      <c r="G19" s="2" t="s">
        <v>33</v>
      </c>
      <c r="H19" s="2" t="s">
        <v>21</v>
      </c>
      <c r="I19" s="2" t="str">
        <f>IF(Tabela53[[#This Row],[HT_Goals_A]]&lt;Tabela53[[#This Row],[HT_Goals_H]],"H",IF(Tabela53[[#This Row],[HT_Goals_A]]=Tabela53[[#This Row],[HT_Goals_H]],"D","A"))</f>
        <v>D</v>
      </c>
      <c r="J19" s="2">
        <v>0</v>
      </c>
      <c r="K19" s="2">
        <v>0</v>
      </c>
      <c r="L19" s="2">
        <v>0</v>
      </c>
      <c r="M19" s="2">
        <v>3.4</v>
      </c>
      <c r="N19" s="2">
        <v>2</v>
      </c>
      <c r="O19" s="2">
        <v>3.25</v>
      </c>
      <c r="P19" s="4">
        <f>((1/'Método 3'!$M19)+(1/'Método 3'!$N19)+(1/'Método 3'!$O19)-1)</f>
        <v>0.1018099547511313</v>
      </c>
      <c r="Q19" s="4">
        <f>'Método 3'!$M19*(1+'Método 3'!$P19)</f>
        <v>3.7461538461538462</v>
      </c>
      <c r="R19" s="4">
        <f>'Método 3'!$N19*(1+'Método 3'!$P19)</f>
        <v>2.2036199095022626</v>
      </c>
      <c r="S19" s="4">
        <f>'Método 3'!$O19*(1+'Método 3'!$P19)</f>
        <v>3.5808823529411766</v>
      </c>
      <c r="T19" s="4">
        <f>IF('Método 3'!$J19&gt;'Método 3'!$K19,3,IF('Método 3'!$K19='Método 3'!$J19,1,0))</f>
        <v>1</v>
      </c>
      <c r="U19" s="4">
        <f>IF('Método 3'!$J19&lt;'Método 3'!$K19,3,IF('Método 3'!$K19='Método 3'!$J19,1,0))</f>
        <v>1</v>
      </c>
      <c r="V19" s="4">
        <f>(1/'Método 3'!$Q19)*3+(1/'Método 3'!$R19)*1</f>
        <v>1.2546201232032854</v>
      </c>
      <c r="W19" s="4">
        <f>(1/'Método 3'!$S19)*3+(1/'Método 3'!$R19)*1</f>
        <v>1.2915811088295688</v>
      </c>
      <c r="X19" s="4">
        <f>COUNTIF($G$1:G18,G19)+1</f>
        <v>1</v>
      </c>
      <c r="Y19" s="4">
        <f>COUNTIF($H$1:H18,H19)+1</f>
        <v>1</v>
      </c>
      <c r="Z19" s="2" t="str">
        <f>IFERROR(AVERAGEIFS($T$1:T18,$G$1:G18,G19,$X$1:X18,"&gt;="&amp;(X19-5)),"")</f>
        <v/>
      </c>
      <c r="AA19" s="2" t="str">
        <f>IFERROR(AVERAGEIFS($U$1:U18,$H$1:H18,H19,$Y$1:Y18,"&gt;="&amp;(Y19-5)),"")</f>
        <v/>
      </c>
      <c r="AB19" s="2" t="str">
        <f>IFERROR(AVERAGEIFS($V$1:V18,$J$1:J18,J19,$Z$1:Z18,"&gt;="&amp;(Z19-5)),"")</f>
        <v/>
      </c>
      <c r="AC19" s="2" t="str">
        <f>IFERROR(AVERAGEIFS($W$1:W18,$K$1:K18,K19,$AA$1:AA18,"&gt;="&amp;(AA19-5)),"")</f>
        <v/>
      </c>
      <c r="AD19" s="13" t="e">
        <f>Tabela53[[#This Row],[md_exPT_H_6]]-Tabela53[[#This Row],[md_exPT_A_6]]</f>
        <v>#VALUE!</v>
      </c>
      <c r="AE19" s="14">
        <f>IF(Tabela53[[#This Row],[HT_Goals_H]]&gt;Tabela53[[#This Row],[HT_Goals_A]],Tabela53[[#This Row],[HT_Odds_H]]-1,-1)</f>
        <v>-1</v>
      </c>
      <c r="AF19" s="14">
        <f>IF(Tabela53[[#This Row],[HT_Goals_H]]=Tabela53[[#This Row],[HT_Goals_A]],Tabela53[[#This Row],[HT_Odds_H]]-1,-1)</f>
        <v>2.4</v>
      </c>
      <c r="AG19" s="14">
        <f>IF(Tabela53[[#This Row],[HT_Goals_H]]&lt;Tabela53[[#This Row],[HT_Goals_A]],Tabela53[[#This Row],[HT_Odds_H]]-1,-1)</f>
        <v>-1</v>
      </c>
      <c r="AH1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" s="13">
        <f>IF(AND(Tabela53[[#This Row],[Odd_real_HHT]]&gt;2.5,Tabela53[[#This Row],[Odd_real_HHT]]&lt;3.3,Tabela53[[#This Row],[xpPT_H_HT]]&gt;1.39,Tabela53[[#This Row],[xpPT_H_HT]]&lt;1.59),1,0)</f>
        <v>0</v>
      </c>
      <c r="AJ19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9" s="28" t="e">
        <f>IF(Tabela53[[#This Row],[Método 1]]=1,0,IF(Tabela53[[#This Row],[dif_xp_H_A]]&lt;=0.354,1,IF(Tabela53[[#This Row],[dif_xp_H_A]]&gt;=0.499,1,0)))</f>
        <v>#VALUE!</v>
      </c>
      <c r="AL19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9" s="29" t="e">
        <f>IF(AND(Tabela53[[#This Row],[dif_xp_H_A]]&gt;0.354,(Tabela53[[#This Row],[dif_xp_H_A]]&lt;0.499)),1,0)</f>
        <v>#VALUE!</v>
      </c>
    </row>
    <row r="20" spans="1:39" hidden="1" x14ac:dyDescent="0.3">
      <c r="A20" s="16">
        <v>19</v>
      </c>
      <c r="B20" s="8">
        <v>5406444</v>
      </c>
      <c r="C20" s="9" t="s">
        <v>14</v>
      </c>
      <c r="D20" s="9" t="s">
        <v>15</v>
      </c>
      <c r="E20" s="10">
        <v>45039.791666666657</v>
      </c>
      <c r="F20" s="9">
        <v>2</v>
      </c>
      <c r="G20" s="9" t="s">
        <v>34</v>
      </c>
      <c r="H20" s="9" t="s">
        <v>24</v>
      </c>
      <c r="I20" s="9" t="str">
        <f>IF(Tabela53[[#This Row],[HT_Goals_A]]&lt;Tabela53[[#This Row],[HT_Goals_H]],"H",IF(Tabela53[[#This Row],[HT_Goals_A]]=Tabela53[[#This Row],[HT_Goals_H]],"D","A"))</f>
        <v>D</v>
      </c>
      <c r="J20" s="9">
        <v>1</v>
      </c>
      <c r="K20" s="9">
        <v>1</v>
      </c>
      <c r="L20" s="9">
        <v>2</v>
      </c>
      <c r="M20" s="9">
        <v>3.75</v>
      </c>
      <c r="N20" s="9">
        <v>1.95</v>
      </c>
      <c r="O20" s="9">
        <v>3.4</v>
      </c>
      <c r="P20" s="4">
        <f>((1/'Método 3'!$M20)+(1/'Método 3'!$N20)+(1/'Método 3'!$O20)-1)</f>
        <v>7.3604826546003199E-2</v>
      </c>
      <c r="Q20" s="4">
        <f>'Método 3'!$M20*(1+'Método 3'!$P20)</f>
        <v>4.0260180995475121</v>
      </c>
      <c r="R20" s="4">
        <f>'Método 3'!$N20*(1+'Método 3'!$P20)</f>
        <v>2.0935294117647061</v>
      </c>
      <c r="S20" s="4">
        <f>'Método 3'!$O20*(1+'Método 3'!$P20)</f>
        <v>3.6502564102564108</v>
      </c>
      <c r="T20" s="4">
        <f>IF('Método 3'!$J20&gt;'Método 3'!$K20,3,IF('Método 3'!$K20='Método 3'!$J20,1,0))</f>
        <v>1</v>
      </c>
      <c r="U20" s="4">
        <f>IF('Método 3'!$J20&lt;'Método 3'!$K20,3,IF('Método 3'!$K20='Método 3'!$J20,1,0))</f>
        <v>1</v>
      </c>
      <c r="V20" s="4">
        <f>(1/'Método 3'!$Q20)*3+(1/'Método 3'!$R20)*1</f>
        <v>1.2228153975835907</v>
      </c>
      <c r="W20" s="4">
        <f>(1/'Método 3'!$S20)*3+(1/'Método 3'!$R20)*1</f>
        <v>1.2995223377353189</v>
      </c>
      <c r="X20" s="4">
        <f>COUNTIF($G$1:G19,G20)+1</f>
        <v>1</v>
      </c>
      <c r="Y20" s="4">
        <f>COUNTIF($H$1:H19,H20)+1</f>
        <v>1</v>
      </c>
      <c r="Z20" s="2" t="str">
        <f>IFERROR(AVERAGEIFS($T$1:T19,$G$1:G19,G20,$X$1:X19,"&gt;="&amp;(X20-5)),"")</f>
        <v/>
      </c>
      <c r="AA20" s="2" t="str">
        <f>IFERROR(AVERAGEIFS($U$1:U19,$H$1:H19,H20,$Y$1:Y19,"&gt;="&amp;(Y20-5)),"")</f>
        <v/>
      </c>
      <c r="AB20" s="2" t="str">
        <f>IFERROR(AVERAGEIFS($V$1:V19,$J$1:J19,J20,$Z$1:Z19,"&gt;="&amp;(Z20-5)),"")</f>
        <v/>
      </c>
      <c r="AC20" s="2" t="str">
        <f>IFERROR(AVERAGEIFS($W$1:W19,$K$1:K19,K20,$AA$1:AA19,"&gt;="&amp;(AA20-5)),"")</f>
        <v/>
      </c>
      <c r="AD20" s="13" t="e">
        <f>Tabela53[[#This Row],[md_exPT_H_6]]-Tabela53[[#This Row],[md_exPT_A_6]]</f>
        <v>#VALUE!</v>
      </c>
      <c r="AE20" s="14">
        <f>IF(Tabela53[[#This Row],[HT_Goals_H]]&gt;Tabela53[[#This Row],[HT_Goals_A]],Tabela53[[#This Row],[HT_Odds_H]]-1,-1)</f>
        <v>-1</v>
      </c>
      <c r="AF20" s="14">
        <f>IF(Tabela53[[#This Row],[HT_Goals_H]]=Tabela53[[#This Row],[HT_Goals_A]],Tabela53[[#This Row],[HT_Odds_H]]-1,-1)</f>
        <v>2.75</v>
      </c>
      <c r="AG20" s="14">
        <f>IF(Tabela53[[#This Row],[HT_Goals_H]]&lt;Tabela53[[#This Row],[HT_Goals_A]],Tabela53[[#This Row],[HT_Odds_H]]-1,-1)</f>
        <v>-1</v>
      </c>
      <c r="AH2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" s="13">
        <f>IF(AND(Tabela53[[#This Row],[Odd_real_HHT]]&gt;2.5,Tabela53[[#This Row],[Odd_real_HHT]]&lt;3.3,Tabela53[[#This Row],[xpPT_H_HT]]&gt;1.39,Tabela53[[#This Row],[xpPT_H_HT]]&lt;1.59),1,0)</f>
        <v>0</v>
      </c>
      <c r="AJ20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0" s="28" t="e">
        <f>IF(Tabela53[[#This Row],[Método 1]]=1,0,IF(Tabela53[[#This Row],[dif_xp_H_A]]&lt;=0.354,1,IF(Tabela53[[#This Row],[dif_xp_H_A]]&gt;=0.499,1,0)))</f>
        <v>#VALUE!</v>
      </c>
      <c r="AL20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0" s="29" t="e">
        <f>IF(AND(Tabela53[[#This Row],[dif_xp_H_A]]&gt;0.354,(Tabela53[[#This Row],[dif_xp_H_A]]&lt;0.499)),1,0)</f>
        <v>#VALUE!</v>
      </c>
    </row>
    <row r="21" spans="1:39" hidden="1" x14ac:dyDescent="0.3">
      <c r="A21" s="17">
        <v>20</v>
      </c>
      <c r="B21" s="6">
        <v>5406448</v>
      </c>
      <c r="C21" s="2" t="s">
        <v>14</v>
      </c>
      <c r="D21" s="2" t="s">
        <v>15</v>
      </c>
      <c r="E21" s="7">
        <v>45040.833333333343</v>
      </c>
      <c r="F21" s="2">
        <v>2</v>
      </c>
      <c r="G21" s="2" t="s">
        <v>35</v>
      </c>
      <c r="H21" s="2" t="s">
        <v>18</v>
      </c>
      <c r="I21" s="2" t="str">
        <f>IF(Tabela53[[#This Row],[HT_Goals_A]]&lt;Tabela53[[#This Row],[HT_Goals_H]],"H",IF(Tabela53[[#This Row],[HT_Goals_A]]=Tabela53[[#This Row],[HT_Goals_H]],"D","A"))</f>
        <v>D</v>
      </c>
      <c r="J21" s="2">
        <v>1</v>
      </c>
      <c r="K21" s="2">
        <v>1</v>
      </c>
      <c r="L21" s="2">
        <v>2</v>
      </c>
      <c r="M21" s="2">
        <v>3</v>
      </c>
      <c r="N21" s="2">
        <v>2.0499999999999998</v>
      </c>
      <c r="O21" s="2">
        <v>4</v>
      </c>
      <c r="P21" s="4">
        <f>((1/'Método 3'!$M21)+(1/'Método 3'!$N21)+(1/'Método 3'!$O21)-1)</f>
        <v>7.1138211382113958E-2</v>
      </c>
      <c r="Q21" s="4">
        <f>'Método 3'!$M21*(1+'Método 3'!$P21)</f>
        <v>3.2134146341463419</v>
      </c>
      <c r="R21" s="4">
        <f>'Método 3'!$N21*(1+'Método 3'!$P21)</f>
        <v>2.1958333333333333</v>
      </c>
      <c r="S21" s="4">
        <f>'Método 3'!$O21*(1+'Método 3'!$P21)</f>
        <v>4.2845528455284558</v>
      </c>
      <c r="T21" s="4">
        <f>IF('Método 3'!$J21&gt;'Método 3'!$K21,3,IF('Método 3'!$K21='Método 3'!$J21,1,0))</f>
        <v>1</v>
      </c>
      <c r="U21" s="4">
        <f>IF('Método 3'!$J21&lt;'Método 3'!$K21,3,IF('Método 3'!$K21='Método 3'!$J21,1,0))</f>
        <v>1</v>
      </c>
      <c r="V21" s="4">
        <f>(1/'Método 3'!$Q21)*3+(1/'Método 3'!$R21)*1</f>
        <v>1.3889943074003794</v>
      </c>
      <c r="W21" s="4">
        <f>(1/'Método 3'!$S21)*3+(1/'Método 3'!$R21)*1</f>
        <v>1.1555977229601517</v>
      </c>
      <c r="X21" s="4">
        <f>COUNTIF($G$1:G20,G21)+1</f>
        <v>1</v>
      </c>
      <c r="Y21" s="4">
        <f>COUNTIF($H$1:H20,H21)+1</f>
        <v>1</v>
      </c>
      <c r="Z21" s="2" t="str">
        <f>IFERROR(AVERAGEIFS($T$1:T20,$G$1:G20,G21,$X$1:X20,"&gt;="&amp;(X21-5)),"")</f>
        <v/>
      </c>
      <c r="AA21" s="2" t="str">
        <f>IFERROR(AVERAGEIFS($U$1:U20,$H$1:H20,H21,$Y$1:Y20,"&gt;="&amp;(Y21-5)),"")</f>
        <v/>
      </c>
      <c r="AB21" s="2" t="str">
        <f>IFERROR(AVERAGEIFS($V$1:V20,$J$1:J20,J21,$Z$1:Z20,"&gt;="&amp;(Z21-5)),"")</f>
        <v/>
      </c>
      <c r="AC21" s="2" t="str">
        <f>IFERROR(AVERAGEIFS($W$1:W20,$K$1:K20,K21,$AA$1:AA20,"&gt;="&amp;(AA21-5)),"")</f>
        <v/>
      </c>
      <c r="AD21" s="13" t="e">
        <f>Tabela53[[#This Row],[md_exPT_H_6]]-Tabela53[[#This Row],[md_exPT_A_6]]</f>
        <v>#VALUE!</v>
      </c>
      <c r="AE21" s="14">
        <f>IF(Tabela53[[#This Row],[HT_Goals_H]]&gt;Tabela53[[#This Row],[HT_Goals_A]],Tabela53[[#This Row],[HT_Odds_H]]-1,-1)</f>
        <v>-1</v>
      </c>
      <c r="AF21" s="14">
        <f>IF(Tabela53[[#This Row],[HT_Goals_H]]=Tabela53[[#This Row],[HT_Goals_A]],Tabela53[[#This Row],[HT_Odds_H]]-1,-1)</f>
        <v>2</v>
      </c>
      <c r="AG21" s="14">
        <f>IF(Tabela53[[#This Row],[HT_Goals_H]]&lt;Tabela53[[#This Row],[HT_Goals_A]],Tabela53[[#This Row],[HT_Odds_H]]-1,-1)</f>
        <v>-1</v>
      </c>
      <c r="AH2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" s="13">
        <f>IF(AND(Tabela53[[#This Row],[Odd_real_HHT]]&gt;2.5,Tabela53[[#This Row],[Odd_real_HHT]]&lt;3.3,Tabela53[[#This Row],[xpPT_H_HT]]&gt;1.39,Tabela53[[#This Row],[xpPT_H_HT]]&lt;1.59),1,0)</f>
        <v>0</v>
      </c>
      <c r="AJ21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1" s="28" t="e">
        <f>IF(Tabela53[[#This Row],[Método 1]]=1,0,IF(Tabela53[[#This Row],[dif_xp_H_A]]&lt;=0.354,1,IF(Tabela53[[#This Row],[dif_xp_H_A]]&gt;=0.499,1,0)))</f>
        <v>#VALUE!</v>
      </c>
      <c r="AL21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1" s="29" t="e">
        <f>IF(AND(Tabela53[[#This Row],[dif_xp_H_A]]&gt;0.354,(Tabela53[[#This Row],[dif_xp_H_A]]&lt;0.499)),1,0)</f>
        <v>#VALUE!</v>
      </c>
    </row>
    <row r="22" spans="1:39" hidden="1" x14ac:dyDescent="0.3">
      <c r="A22" s="16">
        <v>21</v>
      </c>
      <c r="B22" s="8">
        <v>5406458</v>
      </c>
      <c r="C22" s="9" t="s">
        <v>14</v>
      </c>
      <c r="D22" s="9" t="s">
        <v>15</v>
      </c>
      <c r="E22" s="10">
        <v>45045.6875</v>
      </c>
      <c r="F22" s="9">
        <v>3</v>
      </c>
      <c r="G22" s="9" t="s">
        <v>21</v>
      </c>
      <c r="H22" s="9" t="s">
        <v>26</v>
      </c>
      <c r="I22" s="9" t="str">
        <f>IF(Tabela53[[#This Row],[HT_Goals_A]]&lt;Tabela53[[#This Row],[HT_Goals_H]],"H",IF(Tabela53[[#This Row],[HT_Goals_A]]=Tabela53[[#This Row],[HT_Goals_H]],"D","A"))</f>
        <v>H</v>
      </c>
      <c r="J22" s="9">
        <v>2</v>
      </c>
      <c r="K22" s="9">
        <v>1</v>
      </c>
      <c r="L22" s="9">
        <v>3</v>
      </c>
      <c r="M22" s="9">
        <v>3.5</v>
      </c>
      <c r="N22" s="9">
        <v>2.0499999999999998</v>
      </c>
      <c r="O22" s="9">
        <v>3.25</v>
      </c>
      <c r="P22" s="4">
        <f>((1/'Método 3'!$M22)+(1/'Método 3'!$N22)+(1/'Método 3'!$O22)-1)</f>
        <v>8.1211471455373996E-2</v>
      </c>
      <c r="Q22" s="4">
        <f>'Método 3'!$M22*(1+'Método 3'!$P22)</f>
        <v>3.784240150093809</v>
      </c>
      <c r="R22" s="4">
        <f>'Método 3'!$N22*(1+'Método 3'!$P22)</f>
        <v>2.2164835164835166</v>
      </c>
      <c r="S22" s="4">
        <f>'Método 3'!$O22*(1+'Método 3'!$P22)</f>
        <v>3.5139372822299655</v>
      </c>
      <c r="T22" s="4">
        <f>IF('Método 3'!$J22&gt;'Método 3'!$K22,3,IF('Método 3'!$K22='Método 3'!$J22,1,0))</f>
        <v>3</v>
      </c>
      <c r="U22" s="4">
        <f>IF('Método 3'!$J22&lt;'Método 3'!$K22,3,IF('Método 3'!$K22='Método 3'!$J22,1,0))</f>
        <v>0</v>
      </c>
      <c r="V22" s="4">
        <f>(1/'Método 3'!$Q22)*3+(1/'Método 3'!$R22)*1</f>
        <v>1.2439266236985622</v>
      </c>
      <c r="W22" s="4">
        <f>(1/'Método 3'!$S22)*3+(1/'Método 3'!$R22)*1</f>
        <v>1.3049082796232028</v>
      </c>
      <c r="X22" s="4">
        <f>COUNTIF($G$1:G21,G22)+1</f>
        <v>2</v>
      </c>
      <c r="Y22" s="4">
        <f>COUNTIF($H$1:H21,H22)+1</f>
        <v>2</v>
      </c>
      <c r="Z22" s="2">
        <f>IFERROR(AVERAGEIFS($T$1:T21,$G$1:G21,G22,$X$1:X21,"&gt;="&amp;(X22-5)),"")</f>
        <v>1</v>
      </c>
      <c r="AA22" s="2">
        <f>IFERROR(AVERAGEIFS($U$1:U21,$H$1:H21,H22,$Y$1:Y21,"&gt;="&amp;(Y22-5)),"")</f>
        <v>1</v>
      </c>
      <c r="AB22" s="2" t="str">
        <f>IFERROR(AVERAGEIFS($V$1:V21,$J$1:J21,J22,$Z$1:Z21,"&gt;="&amp;(Z22-5)),"")</f>
        <v/>
      </c>
      <c r="AC22" s="2" t="str">
        <f>IFERROR(AVERAGEIFS($W$1:W21,$K$1:K21,K22,$AA$1:AA21,"&gt;="&amp;(AA22-5)),"")</f>
        <v/>
      </c>
      <c r="AD22" s="13" t="e">
        <f>Tabela53[[#This Row],[md_exPT_H_6]]-Tabela53[[#This Row],[md_exPT_A_6]]</f>
        <v>#VALUE!</v>
      </c>
      <c r="AE22" s="14">
        <f>IF(Tabela53[[#This Row],[HT_Goals_H]]&gt;Tabela53[[#This Row],[HT_Goals_A]],Tabela53[[#This Row],[HT_Odds_H]]-1,-1)</f>
        <v>2.5</v>
      </c>
      <c r="AF22" s="14">
        <f>IF(Tabela53[[#This Row],[HT_Goals_H]]=Tabela53[[#This Row],[HT_Goals_A]],Tabela53[[#This Row],[HT_Odds_H]]-1,-1)</f>
        <v>-1</v>
      </c>
      <c r="AG22" s="14">
        <f>IF(Tabela53[[#This Row],[HT_Goals_H]]&lt;Tabela53[[#This Row],[HT_Goals_A]],Tabela53[[#This Row],[HT_Odds_H]]-1,-1)</f>
        <v>-1</v>
      </c>
      <c r="AH2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" s="13">
        <f>IF(AND(Tabela53[[#This Row],[Odd_real_HHT]]&gt;2.5,Tabela53[[#This Row],[Odd_real_HHT]]&lt;3.3,Tabela53[[#This Row],[xpPT_H_HT]]&gt;1.39,Tabela53[[#This Row],[xpPT_H_HT]]&lt;1.59),1,0)</f>
        <v>0</v>
      </c>
      <c r="AJ22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2" s="28" t="e">
        <f>IF(Tabela53[[#This Row],[Método 1]]=1,0,IF(Tabela53[[#This Row],[dif_xp_H_A]]&lt;=0.354,1,IF(Tabela53[[#This Row],[dif_xp_H_A]]&gt;=0.499,1,0)))</f>
        <v>#VALUE!</v>
      </c>
      <c r="AL22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2" s="29" t="e">
        <f>IF(AND(Tabela53[[#This Row],[dif_xp_H_A]]&gt;0.354,(Tabela53[[#This Row],[dif_xp_H_A]]&lt;0.499)),1,0)</f>
        <v>#VALUE!</v>
      </c>
    </row>
    <row r="23" spans="1:39" hidden="1" x14ac:dyDescent="0.3">
      <c r="A23" s="17">
        <v>22</v>
      </c>
      <c r="B23" s="6">
        <v>5406457</v>
      </c>
      <c r="C23" s="2" t="s">
        <v>14</v>
      </c>
      <c r="D23" s="2" t="s">
        <v>15</v>
      </c>
      <c r="E23" s="7">
        <v>45045.6875</v>
      </c>
      <c r="F23" s="2">
        <v>3</v>
      </c>
      <c r="G23" s="2" t="s">
        <v>33</v>
      </c>
      <c r="H23" s="2" t="s">
        <v>28</v>
      </c>
      <c r="I23" s="2" t="str">
        <f>IF(Tabela53[[#This Row],[HT_Goals_A]]&lt;Tabela53[[#This Row],[HT_Goals_H]],"H",IF(Tabela53[[#This Row],[HT_Goals_A]]=Tabela53[[#This Row],[HT_Goals_H]],"D","A"))</f>
        <v>H</v>
      </c>
      <c r="J23" s="2">
        <v>1</v>
      </c>
      <c r="K23" s="2">
        <v>0</v>
      </c>
      <c r="L23" s="2">
        <v>1</v>
      </c>
      <c r="M23" s="2">
        <v>3.75</v>
      </c>
      <c r="N23" s="2">
        <v>2.0499999999999998</v>
      </c>
      <c r="O23" s="2">
        <v>3.1</v>
      </c>
      <c r="P23" s="4">
        <f>((1/'Método 3'!$M23)+(1/'Método 3'!$N23)+(1/'Método 3'!$O23)-1)</f>
        <v>7.7052189876737565E-2</v>
      </c>
      <c r="Q23" s="4">
        <f>'Método 3'!$M23*(1+'Método 3'!$P23)</f>
        <v>4.0389457120377656</v>
      </c>
      <c r="R23" s="4">
        <f>'Método 3'!$N23*(1+'Método 3'!$P23)</f>
        <v>2.2079569892473119</v>
      </c>
      <c r="S23" s="4">
        <f>'Método 3'!$O23*(1+'Método 3'!$P23)</f>
        <v>3.3388617886178866</v>
      </c>
      <c r="T23" s="4">
        <f>IF('Método 3'!$J23&gt;'Método 3'!$K23,3,IF('Método 3'!$K23='Método 3'!$J23,1,0))</f>
        <v>3</v>
      </c>
      <c r="U23" s="4">
        <f>IF('Método 3'!$J23&lt;'Método 3'!$K23,3,IF('Método 3'!$K23='Método 3'!$J23,1,0))</f>
        <v>0</v>
      </c>
      <c r="V23" s="4">
        <f>(1/'Método 3'!$Q23)*3+(1/'Método 3'!$R23)*1</f>
        <v>1.1956754650823025</v>
      </c>
      <c r="W23" s="4">
        <f>(1/'Método 3'!$S23)*3+(1/'Método 3'!$R23)*1</f>
        <v>1.3514171617804616</v>
      </c>
      <c r="X23" s="4">
        <f>COUNTIF($G$1:G22,G23)+1</f>
        <v>2</v>
      </c>
      <c r="Y23" s="4">
        <f>COUNTIF($H$1:H22,H23)+1</f>
        <v>2</v>
      </c>
      <c r="Z23" s="2">
        <f>IFERROR(AVERAGEIFS($T$1:T22,$G$1:G22,G23,$X$1:X22,"&gt;="&amp;(X23-5)),"")</f>
        <v>1</v>
      </c>
      <c r="AA23" s="2">
        <f>IFERROR(AVERAGEIFS($U$1:U22,$H$1:H22,H23,$Y$1:Y22,"&gt;="&amp;(Y23-5)),"")</f>
        <v>1</v>
      </c>
      <c r="AB23" s="2" t="str">
        <f>IFERROR(AVERAGEIFS($V$1:V22,$J$1:J22,J23,$Z$1:Z22,"&gt;="&amp;(Z23-5)),"")</f>
        <v/>
      </c>
      <c r="AC23" s="2" t="str">
        <f>IFERROR(AVERAGEIFS($W$1:W22,$K$1:K22,K23,$AA$1:AA22,"&gt;="&amp;(AA23-5)),"")</f>
        <v/>
      </c>
      <c r="AD23" s="13" t="e">
        <f>Tabela53[[#This Row],[md_exPT_H_6]]-Tabela53[[#This Row],[md_exPT_A_6]]</f>
        <v>#VALUE!</v>
      </c>
      <c r="AE23" s="14">
        <f>IF(Tabela53[[#This Row],[HT_Goals_H]]&gt;Tabela53[[#This Row],[HT_Goals_A]],Tabela53[[#This Row],[HT_Odds_H]]-1,-1)</f>
        <v>2.75</v>
      </c>
      <c r="AF23" s="14">
        <f>IF(Tabela53[[#This Row],[HT_Goals_H]]=Tabela53[[#This Row],[HT_Goals_A]],Tabela53[[#This Row],[HT_Odds_H]]-1,-1)</f>
        <v>-1</v>
      </c>
      <c r="AG23" s="14">
        <f>IF(Tabela53[[#This Row],[HT_Goals_H]]&lt;Tabela53[[#This Row],[HT_Goals_A]],Tabela53[[#This Row],[HT_Odds_H]]-1,-1)</f>
        <v>-1</v>
      </c>
      <c r="AH2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" s="13">
        <f>IF(AND(Tabela53[[#This Row],[Odd_real_HHT]]&gt;2.5,Tabela53[[#This Row],[Odd_real_HHT]]&lt;3.3,Tabela53[[#This Row],[xpPT_H_HT]]&gt;1.39,Tabela53[[#This Row],[xpPT_H_HT]]&lt;1.59),1,0)</f>
        <v>0</v>
      </c>
      <c r="AJ23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3" s="28" t="e">
        <f>IF(Tabela53[[#This Row],[Método 1]]=1,0,IF(Tabela53[[#This Row],[dif_xp_H_A]]&lt;=0.354,1,IF(Tabela53[[#This Row],[dif_xp_H_A]]&gt;=0.499,1,0)))</f>
        <v>#VALUE!</v>
      </c>
      <c r="AL23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3" s="29" t="e">
        <f>IF(AND(Tabela53[[#This Row],[dif_xp_H_A]]&gt;0.354,(Tabela53[[#This Row],[dif_xp_H_A]]&lt;0.499)),1,0)</f>
        <v>#VALUE!</v>
      </c>
    </row>
    <row r="24" spans="1:39" x14ac:dyDescent="0.3">
      <c r="A24" s="16">
        <v>23</v>
      </c>
      <c r="B24" s="8">
        <v>5406452</v>
      </c>
      <c r="C24" s="9" t="s">
        <v>14</v>
      </c>
      <c r="D24" s="9" t="s">
        <v>15</v>
      </c>
      <c r="E24" s="10">
        <v>45045.770833333343</v>
      </c>
      <c r="F24" s="9">
        <v>3</v>
      </c>
      <c r="G24" s="9" t="s">
        <v>16</v>
      </c>
      <c r="H24" s="9" t="s">
        <v>24</v>
      </c>
      <c r="I24" s="9" t="str">
        <f>IF(Tabela53[[#This Row],[HT_Goals_A]]&lt;Tabela53[[#This Row],[HT_Goals_H]],"H",IF(Tabela53[[#This Row],[HT_Goals_A]]=Tabela53[[#This Row],[HT_Goals_H]],"D","A"))</f>
        <v>H</v>
      </c>
      <c r="J24" s="9">
        <v>2</v>
      </c>
      <c r="K24" s="9">
        <v>0</v>
      </c>
      <c r="L24" s="9">
        <v>2</v>
      </c>
      <c r="M24" s="9">
        <v>2.25</v>
      </c>
      <c r="N24" s="9">
        <v>2.1</v>
      </c>
      <c r="O24" s="9">
        <v>6</v>
      </c>
      <c r="P24" s="4">
        <f>((1/'Método 3'!$M24)+(1/'Método 3'!$N24)+(1/'Método 3'!$O24)-1)</f>
        <v>8.7301587301587213E-2</v>
      </c>
      <c r="Q24" s="4">
        <f>'Método 3'!$M24*(1+'Método 3'!$P24)</f>
        <v>2.4464285714285712</v>
      </c>
      <c r="R24" s="4">
        <f>'Método 3'!$N24*(1+'Método 3'!$P24)</f>
        <v>2.2833333333333332</v>
      </c>
      <c r="S24" s="4">
        <f>'Método 3'!$O24*(1+'Método 3'!$P24)</f>
        <v>6.5238095238095237</v>
      </c>
      <c r="T24" s="4">
        <f>IF('Método 3'!$J24&gt;'Método 3'!$K24,3,IF('Método 3'!$K24='Método 3'!$J24,1,0))</f>
        <v>3</v>
      </c>
      <c r="U24" s="4">
        <f>IF('Método 3'!$J24&lt;'Método 3'!$K24,3,IF('Método 3'!$K24='Método 3'!$J24,1,0))</f>
        <v>0</v>
      </c>
      <c r="V24" s="4">
        <f>(1/'Método 3'!$Q24)*3+(1/'Método 3'!$R24)*1</f>
        <v>1.664233576642336</v>
      </c>
      <c r="W24" s="4">
        <f>(1/'Método 3'!$S24)*3+(1/'Método 3'!$R24)*1</f>
        <v>0.8978102189781022</v>
      </c>
      <c r="X24" s="4">
        <f>COUNTIF($G$1:G23,G24)+1</f>
        <v>2</v>
      </c>
      <c r="Y24" s="4">
        <f>COUNTIF($H$1:H23,H24)+1</f>
        <v>2</v>
      </c>
      <c r="Z24" s="2">
        <f>IFERROR(AVERAGEIFS($T$1:T23,$G$1:G23,G24,$X$1:X23,"&gt;="&amp;(X24-5)),"")</f>
        <v>1</v>
      </c>
      <c r="AA24" s="2">
        <f>IFERROR(AVERAGEIFS($U$1:U23,$H$1:H23,H24,$Y$1:Y23,"&gt;="&amp;(Y24-5)),"")</f>
        <v>1</v>
      </c>
      <c r="AB24" s="2">
        <f>IFERROR(AVERAGEIFS($V$1:V23,$J$1:J23,J24,$Z$1:Z23,"&gt;="&amp;(Z24-5)),"")</f>
        <v>1.2439266236985622</v>
      </c>
      <c r="AC24" s="2">
        <f>IFERROR(AVERAGEIFS($W$1:W23,$K$1:K23,K24,$AA$1:AA23,"&gt;="&amp;(AA24-5)),"")</f>
        <v>1.3514171617804616</v>
      </c>
      <c r="AD24" s="13">
        <f>Tabela53[[#This Row],[md_exPT_H_6]]-Tabela53[[#This Row],[md_exPT_A_6]]</f>
        <v>-0.10749053808189935</v>
      </c>
      <c r="AE24" s="14">
        <f>IF(Tabela53[[#This Row],[HT_Goals_H]]&gt;Tabela53[[#This Row],[HT_Goals_A]],Tabela53[[#This Row],[HT_Odds_H]]-1,-1)</f>
        <v>1.25</v>
      </c>
      <c r="AF24" s="14">
        <f>IF(Tabela53[[#This Row],[HT_Goals_H]]=Tabela53[[#This Row],[HT_Goals_A]],Tabela53[[#This Row],[HT_Odds_H]]-1,-1)</f>
        <v>-1</v>
      </c>
      <c r="AG24" s="14">
        <f>IF(Tabela53[[#This Row],[HT_Goals_H]]&lt;Tabela53[[#This Row],[HT_Goals_A]],Tabela53[[#This Row],[HT_Odds_H]]-1,-1)</f>
        <v>-1</v>
      </c>
      <c r="AH2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" s="13">
        <f>IF(AND(Tabela53[[#This Row],[Odd_real_HHT]]&gt;2.5,Tabela53[[#This Row],[Odd_real_HHT]]&lt;3.3,Tabela53[[#This Row],[xpPT_H_HT]]&gt;1.39,Tabela53[[#This Row],[xpPT_H_HT]]&lt;1.59),1,0)</f>
        <v>0</v>
      </c>
      <c r="AJ2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4" s="28">
        <f>IF(Tabela53[[#This Row],[Método 1]]=1,0,IF(Tabela53[[#This Row],[dif_xp_H_A]]&lt;=0.354,1,IF(Tabela53[[#This Row],[dif_xp_H_A]]&gt;=0.499,1,0)))</f>
        <v>1</v>
      </c>
      <c r="AL2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" s="29">
        <f>IF(AND(Tabela53[[#This Row],[dif_xp_H_A]]&gt;0.354,(Tabela53[[#This Row],[dif_xp_H_A]]&lt;0.499)),1,0)</f>
        <v>0</v>
      </c>
    </row>
    <row r="25" spans="1:39" x14ac:dyDescent="0.3">
      <c r="A25" s="17">
        <v>24</v>
      </c>
      <c r="B25" s="6">
        <v>5406453</v>
      </c>
      <c r="C25" s="2" t="s">
        <v>14</v>
      </c>
      <c r="D25" s="2" t="s">
        <v>15</v>
      </c>
      <c r="E25" s="7">
        <v>45045.770833333343</v>
      </c>
      <c r="F25" s="2">
        <v>3</v>
      </c>
      <c r="G25" s="2" t="s">
        <v>31</v>
      </c>
      <c r="H25" s="2" t="s">
        <v>17</v>
      </c>
      <c r="I25" s="2" t="str">
        <f>IF(Tabela53[[#This Row],[HT_Goals_A]]&lt;Tabela53[[#This Row],[HT_Goals_H]],"H",IF(Tabela53[[#This Row],[HT_Goals_A]]=Tabela53[[#This Row],[HT_Goals_H]],"D","A"))</f>
        <v>H</v>
      </c>
      <c r="J25" s="2">
        <v>2</v>
      </c>
      <c r="K25" s="2">
        <v>1</v>
      </c>
      <c r="L25" s="2">
        <v>3</v>
      </c>
      <c r="M25" s="2">
        <v>2.88</v>
      </c>
      <c r="N25" s="2">
        <v>2.0499999999999998</v>
      </c>
      <c r="O25" s="2">
        <v>4.33</v>
      </c>
      <c r="P25" s="4">
        <f>((1/'Método 3'!$M25)+(1/'Método 3'!$N25)+(1/'Método 3'!$O25)-1)</f>
        <v>6.5973982488092942E-2</v>
      </c>
      <c r="Q25" s="4">
        <f>'Método 3'!$M25*(1+'Método 3'!$P25)</f>
        <v>3.0700050695657075</v>
      </c>
      <c r="R25" s="4">
        <f>'Método 3'!$N25*(1+'Método 3'!$P25)</f>
        <v>2.1852466641005903</v>
      </c>
      <c r="S25" s="4">
        <f>'Método 3'!$O25*(1+'Método 3'!$P25)</f>
        <v>4.6156673441734428</v>
      </c>
      <c r="T25" s="4">
        <f>IF('Método 3'!$J25&gt;'Método 3'!$K25,3,IF('Método 3'!$K25='Método 3'!$J25,1,0))</f>
        <v>3</v>
      </c>
      <c r="U25" s="4">
        <f>IF('Método 3'!$J25&lt;'Método 3'!$K25,3,IF('Método 3'!$K25='Método 3'!$J25,1,0))</f>
        <v>0</v>
      </c>
      <c r="V25" s="4">
        <f>(1/'Método 3'!$Q25)*3+(1/'Método 3'!$R25)*1</f>
        <v>1.4348113273323082</v>
      </c>
      <c r="W25" s="4">
        <f>(1/'Método 3'!$S25)*3+(1/'Método 3'!$R25)*1</f>
        <v>1.1075744287344635</v>
      </c>
      <c r="X25" s="4">
        <f>COUNTIF($G$1:G24,G25)+1</f>
        <v>2</v>
      </c>
      <c r="Y25" s="4">
        <f>COUNTIF($H$1:H24,H25)+1</f>
        <v>2</v>
      </c>
      <c r="Z25" s="2">
        <f>IFERROR(AVERAGEIFS($T$1:T24,$G$1:G24,G25,$X$1:X24,"&gt;="&amp;(X25-5)),"")</f>
        <v>1</v>
      </c>
      <c r="AA25" s="2">
        <f>IFERROR(AVERAGEIFS($U$1:U24,$H$1:H24,H25,$Y$1:Y24,"&gt;="&amp;(Y25-5)),"")</f>
        <v>0</v>
      </c>
      <c r="AB25" s="2">
        <f>IFERROR(AVERAGEIFS($V$1:V24,$J$1:J24,J25,$Z$1:Z24,"&gt;="&amp;(Z25-5)),"")</f>
        <v>1.4540801001704491</v>
      </c>
      <c r="AC25" s="2">
        <f>IFERROR(AVERAGEIFS($W$1:W24,$K$1:K24,K25,$AA$1:AA24,"&gt;="&amp;(AA25-5)),"")</f>
        <v>1.3049082796232028</v>
      </c>
      <c r="AD25" s="13">
        <f>Tabela53[[#This Row],[md_exPT_H_6]]-Tabela53[[#This Row],[md_exPT_A_6]]</f>
        <v>0.14917182054724631</v>
      </c>
      <c r="AE25" s="14">
        <f>IF(Tabela53[[#This Row],[HT_Goals_H]]&gt;Tabela53[[#This Row],[HT_Goals_A]],Tabela53[[#This Row],[HT_Odds_H]]-1,-1)</f>
        <v>1.88</v>
      </c>
      <c r="AF25" s="14">
        <f>IF(Tabela53[[#This Row],[HT_Goals_H]]=Tabela53[[#This Row],[HT_Goals_A]],Tabela53[[#This Row],[HT_Odds_H]]-1,-1)</f>
        <v>-1</v>
      </c>
      <c r="AG25" s="14">
        <f>IF(Tabela53[[#This Row],[HT_Goals_H]]&lt;Tabela53[[#This Row],[HT_Goals_A]],Tabela53[[#This Row],[HT_Odds_H]]-1,-1)</f>
        <v>-1</v>
      </c>
      <c r="AH25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25" s="13">
        <f>IF(AND(Tabela53[[#This Row],[Odd_real_HHT]]&gt;2.5,Tabela53[[#This Row],[Odd_real_HHT]]&lt;3.3,Tabela53[[#This Row],[xpPT_H_HT]]&gt;1.39,Tabela53[[#This Row],[xpPT_H_HT]]&lt;1.59),1,0)</f>
        <v>1</v>
      </c>
      <c r="AJ2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" s="28">
        <f>IF(Tabela53[[#This Row],[Método 1]]=1,0,IF(Tabela53[[#This Row],[dif_xp_H_A]]&lt;=0.354,1,IF(Tabela53[[#This Row],[dif_xp_H_A]]&gt;=0.499,1,0)))</f>
        <v>0</v>
      </c>
      <c r="AL2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5" s="29">
        <f>IF(AND(Tabela53[[#This Row],[dif_xp_H_A]]&gt;0.354,(Tabela53[[#This Row],[dif_xp_H_A]]&lt;0.499)),1,0)</f>
        <v>0</v>
      </c>
    </row>
    <row r="26" spans="1:39" hidden="1" x14ac:dyDescent="0.3">
      <c r="A26" s="16">
        <v>25</v>
      </c>
      <c r="B26" s="8">
        <v>5406454</v>
      </c>
      <c r="C26" s="9" t="s">
        <v>14</v>
      </c>
      <c r="D26" s="9" t="s">
        <v>15</v>
      </c>
      <c r="E26" s="10">
        <v>45045.770833333343</v>
      </c>
      <c r="F26" s="9">
        <v>3</v>
      </c>
      <c r="G26" s="9" t="s">
        <v>19</v>
      </c>
      <c r="H26" s="9" t="s">
        <v>29</v>
      </c>
      <c r="I26" s="9" t="str">
        <f>IF(Tabela53[[#This Row],[HT_Goals_A]]&lt;Tabela53[[#This Row],[HT_Goals_H]],"H",IF(Tabela53[[#This Row],[HT_Goals_A]]=Tabela53[[#This Row],[HT_Goals_H]],"D","A"))</f>
        <v>A</v>
      </c>
      <c r="J26" s="9">
        <v>0</v>
      </c>
      <c r="K26" s="9">
        <v>1</v>
      </c>
      <c r="L26" s="9">
        <v>1</v>
      </c>
      <c r="M26" s="9">
        <v>2.63</v>
      </c>
      <c r="N26" s="9">
        <v>2.1</v>
      </c>
      <c r="O26" s="9">
        <v>4.5</v>
      </c>
      <c r="P26" s="4">
        <f>((1/'Método 3'!$M26)+(1/'Método 3'!$N26)+(1/'Método 3'!$O26)-1)</f>
        <v>7.8640835294827571E-2</v>
      </c>
      <c r="Q26" s="4">
        <f>'Método 3'!$M26*(1+'Método 3'!$P26)</f>
        <v>2.8368253968253963</v>
      </c>
      <c r="R26" s="4">
        <f>'Método 3'!$N26*(1+'Método 3'!$P26)</f>
        <v>2.2651457541191382</v>
      </c>
      <c r="S26" s="4">
        <f>'Método 3'!$O26*(1+'Método 3'!$P26)</f>
        <v>4.8538837588267238</v>
      </c>
      <c r="T26" s="4">
        <f>IF('Método 3'!$J26&gt;'Método 3'!$K26,3,IF('Método 3'!$K26='Método 3'!$J26,1,0))</f>
        <v>0</v>
      </c>
      <c r="U26" s="4">
        <f>IF('Método 3'!$J26&lt;'Método 3'!$K26,3,IF('Método 3'!$K26='Método 3'!$J26,1,0))</f>
        <v>3</v>
      </c>
      <c r="V26" s="4">
        <f>(1/'Método 3'!$Q26)*3+(1/'Método 3'!$R26)*1</f>
        <v>1.4989928379588184</v>
      </c>
      <c r="W26" s="4">
        <f>(1/'Método 3'!$S26)*3+(1/'Método 3'!$R26)*1</f>
        <v>1.0595344673231872</v>
      </c>
      <c r="X26" s="4">
        <f>COUNTIF($G$1:G25,G26)+1</f>
        <v>2</v>
      </c>
      <c r="Y26" s="4">
        <f>COUNTIF($H$1:H25,H26)+1</f>
        <v>2</v>
      </c>
      <c r="Z26" s="2">
        <f>IFERROR(AVERAGEIFS($T$1:T25,$G$1:G25,G26,$X$1:X25,"&gt;="&amp;(X26-5)),"")</f>
        <v>0</v>
      </c>
      <c r="AA26" s="2">
        <f>IFERROR(AVERAGEIFS($U$1:U25,$H$1:H25,H26,$Y$1:Y25,"&gt;="&amp;(Y26-5)),"")</f>
        <v>1</v>
      </c>
      <c r="AB26" s="2" t="str">
        <f>IFERROR(AVERAGEIFS($V$1:V25,$J$1:J25,J26,$Z$1:Z25,"&gt;="&amp;(Z26-5)),"")</f>
        <v/>
      </c>
      <c r="AC26" s="2">
        <f>IFERROR(AVERAGEIFS($W$1:W25,$K$1:K25,K26,$AA$1:AA25,"&gt;="&amp;(AA26-5)),"")</f>
        <v>1.2062413541788333</v>
      </c>
      <c r="AD26" s="13" t="e">
        <f>Tabela53[[#This Row],[md_exPT_H_6]]-Tabela53[[#This Row],[md_exPT_A_6]]</f>
        <v>#VALUE!</v>
      </c>
      <c r="AE26" s="14">
        <f>IF(Tabela53[[#This Row],[HT_Goals_H]]&gt;Tabela53[[#This Row],[HT_Goals_A]],Tabela53[[#This Row],[HT_Odds_H]]-1,-1)</f>
        <v>-1</v>
      </c>
      <c r="AF26" s="14">
        <f>IF(Tabela53[[#This Row],[HT_Goals_H]]=Tabela53[[#This Row],[HT_Goals_A]],Tabela53[[#This Row],[HT_Odds_H]]-1,-1)</f>
        <v>-1</v>
      </c>
      <c r="AG26" s="14">
        <f>IF(Tabela53[[#This Row],[HT_Goals_H]]&lt;Tabela53[[#This Row],[HT_Goals_A]],Tabela53[[#This Row],[HT_Odds_H]]-1,-1)</f>
        <v>1.63</v>
      </c>
      <c r="AH2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6" s="13">
        <f>IF(AND(Tabela53[[#This Row],[Odd_real_HHT]]&gt;2.5,Tabela53[[#This Row],[Odd_real_HHT]]&lt;3.3,Tabela53[[#This Row],[xpPT_H_HT]]&gt;1.39,Tabela53[[#This Row],[xpPT_H_HT]]&lt;1.59),1,0)</f>
        <v>1</v>
      </c>
      <c r="AJ2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" s="28">
        <f>IF(Tabela53[[#This Row],[Método 1]]=1,0,IF(Tabela53[[#This Row],[dif_xp_H_A]]&lt;=0.354,1,IF(Tabela53[[#This Row],[dif_xp_H_A]]&gt;=0.499,1,0)))</f>
        <v>0</v>
      </c>
      <c r="AL26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6" s="29" t="e">
        <f>IF(AND(Tabela53[[#This Row],[dif_xp_H_A]]&gt;0.354,(Tabela53[[#This Row],[dif_xp_H_A]]&lt;0.499)),1,0)</f>
        <v>#VALUE!</v>
      </c>
    </row>
    <row r="27" spans="1:39" x14ac:dyDescent="0.3">
      <c r="A27" s="17">
        <v>26</v>
      </c>
      <c r="B27" s="6">
        <v>5406455</v>
      </c>
      <c r="C27" s="2" t="s">
        <v>14</v>
      </c>
      <c r="D27" s="2" t="s">
        <v>15</v>
      </c>
      <c r="E27" s="7">
        <v>45045.875</v>
      </c>
      <c r="F27" s="2">
        <v>3</v>
      </c>
      <c r="G27" s="2" t="s">
        <v>22</v>
      </c>
      <c r="H27" s="2" t="s">
        <v>20</v>
      </c>
      <c r="I27" s="2" t="str">
        <f>IF(Tabela53[[#This Row],[HT_Goals_A]]&lt;Tabela53[[#This Row],[HT_Goals_H]],"H",IF(Tabela53[[#This Row],[HT_Goals_A]]=Tabela53[[#This Row],[HT_Goals_H]],"D","A"))</f>
        <v>H</v>
      </c>
      <c r="J27" s="2">
        <v>1</v>
      </c>
      <c r="K27" s="2">
        <v>0</v>
      </c>
      <c r="L27" s="2">
        <v>1</v>
      </c>
      <c r="M27" s="2">
        <v>2.2999999999999998</v>
      </c>
      <c r="N27" s="2">
        <v>2.1</v>
      </c>
      <c r="O27" s="2">
        <v>5.5</v>
      </c>
      <c r="P27" s="4">
        <f>((1/'Método 3'!$M27)+(1/'Método 3'!$N27)+(1/'Método 3'!$O27)-1)</f>
        <v>9.279126670431026E-2</v>
      </c>
      <c r="Q27" s="4">
        <f>'Método 3'!$M27*(1+'Método 3'!$P27)</f>
        <v>2.5134199134199133</v>
      </c>
      <c r="R27" s="4">
        <f>'Método 3'!$N27*(1+'Método 3'!$P27)</f>
        <v>2.2948616600790515</v>
      </c>
      <c r="S27" s="4">
        <f>'Método 3'!$O27*(1+'Método 3'!$P27)</f>
        <v>6.0103519668737064</v>
      </c>
      <c r="T27" s="4">
        <f>IF('Método 3'!$J27&gt;'Método 3'!$K27,3,IF('Método 3'!$K27='Método 3'!$J27,1,0))</f>
        <v>3</v>
      </c>
      <c r="U27" s="4">
        <f>IF('Método 3'!$J27&lt;'Método 3'!$K27,3,IF('Método 3'!$K27='Método 3'!$J27,1,0))</f>
        <v>0</v>
      </c>
      <c r="V27" s="4">
        <f>(1/'Método 3'!$Q27)*3+(1/'Método 3'!$R27)*1</f>
        <v>1.6293489493627282</v>
      </c>
      <c r="W27" s="4">
        <f>(1/'Método 3'!$S27)*3+(1/'Método 3'!$R27)*1</f>
        <v>0.93489493627282116</v>
      </c>
      <c r="X27" s="4">
        <f>COUNTIF($G$1:G26,G27)+1</f>
        <v>2</v>
      </c>
      <c r="Y27" s="4">
        <f>COUNTIF($H$1:H26,H27)+1</f>
        <v>2</v>
      </c>
      <c r="Z27" s="2">
        <f>IFERROR(AVERAGEIFS($T$1:T26,$G$1:G26,G27,$X$1:X26,"&gt;="&amp;(X27-5)),"")</f>
        <v>0</v>
      </c>
      <c r="AA27" s="2">
        <f>IFERROR(AVERAGEIFS($U$1:U26,$H$1:H26,H27,$Y$1:Y26,"&gt;="&amp;(Y27-5)),"")</f>
        <v>0</v>
      </c>
      <c r="AB27" s="2">
        <f>IFERROR(AVERAGEIFS($V$1:V26,$J$1:J26,J27,$Z$1:Z26,"&gt;="&amp;(Z27-5)),"")</f>
        <v>1.1956754650823025</v>
      </c>
      <c r="AC27" s="2">
        <f>IFERROR(AVERAGEIFS($W$1:W26,$K$1:K26,K27,$AA$1:AA26,"&gt;="&amp;(AA27-5)),"")</f>
        <v>1.1246136903792818</v>
      </c>
      <c r="AD27" s="13">
        <f>Tabela53[[#This Row],[md_exPT_H_6]]-Tabela53[[#This Row],[md_exPT_A_6]]</f>
        <v>7.1061774703020664E-2</v>
      </c>
      <c r="AE27" s="14">
        <f>IF(Tabela53[[#This Row],[HT_Goals_H]]&gt;Tabela53[[#This Row],[HT_Goals_A]],Tabela53[[#This Row],[HT_Odds_H]]-1,-1)</f>
        <v>1.2999999999999998</v>
      </c>
      <c r="AF27" s="14">
        <f>IF(Tabela53[[#This Row],[HT_Goals_H]]=Tabela53[[#This Row],[HT_Goals_A]],Tabela53[[#This Row],[HT_Odds_H]]-1,-1)</f>
        <v>-1</v>
      </c>
      <c r="AG27" s="14">
        <f>IF(Tabela53[[#This Row],[HT_Goals_H]]&lt;Tabela53[[#This Row],[HT_Goals_A]],Tabela53[[#This Row],[HT_Odds_H]]-1,-1)</f>
        <v>-1</v>
      </c>
      <c r="AH2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" s="13">
        <f>IF(AND(Tabela53[[#This Row],[Odd_real_HHT]]&gt;2.5,Tabela53[[#This Row],[Odd_real_HHT]]&lt;3.3,Tabela53[[#This Row],[xpPT_H_HT]]&gt;1.39,Tabela53[[#This Row],[xpPT_H_HT]]&lt;1.59),1,0)</f>
        <v>0</v>
      </c>
      <c r="AJ2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7" s="28">
        <f>IF(Tabela53[[#This Row],[Método 1]]=1,0,IF(Tabela53[[#This Row],[dif_xp_H_A]]&lt;=0.354,1,IF(Tabela53[[#This Row],[dif_xp_H_A]]&gt;=0.499,1,0)))</f>
        <v>1</v>
      </c>
      <c r="AL2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" s="29">
        <f>IF(AND(Tabela53[[#This Row],[dif_xp_H_A]]&gt;0.354,(Tabela53[[#This Row],[dif_xp_H_A]]&lt;0.499)),1,0)</f>
        <v>0</v>
      </c>
    </row>
    <row r="28" spans="1:39" hidden="1" x14ac:dyDescent="0.3">
      <c r="A28" s="16">
        <v>27</v>
      </c>
      <c r="B28" s="8">
        <v>5406450</v>
      </c>
      <c r="C28" s="9" t="s">
        <v>14</v>
      </c>
      <c r="D28" s="9" t="s">
        <v>15</v>
      </c>
      <c r="E28" s="10">
        <v>45046.666666666657</v>
      </c>
      <c r="F28" s="9">
        <v>3</v>
      </c>
      <c r="G28" s="9" t="s">
        <v>23</v>
      </c>
      <c r="H28" s="9" t="s">
        <v>18</v>
      </c>
      <c r="I28" s="9" t="str">
        <f>IF(Tabela53[[#This Row],[HT_Goals_A]]&lt;Tabela53[[#This Row],[HT_Goals_H]],"H",IF(Tabela53[[#This Row],[HT_Goals_A]]=Tabela53[[#This Row],[HT_Goals_H]],"D","A"))</f>
        <v>A</v>
      </c>
      <c r="J28" s="9">
        <v>0</v>
      </c>
      <c r="K28" s="9">
        <v>2</v>
      </c>
      <c r="L28" s="9">
        <v>2</v>
      </c>
      <c r="M28" s="9">
        <v>2.1</v>
      </c>
      <c r="N28" s="9">
        <v>2.25</v>
      </c>
      <c r="O28" s="9">
        <v>6</v>
      </c>
      <c r="P28" s="4">
        <f>((1/'Método 3'!$M28)+(1/'Método 3'!$N28)+(1/'Método 3'!$O28)-1)</f>
        <v>8.7301587301587213E-2</v>
      </c>
      <c r="Q28" s="4">
        <f>'Método 3'!$M28*(1+'Método 3'!$P28)</f>
        <v>2.2833333333333332</v>
      </c>
      <c r="R28" s="4">
        <f>'Método 3'!$N28*(1+'Método 3'!$P28)</f>
        <v>2.4464285714285712</v>
      </c>
      <c r="S28" s="4">
        <f>'Método 3'!$O28*(1+'Método 3'!$P28)</f>
        <v>6.5238095238095237</v>
      </c>
      <c r="T28" s="4">
        <f>IF('Método 3'!$J28&gt;'Método 3'!$K28,3,IF('Método 3'!$K28='Método 3'!$J28,1,0))</f>
        <v>0</v>
      </c>
      <c r="U28" s="4">
        <f>IF('Método 3'!$J28&lt;'Método 3'!$K28,3,IF('Método 3'!$K28='Método 3'!$J28,1,0))</f>
        <v>3</v>
      </c>
      <c r="V28" s="4">
        <f>(1/'Método 3'!$Q28)*3+(1/'Método 3'!$R28)*1</f>
        <v>1.7226277372262775</v>
      </c>
      <c r="W28" s="4">
        <f>(1/'Método 3'!$S28)*3+(1/'Método 3'!$R28)*1</f>
        <v>0.86861313868613144</v>
      </c>
      <c r="X28" s="4">
        <f>COUNTIF($G$1:G27,G28)+1</f>
        <v>2</v>
      </c>
      <c r="Y28" s="4">
        <f>COUNTIF($H$1:H27,H28)+1</f>
        <v>2</v>
      </c>
      <c r="Z28" s="2">
        <f>IFERROR(AVERAGEIFS($T$1:T27,$G$1:G27,G28,$X$1:X27,"&gt;="&amp;(X28-5)),"")</f>
        <v>3</v>
      </c>
      <c r="AA28" s="2">
        <f>IFERROR(AVERAGEIFS($U$1:U27,$H$1:H27,H28,$Y$1:Y27,"&gt;="&amp;(Y28-5)),"")</f>
        <v>1</v>
      </c>
      <c r="AB28" s="2">
        <f>IFERROR(AVERAGEIFS($V$1:V27,$J$1:J27,J28,$Z$1:Z27,"&gt;="&amp;(Z28-5)),"")</f>
        <v>1.4989928379588184</v>
      </c>
      <c r="AC28" s="2" t="str">
        <f>IFERROR(AVERAGEIFS($W$1:W27,$K$1:K27,K28,$AA$1:AA27,"&gt;="&amp;(AA28-5)),"")</f>
        <v/>
      </c>
      <c r="AD28" s="13" t="e">
        <f>Tabela53[[#This Row],[md_exPT_H_6]]-Tabela53[[#This Row],[md_exPT_A_6]]</f>
        <v>#VALUE!</v>
      </c>
      <c r="AE28" s="14">
        <f>IF(Tabela53[[#This Row],[HT_Goals_H]]&gt;Tabela53[[#This Row],[HT_Goals_A]],Tabela53[[#This Row],[HT_Odds_H]]-1,-1)</f>
        <v>-1</v>
      </c>
      <c r="AF28" s="14">
        <f>IF(Tabela53[[#This Row],[HT_Goals_H]]=Tabela53[[#This Row],[HT_Goals_A]],Tabela53[[#This Row],[HT_Odds_H]]-1,-1)</f>
        <v>-1</v>
      </c>
      <c r="AG28" s="14">
        <f>IF(Tabela53[[#This Row],[HT_Goals_H]]&lt;Tabela53[[#This Row],[HT_Goals_A]],Tabela53[[#This Row],[HT_Odds_H]]-1,-1)</f>
        <v>1.1000000000000001</v>
      </c>
      <c r="AH2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" s="13">
        <f>IF(AND(Tabela53[[#This Row],[Odd_real_HHT]]&gt;2.5,Tabela53[[#This Row],[Odd_real_HHT]]&lt;3.3,Tabela53[[#This Row],[xpPT_H_HT]]&gt;1.39,Tabela53[[#This Row],[xpPT_H_HT]]&lt;1.59),1,0)</f>
        <v>0</v>
      </c>
      <c r="AJ28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8" s="28" t="e">
        <f>IF(Tabela53[[#This Row],[Método 1]]=1,0,IF(Tabela53[[#This Row],[dif_xp_H_A]]&lt;=0.354,1,IF(Tabela53[[#This Row],[dif_xp_H_A]]&gt;=0.499,1,0)))</f>
        <v>#VALUE!</v>
      </c>
      <c r="AL28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8" s="29" t="e">
        <f>IF(AND(Tabela53[[#This Row],[dif_xp_H_A]]&gt;0.354,(Tabela53[[#This Row],[dif_xp_H_A]]&lt;0.499)),1,0)</f>
        <v>#VALUE!</v>
      </c>
    </row>
    <row r="29" spans="1:39" x14ac:dyDescent="0.3">
      <c r="A29" s="17">
        <v>28</v>
      </c>
      <c r="B29" s="6">
        <v>5406459</v>
      </c>
      <c r="C29" s="2" t="s">
        <v>14</v>
      </c>
      <c r="D29" s="2" t="s">
        <v>15</v>
      </c>
      <c r="E29" s="7">
        <v>45046.770833333343</v>
      </c>
      <c r="F29" s="2">
        <v>3</v>
      </c>
      <c r="G29" s="2" t="s">
        <v>27</v>
      </c>
      <c r="H29" s="2" t="s">
        <v>25</v>
      </c>
      <c r="I29" s="2" t="str">
        <f>IF(Tabela53[[#This Row],[HT_Goals_A]]&lt;Tabela53[[#This Row],[HT_Goals_H]],"H",IF(Tabela53[[#This Row],[HT_Goals_A]]=Tabela53[[#This Row],[HT_Goals_H]],"D","A"))</f>
        <v>D</v>
      </c>
      <c r="J29" s="2">
        <v>1</v>
      </c>
      <c r="K29" s="2">
        <v>1</v>
      </c>
      <c r="L29" s="2">
        <v>2</v>
      </c>
      <c r="M29" s="2">
        <v>3.5</v>
      </c>
      <c r="N29" s="2">
        <v>2.0499999999999998</v>
      </c>
      <c r="O29" s="2">
        <v>3.4</v>
      </c>
      <c r="P29" s="4">
        <f>((1/'Método 3'!$M29)+(1/'Método 3'!$N29)+(1/'Método 3'!$O29)-1)</f>
        <v>6.7636810821889881E-2</v>
      </c>
      <c r="Q29" s="4">
        <f>'Método 3'!$M29*(1+'Método 3'!$P29)</f>
        <v>3.7367288378766146</v>
      </c>
      <c r="R29" s="4">
        <f>'Método 3'!$N29*(1+'Método 3'!$P29)</f>
        <v>2.1886554621848742</v>
      </c>
      <c r="S29" s="4">
        <f>'Método 3'!$O29*(1+'Método 3'!$P29)</f>
        <v>3.6299651567944253</v>
      </c>
      <c r="T29" s="4">
        <f>IF('Método 3'!$J29&gt;'Método 3'!$K29,3,IF('Método 3'!$K29='Método 3'!$J29,1,0))</f>
        <v>1</v>
      </c>
      <c r="U29" s="4">
        <f>IF('Método 3'!$J29&lt;'Método 3'!$K29,3,IF('Método 3'!$K29='Método 3'!$J29,1,0))</f>
        <v>1</v>
      </c>
      <c r="V29" s="4">
        <f>(1/'Método 3'!$Q29)*3+(1/'Método 3'!$R29)*1</f>
        <v>1.2597427529276253</v>
      </c>
      <c r="W29" s="4">
        <f>(1/'Método 3'!$S29)*3+(1/'Método 3'!$R29)*1</f>
        <v>1.2833557304665004</v>
      </c>
      <c r="X29" s="4">
        <f>COUNTIF($G$1:G28,G29)+1</f>
        <v>2</v>
      </c>
      <c r="Y29" s="4">
        <f>COUNTIF($H$1:H28,H29)+1</f>
        <v>2</v>
      </c>
      <c r="Z29" s="2">
        <f>IFERROR(AVERAGEIFS($T$1:T28,$G$1:G28,G29,$X$1:X28,"&gt;="&amp;(X29-5)),"")</f>
        <v>1</v>
      </c>
      <c r="AA29" s="2">
        <f>IFERROR(AVERAGEIFS($U$1:U28,$H$1:H28,H29,$Y$1:Y28,"&gt;="&amp;(Y29-5)),"")</f>
        <v>1</v>
      </c>
      <c r="AB29" s="2">
        <f>IFERROR(AVERAGEIFS($V$1:V28,$J$1:J28,J29,$Z$1:Z28,"&gt;="&amp;(Z29-5)),"")</f>
        <v>1.4125122072225154</v>
      </c>
      <c r="AC29" s="2">
        <f>IFERROR(AVERAGEIFS($W$1:W28,$K$1:K28,K29,$AA$1:AA28,"&gt;="&amp;(AA29-5)),"")</f>
        <v>1.1573390585602847</v>
      </c>
      <c r="AD29" s="13">
        <f>Tabela53[[#This Row],[md_exPT_H_6]]-Tabela53[[#This Row],[md_exPT_A_6]]</f>
        <v>0.25517314866223062</v>
      </c>
      <c r="AE29" s="14">
        <f>IF(Tabela53[[#This Row],[HT_Goals_H]]&gt;Tabela53[[#This Row],[HT_Goals_A]],Tabela53[[#This Row],[HT_Odds_H]]-1,-1)</f>
        <v>-1</v>
      </c>
      <c r="AF29" s="14">
        <f>IF(Tabela53[[#This Row],[HT_Goals_H]]=Tabela53[[#This Row],[HT_Goals_A]],Tabela53[[#This Row],[HT_Odds_H]]-1,-1)</f>
        <v>2.5</v>
      </c>
      <c r="AG29" s="14">
        <f>IF(Tabela53[[#This Row],[HT_Goals_H]]&lt;Tabela53[[#This Row],[HT_Goals_A]],Tabela53[[#This Row],[HT_Odds_H]]-1,-1)</f>
        <v>-1</v>
      </c>
      <c r="AH2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" s="13">
        <f>IF(AND(Tabela53[[#This Row],[Odd_real_HHT]]&gt;2.5,Tabela53[[#This Row],[Odd_real_HHT]]&lt;3.3,Tabela53[[#This Row],[xpPT_H_HT]]&gt;1.39,Tabela53[[#This Row],[xpPT_H_HT]]&lt;1.59),1,0)</f>
        <v>0</v>
      </c>
      <c r="AJ29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29" s="28">
        <f>IF(Tabela53[[#This Row],[Método 1]]=1,0,IF(Tabela53[[#This Row],[dif_xp_H_A]]&lt;=0.354,1,IF(Tabela53[[#This Row],[dif_xp_H_A]]&gt;=0.499,1,0)))</f>
        <v>1</v>
      </c>
      <c r="AL2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" s="29">
        <f>IF(AND(Tabela53[[#This Row],[dif_xp_H_A]]&gt;0.354,(Tabela53[[#This Row],[dif_xp_H_A]]&lt;0.499)),1,0)</f>
        <v>0</v>
      </c>
    </row>
    <row r="30" spans="1:39" x14ac:dyDescent="0.3">
      <c r="A30" s="16">
        <v>29</v>
      </c>
      <c r="B30" s="8">
        <v>5406456</v>
      </c>
      <c r="C30" s="9" t="s">
        <v>14</v>
      </c>
      <c r="D30" s="9" t="s">
        <v>15</v>
      </c>
      <c r="E30" s="10">
        <v>45046.770833333343</v>
      </c>
      <c r="F30" s="9">
        <v>3</v>
      </c>
      <c r="G30" s="9" t="s">
        <v>30</v>
      </c>
      <c r="H30" s="9" t="s">
        <v>34</v>
      </c>
      <c r="I30" s="9" t="str">
        <f>IF(Tabela53[[#This Row],[HT_Goals_A]]&lt;Tabela53[[#This Row],[HT_Goals_H]],"H",IF(Tabela53[[#This Row],[HT_Goals_A]]=Tabela53[[#This Row],[HT_Goals_H]],"D","A"))</f>
        <v>D</v>
      </c>
      <c r="J30" s="9">
        <v>0</v>
      </c>
      <c r="K30" s="9">
        <v>0</v>
      </c>
      <c r="L30" s="9">
        <v>0</v>
      </c>
      <c r="M30" s="9">
        <v>2.1</v>
      </c>
      <c r="N30" s="9">
        <v>2.25</v>
      </c>
      <c r="O30" s="9">
        <v>6.5</v>
      </c>
      <c r="P30" s="4">
        <f>((1/'Método 3'!$M30)+(1/'Método 3'!$N30)+(1/'Método 3'!$O30)-1)</f>
        <v>7.4481074481074439E-2</v>
      </c>
      <c r="Q30" s="4">
        <f>'Método 3'!$M30*(1+'Método 3'!$P30)</f>
        <v>2.2564102564102564</v>
      </c>
      <c r="R30" s="4">
        <f>'Método 3'!$N30*(1+'Método 3'!$P30)</f>
        <v>2.4175824175824174</v>
      </c>
      <c r="S30" s="4">
        <f>'Método 3'!$O30*(1+'Método 3'!$P30)</f>
        <v>6.9841269841269842</v>
      </c>
      <c r="T30" s="4">
        <f>IF('Método 3'!$J30&gt;'Método 3'!$K30,3,IF('Método 3'!$K30='Método 3'!$J30,1,0))</f>
        <v>1</v>
      </c>
      <c r="U30" s="4">
        <f>IF('Método 3'!$J30&lt;'Método 3'!$K30,3,IF('Método 3'!$K30='Método 3'!$J30,1,0))</f>
        <v>1</v>
      </c>
      <c r="V30" s="4">
        <f>(1/'Método 3'!$Q30)*3+(1/'Método 3'!$R30)*1</f>
        <v>1.7431818181818182</v>
      </c>
      <c r="W30" s="4">
        <f>(1/'Método 3'!$S30)*3+(1/'Método 3'!$R30)*1</f>
        <v>0.84318181818181825</v>
      </c>
      <c r="X30" s="4">
        <f>COUNTIF($G$1:G29,G30)+1</f>
        <v>2</v>
      </c>
      <c r="Y30" s="4">
        <f>COUNTIF($H$1:H29,H30)+1</f>
        <v>2</v>
      </c>
      <c r="Z30" s="2">
        <f>IFERROR(AVERAGEIFS($T$1:T29,$G$1:G29,G30,$X$1:X29,"&gt;="&amp;(X30-5)),"")</f>
        <v>1</v>
      </c>
      <c r="AA30" s="2">
        <f>IFERROR(AVERAGEIFS($U$1:U29,$H$1:H29,H30,$Y$1:Y29,"&gt;="&amp;(Y30-5)),"")</f>
        <v>0</v>
      </c>
      <c r="AB30" s="2">
        <f>IFERROR(AVERAGEIFS($V$1:V29,$J$1:J29,J30,$Z$1:Z29,"&gt;="&amp;(Z30-5)),"")</f>
        <v>1.6108102875925479</v>
      </c>
      <c r="AC30" s="2">
        <f>IFERROR(AVERAGEIFS($W$1:W29,$K$1:K29,K30,$AA$1:AA29,"&gt;="&amp;(AA30-5)),"")</f>
        <v>1.0613741056771282</v>
      </c>
      <c r="AD30" s="13">
        <f>Tabela53[[#This Row],[md_exPT_H_6]]-Tabela53[[#This Row],[md_exPT_A_6]]</f>
        <v>0.54943618191541965</v>
      </c>
      <c r="AE30" s="14">
        <f>IF(Tabela53[[#This Row],[HT_Goals_H]]&gt;Tabela53[[#This Row],[HT_Goals_A]],Tabela53[[#This Row],[HT_Odds_H]]-1,-1)</f>
        <v>-1</v>
      </c>
      <c r="AF30" s="14">
        <f>IF(Tabela53[[#This Row],[HT_Goals_H]]=Tabela53[[#This Row],[HT_Goals_A]],Tabela53[[#This Row],[HT_Odds_H]]-1,-1)</f>
        <v>1.1000000000000001</v>
      </c>
      <c r="AG30" s="14">
        <f>IF(Tabela53[[#This Row],[HT_Goals_H]]&lt;Tabela53[[#This Row],[HT_Goals_A]],Tabela53[[#This Row],[HT_Odds_H]]-1,-1)</f>
        <v>-1</v>
      </c>
      <c r="AH3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" s="13">
        <f>IF(AND(Tabela53[[#This Row],[Odd_real_HHT]]&gt;2.5,Tabela53[[#This Row],[Odd_real_HHT]]&lt;3.3,Tabela53[[#This Row],[xpPT_H_HT]]&gt;1.39,Tabela53[[#This Row],[xpPT_H_HT]]&lt;1.59),1,0)</f>
        <v>0</v>
      </c>
      <c r="AJ30" s="28">
        <f>IF(AND(Tabela53[[#This Row],[Método_2]]=1,Tabela53[[#This Row],[Pontos_H_HT]]=1),(Tabela53[[#This Row],[HT_Odds_D]]-1),IF(AND(Tabela53[[#This Row],[Método_2]]=1,Tabela53[[#This Row],[Pontos_H_HT]]&lt;&gt;1),(-1),0))</f>
        <v>1.25</v>
      </c>
      <c r="AK30" s="28">
        <f>IF(Tabela53[[#This Row],[Método 1]]=1,0,IF(Tabela53[[#This Row],[dif_xp_H_A]]&lt;=0.354,1,IF(Tabela53[[#This Row],[dif_xp_H_A]]&gt;=0.499,1,0)))</f>
        <v>1</v>
      </c>
      <c r="AL3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" s="29">
        <f>IF(AND(Tabela53[[#This Row],[dif_xp_H_A]]&gt;0.354,(Tabela53[[#This Row],[dif_xp_H_A]]&lt;0.499)),1,0)</f>
        <v>0</v>
      </c>
    </row>
    <row r="31" spans="1:39" x14ac:dyDescent="0.3">
      <c r="A31" s="17">
        <v>30</v>
      </c>
      <c r="B31" s="6">
        <v>5406451</v>
      </c>
      <c r="C31" s="2" t="s">
        <v>14</v>
      </c>
      <c r="D31" s="2" t="s">
        <v>15</v>
      </c>
      <c r="E31" s="7">
        <v>45047.833333333343</v>
      </c>
      <c r="F31" s="2">
        <v>3</v>
      </c>
      <c r="G31" s="2" t="s">
        <v>32</v>
      </c>
      <c r="H31" s="2" t="s">
        <v>35</v>
      </c>
      <c r="I31" s="2" t="str">
        <f>IF(Tabela53[[#This Row],[HT_Goals_A]]&lt;Tabela53[[#This Row],[HT_Goals_H]],"H",IF(Tabela53[[#This Row],[HT_Goals_A]]=Tabela53[[#This Row],[HT_Goals_H]],"D","A"))</f>
        <v>A</v>
      </c>
      <c r="J31" s="2">
        <v>0</v>
      </c>
      <c r="K31" s="2">
        <v>1</v>
      </c>
      <c r="L31" s="2">
        <v>1</v>
      </c>
      <c r="M31" s="2">
        <v>2.2999999999999998</v>
      </c>
      <c r="N31" s="2">
        <v>2.1</v>
      </c>
      <c r="O31" s="2">
        <v>5.5</v>
      </c>
      <c r="P31" s="4">
        <f>((1/'Método 3'!$M31)+(1/'Método 3'!$N31)+(1/'Método 3'!$O31)-1)</f>
        <v>9.279126670431026E-2</v>
      </c>
      <c r="Q31" s="4">
        <f>'Método 3'!$M31*(1+'Método 3'!$P31)</f>
        <v>2.5134199134199133</v>
      </c>
      <c r="R31" s="4">
        <f>'Método 3'!$N31*(1+'Método 3'!$P31)</f>
        <v>2.2948616600790515</v>
      </c>
      <c r="S31" s="4">
        <f>'Método 3'!$O31*(1+'Método 3'!$P31)</f>
        <v>6.0103519668737064</v>
      </c>
      <c r="T31" s="4">
        <f>IF('Método 3'!$J31&gt;'Método 3'!$K31,3,IF('Método 3'!$K31='Método 3'!$J31,1,0))</f>
        <v>0</v>
      </c>
      <c r="U31" s="4">
        <f>IF('Método 3'!$J31&lt;'Método 3'!$K31,3,IF('Método 3'!$K31='Método 3'!$J31,1,0))</f>
        <v>3</v>
      </c>
      <c r="V31" s="4">
        <f>(1/'Método 3'!$Q31)*3+(1/'Método 3'!$R31)*1</f>
        <v>1.6293489493627282</v>
      </c>
      <c r="W31" s="4">
        <f>(1/'Método 3'!$S31)*3+(1/'Método 3'!$R31)*1</f>
        <v>0.93489493627282116</v>
      </c>
      <c r="X31" s="4">
        <f>COUNTIF($G$1:G30,G31)+1</f>
        <v>2</v>
      </c>
      <c r="Y31" s="4">
        <f>COUNTIF($H$1:H30,H31)+1</f>
        <v>2</v>
      </c>
      <c r="Z31" s="2">
        <f>IFERROR(AVERAGEIFS($T$1:T30,$G$1:G30,G31,$X$1:X30,"&gt;="&amp;(X31-5)),"")</f>
        <v>3</v>
      </c>
      <c r="AA31" s="2">
        <f>IFERROR(AVERAGEIFS($U$1:U30,$H$1:H30,H31,$Y$1:Y30,"&gt;="&amp;(Y31-5)),"")</f>
        <v>3</v>
      </c>
      <c r="AB31" s="2">
        <f>IFERROR(AVERAGEIFS($V$1:V30,$J$1:J30,J31,$Z$1:Z30,"&gt;="&amp;(Z31-5)),"")</f>
        <v>1.6549341311223047</v>
      </c>
      <c r="AC31" s="2">
        <f>IFERROR(AVERAGEIFS($W$1:W30,$K$1:K30,K31,$AA$1:AA30,"&gt;="&amp;(AA31-5)),"")</f>
        <v>1.1888432265368385</v>
      </c>
      <c r="AD31" s="13">
        <f>Tabela53[[#This Row],[md_exPT_H_6]]-Tabela53[[#This Row],[md_exPT_A_6]]</f>
        <v>0.4660909045854662</v>
      </c>
      <c r="AE31" s="14">
        <f>IF(Tabela53[[#This Row],[HT_Goals_H]]&gt;Tabela53[[#This Row],[HT_Goals_A]],Tabela53[[#This Row],[HT_Odds_H]]-1,-1)</f>
        <v>-1</v>
      </c>
      <c r="AF31" s="14">
        <f>IF(Tabela53[[#This Row],[HT_Goals_H]]=Tabela53[[#This Row],[HT_Goals_A]],Tabela53[[#This Row],[HT_Odds_H]]-1,-1)</f>
        <v>-1</v>
      </c>
      <c r="AG31" s="14">
        <f>IF(Tabela53[[#This Row],[HT_Goals_H]]&lt;Tabela53[[#This Row],[HT_Goals_A]],Tabela53[[#This Row],[HT_Odds_H]]-1,-1)</f>
        <v>1.2999999999999998</v>
      </c>
      <c r="AH3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" s="13">
        <f>IF(AND(Tabela53[[#This Row],[Odd_real_HHT]]&gt;2.5,Tabela53[[#This Row],[Odd_real_HHT]]&lt;3.3,Tabela53[[#This Row],[xpPT_H_HT]]&gt;1.39,Tabela53[[#This Row],[xpPT_H_HT]]&lt;1.59),1,0)</f>
        <v>0</v>
      </c>
      <c r="AJ3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" s="28">
        <f>IF(Tabela53[[#This Row],[Método 1]]=1,0,IF(Tabela53[[#This Row],[dif_xp_H_A]]&lt;=0.354,1,IF(Tabela53[[#This Row],[dif_xp_H_A]]&gt;=0.499,1,0)))</f>
        <v>0</v>
      </c>
      <c r="AL31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31" s="29">
        <f>IF(AND(Tabela53[[#This Row],[dif_xp_H_A]]&gt;0.354,(Tabela53[[#This Row],[dif_xp_H_A]]&lt;0.499)),1,0)</f>
        <v>1</v>
      </c>
    </row>
    <row r="32" spans="1:39" x14ac:dyDescent="0.3">
      <c r="A32" s="16">
        <v>31</v>
      </c>
      <c r="B32" s="8">
        <v>5406465</v>
      </c>
      <c r="C32" s="9" t="s">
        <v>14</v>
      </c>
      <c r="D32" s="9" t="s">
        <v>15</v>
      </c>
      <c r="E32" s="10">
        <v>45052.666666666657</v>
      </c>
      <c r="F32" s="9">
        <v>4</v>
      </c>
      <c r="G32" s="9" t="s">
        <v>29</v>
      </c>
      <c r="H32" s="9" t="s">
        <v>31</v>
      </c>
      <c r="I32" s="9" t="str">
        <f>IF(Tabela53[[#This Row],[HT_Goals_A]]&lt;Tabela53[[#This Row],[HT_Goals_H]],"H",IF(Tabela53[[#This Row],[HT_Goals_A]]=Tabela53[[#This Row],[HT_Goals_H]],"D","A"))</f>
        <v>H</v>
      </c>
      <c r="J32" s="9">
        <v>1</v>
      </c>
      <c r="K32" s="9">
        <v>0</v>
      </c>
      <c r="L32" s="9">
        <v>1</v>
      </c>
      <c r="M32" s="9">
        <v>2.2999999999999998</v>
      </c>
      <c r="N32" s="9">
        <v>2.1</v>
      </c>
      <c r="O32" s="9">
        <v>5.5</v>
      </c>
      <c r="P32" s="4">
        <f>((1/'Método 3'!$M32)+(1/'Método 3'!$N32)+(1/'Método 3'!$O32)-1)</f>
        <v>9.279126670431026E-2</v>
      </c>
      <c r="Q32" s="4">
        <f>'Método 3'!$M32*(1+'Método 3'!$P32)</f>
        <v>2.5134199134199133</v>
      </c>
      <c r="R32" s="4">
        <f>'Método 3'!$N32*(1+'Método 3'!$P32)</f>
        <v>2.2948616600790515</v>
      </c>
      <c r="S32" s="4">
        <f>'Método 3'!$O32*(1+'Método 3'!$P32)</f>
        <v>6.0103519668737064</v>
      </c>
      <c r="T32" s="4">
        <f>IF('Método 3'!$J32&gt;'Método 3'!$K32,3,IF('Método 3'!$K32='Método 3'!$J32,1,0))</f>
        <v>3</v>
      </c>
      <c r="U32" s="4">
        <f>IF('Método 3'!$J32&lt;'Método 3'!$K32,3,IF('Método 3'!$K32='Método 3'!$J32,1,0))</f>
        <v>0</v>
      </c>
      <c r="V32" s="4">
        <f>(1/'Método 3'!$Q32)*3+(1/'Método 3'!$R32)*1</f>
        <v>1.6293489493627282</v>
      </c>
      <c r="W32" s="4">
        <f>(1/'Método 3'!$S32)*3+(1/'Método 3'!$R32)*1</f>
        <v>0.93489493627282116</v>
      </c>
      <c r="X32" s="4">
        <f>COUNTIF($G$1:G31,G32)+1</f>
        <v>2</v>
      </c>
      <c r="Y32" s="4">
        <f>COUNTIF($H$1:H31,H32)+1</f>
        <v>2</v>
      </c>
      <c r="Z32" s="2">
        <f>IFERROR(AVERAGEIFS($T$1:T31,$G$1:G31,G32,$X$1:X31,"&gt;="&amp;(X32-5)),"")</f>
        <v>1</v>
      </c>
      <c r="AA32" s="2">
        <f>IFERROR(AVERAGEIFS($U$1:U31,$H$1:H31,H32,$Y$1:Y31,"&gt;="&amp;(Y32-5)),"")</f>
        <v>0</v>
      </c>
      <c r="AB32" s="2">
        <f>IFERROR(AVERAGEIFS($V$1:V31,$J$1:J31,J32,$Z$1:Z31,"&gt;="&amp;(Z32-5)),"")</f>
        <v>1.3615890557908852</v>
      </c>
      <c r="AC32" s="2">
        <f>IFERROR(AVERAGEIFS($W$1:W31,$K$1:K31,K32,$AA$1:AA31,"&gt;="&amp;(AA32-5)),"")</f>
        <v>1.0068260338033008</v>
      </c>
      <c r="AD32" s="13">
        <f>Tabela53[[#This Row],[md_exPT_H_6]]-Tabela53[[#This Row],[md_exPT_A_6]]</f>
        <v>0.35476302198758436</v>
      </c>
      <c r="AE32" s="14">
        <f>IF(Tabela53[[#This Row],[HT_Goals_H]]&gt;Tabela53[[#This Row],[HT_Goals_A]],Tabela53[[#This Row],[HT_Odds_H]]-1,-1)</f>
        <v>1.2999999999999998</v>
      </c>
      <c r="AF32" s="14">
        <f>IF(Tabela53[[#This Row],[HT_Goals_H]]=Tabela53[[#This Row],[HT_Goals_A]],Tabela53[[#This Row],[HT_Odds_H]]-1,-1)</f>
        <v>-1</v>
      </c>
      <c r="AG32" s="14">
        <f>IF(Tabela53[[#This Row],[HT_Goals_H]]&lt;Tabela53[[#This Row],[HT_Goals_A]],Tabela53[[#This Row],[HT_Odds_H]]-1,-1)</f>
        <v>-1</v>
      </c>
      <c r="AH3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" s="13">
        <f>IF(AND(Tabela53[[#This Row],[Odd_real_HHT]]&gt;2.5,Tabela53[[#This Row],[Odd_real_HHT]]&lt;3.3,Tabela53[[#This Row],[xpPT_H_HT]]&gt;1.39,Tabela53[[#This Row],[xpPT_H_HT]]&lt;1.59),1,0)</f>
        <v>0</v>
      </c>
      <c r="AJ3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" s="28">
        <f>IF(Tabela53[[#This Row],[Método 1]]=1,0,IF(Tabela53[[#This Row],[dif_xp_H_A]]&lt;=0.354,1,IF(Tabela53[[#This Row],[dif_xp_H_A]]&gt;=0.499,1,0)))</f>
        <v>0</v>
      </c>
      <c r="AL32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32" s="29">
        <f>IF(AND(Tabela53[[#This Row],[dif_xp_H_A]]&gt;0.354,(Tabela53[[#This Row],[dif_xp_H_A]]&lt;0.499)),1,0)</f>
        <v>1</v>
      </c>
    </row>
    <row r="33" spans="1:39" x14ac:dyDescent="0.3">
      <c r="A33" s="17">
        <v>32</v>
      </c>
      <c r="B33" s="6">
        <v>5406460</v>
      </c>
      <c r="C33" s="2" t="s">
        <v>14</v>
      </c>
      <c r="D33" s="2" t="s">
        <v>15</v>
      </c>
      <c r="E33" s="7">
        <v>45052.875</v>
      </c>
      <c r="F33" s="2">
        <v>4</v>
      </c>
      <c r="G33" s="2" t="s">
        <v>26</v>
      </c>
      <c r="H33" s="2" t="s">
        <v>32</v>
      </c>
      <c r="I33" s="2" t="str">
        <f>IF(Tabela53[[#This Row],[HT_Goals_A]]&lt;Tabela53[[#This Row],[HT_Goals_H]],"H",IF(Tabela53[[#This Row],[HT_Goals_A]]=Tabela53[[#This Row],[HT_Goals_H]],"D","A"))</f>
        <v>A</v>
      </c>
      <c r="J33" s="2">
        <v>0</v>
      </c>
      <c r="K33" s="2">
        <v>1</v>
      </c>
      <c r="L33" s="2">
        <v>1</v>
      </c>
      <c r="M33" s="2">
        <v>2.2999999999999998</v>
      </c>
      <c r="N33" s="2">
        <v>2.25</v>
      </c>
      <c r="O33" s="2">
        <v>5</v>
      </c>
      <c r="P33" s="4">
        <f>((1/'Método 3'!$M33)+(1/'Método 3'!$N33)+(1/'Método 3'!$O33)-1)</f>
        <v>7.9227053140096704E-2</v>
      </c>
      <c r="Q33" s="4">
        <f>'Método 3'!$M33*(1+'Método 3'!$P33)</f>
        <v>2.4822222222222221</v>
      </c>
      <c r="R33" s="4">
        <f>'Método 3'!$N33*(1+'Método 3'!$P33)</f>
        <v>2.4282608695652175</v>
      </c>
      <c r="S33" s="4">
        <f>'Método 3'!$O33*(1+'Método 3'!$P33)</f>
        <v>5.3961352657004831</v>
      </c>
      <c r="T33" s="4">
        <f>IF('Método 3'!$J33&gt;'Método 3'!$K33,3,IF('Método 3'!$K33='Método 3'!$J33,1,0))</f>
        <v>0</v>
      </c>
      <c r="U33" s="4">
        <f>IF('Método 3'!$J33&lt;'Método 3'!$K33,3,IF('Método 3'!$K33='Método 3'!$J33,1,0))</f>
        <v>3</v>
      </c>
      <c r="V33" s="4">
        <f>(1/'Método 3'!$Q33)*3+(1/'Método 3'!$R33)*1</f>
        <v>1.62041181736795</v>
      </c>
      <c r="W33" s="4">
        <f>(1/'Método 3'!$S33)*3+(1/'Método 3'!$R33)*1</f>
        <v>0.9677708146821844</v>
      </c>
      <c r="X33" s="4">
        <f>COUNTIF($G$1:G32,G33)+1</f>
        <v>2</v>
      </c>
      <c r="Y33" s="4">
        <f>COUNTIF($H$1:H32,H33)+1</f>
        <v>2</v>
      </c>
      <c r="Z33" s="2">
        <f>IFERROR(AVERAGEIFS($T$1:T32,$G$1:G32,G33,$X$1:X32,"&gt;="&amp;(X33-5)),"")</f>
        <v>3</v>
      </c>
      <c r="AA33" s="2">
        <f>IFERROR(AVERAGEIFS($U$1:U32,$H$1:H32,H33,$Y$1:Y32,"&gt;="&amp;(Y33-5)),"")</f>
        <v>3</v>
      </c>
      <c r="AB33" s="2">
        <f>IFERROR(AVERAGEIFS($V$1:V32,$J$1:J32,J33,$Z$1:Z32,"&gt;="&amp;(Z33-5)),"")</f>
        <v>1.6485378356824105</v>
      </c>
      <c r="AC33" s="2">
        <f>IFERROR(AVERAGEIFS($W$1:W32,$K$1:K32,K33,$AA$1:AA32,"&gt;="&amp;(AA33-5)),"")</f>
        <v>1.1380535684840349</v>
      </c>
      <c r="AD33" s="13">
        <f>Tabela53[[#This Row],[md_exPT_H_6]]-Tabela53[[#This Row],[md_exPT_A_6]]</f>
        <v>0.51048426719837559</v>
      </c>
      <c r="AE33" s="14">
        <f>IF(Tabela53[[#This Row],[HT_Goals_H]]&gt;Tabela53[[#This Row],[HT_Goals_A]],Tabela53[[#This Row],[HT_Odds_H]]-1,-1)</f>
        <v>-1</v>
      </c>
      <c r="AF33" s="14">
        <f>IF(Tabela53[[#This Row],[HT_Goals_H]]=Tabela53[[#This Row],[HT_Goals_A]],Tabela53[[#This Row],[HT_Odds_H]]-1,-1)</f>
        <v>-1</v>
      </c>
      <c r="AG33" s="14">
        <f>IF(Tabela53[[#This Row],[HT_Goals_H]]&lt;Tabela53[[#This Row],[HT_Goals_A]],Tabela53[[#This Row],[HT_Odds_H]]-1,-1)</f>
        <v>1.2999999999999998</v>
      </c>
      <c r="AH3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" s="13">
        <f>IF(AND(Tabela53[[#This Row],[Odd_real_HHT]]&gt;2.5,Tabela53[[#This Row],[Odd_real_HHT]]&lt;3.3,Tabela53[[#This Row],[xpPT_H_HT]]&gt;1.39,Tabela53[[#This Row],[xpPT_H_HT]]&lt;1.59),1,0)</f>
        <v>0</v>
      </c>
      <c r="AJ33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3" s="28">
        <f>IF(Tabela53[[#This Row],[Método 1]]=1,0,IF(Tabela53[[#This Row],[dif_xp_H_A]]&lt;=0.354,1,IF(Tabela53[[#This Row],[dif_xp_H_A]]&gt;=0.499,1,0)))</f>
        <v>1</v>
      </c>
      <c r="AL3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3" s="29">
        <f>IF(AND(Tabela53[[#This Row],[dif_xp_H_A]]&gt;0.354,(Tabela53[[#This Row],[dif_xp_H_A]]&lt;0.499)),1,0)</f>
        <v>0</v>
      </c>
    </row>
    <row r="34" spans="1:39" x14ac:dyDescent="0.3">
      <c r="A34" s="16">
        <v>33</v>
      </c>
      <c r="B34" s="8">
        <v>5406469</v>
      </c>
      <c r="C34" s="9" t="s">
        <v>14</v>
      </c>
      <c r="D34" s="9" t="s">
        <v>15</v>
      </c>
      <c r="E34" s="10">
        <v>45053.458333333343</v>
      </c>
      <c r="F34" s="9">
        <v>4</v>
      </c>
      <c r="G34" s="9" t="s">
        <v>17</v>
      </c>
      <c r="H34" s="9" t="s">
        <v>27</v>
      </c>
      <c r="I34" s="9" t="str">
        <f>IF(Tabela53[[#This Row],[HT_Goals_A]]&lt;Tabela53[[#This Row],[HT_Goals_H]],"H",IF(Tabela53[[#This Row],[HT_Goals_A]]=Tabela53[[#This Row],[HT_Goals_H]],"D","A"))</f>
        <v>H</v>
      </c>
      <c r="J34" s="9">
        <v>1</v>
      </c>
      <c r="K34" s="9">
        <v>0</v>
      </c>
      <c r="L34" s="9">
        <v>1</v>
      </c>
      <c r="M34" s="9">
        <v>2.38</v>
      </c>
      <c r="N34" s="9">
        <v>2.2000000000000002</v>
      </c>
      <c r="O34" s="9">
        <v>5</v>
      </c>
      <c r="P34" s="4">
        <f>((1/'Método 3'!$M34)+(1/'Método 3'!$N34)+(1/'Método 3'!$O34)-1)</f>
        <v>7.4713521772345359E-2</v>
      </c>
      <c r="Q34" s="4">
        <f>'Método 3'!$M34*(1+'Método 3'!$P34)</f>
        <v>2.557818181818182</v>
      </c>
      <c r="R34" s="4">
        <f>'Método 3'!$N34*(1+'Método 3'!$P34)</f>
        <v>2.3643697478991599</v>
      </c>
      <c r="S34" s="4">
        <f>'Método 3'!$O34*(1+'Método 3'!$P34)</f>
        <v>5.3735676088617268</v>
      </c>
      <c r="T34" s="4">
        <f>IF('Método 3'!$J34&gt;'Método 3'!$K34,3,IF('Método 3'!$K34='Método 3'!$J34,1,0))</f>
        <v>3</v>
      </c>
      <c r="U34" s="4">
        <f>IF('Método 3'!$J34&lt;'Método 3'!$K34,3,IF('Método 3'!$K34='Método 3'!$J34,1,0))</f>
        <v>0</v>
      </c>
      <c r="V34" s="4">
        <f>(1/'Método 3'!$Q34)*3+(1/'Método 3'!$R34)*1</f>
        <v>1.5958203013932328</v>
      </c>
      <c r="W34" s="4">
        <f>(1/'Método 3'!$S34)*3+(1/'Método 3'!$R34)*1</f>
        <v>0.98123400625533119</v>
      </c>
      <c r="X34" s="4">
        <f>COUNTIF($G$1:G33,G34)+1</f>
        <v>2</v>
      </c>
      <c r="Y34" s="4">
        <f>COUNTIF($H$1:H33,H34)+1</f>
        <v>2</v>
      </c>
      <c r="Z34" s="2">
        <f>IFERROR(AVERAGEIFS($T$1:T33,$G$1:G33,G34,$X$1:X33,"&gt;="&amp;(X34-5)),"")</f>
        <v>1</v>
      </c>
      <c r="AA34" s="2">
        <f>IFERROR(AVERAGEIFS($U$1:U33,$H$1:H33,H34,$Y$1:Y33,"&gt;="&amp;(Y34-5)),"")</f>
        <v>1</v>
      </c>
      <c r="AB34" s="2">
        <f>IFERROR(AVERAGEIFS($V$1:V33,$J$1:J33,J34,$Z$1:Z33,"&gt;="&amp;(Z34-5)),"")</f>
        <v>1.4285290291838459</v>
      </c>
      <c r="AC34" s="2">
        <f>IFERROR(AVERAGEIFS($W$1:W33,$K$1:K33,K34,$AA$1:AA33,"&gt;="&amp;(AA34-5)),"")</f>
        <v>0.99243981429720485</v>
      </c>
      <c r="AD34" s="13">
        <f>Tabela53[[#This Row],[md_exPT_H_6]]-Tabela53[[#This Row],[md_exPT_A_6]]</f>
        <v>0.4360892148866411</v>
      </c>
      <c r="AE34" s="14">
        <f>IF(Tabela53[[#This Row],[HT_Goals_H]]&gt;Tabela53[[#This Row],[HT_Goals_A]],Tabela53[[#This Row],[HT_Odds_H]]-1,-1)</f>
        <v>1.38</v>
      </c>
      <c r="AF34" s="14">
        <f>IF(Tabela53[[#This Row],[HT_Goals_H]]=Tabela53[[#This Row],[HT_Goals_A]],Tabela53[[#This Row],[HT_Odds_H]]-1,-1)</f>
        <v>-1</v>
      </c>
      <c r="AG34" s="14">
        <f>IF(Tabela53[[#This Row],[HT_Goals_H]]&lt;Tabela53[[#This Row],[HT_Goals_A]],Tabela53[[#This Row],[HT_Odds_H]]-1,-1)</f>
        <v>-1</v>
      </c>
      <c r="AH3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" s="13">
        <f>IF(AND(Tabela53[[#This Row],[Odd_real_HHT]]&gt;2.5,Tabela53[[#This Row],[Odd_real_HHT]]&lt;3.3,Tabela53[[#This Row],[xpPT_H_HT]]&gt;1.39,Tabela53[[#This Row],[xpPT_H_HT]]&lt;1.59),1,0)</f>
        <v>0</v>
      </c>
      <c r="AJ3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" s="28">
        <f>IF(Tabela53[[#This Row],[Método 1]]=1,0,IF(Tabela53[[#This Row],[dif_xp_H_A]]&lt;=0.354,1,IF(Tabela53[[#This Row],[dif_xp_H_A]]&gt;=0.499,1,0)))</f>
        <v>0</v>
      </c>
      <c r="AL34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34" s="29">
        <f>IF(AND(Tabela53[[#This Row],[dif_xp_H_A]]&gt;0.354,(Tabela53[[#This Row],[dif_xp_H_A]]&lt;0.499)),1,0)</f>
        <v>1</v>
      </c>
    </row>
    <row r="35" spans="1:39" x14ac:dyDescent="0.3">
      <c r="A35" s="17">
        <v>34</v>
      </c>
      <c r="B35" s="6">
        <v>5406462</v>
      </c>
      <c r="C35" s="2" t="s">
        <v>14</v>
      </c>
      <c r="D35" s="2" t="s">
        <v>15</v>
      </c>
      <c r="E35" s="7">
        <v>45053.666666666657</v>
      </c>
      <c r="F35" s="2">
        <v>4</v>
      </c>
      <c r="G35" s="2" t="s">
        <v>28</v>
      </c>
      <c r="H35" s="2" t="s">
        <v>30</v>
      </c>
      <c r="I35" s="2" t="str">
        <f>IF(Tabela53[[#This Row],[HT_Goals_A]]&lt;Tabela53[[#This Row],[HT_Goals_H]],"H",IF(Tabela53[[#This Row],[HT_Goals_A]]=Tabela53[[#This Row],[HT_Goals_H]],"D","A"))</f>
        <v>H</v>
      </c>
      <c r="J35" s="2">
        <v>1</v>
      </c>
      <c r="K35" s="2">
        <v>0</v>
      </c>
      <c r="L35" s="2">
        <v>1</v>
      </c>
      <c r="M35" s="2">
        <v>2.75</v>
      </c>
      <c r="N35" s="2">
        <v>2.1</v>
      </c>
      <c r="O35" s="2">
        <v>4.33</v>
      </c>
      <c r="P35" s="4">
        <f>((1/'Método 3'!$M35)+(1/'Método 3'!$N35)+(1/'Método 3'!$O35)-1)</f>
        <v>7.0773722043929954E-2</v>
      </c>
      <c r="Q35" s="4">
        <f>'Método 3'!$M35*(1+'Método 3'!$P35)</f>
        <v>2.9446277356208075</v>
      </c>
      <c r="R35" s="4">
        <f>'Método 3'!$N35*(1+'Método 3'!$P35)</f>
        <v>2.2486248162922529</v>
      </c>
      <c r="S35" s="4">
        <f>'Método 3'!$O35*(1+'Método 3'!$P35)</f>
        <v>4.6364502164502168</v>
      </c>
      <c r="T35" s="4">
        <f>IF('Método 3'!$J35&gt;'Método 3'!$K35,3,IF('Método 3'!$K35='Método 3'!$J35,1,0))</f>
        <v>3</v>
      </c>
      <c r="U35" s="4">
        <f>IF('Método 3'!$J35&lt;'Método 3'!$K35,3,IF('Método 3'!$K35='Método 3'!$J35,1,0))</f>
        <v>0</v>
      </c>
      <c r="V35" s="4">
        <f>(1/'Método 3'!$Q35)*3+(1/'Método 3'!$R35)*1</f>
        <v>1.4635207559149221</v>
      </c>
      <c r="W35" s="4">
        <f>(1/'Método 3'!$S35)*3+(1/'Método 3'!$R35)*1</f>
        <v>1.0917629922877257</v>
      </c>
      <c r="X35" s="4">
        <f>COUNTIF($G$1:G34,G35)+1</f>
        <v>2</v>
      </c>
      <c r="Y35" s="4">
        <f>COUNTIF($H$1:H34,H35)+1</f>
        <v>2</v>
      </c>
      <c r="Z35" s="2">
        <f>IFERROR(AVERAGEIFS($T$1:T34,$G$1:G34,G35,$X$1:X34,"&gt;="&amp;(X35-5)),"")</f>
        <v>3</v>
      </c>
      <c r="AA35" s="2">
        <f>IFERROR(AVERAGEIFS($U$1:U34,$H$1:H34,H35,$Y$1:Y34,"&gt;="&amp;(Y35-5)),"")</f>
        <v>1</v>
      </c>
      <c r="AB35" s="2">
        <f>IFERROR(AVERAGEIFS($V$1:V34,$J$1:J34,J35,$Z$1:Z34,"&gt;="&amp;(Z35-5)),"")</f>
        <v>1.4619872836257233</v>
      </c>
      <c r="AC35" s="2">
        <f>IFERROR(AVERAGEIFS($W$1:W34,$K$1:K34,K35,$AA$1:AA34,"&gt;="&amp;(AA35-5)),"")</f>
        <v>0.99057217962355926</v>
      </c>
      <c r="AD35" s="13">
        <f>Tabela53[[#This Row],[md_exPT_H_6]]-Tabela53[[#This Row],[md_exPT_A_6]]</f>
        <v>0.47141510400216402</v>
      </c>
      <c r="AE35" s="14">
        <f>IF(Tabela53[[#This Row],[HT_Goals_H]]&gt;Tabela53[[#This Row],[HT_Goals_A]],Tabela53[[#This Row],[HT_Odds_H]]-1,-1)</f>
        <v>1.75</v>
      </c>
      <c r="AF35" s="14">
        <f>IF(Tabela53[[#This Row],[HT_Goals_H]]=Tabela53[[#This Row],[HT_Goals_A]],Tabela53[[#This Row],[HT_Odds_H]]-1,-1)</f>
        <v>-1</v>
      </c>
      <c r="AG35" s="14">
        <f>IF(Tabela53[[#This Row],[HT_Goals_H]]&lt;Tabela53[[#This Row],[HT_Goals_A]],Tabela53[[#This Row],[HT_Odds_H]]-1,-1)</f>
        <v>-1</v>
      </c>
      <c r="AH35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35" s="13">
        <f>IF(AND(Tabela53[[#This Row],[Odd_real_HHT]]&gt;2.5,Tabela53[[#This Row],[Odd_real_HHT]]&lt;3.3,Tabela53[[#This Row],[xpPT_H_HT]]&gt;1.39,Tabela53[[#This Row],[xpPT_H_HT]]&lt;1.59),1,0)</f>
        <v>1</v>
      </c>
      <c r="AJ3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" s="28">
        <f>IF(Tabela53[[#This Row],[Método 1]]=1,0,IF(Tabela53[[#This Row],[dif_xp_H_A]]&lt;=0.354,1,IF(Tabela53[[#This Row],[dif_xp_H_A]]&gt;=0.499,1,0)))</f>
        <v>0</v>
      </c>
      <c r="AL35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35" s="29">
        <f>IF(AND(Tabela53[[#This Row],[dif_xp_H_A]]&gt;0.354,(Tabela53[[#This Row],[dif_xp_H_A]]&lt;0.499)),1,0)</f>
        <v>1</v>
      </c>
    </row>
    <row r="36" spans="1:39" x14ac:dyDescent="0.3">
      <c r="A36" s="16">
        <v>35</v>
      </c>
      <c r="B36" s="8">
        <v>5406467</v>
      </c>
      <c r="C36" s="9" t="s">
        <v>14</v>
      </c>
      <c r="D36" s="9" t="s">
        <v>15</v>
      </c>
      <c r="E36" s="10">
        <v>45053.666666666657</v>
      </c>
      <c r="F36" s="9">
        <v>4</v>
      </c>
      <c r="G36" s="9" t="s">
        <v>20</v>
      </c>
      <c r="H36" s="9" t="s">
        <v>23</v>
      </c>
      <c r="I36" s="9" t="str">
        <f>IF(Tabela53[[#This Row],[HT_Goals_A]]&lt;Tabela53[[#This Row],[HT_Goals_H]],"H",IF(Tabela53[[#This Row],[HT_Goals_A]]=Tabela53[[#This Row],[HT_Goals_H]],"D","A"))</f>
        <v>D</v>
      </c>
      <c r="J36" s="9">
        <v>1</v>
      </c>
      <c r="K36" s="9">
        <v>1</v>
      </c>
      <c r="L36" s="9">
        <v>2</v>
      </c>
      <c r="M36" s="9">
        <v>3.5</v>
      </c>
      <c r="N36" s="9">
        <v>2.1</v>
      </c>
      <c r="O36" s="9">
        <v>3</v>
      </c>
      <c r="P36" s="4">
        <f>((1/'Método 3'!$M36)+(1/'Método 3'!$N36)+(1/'Método 3'!$O36)-1)</f>
        <v>9.5238095238095122E-2</v>
      </c>
      <c r="Q36" s="4">
        <f>'Método 3'!$M36*(1+'Método 3'!$P36)</f>
        <v>3.833333333333333</v>
      </c>
      <c r="R36" s="4">
        <f>'Método 3'!$N36*(1+'Método 3'!$P36)</f>
        <v>2.2999999999999998</v>
      </c>
      <c r="S36" s="4">
        <f>'Método 3'!$O36*(1+'Método 3'!$P36)</f>
        <v>3.2857142857142856</v>
      </c>
      <c r="T36" s="4">
        <f>IF('Método 3'!$J36&gt;'Método 3'!$K36,3,IF('Método 3'!$K36='Método 3'!$J36,1,0))</f>
        <v>1</v>
      </c>
      <c r="U36" s="4">
        <f>IF('Método 3'!$J36&lt;'Método 3'!$K36,3,IF('Método 3'!$K36='Método 3'!$J36,1,0))</f>
        <v>1</v>
      </c>
      <c r="V36" s="4">
        <f>(1/'Método 3'!$Q36)*3+(1/'Método 3'!$R36)*1</f>
        <v>1.2173913043478262</v>
      </c>
      <c r="W36" s="4">
        <f>(1/'Método 3'!$S36)*3+(1/'Método 3'!$R36)*1</f>
        <v>1.347826086956522</v>
      </c>
      <c r="X36" s="4">
        <f>COUNTIF($G$1:G35,G36)+1</f>
        <v>2</v>
      </c>
      <c r="Y36" s="4">
        <f>COUNTIF($H$1:H35,H36)+1</f>
        <v>2</v>
      </c>
      <c r="Z36" s="2">
        <f>IFERROR(AVERAGEIFS($T$1:T35,$G$1:G35,G36,$X$1:X35,"&gt;="&amp;(X36-5)),"")</f>
        <v>3</v>
      </c>
      <c r="AA36" s="2">
        <f>IFERROR(AVERAGEIFS($U$1:U35,$H$1:H35,H36,$Y$1:Y35,"&gt;="&amp;(Y36-5)),"")</f>
        <v>1</v>
      </c>
      <c r="AB36" s="2">
        <f>IFERROR(AVERAGEIFS($V$1:V35,$J$1:J35,J36,$Z$1:Z35,"&gt;="&amp;(Z36-5)),"")</f>
        <v>1.4622428623405899</v>
      </c>
      <c r="AC36" s="2">
        <f>IFERROR(AVERAGEIFS($W$1:W35,$K$1:K35,K36,$AA$1:AA35,"&gt;="&amp;(AA36-5)),"")</f>
        <v>1.10967310951706</v>
      </c>
      <c r="AD36" s="13">
        <f>Tabela53[[#This Row],[md_exPT_H_6]]-Tabela53[[#This Row],[md_exPT_A_6]]</f>
        <v>0.35256975282352987</v>
      </c>
      <c r="AE36" s="14">
        <f>IF(Tabela53[[#This Row],[HT_Goals_H]]&gt;Tabela53[[#This Row],[HT_Goals_A]],Tabela53[[#This Row],[HT_Odds_H]]-1,-1)</f>
        <v>-1</v>
      </c>
      <c r="AF36" s="14">
        <f>IF(Tabela53[[#This Row],[HT_Goals_H]]=Tabela53[[#This Row],[HT_Goals_A]],Tabela53[[#This Row],[HT_Odds_H]]-1,-1)</f>
        <v>2.5</v>
      </c>
      <c r="AG36" s="14">
        <f>IF(Tabela53[[#This Row],[HT_Goals_H]]&lt;Tabela53[[#This Row],[HT_Goals_A]],Tabela53[[#This Row],[HT_Odds_H]]-1,-1)</f>
        <v>-1</v>
      </c>
      <c r="AH3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" s="13">
        <f>IF(AND(Tabela53[[#This Row],[Odd_real_HHT]]&gt;2.5,Tabela53[[#This Row],[Odd_real_HHT]]&lt;3.3,Tabela53[[#This Row],[xpPT_H_HT]]&gt;1.39,Tabela53[[#This Row],[xpPT_H_HT]]&lt;1.59),1,0)</f>
        <v>0</v>
      </c>
      <c r="AJ36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36" s="28">
        <f>IF(Tabela53[[#This Row],[Método 1]]=1,0,IF(Tabela53[[#This Row],[dif_xp_H_A]]&lt;=0.354,1,IF(Tabela53[[#This Row],[dif_xp_H_A]]&gt;=0.499,1,0)))</f>
        <v>1</v>
      </c>
      <c r="AL3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" s="29">
        <f>IF(AND(Tabela53[[#This Row],[dif_xp_H_A]]&gt;0.354,(Tabela53[[#This Row],[dif_xp_H_A]]&lt;0.499)),1,0)</f>
        <v>0</v>
      </c>
    </row>
    <row r="37" spans="1:39" x14ac:dyDescent="0.3">
      <c r="A37" s="17">
        <v>36</v>
      </c>
      <c r="B37" s="6">
        <v>5406468</v>
      </c>
      <c r="C37" s="2" t="s">
        <v>14</v>
      </c>
      <c r="D37" s="2" t="s">
        <v>15</v>
      </c>
      <c r="E37" s="7">
        <v>45053.666666666657</v>
      </c>
      <c r="F37" s="2">
        <v>4</v>
      </c>
      <c r="G37" s="2" t="s">
        <v>35</v>
      </c>
      <c r="H37" s="2" t="s">
        <v>33</v>
      </c>
      <c r="I37" s="2" t="str">
        <f>IF(Tabela53[[#This Row],[HT_Goals_A]]&lt;Tabela53[[#This Row],[HT_Goals_H]],"H",IF(Tabela53[[#This Row],[HT_Goals_A]]=Tabela53[[#This Row],[HT_Goals_H]],"D","A"))</f>
        <v>H</v>
      </c>
      <c r="J37" s="2">
        <v>1</v>
      </c>
      <c r="K37" s="2">
        <v>0</v>
      </c>
      <c r="L37" s="2">
        <v>1</v>
      </c>
      <c r="M37" s="2">
        <v>2.4</v>
      </c>
      <c r="N37" s="2">
        <v>2.1</v>
      </c>
      <c r="O37" s="2">
        <v>5</v>
      </c>
      <c r="P37" s="4">
        <f>((1/'Método 3'!$M37)+(1/'Método 3'!$N37)+(1/'Método 3'!$O37)-1)</f>
        <v>9.2857142857142749E-2</v>
      </c>
      <c r="Q37" s="4">
        <f>'Método 3'!$M37*(1+'Método 3'!$P37)</f>
        <v>2.6228571428571423</v>
      </c>
      <c r="R37" s="4">
        <f>'Método 3'!$N37*(1+'Método 3'!$P37)</f>
        <v>2.2949999999999999</v>
      </c>
      <c r="S37" s="4">
        <f>'Método 3'!$O37*(1+'Método 3'!$P37)</f>
        <v>5.4642857142857135</v>
      </c>
      <c r="T37" s="4">
        <f>IF('Método 3'!$J37&gt;'Método 3'!$K37,3,IF('Método 3'!$K37='Método 3'!$J37,1,0))</f>
        <v>3</v>
      </c>
      <c r="U37" s="4">
        <f>IF('Método 3'!$J37&lt;'Método 3'!$K37,3,IF('Método 3'!$K37='Método 3'!$J37,1,0))</f>
        <v>0</v>
      </c>
      <c r="V37" s="4">
        <f>(1/'Método 3'!$Q37)*3+(1/'Método 3'!$R37)*1</f>
        <v>1.5795206971677562</v>
      </c>
      <c r="W37" s="4">
        <f>(1/'Método 3'!$S37)*3+(1/'Método 3'!$R37)*1</f>
        <v>0.98474945533769076</v>
      </c>
      <c r="X37" s="4">
        <f>COUNTIF($G$1:G36,G37)+1</f>
        <v>2</v>
      </c>
      <c r="Y37" s="4">
        <f>COUNTIF($H$1:H36,H37)+1</f>
        <v>2</v>
      </c>
      <c r="Z37" s="2">
        <f>IFERROR(AVERAGEIFS($T$1:T36,$G$1:G36,G37,$X$1:X36,"&gt;="&amp;(X37-5)),"")</f>
        <v>1</v>
      </c>
      <c r="AA37" s="2">
        <f>IFERROR(AVERAGEIFS($U$1:U36,$H$1:H36,H37,$Y$1:Y36,"&gt;="&amp;(Y37-5)),"")</f>
        <v>0</v>
      </c>
      <c r="AB37" s="2">
        <f>IFERROR(AVERAGEIFS($V$1:V36,$J$1:J36,J37,$Z$1:Z36,"&gt;="&amp;(Z37-5)),"")</f>
        <v>1.4272640683416236</v>
      </c>
      <c r="AC37" s="2">
        <f>IFERROR(AVERAGEIFS($W$1:W36,$K$1:K36,K37,$AA$1:AA36,"&gt;="&amp;(AA37-5)),"")</f>
        <v>1.0050280100041544</v>
      </c>
      <c r="AD37" s="13">
        <f>Tabela53[[#This Row],[md_exPT_H_6]]-Tabela53[[#This Row],[md_exPT_A_6]]</f>
        <v>0.42223605833746913</v>
      </c>
      <c r="AE37" s="14">
        <f>IF(Tabela53[[#This Row],[HT_Goals_H]]&gt;Tabela53[[#This Row],[HT_Goals_A]],Tabela53[[#This Row],[HT_Odds_H]]-1,-1)</f>
        <v>1.4</v>
      </c>
      <c r="AF37" s="14">
        <f>IF(Tabela53[[#This Row],[HT_Goals_H]]=Tabela53[[#This Row],[HT_Goals_A]],Tabela53[[#This Row],[HT_Odds_H]]-1,-1)</f>
        <v>-1</v>
      </c>
      <c r="AG37" s="14">
        <f>IF(Tabela53[[#This Row],[HT_Goals_H]]&lt;Tabela53[[#This Row],[HT_Goals_A]],Tabela53[[#This Row],[HT_Odds_H]]-1,-1)</f>
        <v>-1</v>
      </c>
      <c r="AH37" s="20">
        <f>IF(AND(Tabela53[[#This Row],[Método 1]]=1,Tabela53[[#This Row],[Pontos_H_HT]]=3),(Tabela53[[#This Row],[HT_Odds_H]]-1),IF(AND(Tabela53[[#This Row],[Método 1]]=1,Tabela53[[#This Row],[Pontos_H_HT]]&lt;&gt;3),(-1),0))</f>
        <v>1.4</v>
      </c>
      <c r="AI37" s="13">
        <f>IF(AND(Tabela53[[#This Row],[Odd_real_HHT]]&gt;2.5,Tabela53[[#This Row],[Odd_real_HHT]]&lt;3.3,Tabela53[[#This Row],[xpPT_H_HT]]&gt;1.39,Tabela53[[#This Row],[xpPT_H_HT]]&lt;1.59),1,0)</f>
        <v>1</v>
      </c>
      <c r="AJ3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" s="28">
        <f>IF(Tabela53[[#This Row],[Método 1]]=1,0,IF(Tabela53[[#This Row],[dif_xp_H_A]]&lt;=0.354,1,IF(Tabela53[[#This Row],[dif_xp_H_A]]&gt;=0.499,1,0)))</f>
        <v>0</v>
      </c>
      <c r="AL37" s="29">
        <f>IF(AND(Tabela53[[#This Row],[Método_3]]=1,Tabela53[[#This Row],[Pontos_H_HT]]=3),(Tabela53[[#This Row],[HT_Odds_H]]-1),IF(AND(Tabela53[[#This Row],[Método_3]]=1,Tabela53[[#This Row],[Pontos_H_HT]]&lt;&gt;3),(-1),0))</f>
        <v>1.4</v>
      </c>
      <c r="AM37" s="29">
        <f>IF(AND(Tabela53[[#This Row],[dif_xp_H_A]]&gt;0.354,(Tabela53[[#This Row],[dif_xp_H_A]]&lt;0.499)),1,0)</f>
        <v>1</v>
      </c>
    </row>
    <row r="38" spans="1:39" x14ac:dyDescent="0.3">
      <c r="A38" s="16">
        <v>37</v>
      </c>
      <c r="B38" s="8">
        <v>5406461</v>
      </c>
      <c r="C38" s="9" t="s">
        <v>14</v>
      </c>
      <c r="D38" s="9" t="s">
        <v>15</v>
      </c>
      <c r="E38" s="10">
        <v>45053.770833333343</v>
      </c>
      <c r="F38" s="9">
        <v>4</v>
      </c>
      <c r="G38" s="9" t="s">
        <v>18</v>
      </c>
      <c r="H38" s="9" t="s">
        <v>22</v>
      </c>
      <c r="I38" s="9" t="str">
        <f>IF(Tabela53[[#This Row],[HT_Goals_A]]&lt;Tabela53[[#This Row],[HT_Goals_H]],"H",IF(Tabela53[[#This Row],[HT_Goals_A]]=Tabela53[[#This Row],[HT_Goals_H]],"D","A"))</f>
        <v>H</v>
      </c>
      <c r="J38" s="9">
        <v>1</v>
      </c>
      <c r="K38" s="9">
        <v>0</v>
      </c>
      <c r="L38" s="9">
        <v>1</v>
      </c>
      <c r="M38" s="9">
        <v>3.6</v>
      </c>
      <c r="N38" s="9">
        <v>2</v>
      </c>
      <c r="O38" s="9">
        <v>3.2</v>
      </c>
      <c r="P38" s="4">
        <f>((1/'Método 3'!$M38)+(1/'Método 3'!$N38)+(1/'Método 3'!$O38)-1)</f>
        <v>9.0277777777777679E-2</v>
      </c>
      <c r="Q38" s="4">
        <f>'Método 3'!$M38*(1+'Método 3'!$P38)</f>
        <v>3.9249999999999998</v>
      </c>
      <c r="R38" s="4">
        <f>'Método 3'!$N38*(1+'Método 3'!$P38)</f>
        <v>2.1805555555555554</v>
      </c>
      <c r="S38" s="4">
        <f>'Método 3'!$O38*(1+'Método 3'!$P38)</f>
        <v>3.4888888888888889</v>
      </c>
      <c r="T38" s="4">
        <f>IF('Método 3'!$J38&gt;'Método 3'!$K38,3,IF('Método 3'!$K38='Método 3'!$J38,1,0))</f>
        <v>3</v>
      </c>
      <c r="U38" s="4">
        <f>IF('Método 3'!$J38&lt;'Método 3'!$K38,3,IF('Método 3'!$K38='Método 3'!$J38,1,0))</f>
        <v>0</v>
      </c>
      <c r="V38" s="4">
        <f>(1/'Método 3'!$Q38)*3+(1/'Método 3'!$R38)*1</f>
        <v>1.2229299363057327</v>
      </c>
      <c r="W38" s="4">
        <f>(1/'Método 3'!$S38)*3+(1/'Método 3'!$R38)*1</f>
        <v>1.318471337579618</v>
      </c>
      <c r="X38" s="4">
        <f>COUNTIF($G$1:G37,G38)+1</f>
        <v>2</v>
      </c>
      <c r="Y38" s="4">
        <f>COUNTIF($H$1:H37,H38)+1</f>
        <v>2</v>
      </c>
      <c r="Z38" s="2">
        <f>IFERROR(AVERAGEIFS($T$1:T37,$G$1:G37,G38,$X$1:X37,"&gt;="&amp;(X38-5)),"")</f>
        <v>1</v>
      </c>
      <c r="AA38" s="2">
        <f>IFERROR(AVERAGEIFS($U$1:U37,$H$1:H37,H38,$Y$1:Y37,"&gt;="&amp;(Y38-5)),"")</f>
        <v>1</v>
      </c>
      <c r="AB38" s="2">
        <f>IFERROR(AVERAGEIFS($V$1:V37,$J$1:J37,J38,$Z$1:Z37,"&gt;="&amp;(Z38-5)),"")</f>
        <v>1.4462961469448903</v>
      </c>
      <c r="AC38" s="2">
        <f>IFERROR(AVERAGEIFS($W$1:W37,$K$1:K37,K38,$AA$1:AA37,"&gt;="&amp;(AA38-5)),"")</f>
        <v>1.0024931906708465</v>
      </c>
      <c r="AD38" s="13">
        <f>Tabela53[[#This Row],[md_exPT_H_6]]-Tabela53[[#This Row],[md_exPT_A_6]]</f>
        <v>0.44380295627404376</v>
      </c>
      <c r="AE38" s="14">
        <f>IF(Tabela53[[#This Row],[HT_Goals_H]]&gt;Tabela53[[#This Row],[HT_Goals_A]],Tabela53[[#This Row],[HT_Odds_H]]-1,-1)</f>
        <v>2.6</v>
      </c>
      <c r="AF38" s="14">
        <f>IF(Tabela53[[#This Row],[HT_Goals_H]]=Tabela53[[#This Row],[HT_Goals_A]],Tabela53[[#This Row],[HT_Odds_H]]-1,-1)</f>
        <v>-1</v>
      </c>
      <c r="AG38" s="14">
        <f>IF(Tabela53[[#This Row],[HT_Goals_H]]&lt;Tabela53[[#This Row],[HT_Goals_A]],Tabela53[[#This Row],[HT_Odds_H]]-1,-1)</f>
        <v>-1</v>
      </c>
      <c r="AH3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" s="13">
        <f>IF(AND(Tabela53[[#This Row],[Odd_real_HHT]]&gt;2.5,Tabela53[[#This Row],[Odd_real_HHT]]&lt;3.3,Tabela53[[#This Row],[xpPT_H_HT]]&gt;1.39,Tabela53[[#This Row],[xpPT_H_HT]]&lt;1.59),1,0)</f>
        <v>0</v>
      </c>
      <c r="AJ3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" s="28">
        <f>IF(Tabela53[[#This Row],[Método 1]]=1,0,IF(Tabela53[[#This Row],[dif_xp_H_A]]&lt;=0.354,1,IF(Tabela53[[#This Row],[dif_xp_H_A]]&gt;=0.499,1,0)))</f>
        <v>0</v>
      </c>
      <c r="AL38" s="29">
        <f>IF(AND(Tabela53[[#This Row],[Método_3]]=1,Tabela53[[#This Row],[Pontos_H_HT]]=3),(Tabela53[[#This Row],[HT_Odds_H]]-1),IF(AND(Tabela53[[#This Row],[Método_3]]=1,Tabela53[[#This Row],[Pontos_H_HT]]&lt;&gt;3),(-1),0))</f>
        <v>2.6</v>
      </c>
      <c r="AM38" s="29">
        <f>IF(AND(Tabela53[[#This Row],[dif_xp_H_A]]&gt;0.354,(Tabela53[[#This Row],[dif_xp_H_A]]&lt;0.499)),1,0)</f>
        <v>1</v>
      </c>
    </row>
    <row r="39" spans="1:39" x14ac:dyDescent="0.3">
      <c r="A39" s="17">
        <v>38</v>
      </c>
      <c r="B39" s="6">
        <v>5406464</v>
      </c>
      <c r="C39" s="2" t="s">
        <v>14</v>
      </c>
      <c r="D39" s="2" t="s">
        <v>15</v>
      </c>
      <c r="E39" s="7">
        <v>45053.770833333343</v>
      </c>
      <c r="F39" s="2">
        <v>4</v>
      </c>
      <c r="G39" s="2" t="s">
        <v>34</v>
      </c>
      <c r="H39" s="2" t="s">
        <v>16</v>
      </c>
      <c r="I39" s="2" t="str">
        <f>IF(Tabela53[[#This Row],[HT_Goals_A]]&lt;Tabela53[[#This Row],[HT_Goals_H]],"H",IF(Tabela53[[#This Row],[HT_Goals_A]]=Tabela53[[#This Row],[HT_Goals_H]],"D","A"))</f>
        <v>A</v>
      </c>
      <c r="J39" s="2">
        <v>0</v>
      </c>
      <c r="K39" s="2">
        <v>1</v>
      </c>
      <c r="L39" s="2">
        <v>1</v>
      </c>
      <c r="M39" s="2">
        <v>5.5</v>
      </c>
      <c r="N39" s="2">
        <v>2.1</v>
      </c>
      <c r="O39" s="2">
        <v>2.38</v>
      </c>
      <c r="P39" s="4">
        <f>((1/'Método 3'!$M39)+(1/'Método 3'!$N39)+(1/'Método 3'!$O39)-1)</f>
        <v>7.817672523554875E-2</v>
      </c>
      <c r="Q39" s="4">
        <f>'Método 3'!$M39*(1+'Método 3'!$P39)</f>
        <v>5.9299719887955185</v>
      </c>
      <c r="R39" s="4">
        <f>'Método 3'!$N39*(1+'Método 3'!$P39)</f>
        <v>2.2641711229946524</v>
      </c>
      <c r="S39" s="4">
        <f>'Método 3'!$O39*(1+'Método 3'!$P39)</f>
        <v>2.5660606060606059</v>
      </c>
      <c r="T39" s="4">
        <f>IF('Método 3'!$J39&gt;'Método 3'!$K39,3,IF('Método 3'!$K39='Método 3'!$J39,1,0))</f>
        <v>0</v>
      </c>
      <c r="U39" s="4">
        <f>IF('Método 3'!$J39&lt;'Método 3'!$K39,3,IF('Método 3'!$K39='Método 3'!$J39,1,0))</f>
        <v>3</v>
      </c>
      <c r="V39" s="4">
        <f>(1/'Método 3'!$Q39)*3+(1/'Método 3'!$R39)*1</f>
        <v>0.9475673122342938</v>
      </c>
      <c r="W39" s="4">
        <f>(1/'Método 3'!$S39)*3+(1/'Método 3'!$R39)*1</f>
        <v>1.61076995748701</v>
      </c>
      <c r="X39" s="4">
        <f>COUNTIF($G$1:G38,G39)+1</f>
        <v>2</v>
      </c>
      <c r="Y39" s="4">
        <f>COUNTIF($H$1:H38,H39)+1</f>
        <v>2</v>
      </c>
      <c r="Z39" s="2">
        <f>IFERROR(AVERAGEIFS($T$1:T38,$G$1:G38,G39,$X$1:X38,"&gt;="&amp;(X39-5)),"")</f>
        <v>1</v>
      </c>
      <c r="AA39" s="2">
        <f>IFERROR(AVERAGEIFS($U$1:U38,$H$1:H38,H39,$Y$1:Y38,"&gt;="&amp;(Y39-5)),"")</f>
        <v>0</v>
      </c>
      <c r="AB39" s="2">
        <f>IFERROR(AVERAGEIFS($V$1:V38,$J$1:J38,J39,$Z$1:Z38,"&gt;="&amp;(Z39-5)),"")</f>
        <v>1.6429126320195184</v>
      </c>
      <c r="AC39" s="2">
        <f>IFERROR(AVERAGEIFS($W$1:W38,$K$1:K38,K39,$AA$1:AA38,"&gt;="&amp;(AA39-5)),"")</f>
        <v>1.1436949634369831</v>
      </c>
      <c r="AD39" s="13">
        <f>Tabela53[[#This Row],[md_exPT_H_6]]-Tabela53[[#This Row],[md_exPT_A_6]]</f>
        <v>0.49921766858253536</v>
      </c>
      <c r="AE39" s="14">
        <f>IF(Tabela53[[#This Row],[HT_Goals_H]]&gt;Tabela53[[#This Row],[HT_Goals_A]],Tabela53[[#This Row],[HT_Odds_H]]-1,-1)</f>
        <v>-1</v>
      </c>
      <c r="AF39" s="14">
        <f>IF(Tabela53[[#This Row],[HT_Goals_H]]=Tabela53[[#This Row],[HT_Goals_A]],Tabela53[[#This Row],[HT_Odds_H]]-1,-1)</f>
        <v>-1</v>
      </c>
      <c r="AG39" s="14">
        <f>IF(Tabela53[[#This Row],[HT_Goals_H]]&lt;Tabela53[[#This Row],[HT_Goals_A]],Tabela53[[#This Row],[HT_Odds_H]]-1,-1)</f>
        <v>4.5</v>
      </c>
      <c r="AH3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" s="13">
        <f>IF(AND(Tabela53[[#This Row],[Odd_real_HHT]]&gt;2.5,Tabela53[[#This Row],[Odd_real_HHT]]&lt;3.3,Tabela53[[#This Row],[xpPT_H_HT]]&gt;1.39,Tabela53[[#This Row],[xpPT_H_HT]]&lt;1.59),1,0)</f>
        <v>0</v>
      </c>
      <c r="AJ3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9" s="28">
        <f>IF(Tabela53[[#This Row],[Método 1]]=1,0,IF(Tabela53[[#This Row],[dif_xp_H_A]]&lt;=0.354,1,IF(Tabela53[[#This Row],[dif_xp_H_A]]&gt;=0.499,1,0)))</f>
        <v>1</v>
      </c>
      <c r="AL3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" s="29">
        <f>IF(AND(Tabela53[[#This Row],[dif_xp_H_A]]&gt;0.354,(Tabela53[[#This Row],[dif_xp_H_A]]&lt;0.499)),1,0)</f>
        <v>0</v>
      </c>
    </row>
    <row r="40" spans="1:39" x14ac:dyDescent="0.3">
      <c r="A40" s="16">
        <v>39</v>
      </c>
      <c r="B40" s="8">
        <v>5406466</v>
      </c>
      <c r="C40" s="9" t="s">
        <v>14</v>
      </c>
      <c r="D40" s="9" t="s">
        <v>15</v>
      </c>
      <c r="E40" s="10">
        <v>45053.770833333343</v>
      </c>
      <c r="F40" s="9">
        <v>4</v>
      </c>
      <c r="G40" s="9" t="s">
        <v>25</v>
      </c>
      <c r="H40" s="9" t="s">
        <v>19</v>
      </c>
      <c r="I40" s="9" t="str">
        <f>IF(Tabela53[[#This Row],[HT_Goals_A]]&lt;Tabela53[[#This Row],[HT_Goals_H]],"H",IF(Tabela53[[#This Row],[HT_Goals_A]]=Tabela53[[#This Row],[HT_Goals_H]],"D","A"))</f>
        <v>D</v>
      </c>
      <c r="J40" s="9">
        <v>1</v>
      </c>
      <c r="K40" s="9">
        <v>1</v>
      </c>
      <c r="L40" s="9">
        <v>2</v>
      </c>
      <c r="M40" s="9">
        <v>2.4</v>
      </c>
      <c r="N40" s="9">
        <v>2.2000000000000002</v>
      </c>
      <c r="O40" s="9">
        <v>5</v>
      </c>
      <c r="P40" s="4">
        <f>((1/'Método 3'!$M40)+(1/'Método 3'!$N40)+(1/'Método 3'!$O40)-1)</f>
        <v>7.1212121212121282E-2</v>
      </c>
      <c r="Q40" s="4">
        <f>'Método 3'!$M40*(1+'Método 3'!$P40)</f>
        <v>2.5709090909090908</v>
      </c>
      <c r="R40" s="4">
        <f>'Método 3'!$N40*(1+'Método 3'!$P40)</f>
        <v>2.3566666666666669</v>
      </c>
      <c r="S40" s="4">
        <f>'Método 3'!$O40*(1+'Método 3'!$P40)</f>
        <v>5.3560606060606064</v>
      </c>
      <c r="T40" s="4">
        <f>IF('Método 3'!$J40&gt;'Método 3'!$K40,3,IF('Método 3'!$K40='Método 3'!$J40,1,0))</f>
        <v>1</v>
      </c>
      <c r="U40" s="4">
        <f>IF('Método 3'!$J40&lt;'Método 3'!$K40,3,IF('Método 3'!$K40='Método 3'!$J40,1,0))</f>
        <v>1</v>
      </c>
      <c r="V40" s="4">
        <f>(1/'Método 3'!$Q40)*3+(1/'Método 3'!$R40)*1</f>
        <v>1.5912305516265912</v>
      </c>
      <c r="W40" s="4">
        <f>(1/'Método 3'!$S40)*3+(1/'Método 3'!$R40)*1</f>
        <v>0.98444130127298424</v>
      </c>
      <c r="X40" s="4">
        <f>COUNTIF($G$1:G39,G40)+1</f>
        <v>2</v>
      </c>
      <c r="Y40" s="4">
        <f>COUNTIF($H$1:H39,H40)+1</f>
        <v>2</v>
      </c>
      <c r="Z40" s="2">
        <f>IFERROR(AVERAGEIFS($T$1:T39,$G$1:G39,G40,$X$1:X39,"&gt;="&amp;(X40-5)),"")</f>
        <v>3</v>
      </c>
      <c r="AA40" s="2">
        <f>IFERROR(AVERAGEIFS($U$1:U39,$H$1:H39,H40,$Y$1:Y39,"&gt;="&amp;(Y40-5)),"")</f>
        <v>1</v>
      </c>
      <c r="AB40" s="2">
        <f>IFERROR(AVERAGEIFS($V$1:V39,$J$1:J39,J40,$Z$1:Z39,"&gt;="&amp;(Z40-5)),"")</f>
        <v>1.421477679096095</v>
      </c>
      <c r="AC40" s="2">
        <f>IFERROR(AVERAGEIFS($W$1:W39,$K$1:K39,K40,$AA$1:AA39,"&gt;="&amp;(AA40-5)),"")</f>
        <v>1.2020793376932364</v>
      </c>
      <c r="AD40" s="13">
        <f>Tabela53[[#This Row],[md_exPT_H_6]]-Tabela53[[#This Row],[md_exPT_A_6]]</f>
        <v>0.21939834140285863</v>
      </c>
      <c r="AE40" s="14">
        <f>IF(Tabela53[[#This Row],[HT_Goals_H]]&gt;Tabela53[[#This Row],[HT_Goals_A]],Tabela53[[#This Row],[HT_Odds_H]]-1,-1)</f>
        <v>-1</v>
      </c>
      <c r="AF40" s="14">
        <f>IF(Tabela53[[#This Row],[HT_Goals_H]]=Tabela53[[#This Row],[HT_Goals_A]],Tabela53[[#This Row],[HT_Odds_H]]-1,-1)</f>
        <v>1.4</v>
      </c>
      <c r="AG40" s="14">
        <f>IF(Tabela53[[#This Row],[HT_Goals_H]]&lt;Tabela53[[#This Row],[HT_Goals_A]],Tabela53[[#This Row],[HT_Odds_H]]-1,-1)</f>
        <v>-1</v>
      </c>
      <c r="AH4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" s="13">
        <f>IF(AND(Tabela53[[#This Row],[Odd_real_HHT]]&gt;2.5,Tabela53[[#This Row],[Odd_real_HHT]]&lt;3.3,Tabela53[[#This Row],[xpPT_H_HT]]&gt;1.39,Tabela53[[#This Row],[xpPT_H_HT]]&lt;1.59),1,0)</f>
        <v>0</v>
      </c>
      <c r="AJ40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40" s="28">
        <f>IF(Tabela53[[#This Row],[Método 1]]=1,0,IF(Tabela53[[#This Row],[dif_xp_H_A]]&lt;=0.354,1,IF(Tabela53[[#This Row],[dif_xp_H_A]]&gt;=0.499,1,0)))</f>
        <v>1</v>
      </c>
      <c r="AL4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0" s="29">
        <f>IF(AND(Tabela53[[#This Row],[dif_xp_H_A]]&gt;0.354,(Tabela53[[#This Row],[dif_xp_H_A]]&lt;0.499)),1,0)</f>
        <v>0</v>
      </c>
    </row>
    <row r="41" spans="1:39" x14ac:dyDescent="0.3">
      <c r="A41" s="17">
        <v>40</v>
      </c>
      <c r="B41" s="6">
        <v>5406463</v>
      </c>
      <c r="C41" s="2" t="s">
        <v>14</v>
      </c>
      <c r="D41" s="2" t="s">
        <v>15</v>
      </c>
      <c r="E41" s="7">
        <v>45054.833333333343</v>
      </c>
      <c r="F41" s="2">
        <v>4</v>
      </c>
      <c r="G41" s="2" t="s">
        <v>24</v>
      </c>
      <c r="H41" s="2" t="s">
        <v>21</v>
      </c>
      <c r="I41" s="2" t="str">
        <f>IF(Tabela53[[#This Row],[HT_Goals_A]]&lt;Tabela53[[#This Row],[HT_Goals_H]],"H",IF(Tabela53[[#This Row],[HT_Goals_A]]=Tabela53[[#This Row],[HT_Goals_H]],"D","A"))</f>
        <v>D</v>
      </c>
      <c r="J41" s="2">
        <v>0</v>
      </c>
      <c r="K41" s="2">
        <v>0</v>
      </c>
      <c r="L41" s="2">
        <v>0</v>
      </c>
      <c r="M41" s="2">
        <v>3</v>
      </c>
      <c r="N41" s="2">
        <v>2.0499999999999998</v>
      </c>
      <c r="O41" s="2">
        <v>4</v>
      </c>
      <c r="P41" s="4">
        <f>((1/'Método 3'!$M41)+(1/'Método 3'!$N41)+(1/'Método 3'!$O41)-1)</f>
        <v>7.1138211382113958E-2</v>
      </c>
      <c r="Q41" s="4">
        <f>'Método 3'!$M41*(1+'Método 3'!$P41)</f>
        <v>3.2134146341463419</v>
      </c>
      <c r="R41" s="4">
        <f>'Método 3'!$N41*(1+'Método 3'!$P41)</f>
        <v>2.1958333333333333</v>
      </c>
      <c r="S41" s="4">
        <f>'Método 3'!$O41*(1+'Método 3'!$P41)</f>
        <v>4.2845528455284558</v>
      </c>
      <c r="T41" s="4">
        <f>IF('Método 3'!$J41&gt;'Método 3'!$K41,3,IF('Método 3'!$K41='Método 3'!$J41,1,0))</f>
        <v>1</v>
      </c>
      <c r="U41" s="4">
        <f>IF('Método 3'!$J41&lt;'Método 3'!$K41,3,IF('Método 3'!$K41='Método 3'!$J41,1,0))</f>
        <v>1</v>
      </c>
      <c r="V41" s="4">
        <f>(1/'Método 3'!$Q41)*3+(1/'Método 3'!$R41)*1</f>
        <v>1.3889943074003794</v>
      </c>
      <c r="W41" s="4">
        <f>(1/'Método 3'!$S41)*3+(1/'Método 3'!$R41)*1</f>
        <v>1.1555977229601517</v>
      </c>
      <c r="X41" s="4">
        <f>COUNTIF($G$1:G40,G41)+1</f>
        <v>2</v>
      </c>
      <c r="Y41" s="4">
        <f>COUNTIF($H$1:H40,H41)+1</f>
        <v>2</v>
      </c>
      <c r="Z41" s="2">
        <f>IFERROR(AVERAGEIFS($T$1:T40,$G$1:G40,G41,$X$1:X40,"&gt;="&amp;(X41-5)),"")</f>
        <v>1</v>
      </c>
      <c r="AA41" s="2">
        <f>IFERROR(AVERAGEIFS($U$1:U40,$H$1:H40,H41,$Y$1:Y40,"&gt;="&amp;(Y41-5)),"")</f>
        <v>1</v>
      </c>
      <c r="AB41" s="2">
        <f>IFERROR(AVERAGEIFS($V$1:V40,$J$1:J40,J41,$Z$1:Z40,"&gt;="&amp;(Z41-5)),"")</f>
        <v>1.5270217453886474</v>
      </c>
      <c r="AC41" s="2">
        <f>IFERROR(AVERAGEIFS($W$1:W40,$K$1:K40,K41,$AA$1:AA40,"&gt;="&amp;(AA41-5)),"")</f>
        <v>1.03760187366071</v>
      </c>
      <c r="AD41" s="13">
        <f>Tabela53[[#This Row],[md_exPT_H_6]]-Tabela53[[#This Row],[md_exPT_A_6]]</f>
        <v>0.48941987172793744</v>
      </c>
      <c r="AE41" s="14">
        <f>IF(Tabela53[[#This Row],[HT_Goals_H]]&gt;Tabela53[[#This Row],[HT_Goals_A]],Tabela53[[#This Row],[HT_Odds_H]]-1,-1)</f>
        <v>-1</v>
      </c>
      <c r="AF41" s="14">
        <f>IF(Tabela53[[#This Row],[HT_Goals_H]]=Tabela53[[#This Row],[HT_Goals_A]],Tabela53[[#This Row],[HT_Odds_H]]-1,-1)</f>
        <v>2</v>
      </c>
      <c r="AG41" s="14">
        <f>IF(Tabela53[[#This Row],[HT_Goals_H]]&lt;Tabela53[[#This Row],[HT_Goals_A]],Tabela53[[#This Row],[HT_Odds_H]]-1,-1)</f>
        <v>-1</v>
      </c>
      <c r="AH4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" s="13">
        <f>IF(AND(Tabela53[[#This Row],[Odd_real_HHT]]&gt;2.5,Tabela53[[#This Row],[Odd_real_HHT]]&lt;3.3,Tabela53[[#This Row],[xpPT_H_HT]]&gt;1.39,Tabela53[[#This Row],[xpPT_H_HT]]&lt;1.59),1,0)</f>
        <v>0</v>
      </c>
      <c r="AJ4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" s="28">
        <f>IF(Tabela53[[#This Row],[Método 1]]=1,0,IF(Tabela53[[#This Row],[dif_xp_H_A]]&lt;=0.354,1,IF(Tabela53[[#This Row],[dif_xp_H_A]]&gt;=0.499,1,0)))</f>
        <v>0</v>
      </c>
      <c r="AL41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41" s="29">
        <f>IF(AND(Tabela53[[#This Row],[dif_xp_H_A]]&gt;0.354,(Tabela53[[#This Row],[dif_xp_H_A]]&lt;0.499)),1,0)</f>
        <v>1</v>
      </c>
    </row>
    <row r="42" spans="1:39" s="1" customFormat="1" x14ac:dyDescent="0.3">
      <c r="A42" s="21">
        <v>41</v>
      </c>
      <c r="B42" s="22">
        <v>5406474</v>
      </c>
      <c r="C42" s="23" t="s">
        <v>14</v>
      </c>
      <c r="D42" s="23" t="s">
        <v>15</v>
      </c>
      <c r="E42" s="24">
        <v>45056.791666666657</v>
      </c>
      <c r="F42" s="23">
        <v>5</v>
      </c>
      <c r="G42" s="23" t="s">
        <v>19</v>
      </c>
      <c r="H42" s="23" t="s">
        <v>17</v>
      </c>
      <c r="I42" s="23" t="str">
        <f>IF(Tabela53[[#This Row],[HT_Goals_A]]&lt;Tabela53[[#This Row],[HT_Goals_H]],"H",IF(Tabela53[[#This Row],[HT_Goals_A]]=Tabela53[[#This Row],[HT_Goals_H]],"D","A"))</f>
        <v>H</v>
      </c>
      <c r="J42" s="23">
        <v>2</v>
      </c>
      <c r="K42" s="23">
        <v>1</v>
      </c>
      <c r="L42" s="23">
        <v>3</v>
      </c>
      <c r="M42" s="23">
        <v>2.38</v>
      </c>
      <c r="N42" s="23">
        <v>2.2999999999999998</v>
      </c>
      <c r="O42" s="23">
        <v>4.5</v>
      </c>
      <c r="P42" s="4">
        <f>((1/'Método 3'!$M42)+(1/'Método 3'!$N42)+(1/'Método 3'!$O42)-1)</f>
        <v>7.7172898144765245E-2</v>
      </c>
      <c r="Q42" s="4">
        <f>'Método 3'!$M42*(1+'Método 3'!$P42)</f>
        <v>2.5636714975845414</v>
      </c>
      <c r="R42" s="4">
        <f>'Método 3'!$N42*(1+'Método 3'!$P42)</f>
        <v>2.4774976657329599</v>
      </c>
      <c r="S42" s="4">
        <f>'Método 3'!$O42*(1+'Método 3'!$P42)</f>
        <v>4.8472780416514434</v>
      </c>
      <c r="T42" s="4">
        <f>IF('Método 3'!$J42&gt;'Método 3'!$K42,3,IF('Método 3'!$K42='Método 3'!$J42,1,0))</f>
        <v>3</v>
      </c>
      <c r="U42" s="4">
        <f>IF('Método 3'!$J42&lt;'Método 3'!$K42,3,IF('Método 3'!$K42='Método 3'!$J42,1,0))</f>
        <v>0</v>
      </c>
      <c r="V42" s="4">
        <f>(1/'Método 3'!$Q42)*3+(1/'Método 3'!$R42)*1</f>
        <v>1.5738298032712743</v>
      </c>
      <c r="W42" s="4">
        <f>(1/'Método 3'!$S42)*3+(1/'Método 3'!$R42)*1</f>
        <v>1.0225371221828596</v>
      </c>
      <c r="X42" s="4">
        <f>COUNTIF($G$1:G41,G42)+1</f>
        <v>3</v>
      </c>
      <c r="Y42" s="4">
        <f>COUNTIF($H$1:H41,H42)+1</f>
        <v>3</v>
      </c>
      <c r="Z42" s="2">
        <f>IFERROR(AVERAGEIFS($T$1:T41,$G$1:G41,G42,$X$1:X41,"&gt;="&amp;(X42-5)),"")</f>
        <v>0</v>
      </c>
      <c r="AA42" s="2">
        <f>IFERROR(AVERAGEIFS($U$1:U41,$H$1:H41,H42,$Y$1:Y41,"&gt;="&amp;(Y42-5)),"")</f>
        <v>0</v>
      </c>
      <c r="AB42" s="2">
        <f>IFERROR(AVERAGEIFS($V$1:V41,$J$1:J41,J42,$Z$1:Z41,"&gt;="&amp;(Z42-5)),"")</f>
        <v>1.447657175891069</v>
      </c>
      <c r="AC42" s="2">
        <f>IFERROR(AVERAGEIFS($W$1:W41,$K$1:K41,K42,$AA$1:AA41,"&gt;="&amp;(AA42-5)),"")</f>
        <v>1.1778973336465417</v>
      </c>
      <c r="AD42" s="13">
        <f>Tabela53[[#This Row],[md_exPT_H_6]]-Tabela53[[#This Row],[md_exPT_A_6]]</f>
        <v>0.26975984224452731</v>
      </c>
      <c r="AE42" s="14">
        <f>IF(Tabela53[[#This Row],[HT_Goals_H]]&gt;Tabela53[[#This Row],[HT_Goals_A]],Tabela53[[#This Row],[HT_Odds_H]]-1,-1)</f>
        <v>1.38</v>
      </c>
      <c r="AF42" s="14">
        <f>IF(Tabela53[[#This Row],[HT_Goals_H]]=Tabela53[[#This Row],[HT_Goals_A]],Tabela53[[#This Row],[HT_Odds_H]]-1,-1)</f>
        <v>-1</v>
      </c>
      <c r="AG42" s="14">
        <f>IF(Tabela53[[#This Row],[HT_Goals_H]]&lt;Tabela53[[#This Row],[HT_Goals_A]],Tabela53[[#This Row],[HT_Odds_H]]-1,-1)</f>
        <v>-1</v>
      </c>
      <c r="AH42" s="20">
        <f>IF(AND(Tabela53[[#This Row],[Método 1]]=1,Tabela53[[#This Row],[Pontos_H_HT]]=3),(Tabela53[[#This Row],[HT_Odds_H]]-1),IF(AND(Tabela53[[#This Row],[Método 1]]=1,Tabela53[[#This Row],[Pontos_H_HT]]&lt;&gt;3),(-1),0))</f>
        <v>1.38</v>
      </c>
      <c r="AI42" s="13">
        <f>IF(AND(Tabela53[[#This Row],[Odd_real_HHT]]&gt;2.5,Tabela53[[#This Row],[Odd_real_HHT]]&lt;3.3,Tabela53[[#This Row],[xpPT_H_HT]]&gt;1.39,Tabela53[[#This Row],[xpPT_H_HT]]&lt;1.59),1,0)</f>
        <v>1</v>
      </c>
      <c r="AJ4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2" s="28">
        <f>IF(Tabela53[[#This Row],[Método 1]]=1,0,IF(Tabela53[[#This Row],[dif_xp_H_A]]&lt;=0.354,1,IF(Tabela53[[#This Row],[dif_xp_H_A]]&gt;=0.499,1,0)))</f>
        <v>0</v>
      </c>
      <c r="AL4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" s="29">
        <f>IF(AND(Tabela53[[#This Row],[dif_xp_H_A]]&gt;0.354,(Tabela53[[#This Row],[dif_xp_H_A]]&lt;0.499)),1,0)</f>
        <v>0</v>
      </c>
    </row>
    <row r="43" spans="1:39" x14ac:dyDescent="0.3">
      <c r="A43" s="17">
        <v>42</v>
      </c>
      <c r="B43" s="6">
        <v>5406473</v>
      </c>
      <c r="C43" s="2" t="s">
        <v>14</v>
      </c>
      <c r="D43" s="2" t="s">
        <v>15</v>
      </c>
      <c r="E43" s="7">
        <v>45056.791666666657</v>
      </c>
      <c r="F43" s="2">
        <v>5</v>
      </c>
      <c r="G43" s="2" t="s">
        <v>31</v>
      </c>
      <c r="H43" s="2" t="s">
        <v>35</v>
      </c>
      <c r="I43" s="2" t="str">
        <f>IF(Tabela53[[#This Row],[HT_Goals_A]]&lt;Tabela53[[#This Row],[HT_Goals_H]],"H",IF(Tabela53[[#This Row],[HT_Goals_A]]=Tabela53[[#This Row],[HT_Goals_H]],"D","A"))</f>
        <v>H</v>
      </c>
      <c r="J43" s="2">
        <v>2</v>
      </c>
      <c r="K43" s="2">
        <v>0</v>
      </c>
      <c r="L43" s="2">
        <v>2</v>
      </c>
      <c r="M43" s="2">
        <v>3</v>
      </c>
      <c r="N43" s="2">
        <v>2</v>
      </c>
      <c r="O43" s="2">
        <v>4</v>
      </c>
      <c r="P43" s="4">
        <f>((1/'Método 3'!$M43)+(1/'Método 3'!$N43)+(1/'Método 3'!$O43)-1)</f>
        <v>8.3333333333333259E-2</v>
      </c>
      <c r="Q43" s="4">
        <f>'Método 3'!$M43*(1+'Método 3'!$P43)</f>
        <v>3.25</v>
      </c>
      <c r="R43" s="4">
        <f>'Método 3'!$N43*(1+'Método 3'!$P43)</f>
        <v>2.1666666666666665</v>
      </c>
      <c r="S43" s="4">
        <f>'Método 3'!$O43*(1+'Método 3'!$P43)</f>
        <v>4.333333333333333</v>
      </c>
      <c r="T43" s="4">
        <f>IF('Método 3'!$J43&gt;'Método 3'!$K43,3,IF('Método 3'!$K43='Método 3'!$J43,1,0))</f>
        <v>3</v>
      </c>
      <c r="U43" s="4">
        <f>IF('Método 3'!$J43&lt;'Método 3'!$K43,3,IF('Método 3'!$K43='Método 3'!$J43,1,0))</f>
        <v>0</v>
      </c>
      <c r="V43" s="4">
        <f>(1/'Método 3'!$Q43)*3+(1/'Método 3'!$R43)*1</f>
        <v>1.3846153846153846</v>
      </c>
      <c r="W43" s="4">
        <f>(1/'Método 3'!$S43)*3+(1/'Método 3'!$R43)*1</f>
        <v>1.1538461538461537</v>
      </c>
      <c r="X43" s="4">
        <f>COUNTIF($G$1:G42,G43)+1</f>
        <v>3</v>
      </c>
      <c r="Y43" s="4">
        <f>COUNTIF($H$1:H42,H43)+1</f>
        <v>3</v>
      </c>
      <c r="Z43" s="2">
        <f>IFERROR(AVERAGEIFS($T$1:T42,$G$1:G42,G43,$X$1:X42,"&gt;="&amp;(X43-5)),"")</f>
        <v>2</v>
      </c>
      <c r="AA43" s="2">
        <f>IFERROR(AVERAGEIFS($U$1:U42,$H$1:H42,H43,$Y$1:Y42,"&gt;="&amp;(Y43-5)),"")</f>
        <v>3</v>
      </c>
      <c r="AB43" s="2">
        <f>IFERROR(AVERAGEIFS($V$1:V42,$J$1:J42,J43,$Z$1:Z42,"&gt;="&amp;(Z43-5)),"")</f>
        <v>1.4792003327361203</v>
      </c>
      <c r="AC43" s="2">
        <f>IFERROR(AVERAGEIFS($W$1:W42,$K$1:K42,K43,$AA$1:AA42,"&gt;="&amp;(AA43-5)),"")</f>
        <v>1.0494014585906544</v>
      </c>
      <c r="AD43" s="13">
        <f>Tabela53[[#This Row],[md_exPT_H_6]]-Tabela53[[#This Row],[md_exPT_A_6]]</f>
        <v>0.42979887414546591</v>
      </c>
      <c r="AE43" s="14">
        <f>IF(Tabela53[[#This Row],[HT_Goals_H]]&gt;Tabela53[[#This Row],[HT_Goals_A]],Tabela53[[#This Row],[HT_Odds_H]]-1,-1)</f>
        <v>2</v>
      </c>
      <c r="AF43" s="14">
        <f>IF(Tabela53[[#This Row],[HT_Goals_H]]=Tabela53[[#This Row],[HT_Goals_A]],Tabela53[[#This Row],[HT_Odds_H]]-1,-1)</f>
        <v>-1</v>
      </c>
      <c r="AG43" s="14">
        <f>IF(Tabela53[[#This Row],[HT_Goals_H]]&lt;Tabela53[[#This Row],[HT_Goals_A]],Tabela53[[#This Row],[HT_Odds_H]]-1,-1)</f>
        <v>-1</v>
      </c>
      <c r="AH4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" s="13">
        <f>IF(AND(Tabela53[[#This Row],[Odd_real_HHT]]&gt;2.5,Tabela53[[#This Row],[Odd_real_HHT]]&lt;3.3,Tabela53[[#This Row],[xpPT_H_HT]]&gt;1.39,Tabela53[[#This Row],[xpPT_H_HT]]&lt;1.59),1,0)</f>
        <v>0</v>
      </c>
      <c r="AJ4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3" s="28">
        <f>IF(Tabela53[[#This Row],[Método 1]]=1,0,IF(Tabela53[[#This Row],[dif_xp_H_A]]&lt;=0.354,1,IF(Tabela53[[#This Row],[dif_xp_H_A]]&gt;=0.499,1,0)))</f>
        <v>0</v>
      </c>
      <c r="AL43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43" s="29">
        <f>IF(AND(Tabela53[[#This Row],[dif_xp_H_A]]&gt;0.354,(Tabela53[[#This Row],[dif_xp_H_A]]&lt;0.499)),1,0)</f>
        <v>1</v>
      </c>
    </row>
    <row r="44" spans="1:39" x14ac:dyDescent="0.3">
      <c r="A44" s="16">
        <v>43</v>
      </c>
      <c r="B44" s="8">
        <v>5406476</v>
      </c>
      <c r="C44" s="9" t="s">
        <v>14</v>
      </c>
      <c r="D44" s="9" t="s">
        <v>15</v>
      </c>
      <c r="E44" s="10">
        <v>45056.791666666657</v>
      </c>
      <c r="F44" s="9">
        <v>5</v>
      </c>
      <c r="G44" s="9" t="s">
        <v>30</v>
      </c>
      <c r="H44" s="9" t="s">
        <v>20</v>
      </c>
      <c r="I44" s="9" t="str">
        <f>IF(Tabela53[[#This Row],[HT_Goals_A]]&lt;Tabela53[[#This Row],[HT_Goals_H]],"H",IF(Tabela53[[#This Row],[HT_Goals_A]]=Tabela53[[#This Row],[HT_Goals_H]],"D","A"))</f>
        <v>D</v>
      </c>
      <c r="J44" s="9">
        <v>0</v>
      </c>
      <c r="K44" s="9">
        <v>0</v>
      </c>
      <c r="L44" s="9">
        <v>0</v>
      </c>
      <c r="M44" s="9">
        <v>2.5</v>
      </c>
      <c r="N44" s="9">
        <v>2.1</v>
      </c>
      <c r="O44" s="9">
        <v>5</v>
      </c>
      <c r="P44" s="4">
        <f>((1/'Método 3'!$M44)+(1/'Método 3'!$N44)+(1/'Método 3'!$O44)-1)</f>
        <v>7.6190476190476142E-2</v>
      </c>
      <c r="Q44" s="4">
        <f>'Método 3'!$M44*(1+'Método 3'!$P44)</f>
        <v>2.6904761904761902</v>
      </c>
      <c r="R44" s="4">
        <f>'Método 3'!$N44*(1+'Método 3'!$P44)</f>
        <v>2.2599999999999998</v>
      </c>
      <c r="S44" s="4">
        <f>'Método 3'!$O44*(1+'Método 3'!$P44)</f>
        <v>5.3809523809523805</v>
      </c>
      <c r="T44" s="4">
        <f>IF('Método 3'!$J44&gt;'Método 3'!$K44,3,IF('Método 3'!$K44='Método 3'!$J44,1,0))</f>
        <v>1</v>
      </c>
      <c r="U44" s="4">
        <f>IF('Método 3'!$J44&lt;'Método 3'!$K44,3,IF('Método 3'!$K44='Método 3'!$J44,1,0))</f>
        <v>1</v>
      </c>
      <c r="V44" s="4">
        <f>(1/'Método 3'!$Q44)*3+(1/'Método 3'!$R44)*1</f>
        <v>1.5575221238938053</v>
      </c>
      <c r="W44" s="4">
        <f>(1/'Método 3'!$S44)*3+(1/'Método 3'!$R44)*1</f>
        <v>1</v>
      </c>
      <c r="X44" s="4">
        <f>COUNTIF($G$1:G43,G44)+1</f>
        <v>3</v>
      </c>
      <c r="Y44" s="4">
        <f>COUNTIF($H$1:H43,H44)+1</f>
        <v>3</v>
      </c>
      <c r="Z44" s="2">
        <f>IFERROR(AVERAGEIFS($T$1:T43,$G$1:G43,G44,$X$1:X43,"&gt;="&amp;(X44-5)),"")</f>
        <v>1</v>
      </c>
      <c r="AA44" s="2">
        <f>IFERROR(AVERAGEIFS($U$1:U43,$H$1:H43,H44,$Y$1:Y43,"&gt;="&amp;(Y44-5)),"")</f>
        <v>0</v>
      </c>
      <c r="AB44" s="2">
        <f>IFERROR(AVERAGEIFS($V$1:V43,$J$1:J43,J44,$Z$1:Z43,"&gt;="&amp;(Z44-5)),"")</f>
        <v>1.507303539961752</v>
      </c>
      <c r="AC44" s="2">
        <f>IFERROR(AVERAGEIFS($W$1:W43,$K$1:K43,K44,$AA$1:AA43,"&gt;="&amp;(AA44-5)),"")</f>
        <v>1.0588964308866087</v>
      </c>
      <c r="AD44" s="13">
        <f>Tabela53[[#This Row],[md_exPT_H_6]]-Tabela53[[#This Row],[md_exPT_A_6]]</f>
        <v>0.44840710907514336</v>
      </c>
      <c r="AE44" s="14">
        <f>IF(Tabela53[[#This Row],[HT_Goals_H]]&gt;Tabela53[[#This Row],[HT_Goals_A]],Tabela53[[#This Row],[HT_Odds_H]]-1,-1)</f>
        <v>-1</v>
      </c>
      <c r="AF44" s="14">
        <f>IF(Tabela53[[#This Row],[HT_Goals_H]]=Tabela53[[#This Row],[HT_Goals_A]],Tabela53[[#This Row],[HT_Odds_H]]-1,-1)</f>
        <v>1.5</v>
      </c>
      <c r="AG44" s="14">
        <f>IF(Tabela53[[#This Row],[HT_Goals_H]]&lt;Tabela53[[#This Row],[HT_Goals_A]],Tabela53[[#This Row],[HT_Odds_H]]-1,-1)</f>
        <v>-1</v>
      </c>
      <c r="AH4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4" s="13">
        <f>IF(AND(Tabela53[[#This Row],[Odd_real_HHT]]&gt;2.5,Tabela53[[#This Row],[Odd_real_HHT]]&lt;3.3,Tabela53[[#This Row],[xpPT_H_HT]]&gt;1.39,Tabela53[[#This Row],[xpPT_H_HT]]&lt;1.59),1,0)</f>
        <v>1</v>
      </c>
      <c r="AJ4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" s="28">
        <f>IF(Tabela53[[#This Row],[Método 1]]=1,0,IF(Tabela53[[#This Row],[dif_xp_H_A]]&lt;=0.354,1,IF(Tabela53[[#This Row],[dif_xp_H_A]]&gt;=0.499,1,0)))</f>
        <v>0</v>
      </c>
      <c r="AL44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44" s="29">
        <f>IF(AND(Tabela53[[#This Row],[dif_xp_H_A]]&gt;0.354,(Tabela53[[#This Row],[dif_xp_H_A]]&lt;0.499)),1,0)</f>
        <v>1</v>
      </c>
    </row>
    <row r="45" spans="1:39" x14ac:dyDescent="0.3">
      <c r="A45" s="17">
        <v>44</v>
      </c>
      <c r="B45" s="6">
        <v>5406470</v>
      </c>
      <c r="C45" s="2" t="s">
        <v>14</v>
      </c>
      <c r="D45" s="2" t="s">
        <v>15</v>
      </c>
      <c r="E45" s="7">
        <v>45056.833333333343</v>
      </c>
      <c r="F45" s="2">
        <v>5</v>
      </c>
      <c r="G45" s="2" t="s">
        <v>23</v>
      </c>
      <c r="H45" s="2" t="s">
        <v>34</v>
      </c>
      <c r="I45" s="2" t="str">
        <f>IF(Tabela53[[#This Row],[HT_Goals_A]]&lt;Tabela53[[#This Row],[HT_Goals_H]],"H",IF(Tabela53[[#This Row],[HT_Goals_A]]=Tabela53[[#This Row],[HT_Goals_H]],"D","A"))</f>
        <v>H</v>
      </c>
      <c r="J45" s="2">
        <v>1</v>
      </c>
      <c r="K45" s="2">
        <v>0</v>
      </c>
      <c r="L45" s="2">
        <v>1</v>
      </c>
      <c r="M45" s="2">
        <v>1.67</v>
      </c>
      <c r="N45" s="2">
        <v>2.63</v>
      </c>
      <c r="O45" s="2">
        <v>9.5</v>
      </c>
      <c r="P45" s="4">
        <f>((1/'Método 3'!$M45)+(1/'Método 3'!$N45)+(1/'Método 3'!$O45)-1)</f>
        <v>8.429368998644704E-2</v>
      </c>
      <c r="Q45" s="4">
        <f>'Método 3'!$M45*(1+'Método 3'!$P45)</f>
        <v>1.8107704622773664</v>
      </c>
      <c r="R45" s="4">
        <f>'Método 3'!$N45*(1+'Método 3'!$P45)</f>
        <v>2.8516924046643557</v>
      </c>
      <c r="S45" s="4">
        <f>'Método 3'!$O45*(1+'Método 3'!$P45)</f>
        <v>10.300790054871246</v>
      </c>
      <c r="T45" s="4">
        <f>IF('Método 3'!$J45&gt;'Método 3'!$K45,3,IF('Método 3'!$K45='Método 3'!$J45,1,0))</f>
        <v>3</v>
      </c>
      <c r="U45" s="4">
        <f>IF('Método 3'!$J45&lt;'Método 3'!$K45,3,IF('Método 3'!$K45='Método 3'!$J45,1,0))</f>
        <v>0</v>
      </c>
      <c r="V45" s="4">
        <f>(1/'Método 3'!$Q45)*3+(1/'Método 3'!$R45)*1</f>
        <v>2.007422290300406</v>
      </c>
      <c r="W45" s="4">
        <f>(1/'Método 3'!$S45)*3+(1/'Método 3'!$R45)*1</f>
        <v>0.64190875313038076</v>
      </c>
      <c r="X45" s="4">
        <f>COUNTIF($G$1:G44,G45)+1</f>
        <v>3</v>
      </c>
      <c r="Y45" s="4">
        <f>COUNTIF($H$1:H44,H45)+1</f>
        <v>3</v>
      </c>
      <c r="Z45" s="2">
        <f>IFERROR(AVERAGEIFS($T$1:T44,$G$1:G44,G45,$X$1:X44,"&gt;="&amp;(X45-5)),"")</f>
        <v>1.5</v>
      </c>
      <c r="AA45" s="2">
        <f>IFERROR(AVERAGEIFS($U$1:U44,$H$1:H44,H45,$Y$1:Y44,"&gt;="&amp;(Y45-5)),"")</f>
        <v>0.5</v>
      </c>
      <c r="AB45" s="2">
        <f>IFERROR(AVERAGEIFS($V$1:V44,$J$1:J44,J45,$Z$1:Z44,"&gt;="&amp;(Z45-5)),"")</f>
        <v>1.4384529663491445</v>
      </c>
      <c r="AC45" s="2">
        <f>IFERROR(AVERAGEIFS($W$1:W44,$K$1:K44,K45,$AA$1:AA44,"&gt;="&amp;(AA45-5)),"")</f>
        <v>1.0539883949793913</v>
      </c>
      <c r="AD45" s="13">
        <f>Tabela53[[#This Row],[md_exPT_H_6]]-Tabela53[[#This Row],[md_exPT_A_6]]</f>
        <v>0.38446457136975321</v>
      </c>
      <c r="AE45" s="14">
        <f>IF(Tabela53[[#This Row],[HT_Goals_H]]&gt;Tabela53[[#This Row],[HT_Goals_A]],Tabela53[[#This Row],[HT_Odds_H]]-1,-1)</f>
        <v>0.66999999999999993</v>
      </c>
      <c r="AF45" s="14">
        <f>IF(Tabela53[[#This Row],[HT_Goals_H]]=Tabela53[[#This Row],[HT_Goals_A]],Tabela53[[#This Row],[HT_Odds_H]]-1,-1)</f>
        <v>-1</v>
      </c>
      <c r="AG45" s="14">
        <f>IF(Tabela53[[#This Row],[HT_Goals_H]]&lt;Tabela53[[#This Row],[HT_Goals_A]],Tabela53[[#This Row],[HT_Odds_H]]-1,-1)</f>
        <v>-1</v>
      </c>
      <c r="AH4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" s="13">
        <f>IF(AND(Tabela53[[#This Row],[Odd_real_HHT]]&gt;2.5,Tabela53[[#This Row],[Odd_real_HHT]]&lt;3.3,Tabela53[[#This Row],[xpPT_H_HT]]&gt;1.39,Tabela53[[#This Row],[xpPT_H_HT]]&lt;1.59),1,0)</f>
        <v>0</v>
      </c>
      <c r="AJ4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" s="28">
        <f>IF(Tabela53[[#This Row],[Método 1]]=1,0,IF(Tabela53[[#This Row],[dif_xp_H_A]]&lt;=0.354,1,IF(Tabela53[[#This Row],[dif_xp_H_A]]&gt;=0.499,1,0)))</f>
        <v>0</v>
      </c>
      <c r="AL45" s="29">
        <f>IF(AND(Tabela53[[#This Row],[Método_3]]=1,Tabela53[[#This Row],[Pontos_H_HT]]=3),(Tabela53[[#This Row],[HT_Odds_H]]-1),IF(AND(Tabela53[[#This Row],[Método_3]]=1,Tabela53[[#This Row],[Pontos_H_HT]]&lt;&gt;3),(-1),0))</f>
        <v>0.66999999999999993</v>
      </c>
      <c r="AM45" s="29">
        <f>IF(AND(Tabela53[[#This Row],[dif_xp_H_A]]&gt;0.354,(Tabela53[[#This Row],[dif_xp_H_A]]&lt;0.499)),1,0)</f>
        <v>1</v>
      </c>
    </row>
    <row r="46" spans="1:39" x14ac:dyDescent="0.3">
      <c r="A46" s="16">
        <v>45</v>
      </c>
      <c r="B46" s="8">
        <v>5406479</v>
      </c>
      <c r="C46" s="9" t="s">
        <v>14</v>
      </c>
      <c r="D46" s="9" t="s">
        <v>15</v>
      </c>
      <c r="E46" s="10">
        <v>45056.833333333343</v>
      </c>
      <c r="F46" s="9">
        <v>5</v>
      </c>
      <c r="G46" s="9" t="s">
        <v>27</v>
      </c>
      <c r="H46" s="9" t="s">
        <v>22</v>
      </c>
      <c r="I46" s="9" t="str">
        <f>IF(Tabela53[[#This Row],[HT_Goals_A]]&lt;Tabela53[[#This Row],[HT_Goals_H]],"H",IF(Tabela53[[#This Row],[HT_Goals_A]]=Tabela53[[#This Row],[HT_Goals_H]],"D","A"))</f>
        <v>A</v>
      </c>
      <c r="J46" s="9">
        <v>0</v>
      </c>
      <c r="K46" s="9">
        <v>1</v>
      </c>
      <c r="L46" s="9">
        <v>1</v>
      </c>
      <c r="M46" s="9">
        <v>4</v>
      </c>
      <c r="N46" s="9">
        <v>2</v>
      </c>
      <c r="O46" s="9">
        <v>3</v>
      </c>
      <c r="P46" s="4">
        <f>((1/'Método 3'!$M46)+(1/'Método 3'!$N46)+(1/'Método 3'!$O46)-1)</f>
        <v>8.3333333333333259E-2</v>
      </c>
      <c r="Q46" s="4">
        <f>'Método 3'!$M46*(1+'Método 3'!$P46)</f>
        <v>4.333333333333333</v>
      </c>
      <c r="R46" s="4">
        <f>'Método 3'!$N46*(1+'Método 3'!$P46)</f>
        <v>2.1666666666666665</v>
      </c>
      <c r="S46" s="4">
        <f>'Método 3'!$O46*(1+'Método 3'!$P46)</f>
        <v>3.25</v>
      </c>
      <c r="T46" s="4">
        <f>IF('Método 3'!$J46&gt;'Método 3'!$K46,3,IF('Método 3'!$K46='Método 3'!$J46,1,0))</f>
        <v>0</v>
      </c>
      <c r="U46" s="4">
        <f>IF('Método 3'!$J46&lt;'Método 3'!$K46,3,IF('Método 3'!$K46='Método 3'!$J46,1,0))</f>
        <v>3</v>
      </c>
      <c r="V46" s="4">
        <f>(1/'Método 3'!$Q46)*3+(1/'Método 3'!$R46)*1</f>
        <v>1.1538461538461537</v>
      </c>
      <c r="W46" s="4">
        <f>(1/'Método 3'!$S46)*3+(1/'Método 3'!$R46)*1</f>
        <v>1.3846153846153846</v>
      </c>
      <c r="X46" s="4">
        <f>COUNTIF($G$1:G45,G46)+1</f>
        <v>3</v>
      </c>
      <c r="Y46" s="4">
        <f>COUNTIF($H$1:H45,H46)+1</f>
        <v>3</v>
      </c>
      <c r="Z46" s="2">
        <f>IFERROR(AVERAGEIFS($T$1:T45,$G$1:G45,G46,$X$1:X45,"&gt;="&amp;(X46-5)),"")</f>
        <v>1</v>
      </c>
      <c r="AA46" s="2">
        <f>IFERROR(AVERAGEIFS($U$1:U45,$H$1:H45,H46,$Y$1:Y45,"&gt;="&amp;(Y46-5)),"")</f>
        <v>0.5</v>
      </c>
      <c r="AB46" s="2">
        <f>IFERROR(AVERAGEIFS($V$1:V45,$J$1:J45,J46,$Z$1:Z45,"&gt;="&amp;(Z46-5)),"")</f>
        <v>1.5135808629532588</v>
      </c>
      <c r="AC46" s="2">
        <f>IFERROR(AVERAGEIFS($W$1:W45,$K$1:K45,K46,$AA$1:AA45,"&gt;="&amp;(AA46-5)),"")</f>
        <v>1.1623613125001735</v>
      </c>
      <c r="AD46" s="13">
        <f>Tabela53[[#This Row],[md_exPT_H_6]]-Tabela53[[#This Row],[md_exPT_A_6]]</f>
        <v>0.35121955045308528</v>
      </c>
      <c r="AE46" s="14">
        <f>IF(Tabela53[[#This Row],[HT_Goals_H]]&gt;Tabela53[[#This Row],[HT_Goals_A]],Tabela53[[#This Row],[HT_Odds_H]]-1,-1)</f>
        <v>-1</v>
      </c>
      <c r="AF46" s="14">
        <f>IF(Tabela53[[#This Row],[HT_Goals_H]]=Tabela53[[#This Row],[HT_Goals_A]],Tabela53[[#This Row],[HT_Odds_H]]-1,-1)</f>
        <v>-1</v>
      </c>
      <c r="AG46" s="14">
        <f>IF(Tabela53[[#This Row],[HT_Goals_H]]&lt;Tabela53[[#This Row],[HT_Goals_A]],Tabela53[[#This Row],[HT_Odds_H]]-1,-1)</f>
        <v>3</v>
      </c>
      <c r="AH4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" s="13">
        <f>IF(AND(Tabela53[[#This Row],[Odd_real_HHT]]&gt;2.5,Tabela53[[#This Row],[Odd_real_HHT]]&lt;3.3,Tabela53[[#This Row],[xpPT_H_HT]]&gt;1.39,Tabela53[[#This Row],[xpPT_H_HT]]&lt;1.59),1,0)</f>
        <v>0</v>
      </c>
      <c r="AJ4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6" s="28">
        <f>IF(Tabela53[[#This Row],[Método 1]]=1,0,IF(Tabela53[[#This Row],[dif_xp_H_A]]&lt;=0.354,1,IF(Tabela53[[#This Row],[dif_xp_H_A]]&gt;=0.499,1,0)))</f>
        <v>1</v>
      </c>
      <c r="AL4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" s="29">
        <f>IF(AND(Tabela53[[#This Row],[dif_xp_H_A]]&gt;0.354,(Tabela53[[#This Row],[dif_xp_H_A]]&lt;0.499)),1,0)</f>
        <v>0</v>
      </c>
    </row>
    <row r="47" spans="1:39" x14ac:dyDescent="0.3">
      <c r="A47" s="17">
        <v>46</v>
      </c>
      <c r="B47" s="6">
        <v>5406475</v>
      </c>
      <c r="C47" s="2" t="s">
        <v>14</v>
      </c>
      <c r="D47" s="2" t="s">
        <v>15</v>
      </c>
      <c r="E47" s="7">
        <v>45056.895833333343</v>
      </c>
      <c r="F47" s="2">
        <v>5</v>
      </c>
      <c r="G47" s="2" t="s">
        <v>29</v>
      </c>
      <c r="H47" s="2" t="s">
        <v>26</v>
      </c>
      <c r="I47" s="2" t="str">
        <f>IF(Tabela53[[#This Row],[HT_Goals_A]]&lt;Tabela53[[#This Row],[HT_Goals_H]],"H",IF(Tabela53[[#This Row],[HT_Goals_A]]=Tabela53[[#This Row],[HT_Goals_H]],"D","A"))</f>
        <v>A</v>
      </c>
      <c r="J47" s="2">
        <v>0</v>
      </c>
      <c r="K47" s="2">
        <v>1</v>
      </c>
      <c r="L47" s="2">
        <v>1</v>
      </c>
      <c r="M47" s="2">
        <v>3.4</v>
      </c>
      <c r="N47" s="2">
        <v>2.0499999999999998</v>
      </c>
      <c r="O47" s="2">
        <v>3.4</v>
      </c>
      <c r="P47" s="4">
        <f>((1/'Método 3'!$M47)+(1/'Método 3'!$N47)+(1/'Método 3'!$O47)-1)</f>
        <v>7.6040172166427666E-2</v>
      </c>
      <c r="Q47" s="4">
        <f>'Método 3'!$M47*(1+'Método 3'!$P47)</f>
        <v>3.6585365853658538</v>
      </c>
      <c r="R47" s="4">
        <f>'Método 3'!$N47*(1+'Método 3'!$P47)</f>
        <v>2.2058823529411766</v>
      </c>
      <c r="S47" s="4">
        <f>'Método 3'!$O47*(1+'Método 3'!$P47)</f>
        <v>3.6585365853658538</v>
      </c>
      <c r="T47" s="4">
        <f>IF('Método 3'!$J47&gt;'Método 3'!$K47,3,IF('Método 3'!$K47='Método 3'!$J47,1,0))</f>
        <v>0</v>
      </c>
      <c r="U47" s="4">
        <f>IF('Método 3'!$J47&lt;'Método 3'!$K47,3,IF('Método 3'!$K47='Método 3'!$J47,1,0))</f>
        <v>3</v>
      </c>
      <c r="V47" s="4">
        <f>(1/'Método 3'!$Q47)*3+(1/'Método 3'!$R47)*1</f>
        <v>1.2733333333333332</v>
      </c>
      <c r="W47" s="4">
        <f>(1/'Método 3'!$S47)*3+(1/'Método 3'!$R47)*1</f>
        <v>1.2733333333333332</v>
      </c>
      <c r="X47" s="4">
        <f>COUNTIF($G$1:G46,G47)+1</f>
        <v>3</v>
      </c>
      <c r="Y47" s="4">
        <f>COUNTIF($H$1:H46,H47)+1</f>
        <v>3</v>
      </c>
      <c r="Z47" s="2">
        <f>IFERROR(AVERAGEIFS($T$1:T46,$G$1:G46,G47,$X$1:X46,"&gt;="&amp;(X47-5)),"")</f>
        <v>2</v>
      </c>
      <c r="AA47" s="2">
        <f>IFERROR(AVERAGEIFS($U$1:U46,$H$1:H46,H47,$Y$1:Y46,"&gt;="&amp;(Y47-5)),"")</f>
        <v>0.5</v>
      </c>
      <c r="AB47" s="2">
        <f>IFERROR(AVERAGEIFS($V$1:V46,$J$1:J46,J47,$Z$1:Z46,"&gt;="&amp;(Z47-5)),"")</f>
        <v>1.473610339719136</v>
      </c>
      <c r="AC47" s="2">
        <f>IFERROR(AVERAGEIFS($W$1:W46,$K$1:K46,K47,$AA$1:AA46,"&gt;="&amp;(AA47-5)),"")</f>
        <v>1.1825662281470108</v>
      </c>
      <c r="AD47" s="13">
        <f>Tabela53[[#This Row],[md_exPT_H_6]]-Tabela53[[#This Row],[md_exPT_A_6]]</f>
        <v>0.29104411157212517</v>
      </c>
      <c r="AE47" s="14">
        <f>IF(Tabela53[[#This Row],[HT_Goals_H]]&gt;Tabela53[[#This Row],[HT_Goals_A]],Tabela53[[#This Row],[HT_Odds_H]]-1,-1)</f>
        <v>-1</v>
      </c>
      <c r="AF47" s="14">
        <f>IF(Tabela53[[#This Row],[HT_Goals_H]]=Tabela53[[#This Row],[HT_Goals_A]],Tabela53[[#This Row],[HT_Odds_H]]-1,-1)</f>
        <v>-1</v>
      </c>
      <c r="AG47" s="14">
        <f>IF(Tabela53[[#This Row],[HT_Goals_H]]&lt;Tabela53[[#This Row],[HT_Goals_A]],Tabela53[[#This Row],[HT_Odds_H]]-1,-1)</f>
        <v>2.4</v>
      </c>
      <c r="AH4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" s="13">
        <f>IF(AND(Tabela53[[#This Row],[Odd_real_HHT]]&gt;2.5,Tabela53[[#This Row],[Odd_real_HHT]]&lt;3.3,Tabela53[[#This Row],[xpPT_H_HT]]&gt;1.39,Tabela53[[#This Row],[xpPT_H_HT]]&lt;1.59),1,0)</f>
        <v>0</v>
      </c>
      <c r="AJ4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7" s="28">
        <f>IF(Tabela53[[#This Row],[Método 1]]=1,0,IF(Tabela53[[#This Row],[dif_xp_H_A]]&lt;=0.354,1,IF(Tabela53[[#This Row],[dif_xp_H_A]]&gt;=0.499,1,0)))</f>
        <v>1</v>
      </c>
      <c r="AL4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" s="29">
        <f>IF(AND(Tabela53[[#This Row],[dif_xp_H_A]]&gt;0.354,(Tabela53[[#This Row],[dif_xp_H_A]]&lt;0.499)),1,0)</f>
        <v>0</v>
      </c>
    </row>
    <row r="48" spans="1:39" x14ac:dyDescent="0.3">
      <c r="A48" s="16">
        <v>47</v>
      </c>
      <c r="B48" s="8">
        <v>5406472</v>
      </c>
      <c r="C48" s="9" t="s">
        <v>14</v>
      </c>
      <c r="D48" s="9" t="s">
        <v>15</v>
      </c>
      <c r="E48" s="10">
        <v>45056.895833333343</v>
      </c>
      <c r="F48" s="9">
        <v>5</v>
      </c>
      <c r="G48" s="9" t="s">
        <v>16</v>
      </c>
      <c r="H48" s="9" t="s">
        <v>25</v>
      </c>
      <c r="I48" s="9" t="str">
        <f>IF(Tabela53[[#This Row],[HT_Goals_A]]&lt;Tabela53[[#This Row],[HT_Goals_H]],"H",IF(Tabela53[[#This Row],[HT_Goals_A]]=Tabela53[[#This Row],[HT_Goals_H]],"D","A"))</f>
        <v>D</v>
      </c>
      <c r="J48" s="9">
        <v>1</v>
      </c>
      <c r="K48" s="9">
        <v>1</v>
      </c>
      <c r="L48" s="9">
        <v>2</v>
      </c>
      <c r="M48" s="9">
        <v>1.95</v>
      </c>
      <c r="N48" s="9">
        <v>2.4</v>
      </c>
      <c r="O48" s="9">
        <v>6.5</v>
      </c>
      <c r="P48" s="4">
        <f>((1/'Método 3'!$M48)+(1/'Método 3'!$N48)+(1/'Método 3'!$O48)-1)</f>
        <v>8.3333333333333481E-2</v>
      </c>
      <c r="Q48" s="4">
        <f>'Método 3'!$M48*(1+'Método 3'!$P48)</f>
        <v>2.1125000000000003</v>
      </c>
      <c r="R48" s="4">
        <f>'Método 3'!$N48*(1+'Método 3'!$P48)</f>
        <v>2.6</v>
      </c>
      <c r="S48" s="4">
        <f>'Método 3'!$O48*(1+'Método 3'!$P48)</f>
        <v>7.0416666666666679</v>
      </c>
      <c r="T48" s="4">
        <f>IF('Método 3'!$J48&gt;'Método 3'!$K48,3,IF('Método 3'!$K48='Método 3'!$J48,1,0))</f>
        <v>1</v>
      </c>
      <c r="U48" s="4">
        <f>IF('Método 3'!$J48&lt;'Método 3'!$K48,3,IF('Método 3'!$K48='Método 3'!$J48,1,0))</f>
        <v>1</v>
      </c>
      <c r="V48" s="4">
        <f>(1/'Método 3'!$Q48)*3+(1/'Método 3'!$R48)*1</f>
        <v>1.8047337278106506</v>
      </c>
      <c r="W48" s="4">
        <f>(1/'Método 3'!$S48)*3+(1/'Método 3'!$R48)*1</f>
        <v>0.81065088757396442</v>
      </c>
      <c r="X48" s="4">
        <f>COUNTIF($G$1:G47,G48)+1</f>
        <v>3</v>
      </c>
      <c r="Y48" s="4">
        <f>COUNTIF($H$1:H47,H48)+1</f>
        <v>3</v>
      </c>
      <c r="Z48" s="2">
        <f>IFERROR(AVERAGEIFS($T$1:T47,$G$1:G47,G48,$X$1:X47,"&gt;="&amp;(X48-5)),"")</f>
        <v>2</v>
      </c>
      <c r="AA48" s="2">
        <f>IFERROR(AVERAGEIFS($U$1:U47,$H$1:H47,H48,$Y$1:Y47,"&gt;="&amp;(Y48-5)),"")</f>
        <v>1</v>
      </c>
      <c r="AB48" s="2">
        <f>IFERROR(AVERAGEIFS($V$1:V47,$J$1:J47,J48,$Z$1:Z47,"&gt;="&amp;(Z48-5)),"")</f>
        <v>1.4901774503447138</v>
      </c>
      <c r="AC48" s="2">
        <f>IFERROR(AVERAGEIFS($W$1:W47,$K$1:K47,K48,$AA$1:AA47,"&gt;="&amp;(AA48-5)),"")</f>
        <v>1.1901301535792044</v>
      </c>
      <c r="AD48" s="13">
        <f>Tabela53[[#This Row],[md_exPT_H_6]]-Tabela53[[#This Row],[md_exPT_A_6]]</f>
        <v>0.30004729676550945</v>
      </c>
      <c r="AE48" s="14">
        <f>IF(Tabela53[[#This Row],[HT_Goals_H]]&gt;Tabela53[[#This Row],[HT_Goals_A]],Tabela53[[#This Row],[HT_Odds_H]]-1,-1)</f>
        <v>-1</v>
      </c>
      <c r="AF48" s="14">
        <f>IF(Tabela53[[#This Row],[HT_Goals_H]]=Tabela53[[#This Row],[HT_Goals_A]],Tabela53[[#This Row],[HT_Odds_H]]-1,-1)</f>
        <v>0.95</v>
      </c>
      <c r="AG48" s="14">
        <f>IF(Tabela53[[#This Row],[HT_Goals_H]]&lt;Tabela53[[#This Row],[HT_Goals_A]],Tabela53[[#This Row],[HT_Odds_H]]-1,-1)</f>
        <v>-1</v>
      </c>
      <c r="AH4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" s="13">
        <f>IF(AND(Tabela53[[#This Row],[Odd_real_HHT]]&gt;2.5,Tabela53[[#This Row],[Odd_real_HHT]]&lt;3.3,Tabela53[[#This Row],[xpPT_H_HT]]&gt;1.39,Tabela53[[#This Row],[xpPT_H_HT]]&lt;1.59),1,0)</f>
        <v>0</v>
      </c>
      <c r="AJ48" s="28">
        <f>IF(AND(Tabela53[[#This Row],[Método_2]]=1,Tabela53[[#This Row],[Pontos_H_HT]]=1),(Tabela53[[#This Row],[HT_Odds_D]]-1),IF(AND(Tabela53[[#This Row],[Método_2]]=1,Tabela53[[#This Row],[Pontos_H_HT]]&lt;&gt;1),(-1),0))</f>
        <v>1.4</v>
      </c>
      <c r="AK48" s="28">
        <f>IF(Tabela53[[#This Row],[Método 1]]=1,0,IF(Tabela53[[#This Row],[dif_xp_H_A]]&lt;=0.354,1,IF(Tabela53[[#This Row],[dif_xp_H_A]]&gt;=0.499,1,0)))</f>
        <v>1</v>
      </c>
      <c r="AL4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" s="29">
        <f>IF(AND(Tabela53[[#This Row],[dif_xp_H_A]]&gt;0.354,(Tabela53[[#This Row],[dif_xp_H_A]]&lt;0.499)),1,0)</f>
        <v>0</v>
      </c>
    </row>
    <row r="49" spans="1:39" x14ac:dyDescent="0.3">
      <c r="A49" s="17">
        <v>48</v>
      </c>
      <c r="B49" s="6">
        <v>5406477</v>
      </c>
      <c r="C49" s="2" t="s">
        <v>14</v>
      </c>
      <c r="D49" s="2" t="s">
        <v>15</v>
      </c>
      <c r="E49" s="7">
        <v>45057.791666666657</v>
      </c>
      <c r="F49" s="2">
        <v>5</v>
      </c>
      <c r="G49" s="2" t="s">
        <v>33</v>
      </c>
      <c r="H49" s="2" t="s">
        <v>32</v>
      </c>
      <c r="I49" s="2" t="str">
        <f>IF(Tabela53[[#This Row],[HT_Goals_A]]&lt;Tabela53[[#This Row],[HT_Goals_H]],"H",IF(Tabela53[[#This Row],[HT_Goals_A]]=Tabela53[[#This Row],[HT_Goals_H]],"D","A"))</f>
        <v>H</v>
      </c>
      <c r="J49" s="2">
        <v>1</v>
      </c>
      <c r="K49" s="2">
        <v>0</v>
      </c>
      <c r="L49" s="2">
        <v>1</v>
      </c>
      <c r="M49" s="2">
        <v>3.75</v>
      </c>
      <c r="N49" s="2">
        <v>2</v>
      </c>
      <c r="O49" s="2">
        <v>3.1</v>
      </c>
      <c r="P49" s="4">
        <f>((1/'Método 3'!$M49)+(1/'Método 3'!$N49)+(1/'Método 3'!$O49)-1)</f>
        <v>8.9247311827956866E-2</v>
      </c>
      <c r="Q49" s="4">
        <f>'Método 3'!$M49*(1+'Método 3'!$P49)</f>
        <v>4.0846774193548381</v>
      </c>
      <c r="R49" s="4">
        <f>'Método 3'!$N49*(1+'Método 3'!$P49)</f>
        <v>2.1784946236559137</v>
      </c>
      <c r="S49" s="4">
        <f>'Método 3'!$O49*(1+'Método 3'!$P49)</f>
        <v>3.3766666666666665</v>
      </c>
      <c r="T49" s="4">
        <f>IF('Método 3'!$J49&gt;'Método 3'!$K49,3,IF('Método 3'!$K49='Método 3'!$J49,1,0))</f>
        <v>3</v>
      </c>
      <c r="U49" s="4">
        <f>IF('Método 3'!$J49&lt;'Método 3'!$K49,3,IF('Método 3'!$K49='Método 3'!$J49,1,0))</f>
        <v>0</v>
      </c>
      <c r="V49" s="4">
        <f>(1/'Método 3'!$Q49)*3+(1/'Método 3'!$R49)*1</f>
        <v>1.1934846989141166</v>
      </c>
      <c r="W49" s="4">
        <f>(1/'Método 3'!$S49)*3+(1/'Método 3'!$R49)*1</f>
        <v>1.3474827245804541</v>
      </c>
      <c r="X49" s="4">
        <f>COUNTIF($G$1:G48,G49)+1</f>
        <v>3</v>
      </c>
      <c r="Y49" s="4">
        <f>COUNTIF($H$1:H48,H49)+1</f>
        <v>3</v>
      </c>
      <c r="Z49" s="2">
        <f>IFERROR(AVERAGEIFS($T$1:T48,$G$1:G48,G49,$X$1:X48,"&gt;="&amp;(X49-5)),"")</f>
        <v>2</v>
      </c>
      <c r="AA49" s="2">
        <f>IFERROR(AVERAGEIFS($U$1:U48,$H$1:H48,H49,$Y$1:Y48,"&gt;="&amp;(Y49-5)),"")</f>
        <v>3</v>
      </c>
      <c r="AB49" s="2">
        <f>IFERROR(AVERAGEIFS($V$1:V48,$J$1:J48,J49,$Z$1:Z48,"&gt;="&amp;(Z49-5)),"")</f>
        <v>1.5163904734668752</v>
      </c>
      <c r="AC49" s="2">
        <f>IFERROR(AVERAGEIFS($W$1:W48,$K$1:K48,K49,$AA$1:AA48,"&gt;="&amp;(AA49-5)),"")</f>
        <v>1.0222899609910059</v>
      </c>
      <c r="AD49" s="13">
        <f>Tabela53[[#This Row],[md_exPT_H_6]]-Tabela53[[#This Row],[md_exPT_A_6]]</f>
        <v>0.49410051247586928</v>
      </c>
      <c r="AE49" s="14">
        <f>IF(Tabela53[[#This Row],[HT_Goals_H]]&gt;Tabela53[[#This Row],[HT_Goals_A]],Tabela53[[#This Row],[HT_Odds_H]]-1,-1)</f>
        <v>2.75</v>
      </c>
      <c r="AF49" s="14">
        <f>IF(Tabela53[[#This Row],[HT_Goals_H]]=Tabela53[[#This Row],[HT_Goals_A]],Tabela53[[#This Row],[HT_Odds_H]]-1,-1)</f>
        <v>-1</v>
      </c>
      <c r="AG49" s="14">
        <f>IF(Tabela53[[#This Row],[HT_Goals_H]]&lt;Tabela53[[#This Row],[HT_Goals_A]],Tabela53[[#This Row],[HT_Odds_H]]-1,-1)</f>
        <v>-1</v>
      </c>
      <c r="AH4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" s="13">
        <f>IF(AND(Tabela53[[#This Row],[Odd_real_HHT]]&gt;2.5,Tabela53[[#This Row],[Odd_real_HHT]]&lt;3.3,Tabela53[[#This Row],[xpPT_H_HT]]&gt;1.39,Tabela53[[#This Row],[xpPT_H_HT]]&lt;1.59),1,0)</f>
        <v>0</v>
      </c>
      <c r="AJ4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" s="28">
        <f>IF(Tabela53[[#This Row],[Método 1]]=1,0,IF(Tabela53[[#This Row],[dif_xp_H_A]]&lt;=0.354,1,IF(Tabela53[[#This Row],[dif_xp_H_A]]&gt;=0.499,1,0)))</f>
        <v>0</v>
      </c>
      <c r="AL49" s="29">
        <f>IF(AND(Tabela53[[#This Row],[Método_3]]=1,Tabela53[[#This Row],[Pontos_H_HT]]=3),(Tabela53[[#This Row],[HT_Odds_H]]-1),IF(AND(Tabela53[[#This Row],[Método_3]]=1,Tabela53[[#This Row],[Pontos_H_HT]]&lt;&gt;3),(-1),0))</f>
        <v>2.75</v>
      </c>
      <c r="AM49" s="29">
        <f>IF(AND(Tabela53[[#This Row],[dif_xp_H_A]]&gt;0.354,(Tabela53[[#This Row],[dif_xp_H_A]]&lt;0.499)),1,0)</f>
        <v>1</v>
      </c>
    </row>
    <row r="50" spans="1:39" x14ac:dyDescent="0.3">
      <c r="A50" s="16">
        <v>49</v>
      </c>
      <c r="B50" s="8">
        <v>5406471</v>
      </c>
      <c r="C50" s="9" t="s">
        <v>14</v>
      </c>
      <c r="D50" s="9" t="s">
        <v>15</v>
      </c>
      <c r="E50" s="10">
        <v>45057.8125</v>
      </c>
      <c r="F50" s="9">
        <v>5</v>
      </c>
      <c r="G50" s="9" t="s">
        <v>18</v>
      </c>
      <c r="H50" s="9" t="s">
        <v>24</v>
      </c>
      <c r="I50" s="9" t="str">
        <f>IF(Tabela53[[#This Row],[HT_Goals_A]]&lt;Tabela53[[#This Row],[HT_Goals_H]],"H",IF(Tabela53[[#This Row],[HT_Goals_A]]=Tabela53[[#This Row],[HT_Goals_H]],"D","A"))</f>
        <v>H</v>
      </c>
      <c r="J50" s="9">
        <v>1</v>
      </c>
      <c r="K50" s="9">
        <v>0</v>
      </c>
      <c r="L50" s="9">
        <v>1</v>
      </c>
      <c r="M50" s="9">
        <v>2.6</v>
      </c>
      <c r="N50" s="9">
        <v>2.0499999999999998</v>
      </c>
      <c r="O50" s="9">
        <v>4.75</v>
      </c>
      <c r="P50" s="4">
        <f>((1/'Método 3'!$M50)+(1/'Método 3'!$N50)+(1/'Método 3'!$O50)-1)</f>
        <v>8.2946578453638731E-2</v>
      </c>
      <c r="Q50" s="4">
        <f>'Método 3'!$M50*(1+'Método 3'!$P50)</f>
        <v>2.815661103979461</v>
      </c>
      <c r="R50" s="4">
        <f>'Método 3'!$N50*(1+'Método 3'!$P50)</f>
        <v>2.2200404858299594</v>
      </c>
      <c r="S50" s="4">
        <f>'Método 3'!$O50*(1+'Método 3'!$P50)</f>
        <v>5.1439962476547842</v>
      </c>
      <c r="T50" s="4">
        <f>IF('Método 3'!$J50&gt;'Método 3'!$K50,3,IF('Método 3'!$K50='Método 3'!$J50,1,0))</f>
        <v>3</v>
      </c>
      <c r="U50" s="4">
        <f>IF('Método 3'!$J50&lt;'Método 3'!$K50,3,IF('Método 3'!$K50='Método 3'!$J50,1,0))</f>
        <v>0</v>
      </c>
      <c r="V50" s="4">
        <f>(1/'Método 3'!$Q50)*3+(1/'Método 3'!$R50)*1</f>
        <v>1.5159113704750615</v>
      </c>
      <c r="W50" s="4">
        <f>(1/'Método 3'!$S50)*3+(1/'Método 3'!$R50)*1</f>
        <v>1.0336463937266345</v>
      </c>
      <c r="X50" s="4">
        <f>COUNTIF($G$1:G49,G50)+1</f>
        <v>3</v>
      </c>
      <c r="Y50" s="4">
        <f>COUNTIF($H$1:H49,H50)+1</f>
        <v>3</v>
      </c>
      <c r="Z50" s="2">
        <f>IFERROR(AVERAGEIFS($T$1:T49,$G$1:G49,G50,$X$1:X49,"&gt;="&amp;(X50-5)),"")</f>
        <v>2</v>
      </c>
      <c r="AA50" s="2">
        <f>IFERROR(AVERAGEIFS($U$1:U49,$H$1:H49,H50,$Y$1:Y49,"&gt;="&amp;(Y50-5)),"")</f>
        <v>0.5</v>
      </c>
      <c r="AB50" s="2">
        <f>IFERROR(AVERAGEIFS($V$1:V49,$J$1:J49,J50,$Z$1:Z49,"&gt;="&amp;(Z50-5)),"")</f>
        <v>1.4915515677320477</v>
      </c>
      <c r="AC50" s="2">
        <f>IFERROR(AVERAGEIFS($W$1:W49,$K$1:K49,K50,$AA$1:AA49,"&gt;="&amp;(AA50-5)),"")</f>
        <v>1.0455180155331092</v>
      </c>
      <c r="AD50" s="13">
        <f>Tabela53[[#This Row],[md_exPT_H_6]]-Tabela53[[#This Row],[md_exPT_A_6]]</f>
        <v>0.44603355219893848</v>
      </c>
      <c r="AE50" s="14">
        <f>IF(Tabela53[[#This Row],[HT_Goals_H]]&gt;Tabela53[[#This Row],[HT_Goals_A]],Tabela53[[#This Row],[HT_Odds_H]]-1,-1)</f>
        <v>1.6</v>
      </c>
      <c r="AF50" s="14">
        <f>IF(Tabela53[[#This Row],[HT_Goals_H]]=Tabela53[[#This Row],[HT_Goals_A]],Tabela53[[#This Row],[HT_Odds_H]]-1,-1)</f>
        <v>-1</v>
      </c>
      <c r="AG50" s="14">
        <f>IF(Tabela53[[#This Row],[HT_Goals_H]]&lt;Tabela53[[#This Row],[HT_Goals_A]],Tabela53[[#This Row],[HT_Odds_H]]-1,-1)</f>
        <v>-1</v>
      </c>
      <c r="AH50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50" s="13">
        <f>IF(AND(Tabela53[[#This Row],[Odd_real_HHT]]&gt;2.5,Tabela53[[#This Row],[Odd_real_HHT]]&lt;3.3,Tabela53[[#This Row],[xpPT_H_HT]]&gt;1.39,Tabela53[[#This Row],[xpPT_H_HT]]&lt;1.59),1,0)</f>
        <v>1</v>
      </c>
      <c r="AJ5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" s="28">
        <f>IF(Tabela53[[#This Row],[Método 1]]=1,0,IF(Tabela53[[#This Row],[dif_xp_H_A]]&lt;=0.354,1,IF(Tabela53[[#This Row],[dif_xp_H_A]]&gt;=0.499,1,0)))</f>
        <v>0</v>
      </c>
      <c r="AL50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50" s="29">
        <f>IF(AND(Tabela53[[#This Row],[dif_xp_H_A]]&gt;0.354,(Tabela53[[#This Row],[dif_xp_H_A]]&lt;0.499)),1,0)</f>
        <v>1</v>
      </c>
    </row>
    <row r="51" spans="1:39" x14ac:dyDescent="0.3">
      <c r="A51" s="17">
        <v>50</v>
      </c>
      <c r="B51" s="6">
        <v>5406478</v>
      </c>
      <c r="C51" s="2" t="s">
        <v>14</v>
      </c>
      <c r="D51" s="2" t="s">
        <v>15</v>
      </c>
      <c r="E51" s="7">
        <v>45057.833333333343</v>
      </c>
      <c r="F51" s="2">
        <v>5</v>
      </c>
      <c r="G51" s="2" t="s">
        <v>21</v>
      </c>
      <c r="H51" s="2" t="s">
        <v>28</v>
      </c>
      <c r="I51" s="2" t="str">
        <f>IF(Tabela53[[#This Row],[HT_Goals_A]]&lt;Tabela53[[#This Row],[HT_Goals_H]],"H",IF(Tabela53[[#This Row],[HT_Goals_A]]=Tabela53[[#This Row],[HT_Goals_H]],"D","A"))</f>
        <v>D</v>
      </c>
      <c r="J51" s="2">
        <v>0</v>
      </c>
      <c r="K51" s="2">
        <v>0</v>
      </c>
      <c r="L51" s="2">
        <v>0</v>
      </c>
      <c r="M51" s="2">
        <v>2.63</v>
      </c>
      <c r="N51" s="2">
        <v>2.1</v>
      </c>
      <c r="O51" s="2">
        <v>4.5</v>
      </c>
      <c r="P51" s="4">
        <f>((1/'Método 3'!$M51)+(1/'Método 3'!$N51)+(1/'Método 3'!$O51)-1)</f>
        <v>7.8640835294827571E-2</v>
      </c>
      <c r="Q51" s="4">
        <f>'Método 3'!$M51*(1+'Método 3'!$P51)</f>
        <v>2.8368253968253963</v>
      </c>
      <c r="R51" s="4">
        <f>'Método 3'!$N51*(1+'Método 3'!$P51)</f>
        <v>2.2651457541191382</v>
      </c>
      <c r="S51" s="4">
        <f>'Método 3'!$O51*(1+'Método 3'!$P51)</f>
        <v>4.8538837588267238</v>
      </c>
      <c r="T51" s="4">
        <f>IF('Método 3'!$J51&gt;'Método 3'!$K51,3,IF('Método 3'!$K51='Método 3'!$J51,1,0))</f>
        <v>1</v>
      </c>
      <c r="U51" s="4">
        <f>IF('Método 3'!$J51&lt;'Método 3'!$K51,3,IF('Método 3'!$K51='Método 3'!$J51,1,0))</f>
        <v>1</v>
      </c>
      <c r="V51" s="4">
        <f>(1/'Método 3'!$Q51)*3+(1/'Método 3'!$R51)*1</f>
        <v>1.4989928379588184</v>
      </c>
      <c r="W51" s="4">
        <f>(1/'Método 3'!$S51)*3+(1/'Método 3'!$R51)*1</f>
        <v>1.0595344673231872</v>
      </c>
      <c r="X51" s="4">
        <f>COUNTIF($G$1:G50,G51)+1</f>
        <v>3</v>
      </c>
      <c r="Y51" s="4">
        <f>COUNTIF($H$1:H50,H51)+1</f>
        <v>3</v>
      </c>
      <c r="Z51" s="2">
        <f>IFERROR(AVERAGEIFS($T$1:T50,$G$1:G50,G51,$X$1:X50,"&gt;="&amp;(X51-5)),"")</f>
        <v>2</v>
      </c>
      <c r="AA51" s="2">
        <f>IFERROR(AVERAGEIFS($U$1:U50,$H$1:H50,H51,$Y$1:Y50,"&gt;="&amp;(Y51-5)),"")</f>
        <v>0.5</v>
      </c>
      <c r="AB51" s="2">
        <f>IFERROR(AVERAGEIFS($V$1:V50,$J$1:J50,J51,$Z$1:Z50,"&gt;="&amp;(Z51-5)),"")</f>
        <v>1.4535826390805557</v>
      </c>
      <c r="AC51" s="2">
        <f>IFERROR(AVERAGEIFS($W$1:W50,$K$1:K50,K51,$AA$1:AA50,"&gt;="&amp;(AA51-5)),"")</f>
        <v>1.0447265740793443</v>
      </c>
      <c r="AD51" s="13">
        <f>Tabela53[[#This Row],[md_exPT_H_6]]-Tabela53[[#This Row],[md_exPT_A_6]]</f>
        <v>0.40885606500121141</v>
      </c>
      <c r="AE51" s="14">
        <f>IF(Tabela53[[#This Row],[HT_Goals_H]]&gt;Tabela53[[#This Row],[HT_Goals_A]],Tabela53[[#This Row],[HT_Odds_H]]-1,-1)</f>
        <v>-1</v>
      </c>
      <c r="AF51" s="14">
        <f>IF(Tabela53[[#This Row],[HT_Goals_H]]=Tabela53[[#This Row],[HT_Goals_A]],Tabela53[[#This Row],[HT_Odds_H]]-1,-1)</f>
        <v>1.63</v>
      </c>
      <c r="AG51" s="14">
        <f>IF(Tabela53[[#This Row],[HT_Goals_H]]&lt;Tabela53[[#This Row],[HT_Goals_A]],Tabela53[[#This Row],[HT_Odds_H]]-1,-1)</f>
        <v>-1</v>
      </c>
      <c r="AH5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51" s="13">
        <f>IF(AND(Tabela53[[#This Row],[Odd_real_HHT]]&gt;2.5,Tabela53[[#This Row],[Odd_real_HHT]]&lt;3.3,Tabela53[[#This Row],[xpPT_H_HT]]&gt;1.39,Tabela53[[#This Row],[xpPT_H_HT]]&lt;1.59),1,0)</f>
        <v>1</v>
      </c>
      <c r="AJ5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1" s="28">
        <f>IF(Tabela53[[#This Row],[Método 1]]=1,0,IF(Tabela53[[#This Row],[dif_xp_H_A]]&lt;=0.354,1,IF(Tabela53[[#This Row],[dif_xp_H_A]]&gt;=0.499,1,0)))</f>
        <v>0</v>
      </c>
      <c r="AL51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51" s="29">
        <f>IF(AND(Tabela53[[#This Row],[dif_xp_H_A]]&gt;0.354,(Tabela53[[#This Row],[dif_xp_H_A]]&lt;0.499)),1,0)</f>
        <v>1</v>
      </c>
    </row>
    <row r="52" spans="1:39" hidden="1" x14ac:dyDescent="0.3">
      <c r="A52" s="16">
        <v>51</v>
      </c>
      <c r="B52" s="8">
        <v>5406488</v>
      </c>
      <c r="C52" s="9" t="s">
        <v>14</v>
      </c>
      <c r="D52" s="9" t="s">
        <v>15</v>
      </c>
      <c r="E52" s="10">
        <v>45059.666666666657</v>
      </c>
      <c r="F52" s="9">
        <v>6</v>
      </c>
      <c r="G52" s="9" t="s">
        <v>35</v>
      </c>
      <c r="H52" s="9" t="s">
        <v>23</v>
      </c>
      <c r="I52" s="9" t="str">
        <f>IF(Tabela53[[#This Row],[HT_Goals_A]]&lt;Tabela53[[#This Row],[HT_Goals_H]],"H",IF(Tabela53[[#This Row],[HT_Goals_A]]=Tabela53[[#This Row],[HT_Goals_H]],"D","A"))</f>
        <v>A</v>
      </c>
      <c r="J52" s="9">
        <v>1</v>
      </c>
      <c r="K52" s="9">
        <v>3</v>
      </c>
      <c r="L52" s="9">
        <v>4</v>
      </c>
      <c r="M52" s="9">
        <v>3.75</v>
      </c>
      <c r="N52" s="9">
        <v>2.2000000000000002</v>
      </c>
      <c r="O52" s="9">
        <v>2.88</v>
      </c>
      <c r="P52" s="4">
        <f>((1/'Método 3'!$M52)+(1/'Método 3'!$N52)+(1/'Método 3'!$O52)-1)</f>
        <v>6.8434343434343514E-2</v>
      </c>
      <c r="Q52" s="4">
        <f>'Método 3'!$M52*(1+'Método 3'!$P52)</f>
        <v>4.0066287878787881</v>
      </c>
      <c r="R52" s="4">
        <f>'Método 3'!$N52*(1+'Método 3'!$P52)</f>
        <v>2.3505555555555557</v>
      </c>
      <c r="S52" s="4">
        <f>'Método 3'!$O52*(1+'Método 3'!$P52)</f>
        <v>3.0770909090909093</v>
      </c>
      <c r="T52" s="4">
        <f>IF('Método 3'!$J52&gt;'Método 3'!$K52,3,IF('Método 3'!$K52='Método 3'!$J52,1,0))</f>
        <v>0</v>
      </c>
      <c r="U52" s="4">
        <f>IF('Método 3'!$J52&lt;'Método 3'!$K52,3,IF('Método 3'!$K52='Método 3'!$J52,1,0))</f>
        <v>3</v>
      </c>
      <c r="V52" s="4">
        <f>(1/'Método 3'!$Q52)*3+(1/'Método 3'!$R52)*1</f>
        <v>1.1741904987000709</v>
      </c>
      <c r="W52" s="4">
        <f>(1/'Método 3'!$S52)*3+(1/'Método 3'!$R52)*1</f>
        <v>1.4003781611912076</v>
      </c>
      <c r="X52" s="4">
        <f>COUNTIF($G$1:G51,G52)+1</f>
        <v>3</v>
      </c>
      <c r="Y52" s="4">
        <f>COUNTIF($H$1:H51,H52)+1</f>
        <v>3</v>
      </c>
      <c r="Z52" s="2">
        <f>IFERROR(AVERAGEIFS($T$1:T51,$G$1:G51,G52,$X$1:X51,"&gt;="&amp;(X52-5)),"")</f>
        <v>2</v>
      </c>
      <c r="AA52" s="2">
        <f>IFERROR(AVERAGEIFS($U$1:U51,$H$1:H51,H52,$Y$1:Y51,"&gt;="&amp;(Y52-5)),"")</f>
        <v>1</v>
      </c>
      <c r="AB52" s="2">
        <f>IFERROR(AVERAGEIFS($V$1:V51,$J$1:J51,J52,$Z$1:Z51,"&gt;="&amp;(Z52-5)),"")</f>
        <v>1.4932915536422631</v>
      </c>
      <c r="AC52" s="2" t="str">
        <f>IFERROR(AVERAGEIFS($W$1:W51,$K$1:K51,K52,$AA$1:AA51,"&gt;="&amp;(AA52-5)),"")</f>
        <v/>
      </c>
      <c r="AD52" s="13" t="e">
        <f>Tabela53[[#This Row],[md_exPT_H_6]]-Tabela53[[#This Row],[md_exPT_A_6]]</f>
        <v>#VALUE!</v>
      </c>
      <c r="AE52" s="14">
        <f>IF(Tabela53[[#This Row],[HT_Goals_H]]&gt;Tabela53[[#This Row],[HT_Goals_A]],Tabela53[[#This Row],[HT_Odds_H]]-1,-1)</f>
        <v>-1</v>
      </c>
      <c r="AF52" s="14">
        <f>IF(Tabela53[[#This Row],[HT_Goals_H]]=Tabela53[[#This Row],[HT_Goals_A]],Tabela53[[#This Row],[HT_Odds_H]]-1,-1)</f>
        <v>-1</v>
      </c>
      <c r="AG52" s="14">
        <f>IF(Tabela53[[#This Row],[HT_Goals_H]]&lt;Tabela53[[#This Row],[HT_Goals_A]],Tabela53[[#This Row],[HT_Odds_H]]-1,-1)</f>
        <v>2.75</v>
      </c>
      <c r="AH5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2" s="13">
        <f>IF(AND(Tabela53[[#This Row],[Odd_real_HHT]]&gt;2.5,Tabela53[[#This Row],[Odd_real_HHT]]&lt;3.3,Tabela53[[#This Row],[xpPT_H_HT]]&gt;1.39,Tabela53[[#This Row],[xpPT_H_HT]]&lt;1.59),1,0)</f>
        <v>0</v>
      </c>
      <c r="AJ52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52" s="28" t="e">
        <f>IF(Tabela53[[#This Row],[Método 1]]=1,0,IF(Tabela53[[#This Row],[dif_xp_H_A]]&lt;=0.354,1,IF(Tabela53[[#This Row],[dif_xp_H_A]]&gt;=0.499,1,0)))</f>
        <v>#VALUE!</v>
      </c>
      <c r="AL52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52" s="29" t="e">
        <f>IF(AND(Tabela53[[#This Row],[dif_xp_H_A]]&gt;0.354,(Tabela53[[#This Row],[dif_xp_H_A]]&lt;0.499)),1,0)</f>
        <v>#VALUE!</v>
      </c>
    </row>
    <row r="53" spans="1:39" x14ac:dyDescent="0.3">
      <c r="A53" s="17">
        <v>52</v>
      </c>
      <c r="B53" s="6">
        <v>5406480</v>
      </c>
      <c r="C53" s="2" t="s">
        <v>14</v>
      </c>
      <c r="D53" s="2" t="s">
        <v>15</v>
      </c>
      <c r="E53" s="7">
        <v>45059.770833333343</v>
      </c>
      <c r="F53" s="2">
        <v>6</v>
      </c>
      <c r="G53" s="2" t="s">
        <v>26</v>
      </c>
      <c r="H53" s="2" t="s">
        <v>27</v>
      </c>
      <c r="I53" s="2" t="str">
        <f>IF(Tabela53[[#This Row],[HT_Goals_A]]&lt;Tabela53[[#This Row],[HT_Goals_H]],"H",IF(Tabela53[[#This Row],[HT_Goals_A]]=Tabela53[[#This Row],[HT_Goals_H]],"D","A"))</f>
        <v>H</v>
      </c>
      <c r="J53" s="2">
        <v>1</v>
      </c>
      <c r="K53" s="2">
        <v>0</v>
      </c>
      <c r="L53" s="2">
        <v>1</v>
      </c>
      <c r="M53" s="2">
        <v>2.0499999999999998</v>
      </c>
      <c r="N53" s="2">
        <v>2.2999999999999998</v>
      </c>
      <c r="O53" s="2">
        <v>6.5</v>
      </c>
      <c r="P53" s="4">
        <f>((1/'Método 3'!$M53)+(1/'Método 3'!$N53)+(1/'Método 3'!$O53)-1)</f>
        <v>7.6433640590586549E-2</v>
      </c>
      <c r="Q53" s="4">
        <f>'Método 3'!$M53*(1+'Método 3'!$P53)</f>
        <v>2.2066889632107021</v>
      </c>
      <c r="R53" s="4">
        <f>'Método 3'!$N53*(1+'Método 3'!$P53)</f>
        <v>2.4757973733583487</v>
      </c>
      <c r="S53" s="4">
        <f>'Método 3'!$O53*(1+'Método 3'!$P53)</f>
        <v>6.9968186638388126</v>
      </c>
      <c r="T53" s="4">
        <f>IF('Método 3'!$J53&gt;'Método 3'!$K53,3,IF('Método 3'!$K53='Método 3'!$J53,1,0))</f>
        <v>3</v>
      </c>
      <c r="U53" s="4">
        <f>IF('Método 3'!$J53&lt;'Método 3'!$K53,3,IF('Método 3'!$K53='Método 3'!$J53,1,0))</f>
        <v>0</v>
      </c>
      <c r="V53" s="4">
        <f>(1/'Método 3'!$Q53)*3+(1/'Método 3'!$R53)*1</f>
        <v>1.7634131555016674</v>
      </c>
      <c r="W53" s="4">
        <f>(1/'Método 3'!$S53)*3+(1/'Método 3'!$R53)*1</f>
        <v>0.83267656865716888</v>
      </c>
      <c r="X53" s="4">
        <f>COUNTIF($G$1:G52,G53)+1</f>
        <v>3</v>
      </c>
      <c r="Y53" s="4">
        <f>COUNTIF($H$1:H52,H53)+1</f>
        <v>3</v>
      </c>
      <c r="Z53" s="2">
        <f>IFERROR(AVERAGEIFS($T$1:T52,$G$1:G52,G53,$X$1:X52,"&gt;="&amp;(X53-5)),"")</f>
        <v>1.5</v>
      </c>
      <c r="AA53" s="2">
        <f>IFERROR(AVERAGEIFS($U$1:U52,$H$1:H52,H53,$Y$1:Y52,"&gt;="&amp;(Y53-5)),"")</f>
        <v>0.5</v>
      </c>
      <c r="AB53" s="2">
        <f>IFERROR(AVERAGEIFS($V$1:V52,$J$1:J52,J53,$Z$1:Z52,"&gt;="&amp;(Z53-5)),"")</f>
        <v>1.4720181499794502</v>
      </c>
      <c r="AC53" s="2">
        <f>IFERROR(AVERAGEIFS($W$1:W52,$K$1:K52,K53,$AA$1:AA52,"&gt;="&amp;(AA53-5)),"")</f>
        <v>1.0456520674070844</v>
      </c>
      <c r="AD53" s="13">
        <f>Tabela53[[#This Row],[md_exPT_H_6]]-Tabela53[[#This Row],[md_exPT_A_6]]</f>
        <v>0.42636608257236586</v>
      </c>
      <c r="AE53" s="14">
        <f>IF(Tabela53[[#This Row],[HT_Goals_H]]&gt;Tabela53[[#This Row],[HT_Goals_A]],Tabela53[[#This Row],[HT_Odds_H]]-1,-1)</f>
        <v>1.0499999999999998</v>
      </c>
      <c r="AF53" s="14">
        <f>IF(Tabela53[[#This Row],[HT_Goals_H]]=Tabela53[[#This Row],[HT_Goals_A]],Tabela53[[#This Row],[HT_Odds_H]]-1,-1)</f>
        <v>-1</v>
      </c>
      <c r="AG53" s="14">
        <f>IF(Tabela53[[#This Row],[HT_Goals_H]]&lt;Tabela53[[#This Row],[HT_Goals_A]],Tabela53[[#This Row],[HT_Odds_H]]-1,-1)</f>
        <v>-1</v>
      </c>
      <c r="AH5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3" s="13">
        <f>IF(AND(Tabela53[[#This Row],[Odd_real_HHT]]&gt;2.5,Tabela53[[#This Row],[Odd_real_HHT]]&lt;3.3,Tabela53[[#This Row],[xpPT_H_HT]]&gt;1.39,Tabela53[[#This Row],[xpPT_H_HT]]&lt;1.59),1,0)</f>
        <v>0</v>
      </c>
      <c r="AJ5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3" s="28">
        <f>IF(Tabela53[[#This Row],[Método 1]]=1,0,IF(Tabela53[[#This Row],[dif_xp_H_A]]&lt;=0.354,1,IF(Tabela53[[#This Row],[dif_xp_H_A]]&gt;=0.499,1,0)))</f>
        <v>0</v>
      </c>
      <c r="AL53" s="29">
        <f>IF(AND(Tabela53[[#This Row],[Método_3]]=1,Tabela53[[#This Row],[Pontos_H_HT]]=3),(Tabela53[[#This Row],[HT_Odds_H]]-1),IF(AND(Tabela53[[#This Row],[Método_3]]=1,Tabela53[[#This Row],[Pontos_H_HT]]&lt;&gt;3),(-1),0))</f>
        <v>1.0499999999999998</v>
      </c>
      <c r="AM53" s="29">
        <f>IF(AND(Tabela53[[#This Row],[dif_xp_H_A]]&gt;0.354,(Tabela53[[#This Row],[dif_xp_H_A]]&lt;0.499)),1,0)</f>
        <v>1</v>
      </c>
    </row>
    <row r="54" spans="1:39" x14ac:dyDescent="0.3">
      <c r="A54" s="16">
        <v>53</v>
      </c>
      <c r="B54" s="8">
        <v>5406482</v>
      </c>
      <c r="C54" s="9" t="s">
        <v>14</v>
      </c>
      <c r="D54" s="9" t="s">
        <v>15</v>
      </c>
      <c r="E54" s="10">
        <v>45059.770833333343</v>
      </c>
      <c r="F54" s="9">
        <v>6</v>
      </c>
      <c r="G54" s="9" t="s">
        <v>16</v>
      </c>
      <c r="H54" s="9" t="s">
        <v>19</v>
      </c>
      <c r="I54" s="9" t="str">
        <f>IF(Tabela53[[#This Row],[HT_Goals_A]]&lt;Tabela53[[#This Row],[HT_Goals_H]],"H",IF(Tabela53[[#This Row],[HT_Goals_A]]=Tabela53[[#This Row],[HT_Goals_H]],"D","A"))</f>
        <v>D</v>
      </c>
      <c r="J54" s="9">
        <v>0</v>
      </c>
      <c r="K54" s="9">
        <v>0</v>
      </c>
      <c r="L54" s="9">
        <v>0</v>
      </c>
      <c r="M54" s="9">
        <v>1.95</v>
      </c>
      <c r="N54" s="9">
        <v>2.4</v>
      </c>
      <c r="O54" s="9">
        <v>6.5</v>
      </c>
      <c r="P54" s="4">
        <f>((1/'Método 3'!$M54)+(1/'Método 3'!$N54)+(1/'Método 3'!$O54)-1)</f>
        <v>8.3333333333333481E-2</v>
      </c>
      <c r="Q54" s="4">
        <f>'Método 3'!$M54*(1+'Método 3'!$P54)</f>
        <v>2.1125000000000003</v>
      </c>
      <c r="R54" s="4">
        <f>'Método 3'!$N54*(1+'Método 3'!$P54)</f>
        <v>2.6</v>
      </c>
      <c r="S54" s="4">
        <f>'Método 3'!$O54*(1+'Método 3'!$P54)</f>
        <v>7.0416666666666679</v>
      </c>
      <c r="T54" s="4">
        <f>IF('Método 3'!$J54&gt;'Método 3'!$K54,3,IF('Método 3'!$K54='Método 3'!$J54,1,0))</f>
        <v>1</v>
      </c>
      <c r="U54" s="4">
        <f>IF('Método 3'!$J54&lt;'Método 3'!$K54,3,IF('Método 3'!$K54='Método 3'!$J54,1,0))</f>
        <v>1</v>
      </c>
      <c r="V54" s="4">
        <f>(1/'Método 3'!$Q54)*3+(1/'Método 3'!$R54)*1</f>
        <v>1.8047337278106506</v>
      </c>
      <c r="W54" s="4">
        <f>(1/'Método 3'!$S54)*3+(1/'Método 3'!$R54)*1</f>
        <v>0.81065088757396442</v>
      </c>
      <c r="X54" s="4">
        <f>COUNTIF($G$1:G53,G54)+1</f>
        <v>4</v>
      </c>
      <c r="Y54" s="4">
        <f>COUNTIF($H$1:H53,H54)+1</f>
        <v>3</v>
      </c>
      <c r="Z54" s="2">
        <f>IFERROR(AVERAGEIFS($T$1:T53,$G$1:G53,G54,$X$1:X53,"&gt;="&amp;(X54-5)),"")</f>
        <v>1.6666666666666667</v>
      </c>
      <c r="AA54" s="2">
        <f>IFERROR(AVERAGEIFS($U$1:U53,$H$1:H53,H54,$Y$1:Y53,"&gt;="&amp;(Y54-5)),"")</f>
        <v>1</v>
      </c>
      <c r="AB54" s="2">
        <f>IFERROR(AVERAGEIFS($V$1:V53,$J$1:J53,J54,$Z$1:Z53,"&gt;="&amp;(Z54-5)),"")</f>
        <v>1.4577108389785798</v>
      </c>
      <c r="AC54" s="2">
        <f>IFERROR(AVERAGEIFS($W$1:W53,$K$1:K53,K54,$AA$1:AA53,"&gt;="&amp;(AA54-5)),"")</f>
        <v>1.0331240968923836</v>
      </c>
      <c r="AD54" s="13">
        <f>Tabela53[[#This Row],[md_exPT_H_6]]-Tabela53[[#This Row],[md_exPT_A_6]]</f>
        <v>0.42458674208619618</v>
      </c>
      <c r="AE54" s="14">
        <f>IF(Tabela53[[#This Row],[HT_Goals_H]]&gt;Tabela53[[#This Row],[HT_Goals_A]],Tabela53[[#This Row],[HT_Odds_H]]-1,-1)</f>
        <v>-1</v>
      </c>
      <c r="AF54" s="14">
        <f>IF(Tabela53[[#This Row],[HT_Goals_H]]=Tabela53[[#This Row],[HT_Goals_A]],Tabela53[[#This Row],[HT_Odds_H]]-1,-1)</f>
        <v>0.95</v>
      </c>
      <c r="AG54" s="14">
        <f>IF(Tabela53[[#This Row],[HT_Goals_H]]&lt;Tabela53[[#This Row],[HT_Goals_A]],Tabela53[[#This Row],[HT_Odds_H]]-1,-1)</f>
        <v>-1</v>
      </c>
      <c r="AH5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4" s="13">
        <f>IF(AND(Tabela53[[#This Row],[Odd_real_HHT]]&gt;2.5,Tabela53[[#This Row],[Odd_real_HHT]]&lt;3.3,Tabela53[[#This Row],[xpPT_H_HT]]&gt;1.39,Tabela53[[#This Row],[xpPT_H_HT]]&lt;1.59),1,0)</f>
        <v>0</v>
      </c>
      <c r="AJ5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4" s="28">
        <f>IF(Tabela53[[#This Row],[Método 1]]=1,0,IF(Tabela53[[#This Row],[dif_xp_H_A]]&lt;=0.354,1,IF(Tabela53[[#This Row],[dif_xp_H_A]]&gt;=0.499,1,0)))</f>
        <v>0</v>
      </c>
      <c r="AL54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54" s="29">
        <f>IF(AND(Tabela53[[#This Row],[dif_xp_H_A]]&gt;0.354,(Tabela53[[#This Row],[dif_xp_H_A]]&lt;0.499)),1,0)</f>
        <v>1</v>
      </c>
    </row>
    <row r="55" spans="1:39" x14ac:dyDescent="0.3">
      <c r="A55" s="17">
        <v>54</v>
      </c>
      <c r="B55" s="6">
        <v>5406485</v>
      </c>
      <c r="C55" s="2" t="s">
        <v>14</v>
      </c>
      <c r="D55" s="2" t="s">
        <v>15</v>
      </c>
      <c r="E55" s="7">
        <v>45059.875</v>
      </c>
      <c r="F55" s="2">
        <v>6</v>
      </c>
      <c r="G55" s="2" t="s">
        <v>22</v>
      </c>
      <c r="H55" s="2" t="s">
        <v>30</v>
      </c>
      <c r="I55" s="2" t="str">
        <f>IF(Tabela53[[#This Row],[HT_Goals_A]]&lt;Tabela53[[#This Row],[HT_Goals_H]],"H",IF(Tabela53[[#This Row],[HT_Goals_A]]=Tabela53[[#This Row],[HT_Goals_H]],"D","A"))</f>
        <v>H</v>
      </c>
      <c r="J55" s="2">
        <v>1</v>
      </c>
      <c r="K55" s="2">
        <v>0</v>
      </c>
      <c r="L55" s="2">
        <v>1</v>
      </c>
      <c r="M55" s="2">
        <v>2.1</v>
      </c>
      <c r="N55" s="2">
        <v>2.25</v>
      </c>
      <c r="O55" s="2">
        <v>6</v>
      </c>
      <c r="P55" s="4">
        <f>((1/'Método 3'!$M55)+(1/'Método 3'!$N55)+(1/'Método 3'!$O55)-1)</f>
        <v>8.7301587301587213E-2</v>
      </c>
      <c r="Q55" s="4">
        <f>'Método 3'!$M55*(1+'Método 3'!$P55)</f>
        <v>2.2833333333333332</v>
      </c>
      <c r="R55" s="4">
        <f>'Método 3'!$N55*(1+'Método 3'!$P55)</f>
        <v>2.4464285714285712</v>
      </c>
      <c r="S55" s="4">
        <f>'Método 3'!$O55*(1+'Método 3'!$P55)</f>
        <v>6.5238095238095237</v>
      </c>
      <c r="T55" s="4">
        <f>IF('Método 3'!$J55&gt;'Método 3'!$K55,3,IF('Método 3'!$K55='Método 3'!$J55,1,0))</f>
        <v>3</v>
      </c>
      <c r="U55" s="4">
        <f>IF('Método 3'!$J55&lt;'Método 3'!$K55,3,IF('Método 3'!$K55='Método 3'!$J55,1,0))</f>
        <v>0</v>
      </c>
      <c r="V55" s="4">
        <f>(1/'Método 3'!$Q55)*3+(1/'Método 3'!$R55)*1</f>
        <v>1.7226277372262775</v>
      </c>
      <c r="W55" s="4">
        <f>(1/'Método 3'!$S55)*3+(1/'Método 3'!$R55)*1</f>
        <v>0.86861313868613144</v>
      </c>
      <c r="X55" s="4">
        <f>COUNTIF($G$1:G54,G55)+1</f>
        <v>3</v>
      </c>
      <c r="Y55" s="4">
        <f>COUNTIF($H$1:H54,H55)+1</f>
        <v>3</v>
      </c>
      <c r="Z55" s="2">
        <f>IFERROR(AVERAGEIFS($T$1:T54,$G$1:G54,G55,$X$1:X54,"&gt;="&amp;(X55-5)),"")</f>
        <v>1.5</v>
      </c>
      <c r="AA55" s="2">
        <f>IFERROR(AVERAGEIFS($U$1:U54,$H$1:H54,H55,$Y$1:Y54,"&gt;="&amp;(Y55-5)),"")</f>
        <v>0.5</v>
      </c>
      <c r="AB55" s="2">
        <f>IFERROR(AVERAGEIFS($V$1:V54,$J$1:J54,J55,$Z$1:Z54,"&gt;="&amp;(Z55-5)),"")</f>
        <v>1.4902303378245887</v>
      </c>
      <c r="AC55" s="2">
        <f>IFERROR(AVERAGEIFS($W$1:W54,$K$1:K54,K55,$AA$1:AA54,"&gt;="&amp;(AA55-5)),"")</f>
        <v>1.0207644741524713</v>
      </c>
      <c r="AD55" s="13">
        <f>Tabela53[[#This Row],[md_exPT_H_6]]-Tabela53[[#This Row],[md_exPT_A_6]]</f>
        <v>0.4694658636721174</v>
      </c>
      <c r="AE55" s="14">
        <f>IF(Tabela53[[#This Row],[HT_Goals_H]]&gt;Tabela53[[#This Row],[HT_Goals_A]],Tabela53[[#This Row],[HT_Odds_H]]-1,-1)</f>
        <v>1.1000000000000001</v>
      </c>
      <c r="AF55" s="14">
        <f>IF(Tabela53[[#This Row],[HT_Goals_H]]=Tabela53[[#This Row],[HT_Goals_A]],Tabela53[[#This Row],[HT_Odds_H]]-1,-1)</f>
        <v>-1</v>
      </c>
      <c r="AG55" s="14">
        <f>IF(Tabela53[[#This Row],[HT_Goals_H]]&lt;Tabela53[[#This Row],[HT_Goals_A]],Tabela53[[#This Row],[HT_Odds_H]]-1,-1)</f>
        <v>-1</v>
      </c>
      <c r="AH5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5" s="13">
        <f>IF(AND(Tabela53[[#This Row],[Odd_real_HHT]]&gt;2.5,Tabela53[[#This Row],[Odd_real_HHT]]&lt;3.3,Tabela53[[#This Row],[xpPT_H_HT]]&gt;1.39,Tabela53[[#This Row],[xpPT_H_HT]]&lt;1.59),1,0)</f>
        <v>0</v>
      </c>
      <c r="AJ5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5" s="28">
        <f>IF(Tabela53[[#This Row],[Método 1]]=1,0,IF(Tabela53[[#This Row],[dif_xp_H_A]]&lt;=0.354,1,IF(Tabela53[[#This Row],[dif_xp_H_A]]&gt;=0.499,1,0)))</f>
        <v>0</v>
      </c>
      <c r="AL55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55" s="29">
        <f>IF(AND(Tabela53[[#This Row],[dif_xp_H_A]]&gt;0.354,(Tabela53[[#This Row],[dif_xp_H_A]]&lt;0.499)),1,0)</f>
        <v>1</v>
      </c>
    </row>
    <row r="56" spans="1:39" x14ac:dyDescent="0.3">
      <c r="A56" s="16">
        <v>55</v>
      </c>
      <c r="B56" s="8">
        <v>5406486</v>
      </c>
      <c r="C56" s="9" t="s">
        <v>14</v>
      </c>
      <c r="D56" s="9" t="s">
        <v>15</v>
      </c>
      <c r="E56" s="10">
        <v>45060.666666666657</v>
      </c>
      <c r="F56" s="9">
        <v>6</v>
      </c>
      <c r="G56" s="9" t="s">
        <v>25</v>
      </c>
      <c r="H56" s="9" t="s">
        <v>21</v>
      </c>
      <c r="I56" s="9" t="str">
        <f>IF(Tabela53[[#This Row],[HT_Goals_A]]&lt;Tabela53[[#This Row],[HT_Goals_H]],"H",IF(Tabela53[[#This Row],[HT_Goals_A]]=Tabela53[[#This Row],[HT_Goals_H]],"D","A"))</f>
        <v>D</v>
      </c>
      <c r="J56" s="9">
        <v>0</v>
      </c>
      <c r="K56" s="9">
        <v>0</v>
      </c>
      <c r="L56" s="9">
        <v>0</v>
      </c>
      <c r="M56" s="9">
        <v>2.88</v>
      </c>
      <c r="N56" s="9">
        <v>2.1</v>
      </c>
      <c r="O56" s="9">
        <v>3.75</v>
      </c>
      <c r="P56" s="4">
        <f>((1/'Método 3'!$M56)+(1/'Método 3'!$N56)+(1/'Método 3'!$O56)-1)</f>
        <v>9.0079365079364981E-2</v>
      </c>
      <c r="Q56" s="4">
        <f>'Método 3'!$M56*(1+'Método 3'!$P56)</f>
        <v>3.1394285714285712</v>
      </c>
      <c r="R56" s="4">
        <f>'Método 3'!$N56*(1+'Método 3'!$P56)</f>
        <v>2.2891666666666666</v>
      </c>
      <c r="S56" s="4">
        <f>'Método 3'!$O56*(1+'Método 3'!$P56)</f>
        <v>4.0877976190476186</v>
      </c>
      <c r="T56" s="4">
        <f>IF('Método 3'!$J56&gt;'Método 3'!$K56,3,IF('Método 3'!$K56='Método 3'!$J56,1,0))</f>
        <v>1</v>
      </c>
      <c r="U56" s="4">
        <f>IF('Método 3'!$J56&lt;'Método 3'!$K56,3,IF('Método 3'!$K56='Método 3'!$J56,1,0))</f>
        <v>1</v>
      </c>
      <c r="V56" s="4">
        <f>(1/'Método 3'!$Q56)*3+(1/'Método 3'!$R56)*1</f>
        <v>1.3924281033855117</v>
      </c>
      <c r="W56" s="4">
        <f>(1/'Método 3'!$S56)*3+(1/'Método 3'!$R56)*1</f>
        <v>1.1707317073170733</v>
      </c>
      <c r="X56" s="4">
        <f>COUNTIF($G$1:G55,G56)+1</f>
        <v>3</v>
      </c>
      <c r="Y56" s="4">
        <f>COUNTIF($H$1:H55,H56)+1</f>
        <v>3</v>
      </c>
      <c r="Z56" s="2">
        <f>IFERROR(AVERAGEIFS($T$1:T55,$G$1:G55,G56,$X$1:X55,"&gt;="&amp;(X56-5)),"")</f>
        <v>2</v>
      </c>
      <c r="AA56" s="2">
        <f>IFERROR(AVERAGEIFS($U$1:U55,$H$1:H55,H56,$Y$1:Y55,"&gt;="&amp;(Y56-5)),"")</f>
        <v>1</v>
      </c>
      <c r="AB56" s="2">
        <f>IFERROR(AVERAGEIFS($V$1:V55,$J$1:J55,J56,$Z$1:Z55,"&gt;="&amp;(Z56-5)),"")</f>
        <v>1.486629413047919</v>
      </c>
      <c r="AC56" s="2">
        <f>IFERROR(AVERAGEIFS($W$1:W55,$K$1:K55,K56,$AA$1:AA55,"&gt;="&amp;(AA56-5)),"")</f>
        <v>1.0127565091279271</v>
      </c>
      <c r="AD56" s="13">
        <f>Tabela53[[#This Row],[md_exPT_H_6]]-Tabela53[[#This Row],[md_exPT_A_6]]</f>
        <v>0.47387290391999182</v>
      </c>
      <c r="AE56" s="14">
        <f>IF(Tabela53[[#This Row],[HT_Goals_H]]&gt;Tabela53[[#This Row],[HT_Goals_A]],Tabela53[[#This Row],[HT_Odds_H]]-1,-1)</f>
        <v>-1</v>
      </c>
      <c r="AF56" s="14">
        <f>IF(Tabela53[[#This Row],[HT_Goals_H]]=Tabela53[[#This Row],[HT_Goals_A]],Tabela53[[#This Row],[HT_Odds_H]]-1,-1)</f>
        <v>1.88</v>
      </c>
      <c r="AG56" s="14">
        <f>IF(Tabela53[[#This Row],[HT_Goals_H]]&lt;Tabela53[[#This Row],[HT_Goals_A]],Tabela53[[#This Row],[HT_Odds_H]]-1,-1)</f>
        <v>-1</v>
      </c>
      <c r="AH5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56" s="13">
        <f>IF(AND(Tabela53[[#This Row],[Odd_real_HHT]]&gt;2.5,Tabela53[[#This Row],[Odd_real_HHT]]&lt;3.3,Tabela53[[#This Row],[xpPT_H_HT]]&gt;1.39,Tabela53[[#This Row],[xpPT_H_HT]]&lt;1.59),1,0)</f>
        <v>1</v>
      </c>
      <c r="AJ5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6" s="28">
        <f>IF(Tabela53[[#This Row],[Método 1]]=1,0,IF(Tabela53[[#This Row],[dif_xp_H_A]]&lt;=0.354,1,IF(Tabela53[[#This Row],[dif_xp_H_A]]&gt;=0.499,1,0)))</f>
        <v>0</v>
      </c>
      <c r="AL56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56" s="29">
        <f>IF(AND(Tabela53[[#This Row],[dif_xp_H_A]]&gt;0.354,(Tabela53[[#This Row],[dif_xp_H_A]]&lt;0.499)),1,0)</f>
        <v>1</v>
      </c>
    </row>
    <row r="57" spans="1:39" x14ac:dyDescent="0.3">
      <c r="A57" s="17">
        <v>56</v>
      </c>
      <c r="B57" s="6">
        <v>5406481</v>
      </c>
      <c r="C57" s="2" t="s">
        <v>14</v>
      </c>
      <c r="D57" s="2" t="s">
        <v>15</v>
      </c>
      <c r="E57" s="7">
        <v>45060.666666666657</v>
      </c>
      <c r="F57" s="2">
        <v>6</v>
      </c>
      <c r="G57" s="2" t="s">
        <v>32</v>
      </c>
      <c r="H57" s="2" t="s">
        <v>31</v>
      </c>
      <c r="I57" s="2" t="str">
        <f>IF(Tabela53[[#This Row],[HT_Goals_A]]&lt;Tabela53[[#This Row],[HT_Goals_H]],"H",IF(Tabela53[[#This Row],[HT_Goals_A]]=Tabela53[[#This Row],[HT_Goals_H]],"D","A"))</f>
        <v>A</v>
      </c>
      <c r="J57" s="2">
        <v>0</v>
      </c>
      <c r="K57" s="2">
        <v>1</v>
      </c>
      <c r="L57" s="2">
        <v>1</v>
      </c>
      <c r="M57" s="2">
        <v>2.5</v>
      </c>
      <c r="N57" s="2">
        <v>2.0499999999999998</v>
      </c>
      <c r="O57" s="2">
        <v>5</v>
      </c>
      <c r="P57" s="4">
        <f>((1/'Método 3'!$M57)+(1/'Método 3'!$N57)+(1/'Método 3'!$O57)-1)</f>
        <v>8.7804878048780566E-2</v>
      </c>
      <c r="Q57" s="4">
        <f>'Método 3'!$M57*(1+'Método 3'!$P57)</f>
        <v>2.7195121951219514</v>
      </c>
      <c r="R57" s="4">
        <f>'Método 3'!$N57*(1+'Método 3'!$P57)</f>
        <v>2.23</v>
      </c>
      <c r="S57" s="4">
        <f>'Método 3'!$O57*(1+'Método 3'!$P57)</f>
        <v>5.4390243902439028</v>
      </c>
      <c r="T57" s="4">
        <f>IF('Método 3'!$J57&gt;'Método 3'!$K57,3,IF('Método 3'!$K57='Método 3'!$J57,1,0))</f>
        <v>0</v>
      </c>
      <c r="U57" s="4">
        <f>IF('Método 3'!$J57&lt;'Método 3'!$K57,3,IF('Método 3'!$K57='Método 3'!$J57,1,0))</f>
        <v>3</v>
      </c>
      <c r="V57" s="4">
        <f>(1/'Método 3'!$Q57)*3+(1/'Método 3'!$R57)*1</f>
        <v>1.5515695067264572</v>
      </c>
      <c r="W57" s="4">
        <f>(1/'Método 3'!$S57)*3+(1/'Método 3'!$R57)*1</f>
        <v>1</v>
      </c>
      <c r="X57" s="4">
        <f>COUNTIF($G$1:G56,G57)+1</f>
        <v>3</v>
      </c>
      <c r="Y57" s="4">
        <f>COUNTIF($H$1:H56,H57)+1</f>
        <v>3</v>
      </c>
      <c r="Z57" s="2">
        <f>IFERROR(AVERAGEIFS($T$1:T56,$G$1:G56,G57,$X$1:X56,"&gt;="&amp;(X57-5)),"")</f>
        <v>1.5</v>
      </c>
      <c r="AA57" s="2">
        <f>IFERROR(AVERAGEIFS($U$1:U56,$H$1:H56,H57,$Y$1:Y56,"&gt;="&amp;(Y57-5)),"")</f>
        <v>0</v>
      </c>
      <c r="AB57" s="2">
        <f>IFERROR(AVERAGEIFS($V$1:V56,$J$1:J56,J57,$Z$1:Z56,"&gt;="&amp;(Z57-5)),"")</f>
        <v>1.4793831584585031</v>
      </c>
      <c r="AC57" s="2">
        <f>IFERROR(AVERAGEIFS($W$1:W56,$K$1:K56,K57,$AA$1:AA56,"&gt;="&amp;(AA57-5)),"")</f>
        <v>1.1609394408095706</v>
      </c>
      <c r="AD57" s="13">
        <f>Tabela53[[#This Row],[md_exPT_H_6]]-Tabela53[[#This Row],[md_exPT_A_6]]</f>
        <v>0.31844371764893253</v>
      </c>
      <c r="AE57" s="14">
        <f>IF(Tabela53[[#This Row],[HT_Goals_H]]&gt;Tabela53[[#This Row],[HT_Goals_A]],Tabela53[[#This Row],[HT_Odds_H]]-1,-1)</f>
        <v>-1</v>
      </c>
      <c r="AF57" s="14">
        <f>IF(Tabela53[[#This Row],[HT_Goals_H]]=Tabela53[[#This Row],[HT_Goals_A]],Tabela53[[#This Row],[HT_Odds_H]]-1,-1)</f>
        <v>-1</v>
      </c>
      <c r="AG57" s="14">
        <f>IF(Tabela53[[#This Row],[HT_Goals_H]]&lt;Tabela53[[#This Row],[HT_Goals_A]],Tabela53[[#This Row],[HT_Odds_H]]-1,-1)</f>
        <v>1.5</v>
      </c>
      <c r="AH57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57" s="13">
        <f>IF(AND(Tabela53[[#This Row],[Odd_real_HHT]]&gt;2.5,Tabela53[[#This Row],[Odd_real_HHT]]&lt;3.3,Tabela53[[#This Row],[xpPT_H_HT]]&gt;1.39,Tabela53[[#This Row],[xpPT_H_HT]]&lt;1.59),1,0)</f>
        <v>1</v>
      </c>
      <c r="AJ5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7" s="28">
        <f>IF(Tabela53[[#This Row],[Método 1]]=1,0,IF(Tabela53[[#This Row],[dif_xp_H_A]]&lt;=0.354,1,IF(Tabela53[[#This Row],[dif_xp_H_A]]&gt;=0.499,1,0)))</f>
        <v>0</v>
      </c>
      <c r="AL5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7" s="29">
        <f>IF(AND(Tabela53[[#This Row],[dif_xp_H_A]]&gt;0.354,(Tabela53[[#This Row],[dif_xp_H_A]]&lt;0.499)),1,0)</f>
        <v>0</v>
      </c>
    </row>
    <row r="58" spans="1:39" x14ac:dyDescent="0.3">
      <c r="A58" s="16">
        <v>57</v>
      </c>
      <c r="B58" s="8">
        <v>5406483</v>
      </c>
      <c r="C58" s="9" t="s">
        <v>14</v>
      </c>
      <c r="D58" s="9" t="s">
        <v>15</v>
      </c>
      <c r="E58" s="10">
        <v>45060.666666666657</v>
      </c>
      <c r="F58" s="9">
        <v>6</v>
      </c>
      <c r="G58" s="9" t="s">
        <v>24</v>
      </c>
      <c r="H58" s="9" t="s">
        <v>28</v>
      </c>
      <c r="I58" s="9" t="str">
        <f>IF(Tabela53[[#This Row],[HT_Goals_A]]&lt;Tabela53[[#This Row],[HT_Goals_H]],"H",IF(Tabela53[[#This Row],[HT_Goals_A]]=Tabela53[[#This Row],[HT_Goals_H]],"D","A"))</f>
        <v>D</v>
      </c>
      <c r="J58" s="9">
        <v>1</v>
      </c>
      <c r="K58" s="9">
        <v>1</v>
      </c>
      <c r="L58" s="9">
        <v>2</v>
      </c>
      <c r="M58" s="9">
        <v>3.4</v>
      </c>
      <c r="N58" s="9">
        <v>2</v>
      </c>
      <c r="O58" s="9">
        <v>3.6</v>
      </c>
      <c r="P58" s="4">
        <f>((1/'Método 3'!$M58)+(1/'Método 3'!$N58)+(1/'Método 3'!$O58)-1)</f>
        <v>7.1895424836601496E-2</v>
      </c>
      <c r="Q58" s="4">
        <f>'Método 3'!$M58*(1+'Método 3'!$P58)</f>
        <v>3.6444444444444448</v>
      </c>
      <c r="R58" s="4">
        <f>'Método 3'!$N58*(1+'Método 3'!$P58)</f>
        <v>2.143790849673203</v>
      </c>
      <c r="S58" s="4">
        <f>'Método 3'!$O58*(1+'Método 3'!$P58)</f>
        <v>3.8588235294117657</v>
      </c>
      <c r="T58" s="4">
        <f>IF('Método 3'!$J58&gt;'Método 3'!$K58,3,IF('Método 3'!$K58='Método 3'!$J58,1,0))</f>
        <v>1</v>
      </c>
      <c r="U58" s="4">
        <f>IF('Método 3'!$J58&lt;'Método 3'!$K58,3,IF('Método 3'!$K58='Método 3'!$J58,1,0))</f>
        <v>1</v>
      </c>
      <c r="V58" s="4">
        <f>(1/'Método 3'!$Q58)*3+(1/'Método 3'!$R58)*1</f>
        <v>1.2896341463414631</v>
      </c>
      <c r="W58" s="4">
        <f>(1/'Método 3'!$S58)*3+(1/'Método 3'!$R58)*1</f>
        <v>1.24390243902439</v>
      </c>
      <c r="X58" s="4">
        <f>COUNTIF($G$1:G57,G58)+1</f>
        <v>3</v>
      </c>
      <c r="Y58" s="4">
        <f>COUNTIF($H$1:H57,H58)+1</f>
        <v>4</v>
      </c>
      <c r="Z58" s="2">
        <f>IFERROR(AVERAGEIFS($T$1:T57,$G$1:G57,G58,$X$1:X57,"&gt;="&amp;(X58-5)),"")</f>
        <v>1</v>
      </c>
      <c r="AA58" s="2">
        <f>IFERROR(AVERAGEIFS($U$1:U57,$H$1:H57,H58,$Y$1:Y57,"&gt;="&amp;(Y58-5)),"")</f>
        <v>0.66666666666666663</v>
      </c>
      <c r="AB58" s="2">
        <f>IFERROR(AVERAGEIFS($V$1:V57,$J$1:J57,J58,$Z$1:Z57,"&gt;="&amp;(Z58-5)),"")</f>
        <v>1.5039007730835114</v>
      </c>
      <c r="AC58" s="2">
        <f>IFERROR(AVERAGEIFS($W$1:W57,$K$1:K57,K58,$AA$1:AA57,"&gt;="&amp;(AA58-5)),"")</f>
        <v>1.1494437664660297</v>
      </c>
      <c r="AD58" s="13">
        <f>Tabela53[[#This Row],[md_exPT_H_6]]-Tabela53[[#This Row],[md_exPT_A_6]]</f>
        <v>0.3544570066174817</v>
      </c>
      <c r="AE58" s="14">
        <f>IF(Tabela53[[#This Row],[HT_Goals_H]]&gt;Tabela53[[#This Row],[HT_Goals_A]],Tabela53[[#This Row],[HT_Odds_H]]-1,-1)</f>
        <v>-1</v>
      </c>
      <c r="AF58" s="14">
        <f>IF(Tabela53[[#This Row],[HT_Goals_H]]=Tabela53[[#This Row],[HT_Goals_A]],Tabela53[[#This Row],[HT_Odds_H]]-1,-1)</f>
        <v>2.4</v>
      </c>
      <c r="AG58" s="14">
        <f>IF(Tabela53[[#This Row],[HT_Goals_H]]&lt;Tabela53[[#This Row],[HT_Goals_A]],Tabela53[[#This Row],[HT_Odds_H]]-1,-1)</f>
        <v>-1</v>
      </c>
      <c r="AH5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8" s="13">
        <f>IF(AND(Tabela53[[#This Row],[Odd_real_HHT]]&gt;2.5,Tabela53[[#This Row],[Odd_real_HHT]]&lt;3.3,Tabela53[[#This Row],[xpPT_H_HT]]&gt;1.39,Tabela53[[#This Row],[xpPT_H_HT]]&lt;1.59),1,0)</f>
        <v>0</v>
      </c>
      <c r="AJ5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8" s="28">
        <f>IF(Tabela53[[#This Row],[Método 1]]=1,0,IF(Tabela53[[#This Row],[dif_xp_H_A]]&lt;=0.354,1,IF(Tabela53[[#This Row],[dif_xp_H_A]]&gt;=0.499,1,0)))</f>
        <v>0</v>
      </c>
      <c r="AL58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58" s="29">
        <f>IF(AND(Tabela53[[#This Row],[dif_xp_H_A]]&gt;0.354,(Tabela53[[#This Row],[dif_xp_H_A]]&lt;0.499)),1,0)</f>
        <v>1</v>
      </c>
    </row>
    <row r="59" spans="1:39" x14ac:dyDescent="0.3">
      <c r="A59" s="17">
        <v>58</v>
      </c>
      <c r="B59" s="6">
        <v>5406487</v>
      </c>
      <c r="C59" s="2" t="s">
        <v>14</v>
      </c>
      <c r="D59" s="2" t="s">
        <v>15</v>
      </c>
      <c r="E59" s="7">
        <v>45060.770833333343</v>
      </c>
      <c r="F59" s="2">
        <v>6</v>
      </c>
      <c r="G59" s="2" t="s">
        <v>20</v>
      </c>
      <c r="H59" s="2" t="s">
        <v>33</v>
      </c>
      <c r="I59" s="2" t="str">
        <f>IF(Tabela53[[#This Row],[HT_Goals_A]]&lt;Tabela53[[#This Row],[HT_Goals_H]],"H",IF(Tabela53[[#This Row],[HT_Goals_A]]=Tabela53[[#This Row],[HT_Goals_H]],"D","A"))</f>
        <v>A</v>
      </c>
      <c r="J59" s="2">
        <v>0</v>
      </c>
      <c r="K59" s="2">
        <v>1</v>
      </c>
      <c r="L59" s="2">
        <v>1</v>
      </c>
      <c r="M59" s="2">
        <v>2.1</v>
      </c>
      <c r="N59" s="2">
        <v>2.25</v>
      </c>
      <c r="O59" s="2">
        <v>6</v>
      </c>
      <c r="P59" s="4">
        <f>((1/'Método 3'!$M59)+(1/'Método 3'!$N59)+(1/'Método 3'!$O59)-1)</f>
        <v>8.7301587301587213E-2</v>
      </c>
      <c r="Q59" s="4">
        <f>'Método 3'!$M59*(1+'Método 3'!$P59)</f>
        <v>2.2833333333333332</v>
      </c>
      <c r="R59" s="4">
        <f>'Método 3'!$N59*(1+'Método 3'!$P59)</f>
        <v>2.4464285714285712</v>
      </c>
      <c r="S59" s="4">
        <f>'Método 3'!$O59*(1+'Método 3'!$P59)</f>
        <v>6.5238095238095237</v>
      </c>
      <c r="T59" s="4">
        <f>IF('Método 3'!$J59&gt;'Método 3'!$K59,3,IF('Método 3'!$K59='Método 3'!$J59,1,0))</f>
        <v>0</v>
      </c>
      <c r="U59" s="4">
        <f>IF('Método 3'!$J59&lt;'Método 3'!$K59,3,IF('Método 3'!$K59='Método 3'!$J59,1,0))</f>
        <v>3</v>
      </c>
      <c r="V59" s="4">
        <f>(1/'Método 3'!$Q59)*3+(1/'Método 3'!$R59)*1</f>
        <v>1.7226277372262775</v>
      </c>
      <c r="W59" s="4">
        <f>(1/'Método 3'!$S59)*3+(1/'Método 3'!$R59)*1</f>
        <v>0.86861313868613144</v>
      </c>
      <c r="X59" s="4">
        <f>COUNTIF($G$1:G58,G59)+1</f>
        <v>3</v>
      </c>
      <c r="Y59" s="4">
        <f>COUNTIF($H$1:H58,H59)+1</f>
        <v>3</v>
      </c>
      <c r="Z59" s="2">
        <f>IFERROR(AVERAGEIFS($T$1:T58,$G$1:G58,G59,$X$1:X58,"&gt;="&amp;(X59-5)),"")</f>
        <v>2</v>
      </c>
      <c r="AA59" s="2">
        <f>IFERROR(AVERAGEIFS($U$1:U58,$H$1:H58,H59,$Y$1:Y58,"&gt;="&amp;(Y59-5)),"")</f>
        <v>0</v>
      </c>
      <c r="AB59" s="2">
        <f>IFERROR(AVERAGEIFS($V$1:V58,$J$1:J58,J59,$Z$1:Z58,"&gt;="&amp;(Z59-5)),"")</f>
        <v>1.4845393261919284</v>
      </c>
      <c r="AC59" s="2">
        <f>IFERROR(AVERAGEIFS($W$1:W58,$K$1:K58,K59,$AA$1:AA58,"&gt;="&amp;(AA59-5)),"")</f>
        <v>1.1557410113032536</v>
      </c>
      <c r="AD59" s="13">
        <f>Tabela53[[#This Row],[md_exPT_H_6]]-Tabela53[[#This Row],[md_exPT_A_6]]</f>
        <v>0.32879831488867484</v>
      </c>
      <c r="AE59" s="14">
        <f>IF(Tabela53[[#This Row],[HT_Goals_H]]&gt;Tabela53[[#This Row],[HT_Goals_A]],Tabela53[[#This Row],[HT_Odds_H]]-1,-1)</f>
        <v>-1</v>
      </c>
      <c r="AF59" s="14">
        <f>IF(Tabela53[[#This Row],[HT_Goals_H]]=Tabela53[[#This Row],[HT_Goals_A]],Tabela53[[#This Row],[HT_Odds_H]]-1,-1)</f>
        <v>-1</v>
      </c>
      <c r="AG59" s="14">
        <f>IF(Tabela53[[#This Row],[HT_Goals_H]]&lt;Tabela53[[#This Row],[HT_Goals_A]],Tabela53[[#This Row],[HT_Odds_H]]-1,-1)</f>
        <v>1.1000000000000001</v>
      </c>
      <c r="AH5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9" s="13">
        <f>IF(AND(Tabela53[[#This Row],[Odd_real_HHT]]&gt;2.5,Tabela53[[#This Row],[Odd_real_HHT]]&lt;3.3,Tabela53[[#This Row],[xpPT_H_HT]]&gt;1.39,Tabela53[[#This Row],[xpPT_H_HT]]&lt;1.59),1,0)</f>
        <v>0</v>
      </c>
      <c r="AJ5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59" s="28">
        <f>IF(Tabela53[[#This Row],[Método 1]]=1,0,IF(Tabela53[[#This Row],[dif_xp_H_A]]&lt;=0.354,1,IF(Tabela53[[#This Row],[dif_xp_H_A]]&gt;=0.499,1,0)))</f>
        <v>1</v>
      </c>
      <c r="AL5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9" s="29">
        <f>IF(AND(Tabela53[[#This Row],[dif_xp_H_A]]&gt;0.354,(Tabela53[[#This Row],[dif_xp_H_A]]&lt;0.499)),1,0)</f>
        <v>0</v>
      </c>
    </row>
    <row r="60" spans="1:39" x14ac:dyDescent="0.3">
      <c r="A60" s="16">
        <v>59</v>
      </c>
      <c r="B60" s="8">
        <v>5406484</v>
      </c>
      <c r="C60" s="9" t="s">
        <v>14</v>
      </c>
      <c r="D60" s="9" t="s">
        <v>15</v>
      </c>
      <c r="E60" s="10">
        <v>45060.770833333343</v>
      </c>
      <c r="F60" s="9">
        <v>6</v>
      </c>
      <c r="G60" s="9" t="s">
        <v>34</v>
      </c>
      <c r="H60" s="9" t="s">
        <v>18</v>
      </c>
      <c r="I60" s="9" t="str">
        <f>IF(Tabela53[[#This Row],[HT_Goals_A]]&lt;Tabela53[[#This Row],[HT_Goals_H]],"H",IF(Tabela53[[#This Row],[HT_Goals_A]]=Tabela53[[#This Row],[HT_Goals_H]],"D","A"))</f>
        <v>D</v>
      </c>
      <c r="J60" s="9">
        <v>1</v>
      </c>
      <c r="K60" s="9">
        <v>1</v>
      </c>
      <c r="L60" s="9">
        <v>2</v>
      </c>
      <c r="M60" s="9">
        <v>3.6</v>
      </c>
      <c r="N60" s="9">
        <v>2.0499999999999998</v>
      </c>
      <c r="O60" s="9">
        <v>3.1</v>
      </c>
      <c r="P60" s="4">
        <f>((1/'Método 3'!$M60)+(1/'Método 3'!$N60)+(1/'Método 3'!$O60)-1)</f>
        <v>8.8163300987848636E-2</v>
      </c>
      <c r="Q60" s="4">
        <f>'Método 3'!$M60*(1+'Método 3'!$P60)</f>
        <v>3.917387883556255</v>
      </c>
      <c r="R60" s="4">
        <f>'Método 3'!$N60*(1+'Método 3'!$P60)</f>
        <v>2.2307347670250897</v>
      </c>
      <c r="S60" s="4">
        <f>'Método 3'!$O60*(1+'Método 3'!$P60)</f>
        <v>3.3733062330623307</v>
      </c>
      <c r="T60" s="4">
        <f>IF('Método 3'!$J60&gt;'Método 3'!$K60,3,IF('Método 3'!$K60='Método 3'!$J60,1,0))</f>
        <v>1</v>
      </c>
      <c r="U60" s="4">
        <f>IF('Método 3'!$J60&lt;'Método 3'!$K60,3,IF('Método 3'!$K60='Método 3'!$J60,1,0))</f>
        <v>1</v>
      </c>
      <c r="V60" s="4">
        <f>(1/'Método 3'!$Q60)*3+(1/'Método 3'!$R60)*1</f>
        <v>1.2140992167101827</v>
      </c>
      <c r="W60" s="4">
        <f>(1/'Método 3'!$S60)*3+(1/'Método 3'!$R60)*1</f>
        <v>1.337617995581442</v>
      </c>
      <c r="X60" s="4">
        <f>COUNTIF($G$1:G59,G60)+1</f>
        <v>3</v>
      </c>
      <c r="Y60" s="4">
        <f>COUNTIF($H$1:H59,H60)+1</f>
        <v>3</v>
      </c>
      <c r="Z60" s="2">
        <f>IFERROR(AVERAGEIFS($T$1:T59,$G$1:G59,G60,$X$1:X59,"&gt;="&amp;(X60-5)),"")</f>
        <v>0.5</v>
      </c>
      <c r="AA60" s="2">
        <f>IFERROR(AVERAGEIFS($U$1:U59,$H$1:H59,H60,$Y$1:Y59,"&gt;="&amp;(Y60-5)),"")</f>
        <v>2</v>
      </c>
      <c r="AB60" s="2">
        <f>IFERROR(AVERAGEIFS($V$1:V59,$J$1:J59,J60,$Z$1:Z59,"&gt;="&amp;(Z60-5)),"")</f>
        <v>1.4919970715978421</v>
      </c>
      <c r="AC60" s="2">
        <f>IFERROR(AVERAGEIFS($W$1:W59,$K$1:K59,K60,$AA$1:AA59,"&gt;="&amp;(AA60-5)),"")</f>
        <v>1.1377955192646836</v>
      </c>
      <c r="AD60" s="13">
        <f>Tabela53[[#This Row],[md_exPT_H_6]]-Tabela53[[#This Row],[md_exPT_A_6]]</f>
        <v>0.35420155233315853</v>
      </c>
      <c r="AE60" s="14">
        <f>IF(Tabela53[[#This Row],[HT_Goals_H]]&gt;Tabela53[[#This Row],[HT_Goals_A]],Tabela53[[#This Row],[HT_Odds_H]]-1,-1)</f>
        <v>-1</v>
      </c>
      <c r="AF60" s="14">
        <f>IF(Tabela53[[#This Row],[HT_Goals_H]]=Tabela53[[#This Row],[HT_Goals_A]],Tabela53[[#This Row],[HT_Odds_H]]-1,-1)</f>
        <v>2.6</v>
      </c>
      <c r="AG60" s="14">
        <f>IF(Tabela53[[#This Row],[HT_Goals_H]]&lt;Tabela53[[#This Row],[HT_Goals_A]],Tabela53[[#This Row],[HT_Odds_H]]-1,-1)</f>
        <v>-1</v>
      </c>
      <c r="AH6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0" s="13">
        <f>IF(AND(Tabela53[[#This Row],[Odd_real_HHT]]&gt;2.5,Tabela53[[#This Row],[Odd_real_HHT]]&lt;3.3,Tabela53[[#This Row],[xpPT_H_HT]]&gt;1.39,Tabela53[[#This Row],[xpPT_H_HT]]&lt;1.59),1,0)</f>
        <v>0</v>
      </c>
      <c r="AJ6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0" s="28">
        <f>IF(Tabela53[[#This Row],[Método 1]]=1,0,IF(Tabela53[[#This Row],[dif_xp_H_A]]&lt;=0.354,1,IF(Tabela53[[#This Row],[dif_xp_H_A]]&gt;=0.499,1,0)))</f>
        <v>0</v>
      </c>
      <c r="AL6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60" s="29">
        <f>IF(AND(Tabela53[[#This Row],[dif_xp_H_A]]&gt;0.354,(Tabela53[[#This Row],[dif_xp_H_A]]&lt;0.499)),1,0)</f>
        <v>1</v>
      </c>
    </row>
    <row r="61" spans="1:39" x14ac:dyDescent="0.3">
      <c r="A61" s="17">
        <v>60</v>
      </c>
      <c r="B61" s="6">
        <v>5406489</v>
      </c>
      <c r="C61" s="2" t="s">
        <v>14</v>
      </c>
      <c r="D61" s="2" t="s">
        <v>15</v>
      </c>
      <c r="E61" s="7">
        <v>45060.770833333343</v>
      </c>
      <c r="F61" s="2">
        <v>6</v>
      </c>
      <c r="G61" s="2" t="s">
        <v>17</v>
      </c>
      <c r="H61" s="2" t="s">
        <v>29</v>
      </c>
      <c r="I61" s="2" t="str">
        <f>IF(Tabela53[[#This Row],[HT_Goals_A]]&lt;Tabela53[[#This Row],[HT_Goals_H]],"H",IF(Tabela53[[#This Row],[HT_Goals_A]]=Tabela53[[#This Row],[HT_Goals_H]],"D","A"))</f>
        <v>A</v>
      </c>
      <c r="J61" s="2">
        <v>0</v>
      </c>
      <c r="K61" s="2">
        <v>1</v>
      </c>
      <c r="L61" s="2">
        <v>1</v>
      </c>
      <c r="M61" s="2">
        <v>3.1</v>
      </c>
      <c r="N61" s="2">
        <v>2.1</v>
      </c>
      <c r="O61" s="2">
        <v>3.4</v>
      </c>
      <c r="P61" s="4">
        <f>((1/'Método 3'!$M61)+(1/'Método 3'!$N61)+(1/'Método 3'!$O61)-1)</f>
        <v>9.2888768410590128E-2</v>
      </c>
      <c r="Q61" s="4">
        <f>'Método 3'!$M61*(1+'Método 3'!$P61)</f>
        <v>3.3879551820728295</v>
      </c>
      <c r="R61" s="4">
        <f>'Método 3'!$N61*(1+'Método 3'!$P61)</f>
        <v>2.2950664136622394</v>
      </c>
      <c r="S61" s="4">
        <f>'Método 3'!$O61*(1+'Método 3'!$P61)</f>
        <v>3.7158218125960065</v>
      </c>
      <c r="T61" s="4">
        <f>IF('Método 3'!$J61&gt;'Método 3'!$K61,3,IF('Método 3'!$K61='Método 3'!$J61,1,0))</f>
        <v>0</v>
      </c>
      <c r="U61" s="4">
        <f>IF('Método 3'!$J61&lt;'Método 3'!$K61,3,IF('Método 3'!$K61='Método 3'!$J61,1,0))</f>
        <v>3</v>
      </c>
      <c r="V61" s="4">
        <f>(1/'Método 3'!$Q61)*3+(1/'Método 3'!$R61)*1</f>
        <v>1.3212071103761884</v>
      </c>
      <c r="W61" s="4">
        <f>(1/'Método 3'!$S61)*3+(1/'Método 3'!$R61)*1</f>
        <v>1.2430756510954939</v>
      </c>
      <c r="X61" s="4">
        <f>COUNTIF($G$1:G60,G61)+1</f>
        <v>3</v>
      </c>
      <c r="Y61" s="4">
        <f>COUNTIF($H$1:H60,H61)+1</f>
        <v>3</v>
      </c>
      <c r="Z61" s="2">
        <f>IFERROR(AVERAGEIFS($T$1:T60,$G$1:G60,G61,$X$1:X60,"&gt;="&amp;(X61-5)),"")</f>
        <v>2</v>
      </c>
      <c r="AA61" s="2">
        <f>IFERROR(AVERAGEIFS($U$1:U60,$H$1:H60,H61,$Y$1:Y60,"&gt;="&amp;(Y61-5)),"")</f>
        <v>2</v>
      </c>
      <c r="AB61" s="2">
        <f>IFERROR(AVERAGEIFS($V$1:V60,$J$1:J60,J61,$Z$1:Z60,"&gt;="&amp;(Z61-5)),"")</f>
        <v>1.5004118869275516</v>
      </c>
      <c r="AC61" s="2">
        <f>IFERROR(AVERAGEIFS($W$1:W60,$K$1:K60,K61,$AA$1:AA60,"&gt;="&amp;(AA61-5)),"")</f>
        <v>1.1495497825774341</v>
      </c>
      <c r="AD61" s="13">
        <f>Tabela53[[#This Row],[md_exPT_H_6]]-Tabela53[[#This Row],[md_exPT_A_6]]</f>
        <v>0.35086210435011744</v>
      </c>
      <c r="AE61" s="14">
        <f>IF(Tabela53[[#This Row],[HT_Goals_H]]&gt;Tabela53[[#This Row],[HT_Goals_A]],Tabela53[[#This Row],[HT_Odds_H]]-1,-1)</f>
        <v>-1</v>
      </c>
      <c r="AF61" s="14">
        <f>IF(Tabela53[[#This Row],[HT_Goals_H]]=Tabela53[[#This Row],[HT_Goals_A]],Tabela53[[#This Row],[HT_Odds_H]]-1,-1)</f>
        <v>-1</v>
      </c>
      <c r="AG61" s="14">
        <f>IF(Tabela53[[#This Row],[HT_Goals_H]]&lt;Tabela53[[#This Row],[HT_Goals_A]],Tabela53[[#This Row],[HT_Odds_H]]-1,-1)</f>
        <v>2.1</v>
      </c>
      <c r="AH6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1" s="13">
        <f>IF(AND(Tabela53[[#This Row],[Odd_real_HHT]]&gt;2.5,Tabela53[[#This Row],[Odd_real_HHT]]&lt;3.3,Tabela53[[#This Row],[xpPT_H_HT]]&gt;1.39,Tabela53[[#This Row],[xpPT_H_HT]]&lt;1.59),1,0)</f>
        <v>0</v>
      </c>
      <c r="AJ6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61" s="28">
        <f>IF(Tabela53[[#This Row],[Método 1]]=1,0,IF(Tabela53[[#This Row],[dif_xp_H_A]]&lt;=0.354,1,IF(Tabela53[[#This Row],[dif_xp_H_A]]&gt;=0.499,1,0)))</f>
        <v>1</v>
      </c>
      <c r="AL6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61" s="29">
        <f>IF(AND(Tabela53[[#This Row],[dif_xp_H_A]]&gt;0.354,(Tabela53[[#This Row],[dif_xp_H_A]]&lt;0.499)),1,0)</f>
        <v>0</v>
      </c>
    </row>
    <row r="62" spans="1:39" x14ac:dyDescent="0.3">
      <c r="A62" s="16">
        <v>61</v>
      </c>
      <c r="B62" s="8">
        <v>5406498</v>
      </c>
      <c r="C62" s="9" t="s">
        <v>14</v>
      </c>
      <c r="D62" s="9" t="s">
        <v>15</v>
      </c>
      <c r="E62" s="10">
        <v>45066.666666666657</v>
      </c>
      <c r="F62" s="9">
        <v>7</v>
      </c>
      <c r="G62" s="9" t="s">
        <v>35</v>
      </c>
      <c r="H62" s="9" t="s">
        <v>34</v>
      </c>
      <c r="I62" s="9" t="str">
        <f>IF(Tabela53[[#This Row],[HT_Goals_A]]&lt;Tabela53[[#This Row],[HT_Goals_H]],"H",IF(Tabela53[[#This Row],[HT_Goals_A]]=Tabela53[[#This Row],[HT_Goals_H]],"D","A"))</f>
        <v>D</v>
      </c>
      <c r="J62" s="9">
        <v>1</v>
      </c>
      <c r="K62" s="9">
        <v>1</v>
      </c>
      <c r="L62" s="9">
        <v>2</v>
      </c>
      <c r="M62" s="9">
        <v>2.2999999999999998</v>
      </c>
      <c r="N62" s="9">
        <v>2.2000000000000002</v>
      </c>
      <c r="O62" s="9">
        <v>5</v>
      </c>
      <c r="P62" s="4">
        <f>((1/'Método 3'!$M62)+(1/'Método 3'!$N62)+(1/'Método 3'!$O62)-1)</f>
        <v>8.9328063241106648E-2</v>
      </c>
      <c r="Q62" s="4">
        <f>'Método 3'!$M62*(1+'Método 3'!$P62)</f>
        <v>2.5054545454545449</v>
      </c>
      <c r="R62" s="4">
        <f>'Método 3'!$N62*(1+'Método 3'!$P62)</f>
        <v>2.396521739130435</v>
      </c>
      <c r="S62" s="4">
        <f>'Método 3'!$O62*(1+'Método 3'!$P62)</f>
        <v>5.4466403162055332</v>
      </c>
      <c r="T62" s="4">
        <f>IF('Método 3'!$J62&gt;'Método 3'!$K62,3,IF('Método 3'!$K62='Método 3'!$J62,1,0))</f>
        <v>1</v>
      </c>
      <c r="U62" s="4">
        <f>IF('Método 3'!$J62&lt;'Método 3'!$K62,3,IF('Método 3'!$K62='Método 3'!$J62,1,0))</f>
        <v>1</v>
      </c>
      <c r="V62" s="4">
        <f>(1/'Método 3'!$Q62)*3+(1/'Método 3'!$R62)*1</f>
        <v>1.6146589259796809</v>
      </c>
      <c r="W62" s="4">
        <f>(1/'Método 3'!$S62)*3+(1/'Método 3'!$R62)*1</f>
        <v>0.96806966618287382</v>
      </c>
      <c r="X62" s="4">
        <f>COUNTIF($G$1:G61,G62)+1</f>
        <v>4</v>
      </c>
      <c r="Y62" s="4">
        <f>COUNTIF($H$1:H61,H62)+1</f>
        <v>4</v>
      </c>
      <c r="Z62" s="2">
        <f>IFERROR(AVERAGEIFS($T$1:T61,$G$1:G61,G62,$X$1:X61,"&gt;="&amp;(X62-5)),"")</f>
        <v>1.3333333333333333</v>
      </c>
      <c r="AA62" s="2">
        <f>IFERROR(AVERAGEIFS($U$1:U61,$H$1:H61,H62,$Y$1:Y61,"&gt;="&amp;(Y62-5)),"")</f>
        <v>0.33333333333333331</v>
      </c>
      <c r="AB62" s="2">
        <f>IFERROR(AVERAGEIFS($V$1:V61,$J$1:J61,J62,$Z$1:Z61,"&gt;="&amp;(Z62-5)),"")</f>
        <v>1.4773708687090179</v>
      </c>
      <c r="AC62" s="2">
        <f>IFERROR(AVERAGEIFS($W$1:W61,$K$1:K61,K62,$AA$1:AA61,"&gt;="&amp;(AA62-5)),"")</f>
        <v>1.1547456641617708</v>
      </c>
      <c r="AD62" s="13">
        <f>Tabela53[[#This Row],[md_exPT_H_6]]-Tabela53[[#This Row],[md_exPT_A_6]]</f>
        <v>0.32262520454724708</v>
      </c>
      <c r="AE62" s="14">
        <f>IF(Tabela53[[#This Row],[HT_Goals_H]]&gt;Tabela53[[#This Row],[HT_Goals_A]],Tabela53[[#This Row],[HT_Odds_H]]-1,-1)</f>
        <v>-1</v>
      </c>
      <c r="AF62" s="14">
        <f>IF(Tabela53[[#This Row],[HT_Goals_H]]=Tabela53[[#This Row],[HT_Goals_A]],Tabela53[[#This Row],[HT_Odds_H]]-1,-1)</f>
        <v>1.2999999999999998</v>
      </c>
      <c r="AG62" s="14">
        <f>IF(Tabela53[[#This Row],[HT_Goals_H]]&lt;Tabela53[[#This Row],[HT_Goals_A]],Tabela53[[#This Row],[HT_Odds_H]]-1,-1)</f>
        <v>-1</v>
      </c>
      <c r="AH6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2" s="13">
        <f>IF(AND(Tabela53[[#This Row],[Odd_real_HHT]]&gt;2.5,Tabela53[[#This Row],[Odd_real_HHT]]&lt;3.3,Tabela53[[#This Row],[xpPT_H_HT]]&gt;1.39,Tabela53[[#This Row],[xpPT_H_HT]]&lt;1.59),1,0)</f>
        <v>0</v>
      </c>
      <c r="AJ62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62" s="28">
        <f>IF(Tabela53[[#This Row],[Método 1]]=1,0,IF(Tabela53[[#This Row],[dif_xp_H_A]]&lt;=0.354,1,IF(Tabela53[[#This Row],[dif_xp_H_A]]&gt;=0.499,1,0)))</f>
        <v>1</v>
      </c>
      <c r="AL6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62" s="29">
        <f>IF(AND(Tabela53[[#This Row],[dif_xp_H_A]]&gt;0.354,(Tabela53[[#This Row],[dif_xp_H_A]]&lt;0.499)),1,0)</f>
        <v>0</v>
      </c>
    </row>
    <row r="63" spans="1:39" x14ac:dyDescent="0.3">
      <c r="A63" s="17">
        <v>62</v>
      </c>
      <c r="B63" s="6">
        <v>5406491</v>
      </c>
      <c r="C63" s="2" t="s">
        <v>14</v>
      </c>
      <c r="D63" s="2" t="s">
        <v>15</v>
      </c>
      <c r="E63" s="7">
        <v>45066.770833333343</v>
      </c>
      <c r="F63" s="2">
        <v>7</v>
      </c>
      <c r="G63" s="2" t="s">
        <v>18</v>
      </c>
      <c r="H63" s="2" t="s">
        <v>26</v>
      </c>
      <c r="I63" s="2" t="str">
        <f>IF(Tabela53[[#This Row],[HT_Goals_A]]&lt;Tabela53[[#This Row],[HT_Goals_H]],"H",IF(Tabela53[[#This Row],[HT_Goals_A]]=Tabela53[[#This Row],[HT_Goals_H]],"D","A"))</f>
        <v>D</v>
      </c>
      <c r="J63" s="2">
        <v>0</v>
      </c>
      <c r="K63" s="2">
        <v>0</v>
      </c>
      <c r="L63" s="2">
        <v>0</v>
      </c>
      <c r="M63" s="2">
        <v>3.5</v>
      </c>
      <c r="N63" s="2">
        <v>2.1</v>
      </c>
      <c r="O63" s="2">
        <v>3.2</v>
      </c>
      <c r="P63" s="4">
        <f>((1/'Método 3'!$M63)+(1/'Método 3'!$N63)+(1/'Método 3'!$O63)-1)</f>
        <v>7.4404761904761862E-2</v>
      </c>
      <c r="Q63" s="4">
        <f>'Método 3'!$M63*(1+'Método 3'!$P63)</f>
        <v>3.7604166666666665</v>
      </c>
      <c r="R63" s="4">
        <f>'Método 3'!$N63*(1+'Método 3'!$P63)</f>
        <v>2.2562500000000001</v>
      </c>
      <c r="S63" s="4">
        <f>'Método 3'!$O63*(1+'Método 3'!$P63)</f>
        <v>3.4380952380952383</v>
      </c>
      <c r="T63" s="4">
        <f>IF('Método 3'!$J63&gt;'Método 3'!$K63,3,IF('Método 3'!$K63='Método 3'!$J63,1,0))</f>
        <v>1</v>
      </c>
      <c r="U63" s="4">
        <f>IF('Método 3'!$J63&lt;'Método 3'!$K63,3,IF('Método 3'!$K63='Método 3'!$J63,1,0))</f>
        <v>1</v>
      </c>
      <c r="V63" s="4">
        <f>(1/'Método 3'!$Q63)*3+(1/'Método 3'!$R63)*1</f>
        <v>1.2409972299168976</v>
      </c>
      <c r="W63" s="4">
        <f>(1/'Método 3'!$S63)*3+(1/'Método 3'!$R63)*1</f>
        <v>1.3157894736842106</v>
      </c>
      <c r="X63" s="4">
        <f>COUNTIF($G$1:G62,G63)+1</f>
        <v>4</v>
      </c>
      <c r="Y63" s="4">
        <f>COUNTIF($H$1:H62,H63)+1</f>
        <v>4</v>
      </c>
      <c r="Z63" s="2">
        <f>IFERROR(AVERAGEIFS($T$1:T62,$G$1:G62,G63,$X$1:X62,"&gt;="&amp;(X63-5)),"")</f>
        <v>2.3333333333333335</v>
      </c>
      <c r="AA63" s="2">
        <f>IFERROR(AVERAGEIFS($U$1:U62,$H$1:H62,H63,$Y$1:Y62,"&gt;="&amp;(Y63-5)),"")</f>
        <v>1.3333333333333333</v>
      </c>
      <c r="AB63" s="2">
        <f>IFERROR(AVERAGEIFS($V$1:V62,$J$1:J62,J63,$Z$1:Z62,"&gt;="&amp;(Z63-5)),"")</f>
        <v>1.4892115883930914</v>
      </c>
      <c r="AC63" s="2">
        <f>IFERROR(AVERAGEIFS($W$1:W62,$K$1:K62,K63,$AA$1:AA62,"&gt;="&amp;(AA63-5)),"")</f>
        <v>1.0206552690373845</v>
      </c>
      <c r="AD63" s="13">
        <f>Tabela53[[#This Row],[md_exPT_H_6]]-Tabela53[[#This Row],[md_exPT_A_6]]</f>
        <v>0.46855631935570696</v>
      </c>
      <c r="AE63" s="14">
        <f>IF(Tabela53[[#This Row],[HT_Goals_H]]&gt;Tabela53[[#This Row],[HT_Goals_A]],Tabela53[[#This Row],[HT_Odds_H]]-1,-1)</f>
        <v>-1</v>
      </c>
      <c r="AF63" s="14">
        <f>IF(Tabela53[[#This Row],[HT_Goals_H]]=Tabela53[[#This Row],[HT_Goals_A]],Tabela53[[#This Row],[HT_Odds_H]]-1,-1)</f>
        <v>2.5</v>
      </c>
      <c r="AG63" s="14">
        <f>IF(Tabela53[[#This Row],[HT_Goals_H]]&lt;Tabela53[[#This Row],[HT_Goals_A]],Tabela53[[#This Row],[HT_Odds_H]]-1,-1)</f>
        <v>-1</v>
      </c>
      <c r="AH6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3" s="13">
        <f>IF(AND(Tabela53[[#This Row],[Odd_real_HHT]]&gt;2.5,Tabela53[[#This Row],[Odd_real_HHT]]&lt;3.3,Tabela53[[#This Row],[xpPT_H_HT]]&gt;1.39,Tabela53[[#This Row],[xpPT_H_HT]]&lt;1.59),1,0)</f>
        <v>0</v>
      </c>
      <c r="AJ6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3" s="28">
        <f>IF(Tabela53[[#This Row],[Método 1]]=1,0,IF(Tabela53[[#This Row],[dif_xp_H_A]]&lt;=0.354,1,IF(Tabela53[[#This Row],[dif_xp_H_A]]&gt;=0.499,1,0)))</f>
        <v>0</v>
      </c>
      <c r="AL63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63" s="29">
        <f>IF(AND(Tabela53[[#This Row],[dif_xp_H_A]]&gt;0.354,(Tabela53[[#This Row],[dif_xp_H_A]]&lt;0.499)),1,0)</f>
        <v>1</v>
      </c>
    </row>
    <row r="64" spans="1:39" x14ac:dyDescent="0.3">
      <c r="A64" s="16">
        <v>63</v>
      </c>
      <c r="B64" s="8">
        <v>5406492</v>
      </c>
      <c r="C64" s="9" t="s">
        <v>14</v>
      </c>
      <c r="D64" s="9" t="s">
        <v>15</v>
      </c>
      <c r="E64" s="10">
        <v>45066.770833333343</v>
      </c>
      <c r="F64" s="9">
        <v>7</v>
      </c>
      <c r="G64" s="9" t="s">
        <v>28</v>
      </c>
      <c r="H64" s="9" t="s">
        <v>32</v>
      </c>
      <c r="I64" s="9" t="str">
        <f>IF(Tabela53[[#This Row],[HT_Goals_A]]&lt;Tabela53[[#This Row],[HT_Goals_H]],"H",IF(Tabela53[[#This Row],[HT_Goals_A]]=Tabela53[[#This Row],[HT_Goals_H]],"D","A"))</f>
        <v>H</v>
      </c>
      <c r="J64" s="9">
        <v>2</v>
      </c>
      <c r="K64" s="9">
        <v>1</v>
      </c>
      <c r="L64" s="9">
        <v>3</v>
      </c>
      <c r="M64" s="9">
        <v>2.5</v>
      </c>
      <c r="N64" s="9">
        <v>2.0499999999999998</v>
      </c>
      <c r="O64" s="9">
        <v>5</v>
      </c>
      <c r="P64" s="4">
        <f>((1/'Método 3'!$M64)+(1/'Método 3'!$N64)+(1/'Método 3'!$O64)-1)</f>
        <v>8.7804878048780566E-2</v>
      </c>
      <c r="Q64" s="4">
        <f>'Método 3'!$M64*(1+'Método 3'!$P64)</f>
        <v>2.7195121951219514</v>
      </c>
      <c r="R64" s="4">
        <f>'Método 3'!$N64*(1+'Método 3'!$P64)</f>
        <v>2.23</v>
      </c>
      <c r="S64" s="4">
        <f>'Método 3'!$O64*(1+'Método 3'!$P64)</f>
        <v>5.4390243902439028</v>
      </c>
      <c r="T64" s="4">
        <f>IF('Método 3'!$J64&gt;'Método 3'!$K64,3,IF('Método 3'!$K64='Método 3'!$J64,1,0))</f>
        <v>3</v>
      </c>
      <c r="U64" s="4">
        <f>IF('Método 3'!$J64&lt;'Método 3'!$K64,3,IF('Método 3'!$K64='Método 3'!$J64,1,0))</f>
        <v>0</v>
      </c>
      <c r="V64" s="4">
        <f>(1/'Método 3'!$Q64)*3+(1/'Método 3'!$R64)*1</f>
        <v>1.5515695067264572</v>
      </c>
      <c r="W64" s="4">
        <f>(1/'Método 3'!$S64)*3+(1/'Método 3'!$R64)*1</f>
        <v>1</v>
      </c>
      <c r="X64" s="4">
        <f>COUNTIF($G$1:G63,G64)+1</f>
        <v>3</v>
      </c>
      <c r="Y64" s="4">
        <f>COUNTIF($H$1:H63,H64)+1</f>
        <v>4</v>
      </c>
      <c r="Z64" s="2">
        <f>IFERROR(AVERAGEIFS($T$1:T63,$G$1:G63,G64,$X$1:X63,"&gt;="&amp;(X64-5)),"")</f>
        <v>3</v>
      </c>
      <c r="AA64" s="2">
        <f>IFERROR(AVERAGEIFS($U$1:U63,$H$1:H63,H64,$Y$1:Y63,"&gt;="&amp;(Y64-5)),"")</f>
        <v>2</v>
      </c>
      <c r="AB64" s="2">
        <f>IFERROR(AVERAGEIFS($V$1:V63,$J$1:J63,J64,$Z$1:Z63,"&gt;="&amp;(Z64-5)),"")</f>
        <v>1.4602833431119731</v>
      </c>
      <c r="AC64" s="2">
        <f>IFERROR(AVERAGEIFS($W$1:W63,$K$1:K63,K64,$AA$1:AA63,"&gt;="&amp;(AA64-5)),"")</f>
        <v>1.1449206116365658</v>
      </c>
      <c r="AD64" s="13">
        <f>Tabela53[[#This Row],[md_exPT_H_6]]-Tabela53[[#This Row],[md_exPT_A_6]]</f>
        <v>0.31536273147540728</v>
      </c>
      <c r="AE64" s="14">
        <f>IF(Tabela53[[#This Row],[HT_Goals_H]]&gt;Tabela53[[#This Row],[HT_Goals_A]],Tabela53[[#This Row],[HT_Odds_H]]-1,-1)</f>
        <v>1.5</v>
      </c>
      <c r="AF64" s="14">
        <f>IF(Tabela53[[#This Row],[HT_Goals_H]]=Tabela53[[#This Row],[HT_Goals_A]],Tabela53[[#This Row],[HT_Odds_H]]-1,-1)</f>
        <v>-1</v>
      </c>
      <c r="AG64" s="14">
        <f>IF(Tabela53[[#This Row],[HT_Goals_H]]&lt;Tabela53[[#This Row],[HT_Goals_A]],Tabela53[[#This Row],[HT_Odds_H]]-1,-1)</f>
        <v>-1</v>
      </c>
      <c r="AH64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64" s="13">
        <f>IF(AND(Tabela53[[#This Row],[Odd_real_HHT]]&gt;2.5,Tabela53[[#This Row],[Odd_real_HHT]]&lt;3.3,Tabela53[[#This Row],[xpPT_H_HT]]&gt;1.39,Tabela53[[#This Row],[xpPT_H_HT]]&lt;1.59),1,0)</f>
        <v>1</v>
      </c>
      <c r="AJ6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4" s="28">
        <f>IF(Tabela53[[#This Row],[Método 1]]=1,0,IF(Tabela53[[#This Row],[dif_xp_H_A]]&lt;=0.354,1,IF(Tabela53[[#This Row],[dif_xp_H_A]]&gt;=0.499,1,0)))</f>
        <v>0</v>
      </c>
      <c r="AL6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64" s="29">
        <f>IF(AND(Tabela53[[#This Row],[dif_xp_H_A]]&gt;0.354,(Tabela53[[#This Row],[dif_xp_H_A]]&lt;0.499)),1,0)</f>
        <v>0</v>
      </c>
    </row>
    <row r="65" spans="1:39" x14ac:dyDescent="0.3">
      <c r="A65" s="17">
        <v>64</v>
      </c>
      <c r="B65" s="6">
        <v>5406494</v>
      </c>
      <c r="C65" s="2" t="s">
        <v>14</v>
      </c>
      <c r="D65" s="2" t="s">
        <v>15</v>
      </c>
      <c r="E65" s="7">
        <v>45066.770833333343</v>
      </c>
      <c r="F65" s="2">
        <v>7</v>
      </c>
      <c r="G65" s="2" t="s">
        <v>19</v>
      </c>
      <c r="H65" s="2" t="s">
        <v>20</v>
      </c>
      <c r="I65" s="2" t="str">
        <f>IF(Tabela53[[#This Row],[HT_Goals_A]]&lt;Tabela53[[#This Row],[HT_Goals_H]],"H",IF(Tabela53[[#This Row],[HT_Goals_A]]=Tabela53[[#This Row],[HT_Goals_H]],"D","A"))</f>
        <v>H</v>
      </c>
      <c r="J65" s="2">
        <v>1</v>
      </c>
      <c r="K65" s="2">
        <v>0</v>
      </c>
      <c r="L65" s="2">
        <v>1</v>
      </c>
      <c r="M65" s="2">
        <v>2.6</v>
      </c>
      <c r="N65" s="2">
        <v>2.1</v>
      </c>
      <c r="O65" s="2">
        <v>4.33</v>
      </c>
      <c r="P65" s="4">
        <f>((1/'Método 3'!$M65)+(1/'Método 3'!$N65)+(1/'Método 3'!$O65)-1)</f>
        <v>9.1752743022950778E-2</v>
      </c>
      <c r="Q65" s="4">
        <f>'Método 3'!$M65*(1+'Método 3'!$P65)</f>
        <v>2.8385571318596723</v>
      </c>
      <c r="R65" s="4">
        <f>'Método 3'!$N65*(1+'Método 3'!$P65)</f>
        <v>2.2926807603481967</v>
      </c>
      <c r="S65" s="4">
        <f>'Método 3'!$O65*(1+'Método 3'!$P65)</f>
        <v>4.7272893772893774</v>
      </c>
      <c r="T65" s="4">
        <f>IF('Método 3'!$J65&gt;'Método 3'!$K65,3,IF('Método 3'!$K65='Método 3'!$J65,1,0))</f>
        <v>3</v>
      </c>
      <c r="U65" s="4">
        <f>IF('Método 3'!$J65&lt;'Método 3'!$K65,3,IF('Método 3'!$K65='Método 3'!$J65,1,0))</f>
        <v>0</v>
      </c>
      <c r="V65" s="4">
        <f>(1/'Método 3'!$Q65)*3+(1/'Método 3'!$R65)*1</f>
        <v>1.4930456007128745</v>
      </c>
      <c r="W65" s="4">
        <f>(1/'Método 3'!$S65)*3+(1/'Método 3'!$R65)*1</f>
        <v>1.0707837743597692</v>
      </c>
      <c r="X65" s="4">
        <f>COUNTIF($G$1:G64,G65)+1</f>
        <v>4</v>
      </c>
      <c r="Y65" s="4">
        <f>COUNTIF($H$1:H64,H65)+1</f>
        <v>4</v>
      </c>
      <c r="Z65" s="2">
        <f>IFERROR(AVERAGEIFS($T$1:T64,$G$1:G64,G65,$X$1:X64,"&gt;="&amp;(X65-5)),"")</f>
        <v>1</v>
      </c>
      <c r="AA65" s="2">
        <f>IFERROR(AVERAGEIFS($U$1:U64,$H$1:H64,H65,$Y$1:Y64,"&gt;="&amp;(Y65-5)),"")</f>
        <v>0.33333333333333331</v>
      </c>
      <c r="AB65" s="2">
        <f>IFERROR(AVERAGEIFS($V$1:V64,$J$1:J64,J65,$Z$1:Z64,"&gt;="&amp;(Z65-5)),"")</f>
        <v>1.4842352715725511</v>
      </c>
      <c r="AC65" s="2">
        <f>IFERROR(AVERAGEIFS($W$1:W64,$K$1:K64,K65,$AA$1:AA64,"&gt;="&amp;(AA65-5)),"")</f>
        <v>1.0347092787824714</v>
      </c>
      <c r="AD65" s="13">
        <f>Tabela53[[#This Row],[md_exPT_H_6]]-Tabela53[[#This Row],[md_exPT_A_6]]</f>
        <v>0.44952599279007965</v>
      </c>
      <c r="AE65" s="14">
        <f>IF(Tabela53[[#This Row],[HT_Goals_H]]&gt;Tabela53[[#This Row],[HT_Goals_A]],Tabela53[[#This Row],[HT_Odds_H]]-1,-1)</f>
        <v>1.6</v>
      </c>
      <c r="AF65" s="14">
        <f>IF(Tabela53[[#This Row],[HT_Goals_H]]=Tabela53[[#This Row],[HT_Goals_A]],Tabela53[[#This Row],[HT_Odds_H]]-1,-1)</f>
        <v>-1</v>
      </c>
      <c r="AG65" s="14">
        <f>IF(Tabela53[[#This Row],[HT_Goals_H]]&lt;Tabela53[[#This Row],[HT_Goals_A]],Tabela53[[#This Row],[HT_Odds_H]]-1,-1)</f>
        <v>-1</v>
      </c>
      <c r="AH65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65" s="13">
        <f>IF(AND(Tabela53[[#This Row],[Odd_real_HHT]]&gt;2.5,Tabela53[[#This Row],[Odd_real_HHT]]&lt;3.3,Tabela53[[#This Row],[xpPT_H_HT]]&gt;1.39,Tabela53[[#This Row],[xpPT_H_HT]]&lt;1.59),1,0)</f>
        <v>1</v>
      </c>
      <c r="AJ6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5" s="28">
        <f>IF(Tabela53[[#This Row],[Método 1]]=1,0,IF(Tabela53[[#This Row],[dif_xp_H_A]]&lt;=0.354,1,IF(Tabela53[[#This Row],[dif_xp_H_A]]&gt;=0.499,1,0)))</f>
        <v>0</v>
      </c>
      <c r="AL65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65" s="29">
        <f>IF(AND(Tabela53[[#This Row],[dif_xp_H_A]]&gt;0.354,(Tabela53[[#This Row],[dif_xp_H_A]]&lt;0.499)),1,0)</f>
        <v>1</v>
      </c>
    </row>
    <row r="66" spans="1:39" x14ac:dyDescent="0.3">
      <c r="A66" s="16">
        <v>65</v>
      </c>
      <c r="B66" s="8">
        <v>5406497</v>
      </c>
      <c r="C66" s="9" t="s">
        <v>14</v>
      </c>
      <c r="D66" s="9" t="s">
        <v>15</v>
      </c>
      <c r="E66" s="10">
        <v>45066.770833333343</v>
      </c>
      <c r="F66" s="9">
        <v>7</v>
      </c>
      <c r="G66" s="9" t="s">
        <v>33</v>
      </c>
      <c r="H66" s="9" t="s">
        <v>22</v>
      </c>
      <c r="I66" s="9" t="str">
        <f>IF(Tabela53[[#This Row],[HT_Goals_A]]&lt;Tabela53[[#This Row],[HT_Goals_H]],"H",IF(Tabela53[[#This Row],[HT_Goals_A]]=Tabela53[[#This Row],[HT_Goals_H]],"D","A"))</f>
        <v>D</v>
      </c>
      <c r="J66" s="9">
        <v>1</v>
      </c>
      <c r="K66" s="9">
        <v>1</v>
      </c>
      <c r="L66" s="9">
        <v>2</v>
      </c>
      <c r="M66" s="9">
        <v>4.33</v>
      </c>
      <c r="N66" s="9">
        <v>2.0499999999999998</v>
      </c>
      <c r="O66" s="9">
        <v>2.75</v>
      </c>
      <c r="P66" s="4">
        <f>((1/'Método 3'!$M66)+(1/'Método 3'!$N66)+(1/'Método 3'!$O66)-1)</f>
        <v>8.2388123902234156E-2</v>
      </c>
      <c r="Q66" s="4">
        <f>'Método 3'!$M66*(1+'Método 3'!$P66)</f>
        <v>4.6867405764966739</v>
      </c>
      <c r="R66" s="4">
        <f>'Método 3'!$N66*(1+'Método 3'!$P66)</f>
        <v>2.2188956539995797</v>
      </c>
      <c r="S66" s="4">
        <f>'Método 3'!$O66*(1+'Método 3'!$P66)</f>
        <v>2.9765673407311439</v>
      </c>
      <c r="T66" s="4">
        <f>IF('Método 3'!$J66&gt;'Método 3'!$K66,3,IF('Método 3'!$K66='Método 3'!$J66,1,0))</f>
        <v>1</v>
      </c>
      <c r="U66" s="4">
        <f>IF('Método 3'!$J66&lt;'Método 3'!$K66,3,IF('Método 3'!$K66='Método 3'!$J66,1,0))</f>
        <v>1</v>
      </c>
      <c r="V66" s="4">
        <f>(1/'Método 3'!$Q66)*3+(1/'Método 3'!$R66)*1</f>
        <v>1.0907783433945841</v>
      </c>
      <c r="W66" s="4">
        <f>(1/'Método 3'!$S66)*3+(1/'Método 3'!$R66)*1</f>
        <v>1.4585470166341805</v>
      </c>
      <c r="X66" s="4">
        <f>COUNTIF($G$1:G65,G66)+1</f>
        <v>4</v>
      </c>
      <c r="Y66" s="4">
        <f>COUNTIF($H$1:H65,H66)+1</f>
        <v>4</v>
      </c>
      <c r="Z66" s="2">
        <f>IFERROR(AVERAGEIFS($T$1:T65,$G$1:G65,G66,$X$1:X65,"&gt;="&amp;(X66-5)),"")</f>
        <v>2.3333333333333335</v>
      </c>
      <c r="AA66" s="2">
        <f>IFERROR(AVERAGEIFS($U$1:U65,$H$1:H65,H66,$Y$1:Y65,"&gt;="&amp;(Y66-5)),"")</f>
        <v>1.3333333333333333</v>
      </c>
      <c r="AB66" s="2">
        <f>IFERROR(AVERAGEIFS($V$1:V65,$J$1:J65,J66,$Z$1:Z65,"&gt;="&amp;(Z66-5)),"")</f>
        <v>1.4846548110554236</v>
      </c>
      <c r="AC66" s="2">
        <f>IFERROR(AVERAGEIFS($W$1:W65,$K$1:K65,K66,$AA$1:AA65,"&gt;="&amp;(AA66-5)),"")</f>
        <v>1.1376745810547375</v>
      </c>
      <c r="AD66" s="13">
        <f>Tabela53[[#This Row],[md_exPT_H_6]]-Tabela53[[#This Row],[md_exPT_A_6]]</f>
        <v>0.34698023000068612</v>
      </c>
      <c r="AE66" s="14">
        <f>IF(Tabela53[[#This Row],[HT_Goals_H]]&gt;Tabela53[[#This Row],[HT_Goals_A]],Tabela53[[#This Row],[HT_Odds_H]]-1,-1)</f>
        <v>-1</v>
      </c>
      <c r="AF66" s="14">
        <f>IF(Tabela53[[#This Row],[HT_Goals_H]]=Tabela53[[#This Row],[HT_Goals_A]],Tabela53[[#This Row],[HT_Odds_H]]-1,-1)</f>
        <v>3.33</v>
      </c>
      <c r="AG66" s="14">
        <f>IF(Tabela53[[#This Row],[HT_Goals_H]]&lt;Tabela53[[#This Row],[HT_Goals_A]],Tabela53[[#This Row],[HT_Odds_H]]-1,-1)</f>
        <v>-1</v>
      </c>
      <c r="AH6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6" s="13">
        <f>IF(AND(Tabela53[[#This Row],[Odd_real_HHT]]&gt;2.5,Tabela53[[#This Row],[Odd_real_HHT]]&lt;3.3,Tabela53[[#This Row],[xpPT_H_HT]]&gt;1.39,Tabela53[[#This Row],[xpPT_H_HT]]&lt;1.59),1,0)</f>
        <v>0</v>
      </c>
      <c r="AJ66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66" s="28">
        <f>IF(Tabela53[[#This Row],[Método 1]]=1,0,IF(Tabela53[[#This Row],[dif_xp_H_A]]&lt;=0.354,1,IF(Tabela53[[#This Row],[dif_xp_H_A]]&gt;=0.499,1,0)))</f>
        <v>1</v>
      </c>
      <c r="AL6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66" s="29">
        <f>IF(AND(Tabela53[[#This Row],[dif_xp_H_A]]&gt;0.354,(Tabela53[[#This Row],[dif_xp_H_A]]&lt;0.499)),1,0)</f>
        <v>0</v>
      </c>
    </row>
    <row r="67" spans="1:39" x14ac:dyDescent="0.3">
      <c r="A67" s="17">
        <v>66</v>
      </c>
      <c r="B67" s="6">
        <v>5406499</v>
      </c>
      <c r="C67" s="2" t="s">
        <v>14</v>
      </c>
      <c r="D67" s="2" t="s">
        <v>15</v>
      </c>
      <c r="E67" s="7">
        <v>45066.770833333343</v>
      </c>
      <c r="F67" s="2">
        <v>7</v>
      </c>
      <c r="G67" s="2" t="s">
        <v>17</v>
      </c>
      <c r="H67" s="2" t="s">
        <v>21</v>
      </c>
      <c r="I67" s="2" t="str">
        <f>IF(Tabela53[[#This Row],[HT_Goals_A]]&lt;Tabela53[[#This Row],[HT_Goals_H]],"H",IF(Tabela53[[#This Row],[HT_Goals_A]]=Tabela53[[#This Row],[HT_Goals_H]],"D","A"))</f>
        <v>H</v>
      </c>
      <c r="J67" s="2">
        <v>2</v>
      </c>
      <c r="K67" s="2">
        <v>1</v>
      </c>
      <c r="L67" s="2">
        <v>3</v>
      </c>
      <c r="M67" s="2">
        <v>3</v>
      </c>
      <c r="N67" s="2">
        <v>2.2000000000000002</v>
      </c>
      <c r="O67" s="2">
        <v>3.5</v>
      </c>
      <c r="P67" s="4">
        <f>((1/'Método 3'!$M67)+(1/'Método 3'!$N67)+(1/'Método 3'!$O67)-1)</f>
        <v>7.3593073593073655E-2</v>
      </c>
      <c r="Q67" s="4">
        <f>'Método 3'!$M67*(1+'Método 3'!$P67)</f>
        <v>3.220779220779221</v>
      </c>
      <c r="R67" s="4">
        <f>'Método 3'!$N67*(1+'Método 3'!$P67)</f>
        <v>2.3619047619047624</v>
      </c>
      <c r="S67" s="4">
        <f>'Método 3'!$O67*(1+'Método 3'!$P67)</f>
        <v>3.7575757575757578</v>
      </c>
      <c r="T67" s="4">
        <f>IF('Método 3'!$J67&gt;'Método 3'!$K67,3,IF('Método 3'!$K67='Método 3'!$J67,1,0))</f>
        <v>3</v>
      </c>
      <c r="U67" s="4">
        <f>IF('Método 3'!$J67&lt;'Método 3'!$K67,3,IF('Método 3'!$K67='Método 3'!$J67,1,0))</f>
        <v>0</v>
      </c>
      <c r="V67" s="4">
        <f>(1/'Método 3'!$Q67)*3+(1/'Método 3'!$R67)*1</f>
        <v>1.3548387096774193</v>
      </c>
      <c r="W67" s="4">
        <f>(1/'Método 3'!$S67)*3+(1/'Método 3'!$R67)*1</f>
        <v>1.221774193548387</v>
      </c>
      <c r="X67" s="4">
        <f>COUNTIF($G$1:G66,G67)+1</f>
        <v>4</v>
      </c>
      <c r="Y67" s="4">
        <f>COUNTIF($H$1:H66,H67)+1</f>
        <v>4</v>
      </c>
      <c r="Z67" s="2">
        <f>IFERROR(AVERAGEIFS($T$1:T66,$G$1:G66,G67,$X$1:X66,"&gt;="&amp;(X67-5)),"")</f>
        <v>1.3333333333333333</v>
      </c>
      <c r="AA67" s="2">
        <f>IFERROR(AVERAGEIFS($U$1:U66,$H$1:H66,H67,$Y$1:Y66,"&gt;="&amp;(Y67-5)),"")</f>
        <v>1</v>
      </c>
      <c r="AB67" s="2">
        <f>IFERROR(AVERAGEIFS($V$1:V66,$J$1:J66,J67,$Z$1:Z66,"&gt;="&amp;(Z67-5)),"")</f>
        <v>1.475497703714387</v>
      </c>
      <c r="AC67" s="2">
        <f>IFERROR(AVERAGEIFS($W$1:W66,$K$1:K66,K67,$AA$1:AA66,"&gt;="&amp;(AA67-5)),"")</f>
        <v>1.1529542208442347</v>
      </c>
      <c r="AD67" s="13">
        <f>Tabela53[[#This Row],[md_exPT_H_6]]-Tabela53[[#This Row],[md_exPT_A_6]]</f>
        <v>0.32254348287015233</v>
      </c>
      <c r="AE67" s="14">
        <f>IF(Tabela53[[#This Row],[HT_Goals_H]]&gt;Tabela53[[#This Row],[HT_Goals_A]],Tabela53[[#This Row],[HT_Odds_H]]-1,-1)</f>
        <v>2</v>
      </c>
      <c r="AF67" s="14">
        <f>IF(Tabela53[[#This Row],[HT_Goals_H]]=Tabela53[[#This Row],[HT_Goals_A]],Tabela53[[#This Row],[HT_Odds_H]]-1,-1)</f>
        <v>-1</v>
      </c>
      <c r="AG67" s="14">
        <f>IF(Tabela53[[#This Row],[HT_Goals_H]]&lt;Tabela53[[#This Row],[HT_Goals_A]],Tabela53[[#This Row],[HT_Odds_H]]-1,-1)</f>
        <v>-1</v>
      </c>
      <c r="AH6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7" s="13">
        <f>IF(AND(Tabela53[[#This Row],[Odd_real_HHT]]&gt;2.5,Tabela53[[#This Row],[Odd_real_HHT]]&lt;3.3,Tabela53[[#This Row],[xpPT_H_HT]]&gt;1.39,Tabela53[[#This Row],[xpPT_H_HT]]&lt;1.59),1,0)</f>
        <v>0</v>
      </c>
      <c r="AJ6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67" s="28">
        <f>IF(Tabela53[[#This Row],[Método 1]]=1,0,IF(Tabela53[[#This Row],[dif_xp_H_A]]&lt;=0.354,1,IF(Tabela53[[#This Row],[dif_xp_H_A]]&gt;=0.499,1,0)))</f>
        <v>1</v>
      </c>
      <c r="AL6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67" s="29">
        <f>IF(AND(Tabela53[[#This Row],[dif_xp_H_A]]&gt;0.354,(Tabela53[[#This Row],[dif_xp_H_A]]&lt;0.499)),1,0)</f>
        <v>0</v>
      </c>
    </row>
    <row r="68" spans="1:39" x14ac:dyDescent="0.3">
      <c r="A68" s="16">
        <v>67</v>
      </c>
      <c r="B68" s="8">
        <v>5406493</v>
      </c>
      <c r="C68" s="9" t="s">
        <v>14</v>
      </c>
      <c r="D68" s="9" t="s">
        <v>15</v>
      </c>
      <c r="E68" s="10">
        <v>45066.875</v>
      </c>
      <c r="F68" s="9">
        <v>7</v>
      </c>
      <c r="G68" s="9" t="s">
        <v>31</v>
      </c>
      <c r="H68" s="9" t="s">
        <v>16</v>
      </c>
      <c r="I68" s="9" t="str">
        <f>IF(Tabela53[[#This Row],[HT_Goals_A]]&lt;Tabela53[[#This Row],[HT_Goals_H]],"H",IF(Tabela53[[#This Row],[HT_Goals_A]]=Tabela53[[#This Row],[HT_Goals_H]],"D","A"))</f>
        <v>D</v>
      </c>
      <c r="J68" s="9">
        <v>0</v>
      </c>
      <c r="K68" s="9">
        <v>0</v>
      </c>
      <c r="L68" s="9">
        <v>0</v>
      </c>
      <c r="M68" s="9">
        <v>4.75</v>
      </c>
      <c r="N68" s="9">
        <v>2.1</v>
      </c>
      <c r="O68" s="9">
        <v>2.6</v>
      </c>
      <c r="P68" s="4">
        <f>((1/'Método 3'!$M68)+(1/'Método 3'!$N68)+(1/'Método 3'!$O68)-1)</f>
        <v>7.1332176595334307E-2</v>
      </c>
      <c r="Q68" s="4">
        <f>'Método 3'!$M68*(1+'Método 3'!$P68)</f>
        <v>5.0888278388278376</v>
      </c>
      <c r="R68" s="4">
        <f>'Método 3'!$N68*(1+'Método 3'!$P68)</f>
        <v>2.2497975708502023</v>
      </c>
      <c r="S68" s="4">
        <f>'Método 3'!$O68*(1+'Método 3'!$P68)</f>
        <v>2.7854636591478692</v>
      </c>
      <c r="T68" s="4">
        <f>IF('Método 3'!$J68&gt;'Método 3'!$K68,3,IF('Método 3'!$K68='Método 3'!$J68,1,0))</f>
        <v>1</v>
      </c>
      <c r="U68" s="4">
        <f>IF('Método 3'!$J68&lt;'Método 3'!$K68,3,IF('Método 3'!$K68='Método 3'!$J68,1,0))</f>
        <v>1</v>
      </c>
      <c r="V68" s="4">
        <f>(1/'Método 3'!$Q68)*3+(1/'Método 3'!$R68)*1</f>
        <v>1.0340111570991544</v>
      </c>
      <c r="W68" s="4">
        <f>(1/'Método 3'!$S68)*3+(1/'Método 3'!$R68)*1</f>
        <v>1.5215044088536982</v>
      </c>
      <c r="X68" s="4">
        <f>COUNTIF($G$1:G67,G68)+1</f>
        <v>4</v>
      </c>
      <c r="Y68" s="4">
        <f>COUNTIF($H$1:H67,H68)+1</f>
        <v>3</v>
      </c>
      <c r="Z68" s="2">
        <f>IFERROR(AVERAGEIFS($T$1:T67,$G$1:G67,G68,$X$1:X67,"&gt;="&amp;(X68-5)),"")</f>
        <v>2.3333333333333335</v>
      </c>
      <c r="AA68" s="2">
        <f>IFERROR(AVERAGEIFS($U$1:U67,$H$1:H67,H68,$Y$1:Y67,"&gt;="&amp;(Y68-5)),"")</f>
        <v>1.5</v>
      </c>
      <c r="AB68" s="2">
        <f>IFERROR(AVERAGEIFS($V$1:V67,$J$1:J67,J68,$Z$1:Z67,"&gt;="&amp;(Z68-5)),"")</f>
        <v>1.4746107437768448</v>
      </c>
      <c r="AC68" s="2">
        <f>IFERROR(AVERAGEIFS($W$1:W67,$K$1:K67,K68,$AA$1:AA67,"&gt;="&amp;(AA68-5)),"")</f>
        <v>1.0363490285814394</v>
      </c>
      <c r="AD68" s="13">
        <f>Tabela53[[#This Row],[md_exPT_H_6]]-Tabela53[[#This Row],[md_exPT_A_6]]</f>
        <v>0.43826171519540535</v>
      </c>
      <c r="AE68" s="14">
        <f>IF(Tabela53[[#This Row],[HT_Goals_H]]&gt;Tabela53[[#This Row],[HT_Goals_A]],Tabela53[[#This Row],[HT_Odds_H]]-1,-1)</f>
        <v>-1</v>
      </c>
      <c r="AF68" s="14">
        <f>IF(Tabela53[[#This Row],[HT_Goals_H]]=Tabela53[[#This Row],[HT_Goals_A]],Tabela53[[#This Row],[HT_Odds_H]]-1,-1)</f>
        <v>3.75</v>
      </c>
      <c r="AG68" s="14">
        <f>IF(Tabela53[[#This Row],[HT_Goals_H]]&lt;Tabela53[[#This Row],[HT_Goals_A]],Tabela53[[#This Row],[HT_Odds_H]]-1,-1)</f>
        <v>-1</v>
      </c>
      <c r="AH6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8" s="13">
        <f>IF(AND(Tabela53[[#This Row],[Odd_real_HHT]]&gt;2.5,Tabela53[[#This Row],[Odd_real_HHT]]&lt;3.3,Tabela53[[#This Row],[xpPT_H_HT]]&gt;1.39,Tabela53[[#This Row],[xpPT_H_HT]]&lt;1.59),1,0)</f>
        <v>0</v>
      </c>
      <c r="AJ6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8" s="28">
        <f>IF(Tabela53[[#This Row],[Método 1]]=1,0,IF(Tabela53[[#This Row],[dif_xp_H_A]]&lt;=0.354,1,IF(Tabela53[[#This Row],[dif_xp_H_A]]&gt;=0.499,1,0)))</f>
        <v>0</v>
      </c>
      <c r="AL68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68" s="29">
        <f>IF(AND(Tabela53[[#This Row],[dif_xp_H_A]]&gt;0.354,(Tabela53[[#This Row],[dif_xp_H_A]]&lt;0.499)),1,0)</f>
        <v>1</v>
      </c>
    </row>
    <row r="69" spans="1:39" x14ac:dyDescent="0.3">
      <c r="A69" s="17">
        <v>68</v>
      </c>
      <c r="B69" s="6">
        <v>5406490</v>
      </c>
      <c r="C69" s="2" t="s">
        <v>14</v>
      </c>
      <c r="D69" s="2" t="s">
        <v>15</v>
      </c>
      <c r="E69" s="7">
        <v>45067.666666666657</v>
      </c>
      <c r="F69" s="2">
        <v>7</v>
      </c>
      <c r="G69" s="2" t="s">
        <v>23</v>
      </c>
      <c r="H69" s="2" t="s">
        <v>24</v>
      </c>
      <c r="I69" s="2" t="str">
        <f>IF(Tabela53[[#This Row],[HT_Goals_A]]&lt;Tabela53[[#This Row],[HT_Goals_H]],"H",IF(Tabela53[[#This Row],[HT_Goals_A]]=Tabela53[[#This Row],[HT_Goals_H]],"D","A"))</f>
        <v>D</v>
      </c>
      <c r="J69" s="2">
        <v>0</v>
      </c>
      <c r="K69" s="2">
        <v>0</v>
      </c>
      <c r="L69" s="2">
        <v>0</v>
      </c>
      <c r="M69" s="2">
        <v>2</v>
      </c>
      <c r="N69" s="2">
        <v>2.2999999999999998</v>
      </c>
      <c r="O69" s="2">
        <v>7</v>
      </c>
      <c r="P69" s="4">
        <f>((1/'Método 3'!$M69)+(1/'Método 3'!$N69)+(1/'Método 3'!$O69)-1)</f>
        <v>7.7639751552795122E-2</v>
      </c>
      <c r="Q69" s="4">
        <f>'Método 3'!$M69*(1+'Método 3'!$P69)</f>
        <v>2.1552795031055902</v>
      </c>
      <c r="R69" s="4">
        <f>'Método 3'!$N69*(1+'Método 3'!$P69)</f>
        <v>2.4785714285714286</v>
      </c>
      <c r="S69" s="4">
        <f>'Método 3'!$O69*(1+'Método 3'!$P69)</f>
        <v>7.5434782608695663</v>
      </c>
      <c r="T69" s="4">
        <f>IF('Método 3'!$J69&gt;'Método 3'!$K69,3,IF('Método 3'!$K69='Método 3'!$J69,1,0))</f>
        <v>1</v>
      </c>
      <c r="U69" s="4">
        <f>IF('Método 3'!$J69&lt;'Método 3'!$K69,3,IF('Método 3'!$K69='Método 3'!$J69,1,0))</f>
        <v>1</v>
      </c>
      <c r="V69" s="4">
        <f>(1/'Método 3'!$Q69)*3+(1/'Método 3'!$R69)*1</f>
        <v>1.7953890489913544</v>
      </c>
      <c r="W69" s="4">
        <f>(1/'Método 3'!$S69)*3+(1/'Método 3'!$R69)*1</f>
        <v>0.80115273775216134</v>
      </c>
      <c r="X69" s="4">
        <f>COUNTIF($G$1:G68,G69)+1</f>
        <v>4</v>
      </c>
      <c r="Y69" s="4">
        <f>COUNTIF($H$1:H68,H69)+1</f>
        <v>4</v>
      </c>
      <c r="Z69" s="2">
        <f>IFERROR(AVERAGEIFS($T$1:T68,$G$1:G68,G69,$X$1:X68,"&gt;="&amp;(X69-5)),"")</f>
        <v>2</v>
      </c>
      <c r="AA69" s="2">
        <f>IFERROR(AVERAGEIFS($U$1:U68,$H$1:H68,H69,$Y$1:Y68,"&gt;="&amp;(Y69-5)),"")</f>
        <v>0.33333333333333331</v>
      </c>
      <c r="AB69" s="2">
        <f>IFERROR(AVERAGEIFS($V$1:V68,$J$1:J68,J69,$Z$1:Z68,"&gt;="&amp;(Z69-5)),"")</f>
        <v>1.4501329889614174</v>
      </c>
      <c r="AC69" s="2">
        <f>IFERROR(AVERAGEIFS($W$1:W68,$K$1:K68,K69,$AA$1:AA68,"&gt;="&amp;(AA69-5)),"")</f>
        <v>1.0574427407671898</v>
      </c>
      <c r="AD69" s="13">
        <f>Tabela53[[#This Row],[md_exPT_H_6]]-Tabela53[[#This Row],[md_exPT_A_6]]</f>
        <v>0.3926902481942276</v>
      </c>
      <c r="AE69" s="14">
        <f>IF(Tabela53[[#This Row],[HT_Goals_H]]&gt;Tabela53[[#This Row],[HT_Goals_A]],Tabela53[[#This Row],[HT_Odds_H]]-1,-1)</f>
        <v>-1</v>
      </c>
      <c r="AF69" s="14">
        <f>IF(Tabela53[[#This Row],[HT_Goals_H]]=Tabela53[[#This Row],[HT_Goals_A]],Tabela53[[#This Row],[HT_Odds_H]]-1,-1)</f>
        <v>1</v>
      </c>
      <c r="AG69" s="14">
        <f>IF(Tabela53[[#This Row],[HT_Goals_H]]&lt;Tabela53[[#This Row],[HT_Goals_A]],Tabela53[[#This Row],[HT_Odds_H]]-1,-1)</f>
        <v>-1</v>
      </c>
      <c r="AH6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69" s="13">
        <f>IF(AND(Tabela53[[#This Row],[Odd_real_HHT]]&gt;2.5,Tabela53[[#This Row],[Odd_real_HHT]]&lt;3.3,Tabela53[[#This Row],[xpPT_H_HT]]&gt;1.39,Tabela53[[#This Row],[xpPT_H_HT]]&lt;1.59),1,0)</f>
        <v>0</v>
      </c>
      <c r="AJ6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69" s="28">
        <f>IF(Tabela53[[#This Row],[Método 1]]=1,0,IF(Tabela53[[#This Row],[dif_xp_H_A]]&lt;=0.354,1,IF(Tabela53[[#This Row],[dif_xp_H_A]]&gt;=0.499,1,0)))</f>
        <v>0</v>
      </c>
      <c r="AL69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69" s="29">
        <f>IF(AND(Tabela53[[#This Row],[dif_xp_H_A]]&gt;0.354,(Tabela53[[#This Row],[dif_xp_H_A]]&lt;0.499)),1,0)</f>
        <v>1</v>
      </c>
    </row>
    <row r="70" spans="1:39" x14ac:dyDescent="0.3">
      <c r="A70" s="16">
        <v>69</v>
      </c>
      <c r="B70" s="8">
        <v>5406496</v>
      </c>
      <c r="C70" s="9" t="s">
        <v>14</v>
      </c>
      <c r="D70" s="9" t="s">
        <v>15</v>
      </c>
      <c r="E70" s="10">
        <v>45067.770833333343</v>
      </c>
      <c r="F70" s="9">
        <v>7</v>
      </c>
      <c r="G70" s="9" t="s">
        <v>25</v>
      </c>
      <c r="H70" s="9" t="s">
        <v>30</v>
      </c>
      <c r="I70" s="9" t="str">
        <f>IF(Tabela53[[#This Row],[HT_Goals_A]]&lt;Tabela53[[#This Row],[HT_Goals_H]],"H",IF(Tabela53[[#This Row],[HT_Goals_A]]=Tabela53[[#This Row],[HT_Goals_H]],"D","A"))</f>
        <v>H</v>
      </c>
      <c r="J70" s="9">
        <v>2</v>
      </c>
      <c r="K70" s="9">
        <v>0</v>
      </c>
      <c r="L70" s="9">
        <v>2</v>
      </c>
      <c r="M70" s="9">
        <v>2.88</v>
      </c>
      <c r="N70" s="9">
        <v>2.0499999999999998</v>
      </c>
      <c r="O70" s="9">
        <v>4</v>
      </c>
      <c r="P70" s="4">
        <f>((1/'Método 3'!$M70)+(1/'Método 3'!$N70)+(1/'Método 3'!$O70)-1)</f>
        <v>8.5027100271002798E-2</v>
      </c>
      <c r="Q70" s="4">
        <f>'Método 3'!$M70*(1+'Método 3'!$P70)</f>
        <v>3.1248780487804879</v>
      </c>
      <c r="R70" s="4">
        <f>'Método 3'!$N70*(1+'Método 3'!$P70)</f>
        <v>2.2243055555555555</v>
      </c>
      <c r="S70" s="4">
        <f>'Método 3'!$O70*(1+'Método 3'!$P70)</f>
        <v>4.3401084010840112</v>
      </c>
      <c r="T70" s="4">
        <f>IF('Método 3'!$J70&gt;'Método 3'!$K70,3,IF('Método 3'!$K70='Método 3'!$J70,1,0))</f>
        <v>3</v>
      </c>
      <c r="U70" s="4">
        <f>IF('Método 3'!$J70&lt;'Método 3'!$K70,3,IF('Método 3'!$K70='Método 3'!$J70,1,0))</f>
        <v>0</v>
      </c>
      <c r="V70" s="4">
        <f>(1/'Método 3'!$Q70)*3+(1/'Método 3'!$R70)*1</f>
        <v>1.4096159850140493</v>
      </c>
      <c r="W70" s="4">
        <f>(1/'Método 3'!$S70)*3+(1/'Método 3'!$R70)*1</f>
        <v>1.1408054948485793</v>
      </c>
      <c r="X70" s="4">
        <f>COUNTIF($G$1:G69,G70)+1</f>
        <v>4</v>
      </c>
      <c r="Y70" s="4">
        <f>COUNTIF($H$1:H69,H70)+1</f>
        <v>4</v>
      </c>
      <c r="Z70" s="2">
        <f>IFERROR(AVERAGEIFS($T$1:T69,$G$1:G69,G70,$X$1:X69,"&gt;="&amp;(X70-5)),"")</f>
        <v>1.6666666666666667</v>
      </c>
      <c r="AA70" s="2">
        <f>IFERROR(AVERAGEIFS($U$1:U69,$H$1:H69,H70,$Y$1:Y69,"&gt;="&amp;(Y70-5)),"")</f>
        <v>0.33333333333333331</v>
      </c>
      <c r="AB70" s="2">
        <f>IFERROR(AVERAGEIFS($V$1:V69,$J$1:J69,J70,$Z$1:Z69,"&gt;="&amp;(Z70-5)),"")</f>
        <v>1.4582607045662488</v>
      </c>
      <c r="AC70" s="2">
        <f>IFERROR(AVERAGEIFS($W$1:W69,$K$1:K69,K70,$AA$1:AA69,"&gt;="&amp;(AA70-5)),"")</f>
        <v>1.0467639906415636</v>
      </c>
      <c r="AD70" s="13">
        <f>Tabela53[[#This Row],[md_exPT_H_6]]-Tabela53[[#This Row],[md_exPT_A_6]]</f>
        <v>0.41149671392468523</v>
      </c>
      <c r="AE70" s="14">
        <f>IF(Tabela53[[#This Row],[HT_Goals_H]]&gt;Tabela53[[#This Row],[HT_Goals_A]],Tabela53[[#This Row],[HT_Odds_H]]-1,-1)</f>
        <v>1.88</v>
      </c>
      <c r="AF70" s="14">
        <f>IF(Tabela53[[#This Row],[HT_Goals_H]]=Tabela53[[#This Row],[HT_Goals_A]],Tabela53[[#This Row],[HT_Odds_H]]-1,-1)</f>
        <v>-1</v>
      </c>
      <c r="AG70" s="14">
        <f>IF(Tabela53[[#This Row],[HT_Goals_H]]&lt;Tabela53[[#This Row],[HT_Goals_A]],Tabela53[[#This Row],[HT_Odds_H]]-1,-1)</f>
        <v>-1</v>
      </c>
      <c r="AH70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70" s="13">
        <f>IF(AND(Tabela53[[#This Row],[Odd_real_HHT]]&gt;2.5,Tabela53[[#This Row],[Odd_real_HHT]]&lt;3.3,Tabela53[[#This Row],[xpPT_H_HT]]&gt;1.39,Tabela53[[#This Row],[xpPT_H_HT]]&lt;1.59),1,0)</f>
        <v>1</v>
      </c>
      <c r="AJ7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0" s="28">
        <f>IF(Tabela53[[#This Row],[Método 1]]=1,0,IF(Tabela53[[#This Row],[dif_xp_H_A]]&lt;=0.354,1,IF(Tabela53[[#This Row],[dif_xp_H_A]]&gt;=0.499,1,0)))</f>
        <v>0</v>
      </c>
      <c r="AL70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70" s="29">
        <f>IF(AND(Tabela53[[#This Row],[dif_xp_H_A]]&gt;0.354,(Tabela53[[#This Row],[dif_xp_H_A]]&lt;0.499)),1,0)</f>
        <v>1</v>
      </c>
    </row>
    <row r="71" spans="1:39" x14ac:dyDescent="0.3">
      <c r="A71" s="17">
        <v>70</v>
      </c>
      <c r="B71" s="6">
        <v>5406495</v>
      </c>
      <c r="C71" s="2" t="s">
        <v>14</v>
      </c>
      <c r="D71" s="2" t="s">
        <v>15</v>
      </c>
      <c r="E71" s="7">
        <v>45068.833333333343</v>
      </c>
      <c r="F71" s="2">
        <v>7</v>
      </c>
      <c r="G71" s="2" t="s">
        <v>29</v>
      </c>
      <c r="H71" s="2" t="s">
        <v>27</v>
      </c>
      <c r="I71" s="2" t="str">
        <f>IF(Tabela53[[#This Row],[HT_Goals_A]]&lt;Tabela53[[#This Row],[HT_Goals_H]],"H",IF(Tabela53[[#This Row],[HT_Goals_A]]=Tabela53[[#This Row],[HT_Goals_H]],"D","A"))</f>
        <v>A</v>
      </c>
      <c r="J71" s="2">
        <v>0</v>
      </c>
      <c r="K71" s="2">
        <v>1</v>
      </c>
      <c r="L71" s="2">
        <v>1</v>
      </c>
      <c r="M71" s="2">
        <v>2.2000000000000002</v>
      </c>
      <c r="N71" s="2">
        <v>2.2000000000000002</v>
      </c>
      <c r="O71" s="2">
        <v>6</v>
      </c>
      <c r="P71" s="4">
        <f>((1/'Método 3'!$M71)+(1/'Método 3'!$N71)+(1/'Método 3'!$O71)-1)</f>
        <v>7.575757575757569E-2</v>
      </c>
      <c r="Q71" s="4">
        <f>'Método 3'!$M71*(1+'Método 3'!$P71)</f>
        <v>2.3666666666666667</v>
      </c>
      <c r="R71" s="4">
        <f>'Método 3'!$N71*(1+'Método 3'!$P71)</f>
        <v>2.3666666666666667</v>
      </c>
      <c r="S71" s="4">
        <f>'Método 3'!$O71*(1+'Método 3'!$P71)</f>
        <v>6.4545454545454541</v>
      </c>
      <c r="T71" s="4">
        <f>IF('Método 3'!$J71&gt;'Método 3'!$K71,3,IF('Método 3'!$K71='Método 3'!$J71,1,0))</f>
        <v>0</v>
      </c>
      <c r="U71" s="4">
        <f>IF('Método 3'!$J71&lt;'Método 3'!$K71,3,IF('Método 3'!$K71='Método 3'!$J71,1,0))</f>
        <v>3</v>
      </c>
      <c r="V71" s="4">
        <f>(1/'Método 3'!$Q71)*3+(1/'Método 3'!$R71)*1</f>
        <v>1.6901408450704225</v>
      </c>
      <c r="W71" s="4">
        <f>(1/'Método 3'!$S71)*3+(1/'Método 3'!$R71)*1</f>
        <v>0.88732394366197187</v>
      </c>
      <c r="X71" s="4">
        <f>COUNTIF($G$1:G70,G71)+1</f>
        <v>4</v>
      </c>
      <c r="Y71" s="4">
        <f>COUNTIF($H$1:H70,H71)+1</f>
        <v>4</v>
      </c>
      <c r="Z71" s="2">
        <f>IFERROR(AVERAGEIFS($T$1:T70,$G$1:G70,G71,$X$1:X70,"&gt;="&amp;(X71-5)),"")</f>
        <v>1.3333333333333333</v>
      </c>
      <c r="AA71" s="2">
        <f>IFERROR(AVERAGEIFS($U$1:U70,$H$1:H70,H71,$Y$1:Y70,"&gt;="&amp;(Y71-5)),"")</f>
        <v>0.33333333333333331</v>
      </c>
      <c r="AB71" s="2">
        <f>IFERROR(AVERAGEIFS($V$1:V70,$J$1:J70,J71,$Z$1:Z70,"&gt;="&amp;(Z71-5)),"")</f>
        <v>1.4683043605419404</v>
      </c>
      <c r="AC71" s="2">
        <f>IFERROR(AVERAGEIFS($W$1:W70,$K$1:K70,K71,$AA$1:AA70,"&gt;="&amp;(AA71-5)),"")</f>
        <v>1.1560824014216964</v>
      </c>
      <c r="AD71" s="13">
        <f>Tabela53[[#This Row],[md_exPT_H_6]]-Tabela53[[#This Row],[md_exPT_A_6]]</f>
        <v>0.31222195912024397</v>
      </c>
      <c r="AE71" s="14">
        <f>IF(Tabela53[[#This Row],[HT_Goals_H]]&gt;Tabela53[[#This Row],[HT_Goals_A]],Tabela53[[#This Row],[HT_Odds_H]]-1,-1)</f>
        <v>-1</v>
      </c>
      <c r="AF71" s="14">
        <f>IF(Tabela53[[#This Row],[HT_Goals_H]]=Tabela53[[#This Row],[HT_Goals_A]],Tabela53[[#This Row],[HT_Odds_H]]-1,-1)</f>
        <v>-1</v>
      </c>
      <c r="AG71" s="14">
        <f>IF(Tabela53[[#This Row],[HT_Goals_H]]&lt;Tabela53[[#This Row],[HT_Goals_A]],Tabela53[[#This Row],[HT_Odds_H]]-1,-1)</f>
        <v>1.2000000000000002</v>
      </c>
      <c r="AH7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71" s="13">
        <f>IF(AND(Tabela53[[#This Row],[Odd_real_HHT]]&gt;2.5,Tabela53[[#This Row],[Odd_real_HHT]]&lt;3.3,Tabela53[[#This Row],[xpPT_H_HT]]&gt;1.39,Tabela53[[#This Row],[xpPT_H_HT]]&lt;1.59),1,0)</f>
        <v>0</v>
      </c>
      <c r="AJ7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71" s="28">
        <f>IF(Tabela53[[#This Row],[Método 1]]=1,0,IF(Tabela53[[#This Row],[dif_xp_H_A]]&lt;=0.354,1,IF(Tabela53[[#This Row],[dif_xp_H_A]]&gt;=0.499,1,0)))</f>
        <v>1</v>
      </c>
      <c r="AL7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71" s="29">
        <f>IF(AND(Tabela53[[#This Row],[dif_xp_H_A]]&gt;0.354,(Tabela53[[#This Row],[dif_xp_H_A]]&lt;0.499)),1,0)</f>
        <v>0</v>
      </c>
    </row>
    <row r="72" spans="1:39" x14ac:dyDescent="0.3">
      <c r="A72" s="16">
        <v>71</v>
      </c>
      <c r="B72" s="8">
        <v>5406508</v>
      </c>
      <c r="C72" s="9" t="s">
        <v>14</v>
      </c>
      <c r="D72" s="9" t="s">
        <v>15</v>
      </c>
      <c r="E72" s="10">
        <v>45073.666666666657</v>
      </c>
      <c r="F72" s="9">
        <v>8</v>
      </c>
      <c r="G72" s="9" t="s">
        <v>21</v>
      </c>
      <c r="H72" s="9" t="s">
        <v>32</v>
      </c>
      <c r="I72" s="9" t="str">
        <f>IF(Tabela53[[#This Row],[HT_Goals_A]]&lt;Tabela53[[#This Row],[HT_Goals_H]],"H",IF(Tabela53[[#This Row],[HT_Goals_A]]=Tabela53[[#This Row],[HT_Goals_H]],"D","A"))</f>
        <v>D</v>
      </c>
      <c r="J72" s="9">
        <v>0</v>
      </c>
      <c r="K72" s="9">
        <v>0</v>
      </c>
      <c r="L72" s="9">
        <v>0</v>
      </c>
      <c r="M72" s="9">
        <v>2.2999999999999998</v>
      </c>
      <c r="N72" s="9">
        <v>2.2000000000000002</v>
      </c>
      <c r="O72" s="9">
        <v>5</v>
      </c>
      <c r="P72" s="4">
        <f>((1/'Método 3'!$M72)+(1/'Método 3'!$N72)+(1/'Método 3'!$O72)-1)</f>
        <v>8.9328063241106648E-2</v>
      </c>
      <c r="Q72" s="4">
        <f>'Método 3'!$M72*(1+'Método 3'!$P72)</f>
        <v>2.5054545454545449</v>
      </c>
      <c r="R72" s="4">
        <f>'Método 3'!$N72*(1+'Método 3'!$P72)</f>
        <v>2.396521739130435</v>
      </c>
      <c r="S72" s="4">
        <f>'Método 3'!$O72*(1+'Método 3'!$P72)</f>
        <v>5.4466403162055332</v>
      </c>
      <c r="T72" s="4">
        <f>IF('Método 3'!$J72&gt;'Método 3'!$K72,3,IF('Método 3'!$K72='Método 3'!$J72,1,0))</f>
        <v>1</v>
      </c>
      <c r="U72" s="4">
        <f>IF('Método 3'!$J72&lt;'Método 3'!$K72,3,IF('Método 3'!$K72='Método 3'!$J72,1,0))</f>
        <v>1</v>
      </c>
      <c r="V72" s="4">
        <f>(1/'Método 3'!$Q72)*3+(1/'Método 3'!$R72)*1</f>
        <v>1.6146589259796809</v>
      </c>
      <c r="W72" s="4">
        <f>(1/'Método 3'!$S72)*3+(1/'Método 3'!$R72)*1</f>
        <v>0.96806966618287382</v>
      </c>
      <c r="X72" s="4">
        <f>COUNTIF($G$1:G71,G72)+1</f>
        <v>4</v>
      </c>
      <c r="Y72" s="4">
        <f>COUNTIF($H$1:H71,H72)+1</f>
        <v>5</v>
      </c>
      <c r="Z72" s="2">
        <f>IFERROR(AVERAGEIFS($T$1:T71,$G$1:G71,G72,$X$1:X71,"&gt;="&amp;(X72-5)),"")</f>
        <v>1.6666666666666667</v>
      </c>
      <c r="AA72" s="2">
        <f>IFERROR(AVERAGEIFS($U$1:U71,$H$1:H71,H72,$Y$1:Y71,"&gt;="&amp;(Y72-5)),"")</f>
        <v>1.5</v>
      </c>
      <c r="AB72" s="2">
        <f>IFERROR(AVERAGEIFS($V$1:V71,$J$1:J71,J72,$Z$1:Z71,"&gt;="&amp;(Z72-5)),"")</f>
        <v>1.4793961847683645</v>
      </c>
      <c r="AC72" s="2">
        <f>IFERROR(AVERAGEIFS($W$1:W71,$K$1:K71,K72,$AA$1:AA71,"&gt;="&amp;(AA72-5)),"")</f>
        <v>1.0505256508098442</v>
      </c>
      <c r="AD72" s="13">
        <f>Tabela53[[#This Row],[md_exPT_H_6]]-Tabela53[[#This Row],[md_exPT_A_6]]</f>
        <v>0.42887053395852037</v>
      </c>
      <c r="AE72" s="14">
        <f>IF(Tabela53[[#This Row],[HT_Goals_H]]&gt;Tabela53[[#This Row],[HT_Goals_A]],Tabela53[[#This Row],[HT_Odds_H]]-1,-1)</f>
        <v>-1</v>
      </c>
      <c r="AF72" s="14">
        <f>IF(Tabela53[[#This Row],[HT_Goals_H]]=Tabela53[[#This Row],[HT_Goals_A]],Tabela53[[#This Row],[HT_Odds_H]]-1,-1)</f>
        <v>1.2999999999999998</v>
      </c>
      <c r="AG72" s="14">
        <f>IF(Tabela53[[#This Row],[HT_Goals_H]]&lt;Tabela53[[#This Row],[HT_Goals_A]],Tabela53[[#This Row],[HT_Odds_H]]-1,-1)</f>
        <v>-1</v>
      </c>
      <c r="AH7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72" s="13">
        <f>IF(AND(Tabela53[[#This Row],[Odd_real_HHT]]&gt;2.5,Tabela53[[#This Row],[Odd_real_HHT]]&lt;3.3,Tabela53[[#This Row],[xpPT_H_HT]]&gt;1.39,Tabela53[[#This Row],[xpPT_H_HT]]&lt;1.59),1,0)</f>
        <v>0</v>
      </c>
      <c r="AJ7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2" s="28">
        <f>IF(Tabela53[[#This Row],[Método 1]]=1,0,IF(Tabela53[[#This Row],[dif_xp_H_A]]&lt;=0.354,1,IF(Tabela53[[#This Row],[dif_xp_H_A]]&gt;=0.499,1,0)))</f>
        <v>0</v>
      </c>
      <c r="AL7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72" s="29">
        <f>IF(AND(Tabela53[[#This Row],[dif_xp_H_A]]&gt;0.354,(Tabela53[[#This Row],[dif_xp_H_A]]&lt;0.499)),1,0)</f>
        <v>1</v>
      </c>
    </row>
    <row r="73" spans="1:39" x14ac:dyDescent="0.3">
      <c r="A73" s="17">
        <v>72</v>
      </c>
      <c r="B73" s="6">
        <v>5406507</v>
      </c>
      <c r="C73" s="2" t="s">
        <v>14</v>
      </c>
      <c r="D73" s="2" t="s">
        <v>15</v>
      </c>
      <c r="E73" s="7">
        <v>45073.666666666657</v>
      </c>
      <c r="F73" s="2">
        <v>8</v>
      </c>
      <c r="G73" s="2" t="s">
        <v>20</v>
      </c>
      <c r="H73" s="2" t="s">
        <v>25</v>
      </c>
      <c r="I73" s="2" t="str">
        <f>IF(Tabela53[[#This Row],[HT_Goals_A]]&lt;Tabela53[[#This Row],[HT_Goals_H]],"H",IF(Tabela53[[#This Row],[HT_Goals_A]]=Tabela53[[#This Row],[HT_Goals_H]],"D","A"))</f>
        <v>D</v>
      </c>
      <c r="J73" s="2">
        <v>1</v>
      </c>
      <c r="K73" s="2">
        <v>1</v>
      </c>
      <c r="L73" s="2">
        <v>2</v>
      </c>
      <c r="M73" s="2">
        <v>2.4</v>
      </c>
      <c r="N73" s="2">
        <v>2.1</v>
      </c>
      <c r="O73" s="2">
        <v>5</v>
      </c>
      <c r="P73" s="4">
        <f>((1/'Método 3'!$M73)+(1/'Método 3'!$N73)+(1/'Método 3'!$O73)-1)</f>
        <v>9.2857142857142749E-2</v>
      </c>
      <c r="Q73" s="4">
        <f>'Método 3'!$M73*(1+'Método 3'!$P73)</f>
        <v>2.6228571428571423</v>
      </c>
      <c r="R73" s="4">
        <f>'Método 3'!$N73*(1+'Método 3'!$P73)</f>
        <v>2.2949999999999999</v>
      </c>
      <c r="S73" s="4">
        <f>'Método 3'!$O73*(1+'Método 3'!$P73)</f>
        <v>5.4642857142857135</v>
      </c>
      <c r="T73" s="4">
        <f>IF('Método 3'!$J73&gt;'Método 3'!$K73,3,IF('Método 3'!$K73='Método 3'!$J73,1,0))</f>
        <v>1</v>
      </c>
      <c r="U73" s="4">
        <f>IF('Método 3'!$J73&lt;'Método 3'!$K73,3,IF('Método 3'!$K73='Método 3'!$J73,1,0))</f>
        <v>1</v>
      </c>
      <c r="V73" s="4">
        <f>(1/'Método 3'!$Q73)*3+(1/'Método 3'!$R73)*1</f>
        <v>1.5795206971677562</v>
      </c>
      <c r="W73" s="4">
        <f>(1/'Método 3'!$S73)*3+(1/'Método 3'!$R73)*1</f>
        <v>0.98474945533769076</v>
      </c>
      <c r="X73" s="4">
        <f>COUNTIF($G$1:G72,G73)+1</f>
        <v>4</v>
      </c>
      <c r="Y73" s="4">
        <f>COUNTIF($H$1:H72,H73)+1</f>
        <v>4</v>
      </c>
      <c r="Z73" s="2">
        <f>IFERROR(AVERAGEIFS($T$1:T72,$G$1:G72,G73,$X$1:X72,"&gt;="&amp;(X73-5)),"")</f>
        <v>1.3333333333333333</v>
      </c>
      <c r="AA73" s="2">
        <f>IFERROR(AVERAGEIFS($U$1:U72,$H$1:H72,H73,$Y$1:Y72,"&gt;="&amp;(Y73-5)),"")</f>
        <v>1</v>
      </c>
      <c r="AB73" s="2">
        <f>IFERROR(AVERAGEIFS($V$1:V72,$J$1:J72,J73,$Z$1:Z72,"&gt;="&amp;(Z73-5)),"")</f>
        <v>1.4667513352526582</v>
      </c>
      <c r="AC73" s="2">
        <f>IFERROR(AVERAGEIFS($W$1:W72,$K$1:K72,K73,$AA$1:AA72,"&gt;="&amp;(AA73-5)),"")</f>
        <v>1.144397251084317</v>
      </c>
      <c r="AD73" s="13">
        <f>Tabela53[[#This Row],[md_exPT_H_6]]-Tabela53[[#This Row],[md_exPT_A_6]]</f>
        <v>0.32235408416834122</v>
      </c>
      <c r="AE73" s="14">
        <f>IF(Tabela53[[#This Row],[HT_Goals_H]]&gt;Tabela53[[#This Row],[HT_Goals_A]],Tabela53[[#This Row],[HT_Odds_H]]-1,-1)</f>
        <v>-1</v>
      </c>
      <c r="AF73" s="14">
        <f>IF(Tabela53[[#This Row],[HT_Goals_H]]=Tabela53[[#This Row],[HT_Goals_A]],Tabela53[[#This Row],[HT_Odds_H]]-1,-1)</f>
        <v>1.4</v>
      </c>
      <c r="AG73" s="14">
        <f>IF(Tabela53[[#This Row],[HT_Goals_H]]&lt;Tabela53[[#This Row],[HT_Goals_A]],Tabela53[[#This Row],[HT_Odds_H]]-1,-1)</f>
        <v>-1</v>
      </c>
      <c r="AH7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73" s="13">
        <f>IF(AND(Tabela53[[#This Row],[Odd_real_HHT]]&gt;2.5,Tabela53[[#This Row],[Odd_real_HHT]]&lt;3.3,Tabela53[[#This Row],[xpPT_H_HT]]&gt;1.39,Tabela53[[#This Row],[xpPT_H_HT]]&lt;1.59),1,0)</f>
        <v>1</v>
      </c>
      <c r="AJ7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3" s="28">
        <f>IF(Tabela53[[#This Row],[Método 1]]=1,0,IF(Tabela53[[#This Row],[dif_xp_H_A]]&lt;=0.354,1,IF(Tabela53[[#This Row],[dif_xp_H_A]]&gt;=0.499,1,0)))</f>
        <v>0</v>
      </c>
      <c r="AL7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73" s="29">
        <f>IF(AND(Tabela53[[#This Row],[dif_xp_H_A]]&gt;0.354,(Tabela53[[#This Row],[dif_xp_H_A]]&lt;0.499)),1,0)</f>
        <v>0</v>
      </c>
    </row>
    <row r="74" spans="1:39" x14ac:dyDescent="0.3">
      <c r="A74" s="16">
        <v>73</v>
      </c>
      <c r="B74" s="8">
        <v>5406500</v>
      </c>
      <c r="C74" s="9" t="s">
        <v>14</v>
      </c>
      <c r="D74" s="9" t="s">
        <v>15</v>
      </c>
      <c r="E74" s="10">
        <v>45073.770833333343</v>
      </c>
      <c r="F74" s="9">
        <v>8</v>
      </c>
      <c r="G74" s="9" t="s">
        <v>23</v>
      </c>
      <c r="H74" s="9" t="s">
        <v>29</v>
      </c>
      <c r="I74" s="9" t="str">
        <f>IF(Tabela53[[#This Row],[HT_Goals_A]]&lt;Tabela53[[#This Row],[HT_Goals_H]],"H",IF(Tabela53[[#This Row],[HT_Goals_A]]=Tabela53[[#This Row],[HT_Goals_H]],"D","A"))</f>
        <v>D</v>
      </c>
      <c r="J74" s="9">
        <v>1</v>
      </c>
      <c r="K74" s="9">
        <v>1</v>
      </c>
      <c r="L74" s="9">
        <v>2</v>
      </c>
      <c r="M74" s="9">
        <v>2.25</v>
      </c>
      <c r="N74" s="9">
        <v>2.25</v>
      </c>
      <c r="O74" s="9">
        <v>5.5</v>
      </c>
      <c r="P74" s="4">
        <f>((1/'Método 3'!$M74)+(1/'Método 3'!$N74)+(1/'Método 3'!$O74)-1)</f>
        <v>7.0707070707070718E-2</v>
      </c>
      <c r="Q74" s="4">
        <f>'Método 3'!$M74*(1+'Método 3'!$P74)</f>
        <v>2.4090909090909092</v>
      </c>
      <c r="R74" s="4">
        <f>'Método 3'!$N74*(1+'Método 3'!$P74)</f>
        <v>2.4090909090909092</v>
      </c>
      <c r="S74" s="4">
        <f>'Método 3'!$O74*(1+'Método 3'!$P74)</f>
        <v>5.8888888888888893</v>
      </c>
      <c r="T74" s="4">
        <f>IF('Método 3'!$J74&gt;'Método 3'!$K74,3,IF('Método 3'!$K74='Método 3'!$J74,1,0))</f>
        <v>1</v>
      </c>
      <c r="U74" s="4">
        <f>IF('Método 3'!$J74&lt;'Método 3'!$K74,3,IF('Método 3'!$K74='Método 3'!$J74,1,0))</f>
        <v>1</v>
      </c>
      <c r="V74" s="4">
        <f>(1/'Método 3'!$Q74)*3+(1/'Método 3'!$R74)*1</f>
        <v>1.6603773584905659</v>
      </c>
      <c r="W74" s="4">
        <f>(1/'Método 3'!$S74)*3+(1/'Método 3'!$R74)*1</f>
        <v>0.92452830188679247</v>
      </c>
      <c r="X74" s="4">
        <f>COUNTIF($G$1:G73,G74)+1</f>
        <v>5</v>
      </c>
      <c r="Y74" s="4">
        <f>COUNTIF($H$1:H73,H74)+1</f>
        <v>4</v>
      </c>
      <c r="Z74" s="2">
        <f>IFERROR(AVERAGEIFS($T$1:T73,$G$1:G73,G74,$X$1:X73,"&gt;="&amp;(X74-5)),"")</f>
        <v>1.75</v>
      </c>
      <c r="AA74" s="2">
        <f>IFERROR(AVERAGEIFS($U$1:U73,$H$1:H73,H74,$Y$1:Y73,"&gt;="&amp;(Y74-5)),"")</f>
        <v>2.3333333333333335</v>
      </c>
      <c r="AB74" s="2">
        <f>IFERROR(AVERAGEIFS($V$1:V73,$J$1:J73,J74,$Z$1:Z73,"&gt;="&amp;(Z74-5)),"")</f>
        <v>1.4716543509880973</v>
      </c>
      <c r="AC74" s="2">
        <f>IFERROR(AVERAGEIFS($W$1:W73,$K$1:K73,K74,$AA$1:AA73,"&gt;="&amp;(AA74-5)),"")</f>
        <v>1.1377452595948743</v>
      </c>
      <c r="AD74" s="13">
        <f>Tabela53[[#This Row],[md_exPT_H_6]]-Tabela53[[#This Row],[md_exPT_A_6]]</f>
        <v>0.333909091393223</v>
      </c>
      <c r="AE74" s="14">
        <f>IF(Tabela53[[#This Row],[HT_Goals_H]]&gt;Tabela53[[#This Row],[HT_Goals_A]],Tabela53[[#This Row],[HT_Odds_H]]-1,-1)</f>
        <v>-1</v>
      </c>
      <c r="AF74" s="14">
        <f>IF(Tabela53[[#This Row],[HT_Goals_H]]=Tabela53[[#This Row],[HT_Goals_A]],Tabela53[[#This Row],[HT_Odds_H]]-1,-1)</f>
        <v>1.25</v>
      </c>
      <c r="AG74" s="14">
        <f>IF(Tabela53[[#This Row],[HT_Goals_H]]&lt;Tabela53[[#This Row],[HT_Goals_A]],Tabela53[[#This Row],[HT_Odds_H]]-1,-1)</f>
        <v>-1</v>
      </c>
      <c r="AH7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74" s="13">
        <f>IF(AND(Tabela53[[#This Row],[Odd_real_HHT]]&gt;2.5,Tabela53[[#This Row],[Odd_real_HHT]]&lt;3.3,Tabela53[[#This Row],[xpPT_H_HT]]&gt;1.39,Tabela53[[#This Row],[xpPT_H_HT]]&lt;1.59),1,0)</f>
        <v>0</v>
      </c>
      <c r="AJ74" s="28">
        <f>IF(AND(Tabela53[[#This Row],[Método_2]]=1,Tabela53[[#This Row],[Pontos_H_HT]]=1),(Tabela53[[#This Row],[HT_Odds_D]]-1),IF(AND(Tabela53[[#This Row],[Método_2]]=1,Tabela53[[#This Row],[Pontos_H_HT]]&lt;&gt;1),(-1),0))</f>
        <v>1.25</v>
      </c>
      <c r="AK74" s="28">
        <f>IF(Tabela53[[#This Row],[Método 1]]=1,0,IF(Tabela53[[#This Row],[dif_xp_H_A]]&lt;=0.354,1,IF(Tabela53[[#This Row],[dif_xp_H_A]]&gt;=0.499,1,0)))</f>
        <v>1</v>
      </c>
      <c r="AL7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74" s="29">
        <f>IF(AND(Tabela53[[#This Row],[dif_xp_H_A]]&gt;0.354,(Tabela53[[#This Row],[dif_xp_H_A]]&lt;0.499)),1,0)</f>
        <v>0</v>
      </c>
    </row>
    <row r="75" spans="1:39" x14ac:dyDescent="0.3">
      <c r="A75" s="17">
        <v>74</v>
      </c>
      <c r="B75" s="6">
        <v>5406509</v>
      </c>
      <c r="C75" s="2" t="s">
        <v>14</v>
      </c>
      <c r="D75" s="2" t="s">
        <v>15</v>
      </c>
      <c r="E75" s="7">
        <v>45073.770833333343</v>
      </c>
      <c r="F75" s="2">
        <v>8</v>
      </c>
      <c r="G75" s="2" t="s">
        <v>27</v>
      </c>
      <c r="H75" s="2" t="s">
        <v>33</v>
      </c>
      <c r="I75" s="2" t="str">
        <f>IF(Tabela53[[#This Row],[HT_Goals_A]]&lt;Tabela53[[#This Row],[HT_Goals_H]],"H",IF(Tabela53[[#This Row],[HT_Goals_A]]=Tabela53[[#This Row],[HT_Goals_H]],"D","A"))</f>
        <v>H</v>
      </c>
      <c r="J75" s="2">
        <v>1</v>
      </c>
      <c r="K75" s="2">
        <v>0</v>
      </c>
      <c r="L75" s="2">
        <v>1</v>
      </c>
      <c r="M75" s="2">
        <v>2.5</v>
      </c>
      <c r="N75" s="2">
        <v>2.0499999999999998</v>
      </c>
      <c r="O75" s="2">
        <v>5</v>
      </c>
      <c r="P75" s="4">
        <f>((1/'Método 3'!$M75)+(1/'Método 3'!$N75)+(1/'Método 3'!$O75)-1)</f>
        <v>8.7804878048780566E-2</v>
      </c>
      <c r="Q75" s="4">
        <f>'Método 3'!$M75*(1+'Método 3'!$P75)</f>
        <v>2.7195121951219514</v>
      </c>
      <c r="R75" s="4">
        <f>'Método 3'!$N75*(1+'Método 3'!$P75)</f>
        <v>2.23</v>
      </c>
      <c r="S75" s="4">
        <f>'Método 3'!$O75*(1+'Método 3'!$P75)</f>
        <v>5.4390243902439028</v>
      </c>
      <c r="T75" s="4">
        <f>IF('Método 3'!$J75&gt;'Método 3'!$K75,3,IF('Método 3'!$K75='Método 3'!$J75,1,0))</f>
        <v>3</v>
      </c>
      <c r="U75" s="4">
        <f>IF('Método 3'!$J75&lt;'Método 3'!$K75,3,IF('Método 3'!$K75='Método 3'!$J75,1,0))</f>
        <v>0</v>
      </c>
      <c r="V75" s="4">
        <f>(1/'Método 3'!$Q75)*3+(1/'Método 3'!$R75)*1</f>
        <v>1.5515695067264572</v>
      </c>
      <c r="W75" s="4">
        <f>(1/'Método 3'!$S75)*3+(1/'Método 3'!$R75)*1</f>
        <v>1</v>
      </c>
      <c r="X75" s="4">
        <f>COUNTIF($G$1:G74,G75)+1</f>
        <v>4</v>
      </c>
      <c r="Y75" s="4">
        <f>COUNTIF($H$1:H74,H75)+1</f>
        <v>4</v>
      </c>
      <c r="Z75" s="2">
        <f>IFERROR(AVERAGEIFS($T$1:T74,$G$1:G74,G75,$X$1:X74,"&gt;="&amp;(X75-5)),"")</f>
        <v>0.66666666666666663</v>
      </c>
      <c r="AA75" s="2">
        <f>IFERROR(AVERAGEIFS($U$1:U74,$H$1:H74,H75,$Y$1:Y74,"&gt;="&amp;(Y75-5)),"")</f>
        <v>1</v>
      </c>
      <c r="AB75" s="2">
        <f>IFERROR(AVERAGEIFS($V$1:V74,$J$1:J74,J75,$Z$1:Z74,"&gt;="&amp;(Z75-5)),"")</f>
        <v>1.4795178096340333</v>
      </c>
      <c r="AC75" s="2">
        <f>IFERROR(AVERAGEIFS($W$1:W74,$K$1:K74,K75,$AA$1:AA74,"&gt;="&amp;(AA75-5)),"")</f>
        <v>1.0473542667857301</v>
      </c>
      <c r="AD75" s="13">
        <f>Tabela53[[#This Row],[md_exPT_H_6]]-Tabela53[[#This Row],[md_exPT_A_6]]</f>
        <v>0.43216354284830327</v>
      </c>
      <c r="AE75" s="14">
        <f>IF(Tabela53[[#This Row],[HT_Goals_H]]&gt;Tabela53[[#This Row],[HT_Goals_A]],Tabela53[[#This Row],[HT_Odds_H]]-1,-1)</f>
        <v>1.5</v>
      </c>
      <c r="AF75" s="14">
        <f>IF(Tabela53[[#This Row],[HT_Goals_H]]=Tabela53[[#This Row],[HT_Goals_A]],Tabela53[[#This Row],[HT_Odds_H]]-1,-1)</f>
        <v>-1</v>
      </c>
      <c r="AG75" s="14">
        <f>IF(Tabela53[[#This Row],[HT_Goals_H]]&lt;Tabela53[[#This Row],[HT_Goals_A]],Tabela53[[#This Row],[HT_Odds_H]]-1,-1)</f>
        <v>-1</v>
      </c>
      <c r="AH75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75" s="13">
        <f>IF(AND(Tabela53[[#This Row],[Odd_real_HHT]]&gt;2.5,Tabela53[[#This Row],[Odd_real_HHT]]&lt;3.3,Tabela53[[#This Row],[xpPT_H_HT]]&gt;1.39,Tabela53[[#This Row],[xpPT_H_HT]]&lt;1.59),1,0)</f>
        <v>1</v>
      </c>
      <c r="AJ7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5" s="28">
        <f>IF(Tabela53[[#This Row],[Método 1]]=1,0,IF(Tabela53[[#This Row],[dif_xp_H_A]]&lt;=0.354,1,IF(Tabela53[[#This Row],[dif_xp_H_A]]&gt;=0.499,1,0)))</f>
        <v>0</v>
      </c>
      <c r="AL75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75" s="29">
        <f>IF(AND(Tabela53[[#This Row],[dif_xp_H_A]]&gt;0.354,(Tabela53[[#This Row],[dif_xp_H_A]]&lt;0.499)),1,0)</f>
        <v>1</v>
      </c>
    </row>
    <row r="76" spans="1:39" x14ac:dyDescent="0.3">
      <c r="A76" s="16">
        <v>75</v>
      </c>
      <c r="B76" s="8">
        <v>5406502</v>
      </c>
      <c r="C76" s="9" t="s">
        <v>14</v>
      </c>
      <c r="D76" s="9" t="s">
        <v>15</v>
      </c>
      <c r="E76" s="10">
        <v>45073.875</v>
      </c>
      <c r="F76" s="9">
        <v>8</v>
      </c>
      <c r="G76" s="9" t="s">
        <v>28</v>
      </c>
      <c r="H76" s="9" t="s">
        <v>34</v>
      </c>
      <c r="I76" s="9" t="str">
        <f>IF(Tabela53[[#This Row],[HT_Goals_A]]&lt;Tabela53[[#This Row],[HT_Goals_H]],"H",IF(Tabela53[[#This Row],[HT_Goals_A]]=Tabela53[[#This Row],[HT_Goals_H]],"D","A"))</f>
        <v>A</v>
      </c>
      <c r="J76" s="9">
        <v>0</v>
      </c>
      <c r="K76" s="9">
        <v>1</v>
      </c>
      <c r="L76" s="9">
        <v>1</v>
      </c>
      <c r="M76" s="9">
        <v>2.1</v>
      </c>
      <c r="N76" s="9">
        <v>2.2999999999999998</v>
      </c>
      <c r="O76" s="9">
        <v>6</v>
      </c>
      <c r="P76" s="4">
        <f>((1/'Método 3'!$M76)+(1/'Método 3'!$N76)+(1/'Método 3'!$O76)-1)</f>
        <v>7.7639751552795122E-2</v>
      </c>
      <c r="Q76" s="4">
        <f>'Método 3'!$M76*(1+'Método 3'!$P76)</f>
        <v>2.2630434782608697</v>
      </c>
      <c r="R76" s="4">
        <f>'Método 3'!$N76*(1+'Método 3'!$P76)</f>
        <v>2.4785714285714286</v>
      </c>
      <c r="S76" s="4">
        <f>'Método 3'!$O76*(1+'Método 3'!$P76)</f>
        <v>6.4658385093167707</v>
      </c>
      <c r="T76" s="4">
        <f>IF('Método 3'!$J76&gt;'Método 3'!$K76,3,IF('Método 3'!$K76='Método 3'!$J76,1,0))</f>
        <v>0</v>
      </c>
      <c r="U76" s="4">
        <f>IF('Método 3'!$J76&lt;'Método 3'!$K76,3,IF('Método 3'!$K76='Método 3'!$J76,1,0))</f>
        <v>3</v>
      </c>
      <c r="V76" s="4">
        <f>(1/'Método 3'!$Q76)*3+(1/'Método 3'!$R76)*1</f>
        <v>1.7291066282420748</v>
      </c>
      <c r="W76" s="4">
        <f>(1/'Método 3'!$S76)*3+(1/'Método 3'!$R76)*1</f>
        <v>0.86743515850144082</v>
      </c>
      <c r="X76" s="4">
        <f>COUNTIF($G$1:G75,G76)+1</f>
        <v>4</v>
      </c>
      <c r="Y76" s="4">
        <f>COUNTIF($H$1:H75,H76)+1</f>
        <v>5</v>
      </c>
      <c r="Z76" s="2">
        <f>IFERROR(AVERAGEIFS($T$1:T75,$G$1:G75,G76,$X$1:X75,"&gt;="&amp;(X76-5)),"")</f>
        <v>3</v>
      </c>
      <c r="AA76" s="2">
        <f>IFERROR(AVERAGEIFS($U$1:U75,$H$1:H75,H76,$Y$1:Y75,"&gt;="&amp;(Y76-5)),"")</f>
        <v>0.5</v>
      </c>
      <c r="AB76" s="2">
        <f>IFERROR(AVERAGEIFS($V$1:V75,$J$1:J75,J76,$Z$1:Z75,"&gt;="&amp;(Z76-5)),"")</f>
        <v>1.485837267683189</v>
      </c>
      <c r="AC76" s="2">
        <f>IFERROR(AVERAGEIFS($W$1:W75,$K$1:K75,K76,$AA$1:AA75,"&gt;="&amp;(AA76-5)),"")</f>
        <v>1.1292165812865509</v>
      </c>
      <c r="AD76" s="13">
        <f>Tabela53[[#This Row],[md_exPT_H_6]]-Tabela53[[#This Row],[md_exPT_A_6]]</f>
        <v>0.35662068639663813</v>
      </c>
      <c r="AE76" s="14">
        <f>IF(Tabela53[[#This Row],[HT_Goals_H]]&gt;Tabela53[[#This Row],[HT_Goals_A]],Tabela53[[#This Row],[HT_Odds_H]]-1,-1)</f>
        <v>-1</v>
      </c>
      <c r="AF76" s="14">
        <f>IF(Tabela53[[#This Row],[HT_Goals_H]]=Tabela53[[#This Row],[HT_Goals_A]],Tabela53[[#This Row],[HT_Odds_H]]-1,-1)</f>
        <v>-1</v>
      </c>
      <c r="AG76" s="14">
        <f>IF(Tabela53[[#This Row],[HT_Goals_H]]&lt;Tabela53[[#This Row],[HT_Goals_A]],Tabela53[[#This Row],[HT_Odds_H]]-1,-1)</f>
        <v>1.1000000000000001</v>
      </c>
      <c r="AH7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76" s="13">
        <f>IF(AND(Tabela53[[#This Row],[Odd_real_HHT]]&gt;2.5,Tabela53[[#This Row],[Odd_real_HHT]]&lt;3.3,Tabela53[[#This Row],[xpPT_H_HT]]&gt;1.39,Tabela53[[#This Row],[xpPT_H_HT]]&lt;1.59),1,0)</f>
        <v>0</v>
      </c>
      <c r="AJ7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6" s="28">
        <f>IF(Tabela53[[#This Row],[Método 1]]=1,0,IF(Tabela53[[#This Row],[dif_xp_H_A]]&lt;=0.354,1,IF(Tabela53[[#This Row],[dif_xp_H_A]]&gt;=0.499,1,0)))</f>
        <v>0</v>
      </c>
      <c r="AL76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76" s="29">
        <f>IF(AND(Tabela53[[#This Row],[dif_xp_H_A]]&gt;0.354,(Tabela53[[#This Row],[dif_xp_H_A]]&lt;0.499)),1,0)</f>
        <v>1</v>
      </c>
    </row>
    <row r="77" spans="1:39" x14ac:dyDescent="0.3">
      <c r="A77" s="17">
        <v>76</v>
      </c>
      <c r="B77" s="6">
        <v>5406503</v>
      </c>
      <c r="C77" s="2" t="s">
        <v>14</v>
      </c>
      <c r="D77" s="2" t="s">
        <v>15</v>
      </c>
      <c r="E77" s="7">
        <v>45074.666666666657</v>
      </c>
      <c r="F77" s="2">
        <v>8</v>
      </c>
      <c r="G77" s="2" t="s">
        <v>24</v>
      </c>
      <c r="H77" s="2" t="s">
        <v>26</v>
      </c>
      <c r="I77" s="2" t="str">
        <f>IF(Tabela53[[#This Row],[HT_Goals_A]]&lt;Tabela53[[#This Row],[HT_Goals_H]],"H",IF(Tabela53[[#This Row],[HT_Goals_A]]=Tabela53[[#This Row],[HT_Goals_H]],"D","A"))</f>
        <v>D</v>
      </c>
      <c r="J77" s="2">
        <v>0</v>
      </c>
      <c r="K77" s="2">
        <v>0</v>
      </c>
      <c r="L77" s="2">
        <v>0</v>
      </c>
      <c r="M77" s="2">
        <v>3.4</v>
      </c>
      <c r="N77" s="2">
        <v>2</v>
      </c>
      <c r="O77" s="2">
        <v>3.5</v>
      </c>
      <c r="P77" s="4">
        <f>((1/'Método 3'!$M77)+(1/'Método 3'!$N77)+(1/'Método 3'!$O77)-1)</f>
        <v>7.9831932773109404E-2</v>
      </c>
      <c r="Q77" s="4">
        <f>'Método 3'!$M77*(1+'Método 3'!$P77)</f>
        <v>3.6714285714285717</v>
      </c>
      <c r="R77" s="4">
        <f>'Método 3'!$N77*(1+'Método 3'!$P77)</f>
        <v>2.1596638655462188</v>
      </c>
      <c r="S77" s="4">
        <f>'Método 3'!$O77*(1+'Método 3'!$P77)</f>
        <v>3.7794117647058831</v>
      </c>
      <c r="T77" s="4">
        <f>IF('Método 3'!$J77&gt;'Método 3'!$K77,3,IF('Método 3'!$K77='Método 3'!$J77,1,0))</f>
        <v>1</v>
      </c>
      <c r="U77" s="4">
        <f>IF('Método 3'!$J77&lt;'Método 3'!$K77,3,IF('Método 3'!$K77='Método 3'!$J77,1,0))</f>
        <v>1</v>
      </c>
      <c r="V77" s="4">
        <f>(1/'Método 3'!$Q77)*3+(1/'Método 3'!$R77)*1</f>
        <v>1.2801556420233462</v>
      </c>
      <c r="W77" s="4">
        <f>(1/'Método 3'!$S77)*3+(1/'Método 3'!$R77)*1</f>
        <v>1.2568093385214005</v>
      </c>
      <c r="X77" s="4">
        <f>COUNTIF($G$1:G76,G77)+1</f>
        <v>4</v>
      </c>
      <c r="Y77" s="4">
        <f>COUNTIF($H$1:H76,H77)+1</f>
        <v>5</v>
      </c>
      <c r="Z77" s="2">
        <f>IFERROR(AVERAGEIFS($T$1:T76,$G$1:G76,G77,$X$1:X76,"&gt;="&amp;(X77-5)),"")</f>
        <v>1</v>
      </c>
      <c r="AA77" s="2">
        <f>IFERROR(AVERAGEIFS($U$1:U76,$H$1:H76,H77,$Y$1:Y76,"&gt;="&amp;(Y77-5)),"")</f>
        <v>1.25</v>
      </c>
      <c r="AB77" s="2">
        <f>IFERROR(AVERAGEIFS($V$1:V76,$J$1:J76,J77,$Z$1:Z76,"&gt;="&amp;(Z77-5)),"")</f>
        <v>1.4968949658904109</v>
      </c>
      <c r="AC77" s="2">
        <f>IFERROR(AVERAGEIFS($W$1:W76,$K$1:K76,K77,$AA$1:AA76,"&gt;="&amp;(AA77-5)),"")</f>
        <v>1.0456004050529251</v>
      </c>
      <c r="AD77" s="13">
        <f>Tabela53[[#This Row],[md_exPT_H_6]]-Tabela53[[#This Row],[md_exPT_A_6]]</f>
        <v>0.45129456083748587</v>
      </c>
      <c r="AE77" s="14">
        <f>IF(Tabela53[[#This Row],[HT_Goals_H]]&gt;Tabela53[[#This Row],[HT_Goals_A]],Tabela53[[#This Row],[HT_Odds_H]]-1,-1)</f>
        <v>-1</v>
      </c>
      <c r="AF77" s="14">
        <f>IF(Tabela53[[#This Row],[HT_Goals_H]]=Tabela53[[#This Row],[HT_Goals_A]],Tabela53[[#This Row],[HT_Odds_H]]-1,-1)</f>
        <v>2.4</v>
      </c>
      <c r="AG77" s="14">
        <f>IF(Tabela53[[#This Row],[HT_Goals_H]]&lt;Tabela53[[#This Row],[HT_Goals_A]],Tabela53[[#This Row],[HT_Odds_H]]-1,-1)</f>
        <v>-1</v>
      </c>
      <c r="AH7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77" s="13">
        <f>IF(AND(Tabela53[[#This Row],[Odd_real_HHT]]&gt;2.5,Tabela53[[#This Row],[Odd_real_HHT]]&lt;3.3,Tabela53[[#This Row],[xpPT_H_HT]]&gt;1.39,Tabela53[[#This Row],[xpPT_H_HT]]&lt;1.59),1,0)</f>
        <v>0</v>
      </c>
      <c r="AJ7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7" s="28">
        <f>IF(Tabela53[[#This Row],[Método 1]]=1,0,IF(Tabela53[[#This Row],[dif_xp_H_A]]&lt;=0.354,1,IF(Tabela53[[#This Row],[dif_xp_H_A]]&gt;=0.499,1,0)))</f>
        <v>0</v>
      </c>
      <c r="AL77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77" s="29">
        <f>IF(AND(Tabela53[[#This Row],[dif_xp_H_A]]&gt;0.354,(Tabela53[[#This Row],[dif_xp_H_A]]&lt;0.499)),1,0)</f>
        <v>1</v>
      </c>
    </row>
    <row r="78" spans="1:39" x14ac:dyDescent="0.3">
      <c r="A78" s="16">
        <v>77</v>
      </c>
      <c r="B78" s="8">
        <v>5406506</v>
      </c>
      <c r="C78" s="9" t="s">
        <v>14</v>
      </c>
      <c r="D78" s="9" t="s">
        <v>15</v>
      </c>
      <c r="E78" s="10">
        <v>45074.666666666657</v>
      </c>
      <c r="F78" s="9">
        <v>8</v>
      </c>
      <c r="G78" s="9" t="s">
        <v>30</v>
      </c>
      <c r="H78" s="9" t="s">
        <v>35</v>
      </c>
      <c r="I78" s="9" t="str">
        <f>IF(Tabela53[[#This Row],[HT_Goals_A]]&lt;Tabela53[[#This Row],[HT_Goals_H]],"H",IF(Tabela53[[#This Row],[HT_Goals_A]]=Tabela53[[#This Row],[HT_Goals_H]],"D","A"))</f>
        <v>D</v>
      </c>
      <c r="J78" s="9">
        <v>0</v>
      </c>
      <c r="K78" s="9">
        <v>0</v>
      </c>
      <c r="L78" s="9">
        <v>0</v>
      </c>
      <c r="M78" s="9">
        <v>2.6</v>
      </c>
      <c r="N78" s="9">
        <v>2.1</v>
      </c>
      <c r="O78" s="9">
        <v>4.5</v>
      </c>
      <c r="P78" s="4">
        <f>((1/'Método 3'!$M78)+(1/'Método 3'!$N78)+(1/'Método 3'!$O78)-1)</f>
        <v>8.3028083028082955E-2</v>
      </c>
      <c r="Q78" s="4">
        <f>'Método 3'!$M78*(1+'Método 3'!$P78)</f>
        <v>2.8158730158730156</v>
      </c>
      <c r="R78" s="4">
        <f>'Método 3'!$N78*(1+'Método 3'!$P78)</f>
        <v>2.2743589743589743</v>
      </c>
      <c r="S78" s="4">
        <f>'Método 3'!$O78*(1+'Método 3'!$P78)</f>
        <v>4.8736263736263732</v>
      </c>
      <c r="T78" s="4">
        <f>IF('Método 3'!$J78&gt;'Método 3'!$K78,3,IF('Método 3'!$K78='Método 3'!$J78,1,0))</f>
        <v>1</v>
      </c>
      <c r="U78" s="4">
        <f>IF('Método 3'!$J78&lt;'Método 3'!$K78,3,IF('Método 3'!$K78='Método 3'!$J78,1,0))</f>
        <v>1</v>
      </c>
      <c r="V78" s="4">
        <f>(1/'Método 3'!$Q78)*3+(1/'Método 3'!$R78)*1</f>
        <v>1.5050732807215335</v>
      </c>
      <c r="W78" s="4">
        <f>(1/'Método 3'!$S78)*3+(1/'Método 3'!$R78)*1</f>
        <v>1.0552423900789178</v>
      </c>
      <c r="X78" s="4">
        <f>COUNTIF($G$1:G77,G78)+1</f>
        <v>4</v>
      </c>
      <c r="Y78" s="4">
        <f>COUNTIF($H$1:H77,H78)+1</f>
        <v>4</v>
      </c>
      <c r="Z78" s="2">
        <f>IFERROR(AVERAGEIFS($T$1:T77,$G$1:G77,G78,$X$1:X77,"&gt;="&amp;(X78-5)),"")</f>
        <v>1</v>
      </c>
      <c r="AA78" s="2">
        <f>IFERROR(AVERAGEIFS($U$1:U77,$H$1:H77,H78,$Y$1:Y77,"&gt;="&amp;(Y78-5)),"")</f>
        <v>2</v>
      </c>
      <c r="AB78" s="2">
        <f>IFERROR(AVERAGEIFS($V$1:V77,$J$1:J77,J78,$Z$1:Z77,"&gt;="&amp;(Z78-5)),"")</f>
        <v>1.4874715170266255</v>
      </c>
      <c r="AC78" s="2">
        <f>IFERROR(AVERAGEIFS($W$1:W77,$K$1:K77,K78,$AA$1:AA77,"&gt;="&amp;(AA78-5)),"")</f>
        <v>1.0531435812482279</v>
      </c>
      <c r="AD78" s="13">
        <f>Tabela53[[#This Row],[md_exPT_H_6]]-Tabela53[[#This Row],[md_exPT_A_6]]</f>
        <v>0.43432793577839757</v>
      </c>
      <c r="AE78" s="14">
        <f>IF(Tabela53[[#This Row],[HT_Goals_H]]&gt;Tabela53[[#This Row],[HT_Goals_A]],Tabela53[[#This Row],[HT_Odds_H]]-1,-1)</f>
        <v>-1</v>
      </c>
      <c r="AF78" s="14">
        <f>IF(Tabela53[[#This Row],[HT_Goals_H]]=Tabela53[[#This Row],[HT_Goals_A]],Tabela53[[#This Row],[HT_Odds_H]]-1,-1)</f>
        <v>1.6</v>
      </c>
      <c r="AG78" s="14">
        <f>IF(Tabela53[[#This Row],[HT_Goals_H]]&lt;Tabela53[[#This Row],[HT_Goals_A]],Tabela53[[#This Row],[HT_Odds_H]]-1,-1)</f>
        <v>-1</v>
      </c>
      <c r="AH7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78" s="13">
        <f>IF(AND(Tabela53[[#This Row],[Odd_real_HHT]]&gt;2.5,Tabela53[[#This Row],[Odd_real_HHT]]&lt;3.3,Tabela53[[#This Row],[xpPT_H_HT]]&gt;1.39,Tabela53[[#This Row],[xpPT_H_HT]]&lt;1.59),1,0)</f>
        <v>1</v>
      </c>
      <c r="AJ7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8" s="28">
        <f>IF(Tabela53[[#This Row],[Método 1]]=1,0,IF(Tabela53[[#This Row],[dif_xp_H_A]]&lt;=0.354,1,IF(Tabela53[[#This Row],[dif_xp_H_A]]&gt;=0.499,1,0)))</f>
        <v>0</v>
      </c>
      <c r="AL78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78" s="29">
        <f>IF(AND(Tabela53[[#This Row],[dif_xp_H_A]]&gt;0.354,(Tabela53[[#This Row],[dif_xp_H_A]]&lt;0.499)),1,0)</f>
        <v>1</v>
      </c>
    </row>
    <row r="79" spans="1:39" x14ac:dyDescent="0.3">
      <c r="A79" s="17">
        <v>78</v>
      </c>
      <c r="B79" s="6">
        <v>5406504</v>
      </c>
      <c r="C79" s="2" t="s">
        <v>14</v>
      </c>
      <c r="D79" s="2" t="s">
        <v>15</v>
      </c>
      <c r="E79" s="7">
        <v>45074.770833333343</v>
      </c>
      <c r="F79" s="2">
        <v>8</v>
      </c>
      <c r="G79" s="2" t="s">
        <v>19</v>
      </c>
      <c r="H79" s="2" t="s">
        <v>31</v>
      </c>
      <c r="I79" s="2" t="str">
        <f>IF(Tabela53[[#This Row],[HT_Goals_A]]&lt;Tabela53[[#This Row],[HT_Goals_H]],"H",IF(Tabela53[[#This Row],[HT_Goals_A]]=Tabela53[[#This Row],[HT_Goals_H]],"D","A"))</f>
        <v>H</v>
      </c>
      <c r="J79" s="2">
        <v>1</v>
      </c>
      <c r="K79" s="2">
        <v>0</v>
      </c>
      <c r="L79" s="2">
        <v>1</v>
      </c>
      <c r="M79" s="2">
        <v>2.5</v>
      </c>
      <c r="N79" s="2">
        <v>2.1</v>
      </c>
      <c r="O79" s="2">
        <v>4.75</v>
      </c>
      <c r="P79" s="4">
        <f>((1/'Método 3'!$M79)+(1/'Método 3'!$N79)+(1/'Método 3'!$O79)-1)</f>
        <v>8.6716791979949859E-2</v>
      </c>
      <c r="Q79" s="4">
        <f>'Método 3'!$M79*(1+'Método 3'!$P79)</f>
        <v>2.7167919799498748</v>
      </c>
      <c r="R79" s="4">
        <f>'Método 3'!$N79*(1+'Método 3'!$P79)</f>
        <v>2.2821052631578946</v>
      </c>
      <c r="S79" s="4">
        <f>'Método 3'!$O79*(1+'Método 3'!$P79)</f>
        <v>5.1619047619047622</v>
      </c>
      <c r="T79" s="4">
        <f>IF('Método 3'!$J79&gt;'Método 3'!$K79,3,IF('Método 3'!$K79='Método 3'!$J79,1,0))</f>
        <v>3</v>
      </c>
      <c r="U79" s="4">
        <f>IF('Método 3'!$J79&lt;'Método 3'!$K79,3,IF('Método 3'!$K79='Método 3'!$J79,1,0))</f>
        <v>0</v>
      </c>
      <c r="V79" s="4">
        <f>(1/'Método 3'!$Q79)*3+(1/'Método 3'!$R79)*1</f>
        <v>1.5424354243542435</v>
      </c>
      <c r="W79" s="4">
        <f>(1/'Método 3'!$S79)*3+(1/'Método 3'!$R79)*1</f>
        <v>1.0193726937269374</v>
      </c>
      <c r="X79" s="4">
        <f>COUNTIF($G$1:G78,G79)+1</f>
        <v>5</v>
      </c>
      <c r="Y79" s="4">
        <f>COUNTIF($H$1:H78,H79)+1</f>
        <v>4</v>
      </c>
      <c r="Z79" s="2">
        <f>IFERROR(AVERAGEIFS($T$1:T78,$G$1:G78,G79,$X$1:X78,"&gt;="&amp;(X79-5)),"")</f>
        <v>1.5</v>
      </c>
      <c r="AA79" s="2">
        <f>IFERROR(AVERAGEIFS($U$1:U78,$H$1:H78,H79,$Y$1:Y78,"&gt;="&amp;(Y79-5)),"")</f>
        <v>1</v>
      </c>
      <c r="AB79" s="2">
        <f>IFERROR(AVERAGEIFS($V$1:V78,$J$1:J78,J79,$Z$1:Z78,"&gt;="&amp;(Z79-5)),"")</f>
        <v>1.4823998775177305</v>
      </c>
      <c r="AC79" s="2">
        <f>IFERROR(AVERAGEIFS($W$1:W78,$K$1:K78,K79,$AA$1:AA78,"&gt;="&amp;(AA79-5)),"")</f>
        <v>1.0532159539665273</v>
      </c>
      <c r="AD79" s="13">
        <f>Tabela53[[#This Row],[md_exPT_H_6]]-Tabela53[[#This Row],[md_exPT_A_6]]</f>
        <v>0.42918392355120316</v>
      </c>
      <c r="AE79" s="14">
        <f>IF(Tabela53[[#This Row],[HT_Goals_H]]&gt;Tabela53[[#This Row],[HT_Goals_A]],Tabela53[[#This Row],[HT_Odds_H]]-1,-1)</f>
        <v>1.5</v>
      </c>
      <c r="AF79" s="14">
        <f>IF(Tabela53[[#This Row],[HT_Goals_H]]=Tabela53[[#This Row],[HT_Goals_A]],Tabela53[[#This Row],[HT_Odds_H]]-1,-1)</f>
        <v>-1</v>
      </c>
      <c r="AG79" s="14">
        <f>IF(Tabela53[[#This Row],[HT_Goals_H]]&lt;Tabela53[[#This Row],[HT_Goals_A]],Tabela53[[#This Row],[HT_Odds_H]]-1,-1)</f>
        <v>-1</v>
      </c>
      <c r="AH79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79" s="13">
        <f>IF(AND(Tabela53[[#This Row],[Odd_real_HHT]]&gt;2.5,Tabela53[[#This Row],[Odd_real_HHT]]&lt;3.3,Tabela53[[#This Row],[xpPT_H_HT]]&gt;1.39,Tabela53[[#This Row],[xpPT_H_HT]]&lt;1.59),1,0)</f>
        <v>1</v>
      </c>
      <c r="AJ7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79" s="28">
        <f>IF(Tabela53[[#This Row],[Método 1]]=1,0,IF(Tabela53[[#This Row],[dif_xp_H_A]]&lt;=0.354,1,IF(Tabela53[[#This Row],[dif_xp_H_A]]&gt;=0.499,1,0)))</f>
        <v>0</v>
      </c>
      <c r="AL79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79" s="29">
        <f>IF(AND(Tabela53[[#This Row],[dif_xp_H_A]]&gt;0.354,(Tabela53[[#This Row],[dif_xp_H_A]]&lt;0.499)),1,0)</f>
        <v>1</v>
      </c>
    </row>
    <row r="80" spans="1:39" x14ac:dyDescent="0.3">
      <c r="A80" s="16">
        <v>79</v>
      </c>
      <c r="B80" s="8">
        <v>5406505</v>
      </c>
      <c r="C80" s="9" t="s">
        <v>14</v>
      </c>
      <c r="D80" s="9" t="s">
        <v>15</v>
      </c>
      <c r="E80" s="10">
        <v>45074.770833333343</v>
      </c>
      <c r="F80" s="9">
        <v>8</v>
      </c>
      <c r="G80" s="9" t="s">
        <v>22</v>
      </c>
      <c r="H80" s="9" t="s">
        <v>16</v>
      </c>
      <c r="I80" s="9" t="str">
        <f>IF(Tabela53[[#This Row],[HT_Goals_A]]&lt;Tabela53[[#This Row],[HT_Goals_H]],"H",IF(Tabela53[[#This Row],[HT_Goals_A]]=Tabela53[[#This Row],[HT_Goals_H]],"D","A"))</f>
        <v>H</v>
      </c>
      <c r="J80" s="9">
        <v>1</v>
      </c>
      <c r="K80" s="9">
        <v>0</v>
      </c>
      <c r="L80" s="9">
        <v>1</v>
      </c>
      <c r="M80" s="9">
        <v>3.2</v>
      </c>
      <c r="N80" s="9">
        <v>2.0499999999999998</v>
      </c>
      <c r="O80" s="9">
        <v>3.5</v>
      </c>
      <c r="P80" s="4">
        <f>((1/'Método 3'!$M80)+(1/'Método 3'!$N80)+(1/'Método 3'!$O80)-1)</f>
        <v>8.6019163763066064E-2</v>
      </c>
      <c r="Q80" s="4">
        <f>'Método 3'!$M80*(1+'Método 3'!$P80)</f>
        <v>3.4752613240418118</v>
      </c>
      <c r="R80" s="4">
        <f>'Método 3'!$N80*(1+'Método 3'!$P80)</f>
        <v>2.2263392857142854</v>
      </c>
      <c r="S80" s="4">
        <f>'Método 3'!$O80*(1+'Método 3'!$P80)</f>
        <v>3.8010670731707314</v>
      </c>
      <c r="T80" s="4">
        <f>IF('Método 3'!$J80&gt;'Método 3'!$K80,3,IF('Método 3'!$K80='Método 3'!$J80,1,0))</f>
        <v>3</v>
      </c>
      <c r="U80" s="4">
        <f>IF('Método 3'!$J80&lt;'Método 3'!$K80,3,IF('Método 3'!$K80='Método 3'!$J80,1,0))</f>
        <v>0</v>
      </c>
      <c r="V80" s="4">
        <f>(1/'Método 3'!$Q80)*3+(1/'Método 3'!$R80)*1</f>
        <v>1.3124122719069582</v>
      </c>
      <c r="W80" s="4">
        <f>(1/'Método 3'!$S80)*3+(1/'Método 3'!$R80)*1</f>
        <v>1.2384198917184681</v>
      </c>
      <c r="X80" s="4">
        <f>COUNTIF($G$1:G79,G80)+1</f>
        <v>4</v>
      </c>
      <c r="Y80" s="4">
        <f>COUNTIF($H$1:H79,H80)+1</f>
        <v>4</v>
      </c>
      <c r="Z80" s="2">
        <f>IFERROR(AVERAGEIFS($T$1:T79,$G$1:G79,G80,$X$1:X79,"&gt;="&amp;(X80-5)),"")</f>
        <v>2</v>
      </c>
      <c r="AA80" s="2">
        <f>IFERROR(AVERAGEIFS($U$1:U79,$H$1:H79,H80,$Y$1:Y79,"&gt;="&amp;(Y80-5)),"")</f>
        <v>1.3333333333333333</v>
      </c>
      <c r="AB80" s="2">
        <f>IFERROR(AVERAGEIFS($V$1:V79,$J$1:J79,J80,$Z$1:Z79,"&gt;="&amp;(Z80-5)),"")</f>
        <v>1.4847089370114426</v>
      </c>
      <c r="AC80" s="2">
        <f>IFERROR(AVERAGEIFS($W$1:W79,$K$1:K79,K80,$AA$1:AA79,"&gt;="&amp;(AA80-5)),"")</f>
        <v>1.0520878452918745</v>
      </c>
      <c r="AD80" s="13">
        <f>Tabela53[[#This Row],[md_exPT_H_6]]-Tabela53[[#This Row],[md_exPT_A_6]]</f>
        <v>0.43262109171956808</v>
      </c>
      <c r="AE80" s="14">
        <f>IF(Tabela53[[#This Row],[HT_Goals_H]]&gt;Tabela53[[#This Row],[HT_Goals_A]],Tabela53[[#This Row],[HT_Odds_H]]-1,-1)</f>
        <v>2.2000000000000002</v>
      </c>
      <c r="AF80" s="14">
        <f>IF(Tabela53[[#This Row],[HT_Goals_H]]=Tabela53[[#This Row],[HT_Goals_A]],Tabela53[[#This Row],[HT_Odds_H]]-1,-1)</f>
        <v>-1</v>
      </c>
      <c r="AG80" s="14">
        <f>IF(Tabela53[[#This Row],[HT_Goals_H]]&lt;Tabela53[[#This Row],[HT_Goals_A]],Tabela53[[#This Row],[HT_Odds_H]]-1,-1)</f>
        <v>-1</v>
      </c>
      <c r="AH8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0" s="13">
        <f>IF(AND(Tabela53[[#This Row],[Odd_real_HHT]]&gt;2.5,Tabela53[[#This Row],[Odd_real_HHT]]&lt;3.3,Tabela53[[#This Row],[xpPT_H_HT]]&gt;1.39,Tabela53[[#This Row],[xpPT_H_HT]]&lt;1.59),1,0)</f>
        <v>0</v>
      </c>
      <c r="AJ8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0" s="28">
        <f>IF(Tabela53[[#This Row],[Método 1]]=1,0,IF(Tabela53[[#This Row],[dif_xp_H_A]]&lt;=0.354,1,IF(Tabela53[[#This Row],[dif_xp_H_A]]&gt;=0.499,1,0)))</f>
        <v>0</v>
      </c>
      <c r="AL80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80" s="29">
        <f>IF(AND(Tabela53[[#This Row],[dif_xp_H_A]]&gt;0.354,(Tabela53[[#This Row],[dif_xp_H_A]]&lt;0.499)),1,0)</f>
        <v>1</v>
      </c>
    </row>
    <row r="81" spans="1:39" x14ac:dyDescent="0.3">
      <c r="A81" s="17">
        <v>80</v>
      </c>
      <c r="B81" s="6">
        <v>5406501</v>
      </c>
      <c r="C81" s="2" t="s">
        <v>14</v>
      </c>
      <c r="D81" s="2" t="s">
        <v>15</v>
      </c>
      <c r="E81" s="7">
        <v>45074.791666666657</v>
      </c>
      <c r="F81" s="2">
        <v>8</v>
      </c>
      <c r="G81" s="2" t="s">
        <v>18</v>
      </c>
      <c r="H81" s="2" t="s">
        <v>17</v>
      </c>
      <c r="I81" s="2" t="str">
        <f>IF(Tabela53[[#This Row],[HT_Goals_A]]&lt;Tabela53[[#This Row],[HT_Goals_H]],"H",IF(Tabela53[[#This Row],[HT_Goals_A]]=Tabela53[[#This Row],[HT_Goals_H]],"D","A"))</f>
        <v>H</v>
      </c>
      <c r="J81" s="2">
        <v>1</v>
      </c>
      <c r="K81" s="2">
        <v>0</v>
      </c>
      <c r="L81" s="2">
        <v>1</v>
      </c>
      <c r="M81" s="2">
        <v>2.38</v>
      </c>
      <c r="N81" s="2">
        <v>2.2000000000000002</v>
      </c>
      <c r="O81" s="2">
        <v>5</v>
      </c>
      <c r="P81" s="4">
        <f>((1/'Método 3'!$M81)+(1/'Método 3'!$N81)+(1/'Método 3'!$O81)-1)</f>
        <v>7.4713521772345359E-2</v>
      </c>
      <c r="Q81" s="4">
        <f>'Método 3'!$M81*(1+'Método 3'!$P81)</f>
        <v>2.557818181818182</v>
      </c>
      <c r="R81" s="4">
        <f>'Método 3'!$N81*(1+'Método 3'!$P81)</f>
        <v>2.3643697478991599</v>
      </c>
      <c r="S81" s="4">
        <f>'Método 3'!$O81*(1+'Método 3'!$P81)</f>
        <v>5.3735676088617268</v>
      </c>
      <c r="T81" s="4">
        <f>IF('Método 3'!$J81&gt;'Método 3'!$K81,3,IF('Método 3'!$K81='Método 3'!$J81,1,0))</f>
        <v>3</v>
      </c>
      <c r="U81" s="4">
        <f>IF('Método 3'!$J81&lt;'Método 3'!$K81,3,IF('Método 3'!$K81='Método 3'!$J81,1,0))</f>
        <v>0</v>
      </c>
      <c r="V81" s="4">
        <f>(1/'Método 3'!$Q81)*3+(1/'Método 3'!$R81)*1</f>
        <v>1.5958203013932328</v>
      </c>
      <c r="W81" s="4">
        <f>(1/'Método 3'!$S81)*3+(1/'Método 3'!$R81)*1</f>
        <v>0.98123400625533119</v>
      </c>
      <c r="X81" s="4">
        <f>COUNTIF($G$1:G80,G81)+1</f>
        <v>5</v>
      </c>
      <c r="Y81" s="4">
        <f>COUNTIF($H$1:H80,H81)+1</f>
        <v>4</v>
      </c>
      <c r="Z81" s="2">
        <f>IFERROR(AVERAGEIFS($T$1:T80,$G$1:G80,G81,$X$1:X80,"&gt;="&amp;(X81-5)),"")</f>
        <v>2</v>
      </c>
      <c r="AA81" s="2">
        <f>IFERROR(AVERAGEIFS($U$1:U80,$H$1:H80,H81,$Y$1:Y80,"&gt;="&amp;(Y81-5)),"")</f>
        <v>0</v>
      </c>
      <c r="AB81" s="2">
        <f>IFERROR(AVERAGEIFS($V$1:V80,$J$1:J80,J81,$Z$1:Z80,"&gt;="&amp;(Z81-5)),"")</f>
        <v>1.4783275790446098</v>
      </c>
      <c r="AC81" s="2">
        <f>IFERROR(AVERAGEIFS($W$1:W80,$K$1:K80,K81,$AA$1:AA80,"&gt;="&amp;(AA81-5)),"")</f>
        <v>1.0580985564669256</v>
      </c>
      <c r="AD81" s="13">
        <f>Tabela53[[#This Row],[md_exPT_H_6]]-Tabela53[[#This Row],[md_exPT_A_6]]</f>
        <v>0.42022902257768413</v>
      </c>
      <c r="AE81" s="14">
        <f>IF(Tabela53[[#This Row],[HT_Goals_H]]&gt;Tabela53[[#This Row],[HT_Goals_A]],Tabela53[[#This Row],[HT_Odds_H]]-1,-1)</f>
        <v>1.38</v>
      </c>
      <c r="AF81" s="14">
        <f>IF(Tabela53[[#This Row],[HT_Goals_H]]=Tabela53[[#This Row],[HT_Goals_A]],Tabela53[[#This Row],[HT_Odds_H]]-1,-1)</f>
        <v>-1</v>
      </c>
      <c r="AG81" s="14">
        <f>IF(Tabela53[[#This Row],[HT_Goals_H]]&lt;Tabela53[[#This Row],[HT_Goals_A]],Tabela53[[#This Row],[HT_Odds_H]]-1,-1)</f>
        <v>-1</v>
      </c>
      <c r="AH8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1" s="13">
        <f>IF(AND(Tabela53[[#This Row],[Odd_real_HHT]]&gt;2.5,Tabela53[[#This Row],[Odd_real_HHT]]&lt;3.3,Tabela53[[#This Row],[xpPT_H_HT]]&gt;1.39,Tabela53[[#This Row],[xpPT_H_HT]]&lt;1.59),1,0)</f>
        <v>0</v>
      </c>
      <c r="AJ8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1" s="28">
        <f>IF(Tabela53[[#This Row],[Método 1]]=1,0,IF(Tabela53[[#This Row],[dif_xp_H_A]]&lt;=0.354,1,IF(Tabela53[[#This Row],[dif_xp_H_A]]&gt;=0.499,1,0)))</f>
        <v>0</v>
      </c>
      <c r="AL81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81" s="29">
        <f>IF(AND(Tabela53[[#This Row],[dif_xp_H_A]]&gt;0.354,(Tabela53[[#This Row],[dif_xp_H_A]]&lt;0.499)),1,0)</f>
        <v>1</v>
      </c>
    </row>
    <row r="82" spans="1:39" x14ac:dyDescent="0.3">
      <c r="A82" s="16">
        <v>81</v>
      </c>
      <c r="B82" s="8">
        <v>5406518</v>
      </c>
      <c r="C82" s="9" t="s">
        <v>14</v>
      </c>
      <c r="D82" s="9" t="s">
        <v>15</v>
      </c>
      <c r="E82" s="10">
        <v>45080.666666666657</v>
      </c>
      <c r="F82" s="9">
        <v>9</v>
      </c>
      <c r="G82" s="9" t="s">
        <v>21</v>
      </c>
      <c r="H82" s="9" t="s">
        <v>35</v>
      </c>
      <c r="I82" s="9" t="str">
        <f>IF(Tabela53[[#This Row],[HT_Goals_A]]&lt;Tabela53[[#This Row],[HT_Goals_H]],"H",IF(Tabela53[[#This Row],[HT_Goals_A]]=Tabela53[[#This Row],[HT_Goals_H]],"D","A"))</f>
        <v>D</v>
      </c>
      <c r="J82" s="9">
        <v>0</v>
      </c>
      <c r="K82" s="9">
        <v>0</v>
      </c>
      <c r="L82" s="9">
        <v>0</v>
      </c>
      <c r="M82" s="9">
        <v>2.2999999999999998</v>
      </c>
      <c r="N82" s="9">
        <v>2.2000000000000002</v>
      </c>
      <c r="O82" s="9">
        <v>5.5</v>
      </c>
      <c r="P82" s="4">
        <f>((1/'Método 3'!$M82)+(1/'Método 3'!$N82)+(1/'Método 3'!$O82)-1)</f>
        <v>7.1146245059288571E-2</v>
      </c>
      <c r="Q82" s="4">
        <f>'Método 3'!$M82*(1+'Método 3'!$P82)</f>
        <v>2.4636363636363634</v>
      </c>
      <c r="R82" s="4">
        <f>'Método 3'!$N82*(1+'Método 3'!$P82)</f>
        <v>2.3565217391304349</v>
      </c>
      <c r="S82" s="4">
        <f>'Método 3'!$O82*(1+'Método 3'!$P82)</f>
        <v>5.8913043478260869</v>
      </c>
      <c r="T82" s="4">
        <f>IF('Método 3'!$J82&gt;'Método 3'!$K82,3,IF('Método 3'!$K82='Método 3'!$J82,1,0))</f>
        <v>1</v>
      </c>
      <c r="U82" s="4">
        <f>IF('Método 3'!$J82&lt;'Método 3'!$K82,3,IF('Método 3'!$K82='Método 3'!$J82,1,0))</f>
        <v>1</v>
      </c>
      <c r="V82" s="4">
        <f>(1/'Método 3'!$Q82)*3+(1/'Método 3'!$R82)*1</f>
        <v>1.6420664206642068</v>
      </c>
      <c r="W82" s="4">
        <f>(1/'Método 3'!$S82)*3+(1/'Método 3'!$R82)*1</f>
        <v>0.93357933579335795</v>
      </c>
      <c r="X82" s="4">
        <f>COUNTIF($G$1:G81,G82)+1</f>
        <v>5</v>
      </c>
      <c r="Y82" s="4">
        <f>COUNTIF($H$1:H81,H82)+1</f>
        <v>5</v>
      </c>
      <c r="Z82" s="2">
        <f>IFERROR(AVERAGEIFS($T$1:T81,$G$1:G81,G82,$X$1:X81,"&gt;="&amp;(X82-5)),"")</f>
        <v>1.5</v>
      </c>
      <c r="AA82" s="2">
        <f>IFERROR(AVERAGEIFS($U$1:U81,$H$1:H81,H82,$Y$1:Y81,"&gt;="&amp;(Y82-5)),"")</f>
        <v>1.75</v>
      </c>
      <c r="AB82" s="2">
        <f>IFERROR(AVERAGEIFS($V$1:V81,$J$1:J81,J82,$Z$1:Z81,"&gt;="&amp;(Z82-5)),"")</f>
        <v>1.4882049238472466</v>
      </c>
      <c r="AC82" s="2">
        <f>IFERROR(AVERAGEIFS($W$1:W81,$K$1:K81,K82,$AA$1:AA81,"&gt;="&amp;(AA82-5)),"")</f>
        <v>1.0556965392728135</v>
      </c>
      <c r="AD82" s="13">
        <f>Tabela53[[#This Row],[md_exPT_H_6]]-Tabela53[[#This Row],[md_exPT_A_6]]</f>
        <v>0.43250838457443308</v>
      </c>
      <c r="AE82" s="14">
        <f>IF(Tabela53[[#This Row],[HT_Goals_H]]&gt;Tabela53[[#This Row],[HT_Goals_A]],Tabela53[[#This Row],[HT_Odds_H]]-1,-1)</f>
        <v>-1</v>
      </c>
      <c r="AF82" s="14">
        <f>IF(Tabela53[[#This Row],[HT_Goals_H]]=Tabela53[[#This Row],[HT_Goals_A]],Tabela53[[#This Row],[HT_Odds_H]]-1,-1)</f>
        <v>1.2999999999999998</v>
      </c>
      <c r="AG82" s="14">
        <f>IF(Tabela53[[#This Row],[HT_Goals_H]]&lt;Tabela53[[#This Row],[HT_Goals_A]],Tabela53[[#This Row],[HT_Odds_H]]-1,-1)</f>
        <v>-1</v>
      </c>
      <c r="AH8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2" s="13">
        <f>IF(AND(Tabela53[[#This Row],[Odd_real_HHT]]&gt;2.5,Tabela53[[#This Row],[Odd_real_HHT]]&lt;3.3,Tabela53[[#This Row],[xpPT_H_HT]]&gt;1.39,Tabela53[[#This Row],[xpPT_H_HT]]&lt;1.59),1,0)</f>
        <v>0</v>
      </c>
      <c r="AJ8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2" s="28">
        <f>IF(Tabela53[[#This Row],[Método 1]]=1,0,IF(Tabela53[[#This Row],[dif_xp_H_A]]&lt;=0.354,1,IF(Tabela53[[#This Row],[dif_xp_H_A]]&gt;=0.499,1,0)))</f>
        <v>0</v>
      </c>
      <c r="AL8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82" s="29">
        <f>IF(AND(Tabela53[[#This Row],[dif_xp_H_A]]&gt;0.354,(Tabela53[[#This Row],[dif_xp_H_A]]&lt;0.499)),1,0)</f>
        <v>1</v>
      </c>
    </row>
    <row r="83" spans="1:39" x14ac:dyDescent="0.3">
      <c r="A83" s="17">
        <v>82</v>
      </c>
      <c r="B83" s="6">
        <v>5406519</v>
      </c>
      <c r="C83" s="2" t="s">
        <v>14</v>
      </c>
      <c r="D83" s="2" t="s">
        <v>15</v>
      </c>
      <c r="E83" s="7">
        <v>45080.770833333343</v>
      </c>
      <c r="F83" s="2">
        <v>9</v>
      </c>
      <c r="G83" s="2" t="s">
        <v>17</v>
      </c>
      <c r="H83" s="2" t="s">
        <v>24</v>
      </c>
      <c r="I83" s="2" t="str">
        <f>IF(Tabela53[[#This Row],[HT_Goals_A]]&lt;Tabela53[[#This Row],[HT_Goals_H]],"H",IF(Tabela53[[#This Row],[HT_Goals_A]]=Tabela53[[#This Row],[HT_Goals_H]],"D","A"))</f>
        <v>D</v>
      </c>
      <c r="J83" s="2">
        <v>0</v>
      </c>
      <c r="K83" s="2">
        <v>0</v>
      </c>
      <c r="L83" s="2">
        <v>0</v>
      </c>
      <c r="M83" s="2">
        <v>3.1</v>
      </c>
      <c r="N83" s="2">
        <v>2.0499999999999998</v>
      </c>
      <c r="O83" s="2">
        <v>3.6</v>
      </c>
      <c r="P83" s="4">
        <f>((1/'Método 3'!$M83)+(1/'Método 3'!$N83)+(1/'Método 3'!$O83)-1)</f>
        <v>8.8163300987848636E-2</v>
      </c>
      <c r="Q83" s="4">
        <f>'Método 3'!$M83*(1+'Método 3'!$P83)</f>
        <v>3.3733062330623307</v>
      </c>
      <c r="R83" s="4">
        <f>'Método 3'!$N83*(1+'Método 3'!$P83)</f>
        <v>2.2307347670250897</v>
      </c>
      <c r="S83" s="4">
        <f>'Método 3'!$O83*(1+'Método 3'!$P83)</f>
        <v>3.917387883556255</v>
      </c>
      <c r="T83" s="4">
        <f>IF('Método 3'!$J83&gt;'Método 3'!$K83,3,IF('Método 3'!$K83='Método 3'!$J83,1,0))</f>
        <v>1</v>
      </c>
      <c r="U83" s="4">
        <f>IF('Método 3'!$J83&lt;'Método 3'!$K83,3,IF('Método 3'!$K83='Método 3'!$J83,1,0))</f>
        <v>1</v>
      </c>
      <c r="V83" s="4">
        <f>(1/'Método 3'!$Q83)*3+(1/'Método 3'!$R83)*1</f>
        <v>1.337617995581442</v>
      </c>
      <c r="W83" s="4">
        <f>(1/'Método 3'!$S83)*3+(1/'Método 3'!$R83)*1</f>
        <v>1.2140992167101827</v>
      </c>
      <c r="X83" s="4">
        <f>COUNTIF($G$1:G82,G83)+1</f>
        <v>5</v>
      </c>
      <c r="Y83" s="4">
        <f>COUNTIF($H$1:H82,H83)+1</f>
        <v>5</v>
      </c>
      <c r="Z83" s="2">
        <f>IFERROR(AVERAGEIFS($T$1:T82,$G$1:G82,G83,$X$1:X82,"&gt;="&amp;(X83-5)),"")</f>
        <v>1.75</v>
      </c>
      <c r="AA83" s="2">
        <f>IFERROR(AVERAGEIFS($U$1:U82,$H$1:H82,H83,$Y$1:Y82,"&gt;="&amp;(Y83-5)),"")</f>
        <v>0.5</v>
      </c>
      <c r="AB83" s="2">
        <f>IFERROR(AVERAGEIFS($V$1:V82,$J$1:J82,J83,$Z$1:Z82,"&gt;="&amp;(Z83-5)),"")</f>
        <v>1.4943593837199252</v>
      </c>
      <c r="AC83" s="2">
        <f>IFERROR(AVERAGEIFS($W$1:W82,$K$1:K82,K83,$AA$1:AA82,"&gt;="&amp;(AA83-5)),"")</f>
        <v>1.0519960179552543</v>
      </c>
      <c r="AD83" s="13">
        <f>Tabela53[[#This Row],[md_exPT_H_6]]-Tabela53[[#This Row],[md_exPT_A_6]]</f>
        <v>0.44236336576467084</v>
      </c>
      <c r="AE83" s="14">
        <f>IF(Tabela53[[#This Row],[HT_Goals_H]]&gt;Tabela53[[#This Row],[HT_Goals_A]],Tabela53[[#This Row],[HT_Odds_H]]-1,-1)</f>
        <v>-1</v>
      </c>
      <c r="AF83" s="14">
        <f>IF(Tabela53[[#This Row],[HT_Goals_H]]=Tabela53[[#This Row],[HT_Goals_A]],Tabela53[[#This Row],[HT_Odds_H]]-1,-1)</f>
        <v>2.1</v>
      </c>
      <c r="AG83" s="14">
        <f>IF(Tabela53[[#This Row],[HT_Goals_H]]&lt;Tabela53[[#This Row],[HT_Goals_A]],Tabela53[[#This Row],[HT_Odds_H]]-1,-1)</f>
        <v>-1</v>
      </c>
      <c r="AH8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3" s="13">
        <f>IF(AND(Tabela53[[#This Row],[Odd_real_HHT]]&gt;2.5,Tabela53[[#This Row],[Odd_real_HHT]]&lt;3.3,Tabela53[[#This Row],[xpPT_H_HT]]&gt;1.39,Tabela53[[#This Row],[xpPT_H_HT]]&lt;1.59),1,0)</f>
        <v>0</v>
      </c>
      <c r="AJ8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3" s="28">
        <f>IF(Tabela53[[#This Row],[Método 1]]=1,0,IF(Tabela53[[#This Row],[dif_xp_H_A]]&lt;=0.354,1,IF(Tabela53[[#This Row],[dif_xp_H_A]]&gt;=0.499,1,0)))</f>
        <v>0</v>
      </c>
      <c r="AL83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83" s="29">
        <f>IF(AND(Tabela53[[#This Row],[dif_xp_H_A]]&gt;0.354,(Tabela53[[#This Row],[dif_xp_H_A]]&lt;0.499)),1,0)</f>
        <v>1</v>
      </c>
    </row>
    <row r="84" spans="1:39" x14ac:dyDescent="0.3">
      <c r="A84" s="16">
        <v>83</v>
      </c>
      <c r="B84" s="8">
        <v>5406517</v>
      </c>
      <c r="C84" s="9" t="s">
        <v>14</v>
      </c>
      <c r="D84" s="9" t="s">
        <v>15</v>
      </c>
      <c r="E84" s="10">
        <v>45080.770833333343</v>
      </c>
      <c r="F84" s="9">
        <v>9</v>
      </c>
      <c r="G84" s="9" t="s">
        <v>20</v>
      </c>
      <c r="H84" s="9" t="s">
        <v>18</v>
      </c>
      <c r="I84" s="9" t="str">
        <f>IF(Tabela53[[#This Row],[HT_Goals_A]]&lt;Tabela53[[#This Row],[HT_Goals_H]],"H",IF(Tabela53[[#This Row],[HT_Goals_A]]=Tabela53[[#This Row],[HT_Goals_H]],"D","A"))</f>
        <v>H</v>
      </c>
      <c r="J84" s="9">
        <v>1</v>
      </c>
      <c r="K84" s="9">
        <v>0</v>
      </c>
      <c r="L84" s="9">
        <v>1</v>
      </c>
      <c r="M84" s="9">
        <v>2.88</v>
      </c>
      <c r="N84" s="9">
        <v>2.1</v>
      </c>
      <c r="O84" s="9">
        <v>4</v>
      </c>
      <c r="P84" s="4">
        <f>((1/'Método 3'!$M84)+(1/'Método 3'!$N84)+(1/'Método 3'!$O84)-1)</f>
        <v>7.3412698412698374E-2</v>
      </c>
      <c r="Q84" s="4">
        <f>'Método 3'!$M84*(1+'Método 3'!$P84)</f>
        <v>3.0914285714285712</v>
      </c>
      <c r="R84" s="4">
        <f>'Método 3'!$N84*(1+'Método 3'!$P84)</f>
        <v>2.2541666666666669</v>
      </c>
      <c r="S84" s="4">
        <f>'Método 3'!$O84*(1+'Método 3'!$P84)</f>
        <v>4.2936507936507935</v>
      </c>
      <c r="T84" s="4">
        <f>IF('Método 3'!$J84&gt;'Método 3'!$K84,3,IF('Método 3'!$K84='Método 3'!$J84,1,0))</f>
        <v>3</v>
      </c>
      <c r="U84" s="4">
        <f>IF('Método 3'!$J84&lt;'Método 3'!$K84,3,IF('Método 3'!$K84='Método 3'!$J84,1,0))</f>
        <v>0</v>
      </c>
      <c r="V84" s="4">
        <f>(1/'Método 3'!$Q84)*3+(1/'Método 3'!$R84)*1</f>
        <v>1.4140480591497226</v>
      </c>
      <c r="W84" s="4">
        <f>(1/'Método 3'!$S84)*3+(1/'Método 3'!$R84)*1</f>
        <v>1.142329020332717</v>
      </c>
      <c r="X84" s="4">
        <f>COUNTIF($G$1:G83,G84)+1</f>
        <v>5</v>
      </c>
      <c r="Y84" s="4">
        <f>COUNTIF($H$1:H83,H84)+1</f>
        <v>4</v>
      </c>
      <c r="Z84" s="2">
        <f>IFERROR(AVERAGEIFS($T$1:T83,$G$1:G83,G84,$X$1:X83,"&gt;="&amp;(X84-5)),"")</f>
        <v>1.25</v>
      </c>
      <c r="AA84" s="2">
        <f>IFERROR(AVERAGEIFS($U$1:U83,$H$1:H83,H84,$Y$1:Y83,"&gt;="&amp;(Y84-5)),"")</f>
        <v>1.6666666666666667</v>
      </c>
      <c r="AB84" s="2">
        <f>IFERROR(AVERAGEIFS($V$1:V83,$J$1:J83,J84,$Z$1:Z83,"&gt;="&amp;(Z84-5)),"")</f>
        <v>1.4825237476999178</v>
      </c>
      <c r="AC84" s="2">
        <f>IFERROR(AVERAGEIFS($W$1:W83,$K$1:K83,K84,$AA$1:AA83,"&gt;="&amp;(AA84-5)),"")</f>
        <v>1.0567637590951051</v>
      </c>
      <c r="AD84" s="13">
        <f>Tabela53[[#This Row],[md_exPT_H_6]]-Tabela53[[#This Row],[md_exPT_A_6]]</f>
        <v>0.42575998860481268</v>
      </c>
      <c r="AE84" s="14">
        <f>IF(Tabela53[[#This Row],[HT_Goals_H]]&gt;Tabela53[[#This Row],[HT_Goals_A]],Tabela53[[#This Row],[HT_Odds_H]]-1,-1)</f>
        <v>1.88</v>
      </c>
      <c r="AF84" s="14">
        <f>IF(Tabela53[[#This Row],[HT_Goals_H]]=Tabela53[[#This Row],[HT_Goals_A]],Tabela53[[#This Row],[HT_Odds_H]]-1,-1)</f>
        <v>-1</v>
      </c>
      <c r="AG84" s="14">
        <f>IF(Tabela53[[#This Row],[HT_Goals_H]]&lt;Tabela53[[#This Row],[HT_Goals_A]],Tabela53[[#This Row],[HT_Odds_H]]-1,-1)</f>
        <v>-1</v>
      </c>
      <c r="AH84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84" s="13">
        <f>IF(AND(Tabela53[[#This Row],[Odd_real_HHT]]&gt;2.5,Tabela53[[#This Row],[Odd_real_HHT]]&lt;3.3,Tabela53[[#This Row],[xpPT_H_HT]]&gt;1.39,Tabela53[[#This Row],[xpPT_H_HT]]&lt;1.59),1,0)</f>
        <v>1</v>
      </c>
      <c r="AJ8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4" s="28">
        <f>IF(Tabela53[[#This Row],[Método 1]]=1,0,IF(Tabela53[[#This Row],[dif_xp_H_A]]&lt;=0.354,1,IF(Tabela53[[#This Row],[dif_xp_H_A]]&gt;=0.499,1,0)))</f>
        <v>0</v>
      </c>
      <c r="AL84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84" s="29">
        <f>IF(AND(Tabela53[[#This Row],[dif_xp_H_A]]&gt;0.354,(Tabela53[[#This Row],[dif_xp_H_A]]&lt;0.499)),1,0)</f>
        <v>1</v>
      </c>
    </row>
    <row r="85" spans="1:39" x14ac:dyDescent="0.3">
      <c r="A85" s="17">
        <v>84</v>
      </c>
      <c r="B85" s="6">
        <v>5406515</v>
      </c>
      <c r="C85" s="2" t="s">
        <v>14</v>
      </c>
      <c r="D85" s="2" t="s">
        <v>15</v>
      </c>
      <c r="E85" s="7">
        <v>45080.770833333343</v>
      </c>
      <c r="F85" s="2">
        <v>9</v>
      </c>
      <c r="G85" s="2" t="s">
        <v>29</v>
      </c>
      <c r="H85" s="2" t="s">
        <v>22</v>
      </c>
      <c r="I85" s="2" t="str">
        <f>IF(Tabela53[[#This Row],[HT_Goals_A]]&lt;Tabela53[[#This Row],[HT_Goals_H]],"H",IF(Tabela53[[#This Row],[HT_Goals_A]]=Tabela53[[#This Row],[HT_Goals_H]],"D","A"))</f>
        <v>A</v>
      </c>
      <c r="J85" s="2">
        <v>0</v>
      </c>
      <c r="K85" s="2">
        <v>1</v>
      </c>
      <c r="L85" s="2">
        <v>1</v>
      </c>
      <c r="M85" s="2">
        <v>3.75</v>
      </c>
      <c r="N85" s="2">
        <v>2.0499999999999998</v>
      </c>
      <c r="O85" s="2">
        <v>3</v>
      </c>
      <c r="P85" s="4">
        <f>((1/'Método 3'!$M85)+(1/'Método 3'!$N85)+(1/'Método 3'!$O85)-1)</f>
        <v>8.7804878048780566E-2</v>
      </c>
      <c r="Q85" s="4">
        <f>'Método 3'!$M85*(1+'Método 3'!$P85)</f>
        <v>4.0792682926829276</v>
      </c>
      <c r="R85" s="4">
        <f>'Método 3'!$N85*(1+'Método 3'!$P85)</f>
        <v>2.23</v>
      </c>
      <c r="S85" s="4">
        <f>'Método 3'!$O85*(1+'Método 3'!$P85)</f>
        <v>3.2634146341463417</v>
      </c>
      <c r="T85" s="4">
        <f>IF('Método 3'!$J85&gt;'Método 3'!$K85,3,IF('Método 3'!$K85='Método 3'!$J85,1,0))</f>
        <v>0</v>
      </c>
      <c r="U85" s="4">
        <f>IF('Método 3'!$J85&lt;'Método 3'!$K85,3,IF('Método 3'!$K85='Método 3'!$J85,1,0))</f>
        <v>3</v>
      </c>
      <c r="V85" s="4">
        <f>(1/'Método 3'!$Q85)*3+(1/'Método 3'!$R85)*1</f>
        <v>1.1838565022421523</v>
      </c>
      <c r="W85" s="4">
        <f>(1/'Método 3'!$S85)*3+(1/'Método 3'!$R85)*1</f>
        <v>1.3677130044843049</v>
      </c>
      <c r="X85" s="4">
        <f>COUNTIF($G$1:G84,G85)+1</f>
        <v>5</v>
      </c>
      <c r="Y85" s="4">
        <f>COUNTIF($H$1:H84,H85)+1</f>
        <v>5</v>
      </c>
      <c r="Z85" s="2">
        <f>IFERROR(AVERAGEIFS($T$1:T84,$G$1:G84,G85,$X$1:X84,"&gt;="&amp;(X85-5)),"")</f>
        <v>1</v>
      </c>
      <c r="AA85" s="2">
        <f>IFERROR(AVERAGEIFS($U$1:U84,$H$1:H84,H85,$Y$1:Y84,"&gt;="&amp;(Y85-5)),"")</f>
        <v>1.25</v>
      </c>
      <c r="AB85" s="2">
        <f>IFERROR(AVERAGEIFS($V$1:V84,$J$1:J84,J85,$Z$1:Z84,"&gt;="&amp;(Z85-5)),"")</f>
        <v>1.4883308687915218</v>
      </c>
      <c r="AC85" s="2">
        <f>IFERROR(AVERAGEIFS($W$1:W84,$K$1:K84,K85,$AA$1:AA84,"&gt;="&amp;(AA85-5)),"")</f>
        <v>1.1191480650255852</v>
      </c>
      <c r="AD85" s="13">
        <f>Tabela53[[#This Row],[md_exPT_H_6]]-Tabela53[[#This Row],[md_exPT_A_6]]</f>
        <v>0.3691828037659366</v>
      </c>
      <c r="AE85" s="14">
        <f>IF(Tabela53[[#This Row],[HT_Goals_H]]&gt;Tabela53[[#This Row],[HT_Goals_A]],Tabela53[[#This Row],[HT_Odds_H]]-1,-1)</f>
        <v>-1</v>
      </c>
      <c r="AF85" s="14">
        <f>IF(Tabela53[[#This Row],[HT_Goals_H]]=Tabela53[[#This Row],[HT_Goals_A]],Tabela53[[#This Row],[HT_Odds_H]]-1,-1)</f>
        <v>-1</v>
      </c>
      <c r="AG85" s="14">
        <f>IF(Tabela53[[#This Row],[HT_Goals_H]]&lt;Tabela53[[#This Row],[HT_Goals_A]],Tabela53[[#This Row],[HT_Odds_H]]-1,-1)</f>
        <v>2.75</v>
      </c>
      <c r="AH8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5" s="13">
        <f>IF(AND(Tabela53[[#This Row],[Odd_real_HHT]]&gt;2.5,Tabela53[[#This Row],[Odd_real_HHT]]&lt;3.3,Tabela53[[#This Row],[xpPT_H_HT]]&gt;1.39,Tabela53[[#This Row],[xpPT_H_HT]]&lt;1.59),1,0)</f>
        <v>0</v>
      </c>
      <c r="AJ8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5" s="28">
        <f>IF(Tabela53[[#This Row],[Método 1]]=1,0,IF(Tabela53[[#This Row],[dif_xp_H_A]]&lt;=0.354,1,IF(Tabela53[[#This Row],[dif_xp_H_A]]&gt;=0.499,1,0)))</f>
        <v>0</v>
      </c>
      <c r="AL85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85" s="29">
        <f>IF(AND(Tabela53[[#This Row],[dif_xp_H_A]]&gt;0.354,(Tabela53[[#This Row],[dif_xp_H_A]]&lt;0.499)),1,0)</f>
        <v>1</v>
      </c>
    </row>
    <row r="86" spans="1:39" x14ac:dyDescent="0.3">
      <c r="A86" s="16">
        <v>85</v>
      </c>
      <c r="B86" s="8">
        <v>5406513</v>
      </c>
      <c r="C86" s="9" t="s">
        <v>14</v>
      </c>
      <c r="D86" s="9" t="s">
        <v>15</v>
      </c>
      <c r="E86" s="10">
        <v>45080.875</v>
      </c>
      <c r="F86" s="9">
        <v>9</v>
      </c>
      <c r="G86" s="9" t="s">
        <v>31</v>
      </c>
      <c r="H86" s="9" t="s">
        <v>30</v>
      </c>
      <c r="I86" s="9" t="str">
        <f>IF(Tabela53[[#This Row],[HT_Goals_A]]&lt;Tabela53[[#This Row],[HT_Goals_H]],"H",IF(Tabela53[[#This Row],[HT_Goals_A]]=Tabela53[[#This Row],[HT_Goals_H]],"D","A"))</f>
        <v>D</v>
      </c>
      <c r="J86" s="9">
        <v>1</v>
      </c>
      <c r="K86" s="9">
        <v>1</v>
      </c>
      <c r="L86" s="9">
        <v>2</v>
      </c>
      <c r="M86" s="9">
        <v>3.2</v>
      </c>
      <c r="N86" s="9">
        <v>1.83</v>
      </c>
      <c r="O86" s="9">
        <v>4.33</v>
      </c>
      <c r="P86" s="4">
        <f>((1/'Método 3'!$M86)+(1/'Método 3'!$N86)+(1/'Método 3'!$O86)-1)</f>
        <v>8.9894969648784073E-2</v>
      </c>
      <c r="Q86" s="4">
        <f>'Método 3'!$M86*(1+'Método 3'!$P86)</f>
        <v>3.4876639028761094</v>
      </c>
      <c r="R86" s="4">
        <f>'Método 3'!$N86*(1+'Método 3'!$P86)</f>
        <v>1.9945077944572749</v>
      </c>
      <c r="S86" s="4">
        <f>'Método 3'!$O86*(1+'Método 3'!$P86)</f>
        <v>4.7192452185792355</v>
      </c>
      <c r="T86" s="4">
        <f>IF('Método 3'!$J86&gt;'Método 3'!$K86,3,IF('Método 3'!$K86='Método 3'!$J86,1,0))</f>
        <v>1</v>
      </c>
      <c r="U86" s="4">
        <f>IF('Método 3'!$J86&lt;'Método 3'!$K86,3,IF('Método 3'!$K86='Método 3'!$J86,1,0))</f>
        <v>1</v>
      </c>
      <c r="V86" s="4">
        <f>(1/'Método 3'!$Q86)*3+(1/'Método 3'!$R86)*1</f>
        <v>1.3615514602383132</v>
      </c>
      <c r="W86" s="4">
        <f>(1/'Método 3'!$S86)*3+(1/'Método 3'!$R86)*1</f>
        <v>1.1370717074529868</v>
      </c>
      <c r="X86" s="4">
        <f>COUNTIF($G$1:G85,G86)+1</f>
        <v>5</v>
      </c>
      <c r="Y86" s="4">
        <f>COUNTIF($H$1:H85,H86)+1</f>
        <v>5</v>
      </c>
      <c r="Z86" s="2">
        <f>IFERROR(AVERAGEIFS($T$1:T85,$G$1:G85,G86,$X$1:X85,"&gt;="&amp;(X86-5)),"")</f>
        <v>2</v>
      </c>
      <c r="AA86" s="2">
        <f>IFERROR(AVERAGEIFS($U$1:U85,$H$1:H85,H86,$Y$1:Y85,"&gt;="&amp;(Y86-5)),"")</f>
        <v>0.25</v>
      </c>
      <c r="AB86" s="2">
        <f>IFERROR(AVERAGEIFS($V$1:V85,$J$1:J85,J86,$Z$1:Z85,"&gt;="&amp;(Z86-5)),"")</f>
        <v>1.4801625170602557</v>
      </c>
      <c r="AC86" s="2">
        <f>IFERROR(AVERAGEIFS($W$1:W85,$K$1:K85,K86,$AA$1:AA85,"&gt;="&amp;(AA86-5)),"")</f>
        <v>1.1283541738944267</v>
      </c>
      <c r="AD86" s="13">
        <f>Tabela53[[#This Row],[md_exPT_H_6]]-Tabela53[[#This Row],[md_exPT_A_6]]</f>
        <v>0.35180834316582899</v>
      </c>
      <c r="AE86" s="14">
        <f>IF(Tabela53[[#This Row],[HT_Goals_H]]&gt;Tabela53[[#This Row],[HT_Goals_A]],Tabela53[[#This Row],[HT_Odds_H]]-1,-1)</f>
        <v>-1</v>
      </c>
      <c r="AF86" s="14">
        <f>IF(Tabela53[[#This Row],[HT_Goals_H]]=Tabela53[[#This Row],[HT_Goals_A]],Tabela53[[#This Row],[HT_Odds_H]]-1,-1)</f>
        <v>2.2000000000000002</v>
      </c>
      <c r="AG86" s="14">
        <f>IF(Tabela53[[#This Row],[HT_Goals_H]]&lt;Tabela53[[#This Row],[HT_Goals_A]],Tabela53[[#This Row],[HT_Odds_H]]-1,-1)</f>
        <v>-1</v>
      </c>
      <c r="AH8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6" s="13">
        <f>IF(AND(Tabela53[[#This Row],[Odd_real_HHT]]&gt;2.5,Tabela53[[#This Row],[Odd_real_HHT]]&lt;3.3,Tabela53[[#This Row],[xpPT_H_HT]]&gt;1.39,Tabela53[[#This Row],[xpPT_H_HT]]&lt;1.59),1,0)</f>
        <v>0</v>
      </c>
      <c r="AJ86" s="28">
        <f>IF(AND(Tabela53[[#This Row],[Método_2]]=1,Tabela53[[#This Row],[Pontos_H_HT]]=1),(Tabela53[[#This Row],[HT_Odds_D]]-1),IF(AND(Tabela53[[#This Row],[Método_2]]=1,Tabela53[[#This Row],[Pontos_H_HT]]&lt;&gt;1),(-1),0))</f>
        <v>0.83000000000000007</v>
      </c>
      <c r="AK86" s="28">
        <f>IF(Tabela53[[#This Row],[Método 1]]=1,0,IF(Tabela53[[#This Row],[dif_xp_H_A]]&lt;=0.354,1,IF(Tabela53[[#This Row],[dif_xp_H_A]]&gt;=0.499,1,0)))</f>
        <v>1</v>
      </c>
      <c r="AL8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86" s="29">
        <f>IF(AND(Tabela53[[#This Row],[dif_xp_H_A]]&gt;0.354,(Tabela53[[#This Row],[dif_xp_H_A]]&lt;0.499)),1,0)</f>
        <v>0</v>
      </c>
    </row>
    <row r="87" spans="1:39" x14ac:dyDescent="0.3">
      <c r="A87" s="17">
        <v>86</v>
      </c>
      <c r="B87" s="6">
        <v>5406510</v>
      </c>
      <c r="C87" s="2" t="s">
        <v>14</v>
      </c>
      <c r="D87" s="2" t="s">
        <v>15</v>
      </c>
      <c r="E87" s="7">
        <v>45081.666666666657</v>
      </c>
      <c r="F87" s="2">
        <v>9</v>
      </c>
      <c r="G87" s="2" t="s">
        <v>26</v>
      </c>
      <c r="H87" s="2" t="s">
        <v>19</v>
      </c>
      <c r="I87" s="2" t="str">
        <f>IF(Tabela53[[#This Row],[HT_Goals_A]]&lt;Tabela53[[#This Row],[HT_Goals_H]],"H",IF(Tabela53[[#This Row],[HT_Goals_A]]=Tabela53[[#This Row],[HT_Goals_H]],"D","A"))</f>
        <v>H</v>
      </c>
      <c r="J87" s="2">
        <v>2</v>
      </c>
      <c r="K87" s="2">
        <v>0</v>
      </c>
      <c r="L87" s="2">
        <v>2</v>
      </c>
      <c r="M87" s="2">
        <v>2.38</v>
      </c>
      <c r="N87" s="2">
        <v>2.25</v>
      </c>
      <c r="O87" s="2">
        <v>4.5</v>
      </c>
      <c r="P87" s="4">
        <f>((1/'Método 3'!$M87)+(1/'Método 3'!$N87)+(1/'Método 3'!$O87)-1)</f>
        <v>8.6834733893557559E-2</v>
      </c>
      <c r="Q87" s="4">
        <f>'Método 3'!$M87*(1+'Método 3'!$P87)</f>
        <v>2.5866666666666669</v>
      </c>
      <c r="R87" s="4">
        <f>'Método 3'!$N87*(1+'Método 3'!$P87)</f>
        <v>2.4453781512605044</v>
      </c>
      <c r="S87" s="4">
        <f>'Método 3'!$O87*(1+'Método 3'!$P87)</f>
        <v>4.8907563025210088</v>
      </c>
      <c r="T87" s="4">
        <f>IF('Método 3'!$J87&gt;'Método 3'!$K87,3,IF('Método 3'!$K87='Método 3'!$J87,1,0))</f>
        <v>3</v>
      </c>
      <c r="U87" s="4">
        <f>IF('Método 3'!$J87&lt;'Método 3'!$K87,3,IF('Método 3'!$K87='Método 3'!$J87,1,0))</f>
        <v>0</v>
      </c>
      <c r="V87" s="4">
        <f>(1/'Método 3'!$Q87)*3+(1/'Método 3'!$R87)*1</f>
        <v>1.5687285223367695</v>
      </c>
      <c r="W87" s="4">
        <f>(1/'Método 3'!$S87)*3+(1/'Método 3'!$R87)*1</f>
        <v>1.0223367697594501</v>
      </c>
      <c r="X87" s="4">
        <f>COUNTIF($G$1:G86,G87)+1</f>
        <v>4</v>
      </c>
      <c r="Y87" s="4">
        <f>COUNTIF($H$1:H86,H87)+1</f>
        <v>4</v>
      </c>
      <c r="Z87" s="2">
        <f>IFERROR(AVERAGEIFS($T$1:T86,$G$1:G86,G87,$X$1:X86,"&gt;="&amp;(X87-5)),"")</f>
        <v>2</v>
      </c>
      <c r="AA87" s="2">
        <f>IFERROR(AVERAGEIFS($U$1:U86,$H$1:H86,H87,$Y$1:Y86,"&gt;="&amp;(Y87-5)),"")</f>
        <v>1</v>
      </c>
      <c r="AB87" s="2">
        <f>IFERROR(AVERAGEIFS($V$1:V86,$J$1:J86,J87,$Z$1:Z86,"&gt;="&amp;(Z87-5)),"")</f>
        <v>1.452180114622224</v>
      </c>
      <c r="AC87" s="2">
        <f>IFERROR(AVERAGEIFS($W$1:W86,$K$1:K86,K87,$AA$1:AA86,"&gt;="&amp;(AA87-5)),"")</f>
        <v>1.0592084808447513</v>
      </c>
      <c r="AD87" s="13">
        <f>Tabela53[[#This Row],[md_exPT_H_6]]-Tabela53[[#This Row],[md_exPT_A_6]]</f>
        <v>0.39297163377747268</v>
      </c>
      <c r="AE87" s="14">
        <f>IF(Tabela53[[#This Row],[HT_Goals_H]]&gt;Tabela53[[#This Row],[HT_Goals_A]],Tabela53[[#This Row],[HT_Odds_H]]-1,-1)</f>
        <v>1.38</v>
      </c>
      <c r="AF87" s="14">
        <f>IF(Tabela53[[#This Row],[HT_Goals_H]]=Tabela53[[#This Row],[HT_Goals_A]],Tabela53[[#This Row],[HT_Odds_H]]-1,-1)</f>
        <v>-1</v>
      </c>
      <c r="AG87" s="14">
        <f>IF(Tabela53[[#This Row],[HT_Goals_H]]&lt;Tabela53[[#This Row],[HT_Goals_A]],Tabela53[[#This Row],[HT_Odds_H]]-1,-1)</f>
        <v>-1</v>
      </c>
      <c r="AH87" s="20">
        <f>IF(AND(Tabela53[[#This Row],[Método 1]]=1,Tabela53[[#This Row],[Pontos_H_HT]]=3),(Tabela53[[#This Row],[HT_Odds_H]]-1),IF(AND(Tabela53[[#This Row],[Método 1]]=1,Tabela53[[#This Row],[Pontos_H_HT]]&lt;&gt;3),(-1),0))</f>
        <v>1.38</v>
      </c>
      <c r="AI87" s="13">
        <f>IF(AND(Tabela53[[#This Row],[Odd_real_HHT]]&gt;2.5,Tabela53[[#This Row],[Odd_real_HHT]]&lt;3.3,Tabela53[[#This Row],[xpPT_H_HT]]&gt;1.39,Tabela53[[#This Row],[xpPT_H_HT]]&lt;1.59),1,0)</f>
        <v>1</v>
      </c>
      <c r="AJ8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7" s="28">
        <f>IF(Tabela53[[#This Row],[Método 1]]=1,0,IF(Tabela53[[#This Row],[dif_xp_H_A]]&lt;=0.354,1,IF(Tabela53[[#This Row],[dif_xp_H_A]]&gt;=0.499,1,0)))</f>
        <v>0</v>
      </c>
      <c r="AL87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87" s="29">
        <f>IF(AND(Tabela53[[#This Row],[dif_xp_H_A]]&gt;0.354,(Tabela53[[#This Row],[dif_xp_H_A]]&lt;0.499)),1,0)</f>
        <v>1</v>
      </c>
    </row>
    <row r="88" spans="1:39" x14ac:dyDescent="0.3">
      <c r="A88" s="16">
        <v>87</v>
      </c>
      <c r="B88" s="8">
        <v>5406516</v>
      </c>
      <c r="C88" s="9" t="s">
        <v>14</v>
      </c>
      <c r="D88" s="9" t="s">
        <v>15</v>
      </c>
      <c r="E88" s="10">
        <v>45081.666666666657</v>
      </c>
      <c r="F88" s="9">
        <v>9</v>
      </c>
      <c r="G88" s="9" t="s">
        <v>25</v>
      </c>
      <c r="H88" s="9" t="s">
        <v>28</v>
      </c>
      <c r="I88" s="9" t="str">
        <f>IF(Tabela53[[#This Row],[HT_Goals_A]]&lt;Tabela53[[#This Row],[HT_Goals_H]],"H",IF(Tabela53[[#This Row],[HT_Goals_A]]=Tabela53[[#This Row],[HT_Goals_H]],"D","A"))</f>
        <v>H</v>
      </c>
      <c r="J88" s="9">
        <v>2</v>
      </c>
      <c r="K88" s="9">
        <v>1</v>
      </c>
      <c r="L88" s="9">
        <v>3</v>
      </c>
      <c r="M88" s="9">
        <v>3.1</v>
      </c>
      <c r="N88" s="9">
        <v>2.0499999999999998</v>
      </c>
      <c r="O88" s="9">
        <v>3.75</v>
      </c>
      <c r="P88" s="4">
        <f>((1/'Método 3'!$M88)+(1/'Método 3'!$N88)+(1/'Método 3'!$O88)-1)</f>
        <v>7.7052189876737565E-2</v>
      </c>
      <c r="Q88" s="4">
        <f>'Método 3'!$M88*(1+'Método 3'!$P88)</f>
        <v>3.3388617886178866</v>
      </c>
      <c r="R88" s="4">
        <f>'Método 3'!$N88*(1+'Método 3'!$P88)</f>
        <v>2.2079569892473119</v>
      </c>
      <c r="S88" s="4">
        <f>'Método 3'!$O88*(1+'Método 3'!$P88)</f>
        <v>4.0389457120377656</v>
      </c>
      <c r="T88" s="4">
        <f>IF('Método 3'!$J88&gt;'Método 3'!$K88,3,IF('Método 3'!$K88='Método 3'!$J88,1,0))</f>
        <v>3</v>
      </c>
      <c r="U88" s="4">
        <f>IF('Método 3'!$J88&lt;'Método 3'!$K88,3,IF('Método 3'!$K88='Método 3'!$J88,1,0))</f>
        <v>0</v>
      </c>
      <c r="V88" s="4">
        <f>(1/'Método 3'!$Q88)*3+(1/'Método 3'!$R88)*1</f>
        <v>1.3514171617804616</v>
      </c>
      <c r="W88" s="4">
        <f>(1/'Método 3'!$S88)*3+(1/'Método 3'!$R88)*1</f>
        <v>1.1956754650823025</v>
      </c>
      <c r="X88" s="4">
        <f>COUNTIF($G$1:G87,G88)+1</f>
        <v>5</v>
      </c>
      <c r="Y88" s="4">
        <f>COUNTIF($H$1:H87,H88)+1</f>
        <v>5</v>
      </c>
      <c r="Z88" s="2">
        <f>IFERROR(AVERAGEIFS($T$1:T87,$G$1:G87,G88,$X$1:X87,"&gt;="&amp;(X88-5)),"")</f>
        <v>2</v>
      </c>
      <c r="AA88" s="2">
        <f>IFERROR(AVERAGEIFS($U$1:U87,$H$1:H87,H88,$Y$1:Y87,"&gt;="&amp;(Y88-5)),"")</f>
        <v>0.75</v>
      </c>
      <c r="AB88" s="2">
        <f>IFERROR(AVERAGEIFS($V$1:V87,$J$1:J87,J88,$Z$1:Z87,"&gt;="&amp;(Z88-5)),"")</f>
        <v>1.4651299377016178</v>
      </c>
      <c r="AC88" s="2">
        <f>IFERROR(AVERAGEIFS($W$1:W87,$K$1:K87,K88,$AA$1:AA87,"&gt;="&amp;(AA88-5)),"")</f>
        <v>1.1286655143786608</v>
      </c>
      <c r="AD88" s="13">
        <f>Tabela53[[#This Row],[md_exPT_H_6]]-Tabela53[[#This Row],[md_exPT_A_6]]</f>
        <v>0.33646442332295701</v>
      </c>
      <c r="AE88" s="14">
        <f>IF(Tabela53[[#This Row],[HT_Goals_H]]&gt;Tabela53[[#This Row],[HT_Goals_A]],Tabela53[[#This Row],[HT_Odds_H]]-1,-1)</f>
        <v>2.1</v>
      </c>
      <c r="AF88" s="14">
        <f>IF(Tabela53[[#This Row],[HT_Goals_H]]=Tabela53[[#This Row],[HT_Goals_A]],Tabela53[[#This Row],[HT_Odds_H]]-1,-1)</f>
        <v>-1</v>
      </c>
      <c r="AG88" s="14">
        <f>IF(Tabela53[[#This Row],[HT_Goals_H]]&lt;Tabela53[[#This Row],[HT_Goals_A]],Tabela53[[#This Row],[HT_Odds_H]]-1,-1)</f>
        <v>-1</v>
      </c>
      <c r="AH8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8" s="13">
        <f>IF(AND(Tabela53[[#This Row],[Odd_real_HHT]]&gt;2.5,Tabela53[[#This Row],[Odd_real_HHT]]&lt;3.3,Tabela53[[#This Row],[xpPT_H_HT]]&gt;1.39,Tabela53[[#This Row],[xpPT_H_HT]]&lt;1.59),1,0)</f>
        <v>0</v>
      </c>
      <c r="AJ8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88" s="28">
        <f>IF(Tabela53[[#This Row],[Método 1]]=1,0,IF(Tabela53[[#This Row],[dif_xp_H_A]]&lt;=0.354,1,IF(Tabela53[[#This Row],[dif_xp_H_A]]&gt;=0.499,1,0)))</f>
        <v>1</v>
      </c>
      <c r="AL8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88" s="29">
        <f>IF(AND(Tabela53[[#This Row],[dif_xp_H_A]]&gt;0.354,(Tabela53[[#This Row],[dif_xp_H_A]]&lt;0.499)),1,0)</f>
        <v>0</v>
      </c>
    </row>
    <row r="89" spans="1:39" x14ac:dyDescent="0.3">
      <c r="A89" s="17">
        <v>88</v>
      </c>
      <c r="B89" s="6">
        <v>5406512</v>
      </c>
      <c r="C89" s="2" t="s">
        <v>14</v>
      </c>
      <c r="D89" s="2" t="s">
        <v>15</v>
      </c>
      <c r="E89" s="7">
        <v>45081.770833333343</v>
      </c>
      <c r="F89" s="2">
        <v>9</v>
      </c>
      <c r="G89" s="2" t="s">
        <v>16</v>
      </c>
      <c r="H89" s="2" t="s">
        <v>33</v>
      </c>
      <c r="I89" s="2" t="str">
        <f>IF(Tabela53[[#This Row],[HT_Goals_A]]&lt;Tabela53[[#This Row],[HT_Goals_H]],"H",IF(Tabela53[[#This Row],[HT_Goals_A]]=Tabela53[[#This Row],[HT_Goals_H]],"D","A"))</f>
        <v>H</v>
      </c>
      <c r="J89" s="2">
        <v>2</v>
      </c>
      <c r="K89" s="2">
        <v>0</v>
      </c>
      <c r="L89" s="2">
        <v>2</v>
      </c>
      <c r="M89" s="2">
        <v>1.67</v>
      </c>
      <c r="N89" s="2">
        <v>2.6</v>
      </c>
      <c r="O89" s="2">
        <v>12</v>
      </c>
      <c r="P89" s="4">
        <f>((1/'Método 3'!$M89)+(1/'Método 3'!$N89)+(1/'Método 3'!$O89)-1)</f>
        <v>6.6751113158298736E-2</v>
      </c>
      <c r="Q89" s="4">
        <f>'Método 3'!$M89*(1+'Método 3'!$P89)</f>
        <v>1.7814743589743589</v>
      </c>
      <c r="R89" s="4">
        <f>'Método 3'!$N89*(1+'Método 3'!$P89)</f>
        <v>2.7735528942115768</v>
      </c>
      <c r="S89" s="4">
        <f>'Método 3'!$O89*(1+'Método 3'!$P89)</f>
        <v>12.801013357899585</v>
      </c>
      <c r="T89" s="4">
        <f>IF('Método 3'!$J89&gt;'Método 3'!$K89,3,IF('Método 3'!$K89='Método 3'!$J89,1,0))</f>
        <v>3</v>
      </c>
      <c r="U89" s="4">
        <f>IF('Método 3'!$J89&lt;'Método 3'!$K89,3,IF('Método 3'!$K89='Método 3'!$J89,1,0))</f>
        <v>0</v>
      </c>
      <c r="V89" s="4">
        <f>(1/'Método 3'!$Q89)*3+(1/'Método 3'!$R89)*1</f>
        <v>2.0445467957252346</v>
      </c>
      <c r="W89" s="4">
        <f>(1/'Método 3'!$S89)*3+(1/'Método 3'!$R89)*1</f>
        <v>0.59490482530315569</v>
      </c>
      <c r="X89" s="4">
        <f>COUNTIF($G$1:G88,G89)+1</f>
        <v>5</v>
      </c>
      <c r="Y89" s="4">
        <f>COUNTIF($H$1:H88,H89)+1</f>
        <v>5</v>
      </c>
      <c r="Z89" s="2">
        <f>IFERROR(AVERAGEIFS($T$1:T88,$G$1:G88,G89,$X$1:X88,"&gt;="&amp;(X89-5)),"")</f>
        <v>1.5</v>
      </c>
      <c r="AA89" s="2">
        <f>IFERROR(AVERAGEIFS($U$1:U88,$H$1:H88,H89,$Y$1:Y88,"&gt;="&amp;(Y89-5)),"")</f>
        <v>0.75</v>
      </c>
      <c r="AB89" s="2">
        <f>IFERROR(AVERAGEIFS($V$1:V88,$J$1:J88,J89,$Z$1:Z88,"&gt;="&amp;(Z89-5)),"")</f>
        <v>1.4537586601095023</v>
      </c>
      <c r="AC89" s="2">
        <f>IFERROR(AVERAGEIFS($W$1:W88,$K$1:K88,K89,$AA$1:AA88,"&gt;="&amp;(AA89-5)),"")</f>
        <v>1.0581842666479373</v>
      </c>
      <c r="AD89" s="13">
        <f>Tabela53[[#This Row],[md_exPT_H_6]]-Tabela53[[#This Row],[md_exPT_A_6]]</f>
        <v>0.39557439346156498</v>
      </c>
      <c r="AE89" s="14">
        <f>IF(Tabela53[[#This Row],[HT_Goals_H]]&gt;Tabela53[[#This Row],[HT_Goals_A]],Tabela53[[#This Row],[HT_Odds_H]]-1,-1)</f>
        <v>0.66999999999999993</v>
      </c>
      <c r="AF89" s="14">
        <f>IF(Tabela53[[#This Row],[HT_Goals_H]]=Tabela53[[#This Row],[HT_Goals_A]],Tabela53[[#This Row],[HT_Odds_H]]-1,-1)</f>
        <v>-1</v>
      </c>
      <c r="AG89" s="14">
        <f>IF(Tabela53[[#This Row],[HT_Goals_H]]&lt;Tabela53[[#This Row],[HT_Goals_A]],Tabela53[[#This Row],[HT_Odds_H]]-1,-1)</f>
        <v>-1</v>
      </c>
      <c r="AH8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89" s="13">
        <f>IF(AND(Tabela53[[#This Row],[Odd_real_HHT]]&gt;2.5,Tabela53[[#This Row],[Odd_real_HHT]]&lt;3.3,Tabela53[[#This Row],[xpPT_H_HT]]&gt;1.39,Tabela53[[#This Row],[xpPT_H_HT]]&lt;1.59),1,0)</f>
        <v>0</v>
      </c>
      <c r="AJ8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89" s="28">
        <f>IF(Tabela53[[#This Row],[Método 1]]=1,0,IF(Tabela53[[#This Row],[dif_xp_H_A]]&lt;=0.354,1,IF(Tabela53[[#This Row],[dif_xp_H_A]]&gt;=0.499,1,0)))</f>
        <v>0</v>
      </c>
      <c r="AL89" s="29">
        <f>IF(AND(Tabela53[[#This Row],[Método_3]]=1,Tabela53[[#This Row],[Pontos_H_HT]]=3),(Tabela53[[#This Row],[HT_Odds_H]]-1),IF(AND(Tabela53[[#This Row],[Método_3]]=1,Tabela53[[#This Row],[Pontos_H_HT]]&lt;&gt;3),(-1),0))</f>
        <v>0.66999999999999993</v>
      </c>
      <c r="AM89" s="29">
        <f>IF(AND(Tabela53[[#This Row],[dif_xp_H_A]]&gt;0.354,(Tabela53[[#This Row],[dif_xp_H_A]]&lt;0.499)),1,0)</f>
        <v>1</v>
      </c>
    </row>
    <row r="90" spans="1:39" x14ac:dyDescent="0.3">
      <c r="A90" s="16">
        <v>89</v>
      </c>
      <c r="B90" s="8">
        <v>5406514</v>
      </c>
      <c r="C90" s="9" t="s">
        <v>14</v>
      </c>
      <c r="D90" s="9" t="s">
        <v>15</v>
      </c>
      <c r="E90" s="10">
        <v>45081.770833333343</v>
      </c>
      <c r="F90" s="9">
        <v>9</v>
      </c>
      <c r="G90" s="9" t="s">
        <v>34</v>
      </c>
      <c r="H90" s="9" t="s">
        <v>27</v>
      </c>
      <c r="I90" s="9" t="str">
        <f>IF(Tabela53[[#This Row],[HT_Goals_A]]&lt;Tabela53[[#This Row],[HT_Goals_H]],"H",IF(Tabela53[[#This Row],[HT_Goals_A]]=Tabela53[[#This Row],[HT_Goals_H]],"D","A"))</f>
        <v>D</v>
      </c>
      <c r="J90" s="9">
        <v>0</v>
      </c>
      <c r="K90" s="9">
        <v>0</v>
      </c>
      <c r="L90" s="9">
        <v>0</v>
      </c>
      <c r="M90" s="9">
        <v>3</v>
      </c>
      <c r="N90" s="9">
        <v>2</v>
      </c>
      <c r="O90" s="9">
        <v>4</v>
      </c>
      <c r="P90" s="4">
        <f>((1/'Método 3'!$M90)+(1/'Método 3'!$N90)+(1/'Método 3'!$O90)-1)</f>
        <v>8.3333333333333259E-2</v>
      </c>
      <c r="Q90" s="4">
        <f>'Método 3'!$M90*(1+'Método 3'!$P90)</f>
        <v>3.25</v>
      </c>
      <c r="R90" s="4">
        <f>'Método 3'!$N90*(1+'Método 3'!$P90)</f>
        <v>2.1666666666666665</v>
      </c>
      <c r="S90" s="4">
        <f>'Método 3'!$O90*(1+'Método 3'!$P90)</f>
        <v>4.333333333333333</v>
      </c>
      <c r="T90" s="4">
        <f>IF('Método 3'!$J90&gt;'Método 3'!$K90,3,IF('Método 3'!$K90='Método 3'!$J90,1,0))</f>
        <v>1</v>
      </c>
      <c r="U90" s="4">
        <f>IF('Método 3'!$J90&lt;'Método 3'!$K90,3,IF('Método 3'!$K90='Método 3'!$J90,1,0))</f>
        <v>1</v>
      </c>
      <c r="V90" s="4">
        <f>(1/'Método 3'!$Q90)*3+(1/'Método 3'!$R90)*1</f>
        <v>1.3846153846153846</v>
      </c>
      <c r="W90" s="4">
        <f>(1/'Método 3'!$S90)*3+(1/'Método 3'!$R90)*1</f>
        <v>1.1538461538461537</v>
      </c>
      <c r="X90" s="4">
        <f>COUNTIF($G$1:G89,G90)+1</f>
        <v>4</v>
      </c>
      <c r="Y90" s="4">
        <f>COUNTIF($H$1:H89,H90)+1</f>
        <v>5</v>
      </c>
      <c r="Z90" s="2">
        <f>IFERROR(AVERAGEIFS($T$1:T89,$G$1:G89,G90,$X$1:X89,"&gt;="&amp;(X90-5)),"")</f>
        <v>0.66666666666666663</v>
      </c>
      <c r="AA90" s="2">
        <f>IFERROR(AVERAGEIFS($U$1:U89,$H$1:H89,H90,$Y$1:Y89,"&gt;="&amp;(Y90-5)),"")</f>
        <v>1</v>
      </c>
      <c r="AB90" s="2">
        <f>IFERROR(AVERAGEIFS($V$1:V89,$J$1:J89,J90,$Z$1:Z89,"&gt;="&amp;(Z90-5)),"")</f>
        <v>1.4770540404008043</v>
      </c>
      <c r="AC90" s="2">
        <f>IFERROR(AVERAGEIFS($W$1:W89,$K$1:K89,K90,$AA$1:AA89,"&gt;="&amp;(AA90-5)),"")</f>
        <v>1.0456632006656457</v>
      </c>
      <c r="AD90" s="13">
        <f>Tabela53[[#This Row],[md_exPT_H_6]]-Tabela53[[#This Row],[md_exPT_A_6]]</f>
        <v>0.43139083973515868</v>
      </c>
      <c r="AE90" s="14">
        <f>IF(Tabela53[[#This Row],[HT_Goals_H]]&gt;Tabela53[[#This Row],[HT_Goals_A]],Tabela53[[#This Row],[HT_Odds_H]]-1,-1)</f>
        <v>-1</v>
      </c>
      <c r="AF90" s="14">
        <f>IF(Tabela53[[#This Row],[HT_Goals_H]]=Tabela53[[#This Row],[HT_Goals_A]],Tabela53[[#This Row],[HT_Odds_H]]-1,-1)</f>
        <v>2</v>
      </c>
      <c r="AG90" s="14">
        <f>IF(Tabela53[[#This Row],[HT_Goals_H]]&lt;Tabela53[[#This Row],[HT_Goals_A]],Tabela53[[#This Row],[HT_Odds_H]]-1,-1)</f>
        <v>-1</v>
      </c>
      <c r="AH9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0" s="13">
        <f>IF(AND(Tabela53[[#This Row],[Odd_real_HHT]]&gt;2.5,Tabela53[[#This Row],[Odd_real_HHT]]&lt;3.3,Tabela53[[#This Row],[xpPT_H_HT]]&gt;1.39,Tabela53[[#This Row],[xpPT_H_HT]]&lt;1.59),1,0)</f>
        <v>0</v>
      </c>
      <c r="AJ9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90" s="28">
        <f>IF(Tabela53[[#This Row],[Método 1]]=1,0,IF(Tabela53[[#This Row],[dif_xp_H_A]]&lt;=0.354,1,IF(Tabela53[[#This Row],[dif_xp_H_A]]&gt;=0.499,1,0)))</f>
        <v>0</v>
      </c>
      <c r="AL9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90" s="29">
        <f>IF(AND(Tabela53[[#This Row],[dif_xp_H_A]]&gt;0.354,(Tabela53[[#This Row],[dif_xp_H_A]]&lt;0.499)),1,0)</f>
        <v>1</v>
      </c>
    </row>
    <row r="91" spans="1:39" hidden="1" x14ac:dyDescent="0.3">
      <c r="A91" s="17">
        <v>90</v>
      </c>
      <c r="B91" s="6">
        <v>5406511</v>
      </c>
      <c r="C91" s="2" t="s">
        <v>14</v>
      </c>
      <c r="D91" s="2" t="s">
        <v>15</v>
      </c>
      <c r="E91" s="7">
        <v>45082.833333333343</v>
      </c>
      <c r="F91" s="2">
        <v>9</v>
      </c>
      <c r="G91" s="2" t="s">
        <v>32</v>
      </c>
      <c r="H91" s="2" t="s">
        <v>23</v>
      </c>
      <c r="I91" s="2" t="str">
        <f>IF(Tabela53[[#This Row],[HT_Goals_A]]&lt;Tabela53[[#This Row],[HT_Goals_H]],"H",IF(Tabela53[[#This Row],[HT_Goals_A]]=Tabela53[[#This Row],[HT_Goals_H]],"D","A"))</f>
        <v>A</v>
      </c>
      <c r="J91" s="2">
        <v>0</v>
      </c>
      <c r="K91" s="2">
        <v>4</v>
      </c>
      <c r="L91" s="2">
        <v>4</v>
      </c>
      <c r="M91" s="2">
        <v>4.5</v>
      </c>
      <c r="N91" s="2">
        <v>2.2000000000000002</v>
      </c>
      <c r="O91" s="2">
        <v>2.5</v>
      </c>
      <c r="P91" s="4">
        <f>((1/'Método 3'!$M91)+(1/'Método 3'!$N91)+(1/'Método 3'!$O91)-1)</f>
        <v>7.6767676767676818E-2</v>
      </c>
      <c r="Q91" s="4">
        <f>'Método 3'!$M91*(1+'Método 3'!$P91)</f>
        <v>4.8454545454545457</v>
      </c>
      <c r="R91" s="4">
        <f>'Método 3'!$N91*(1+'Método 3'!$P91)</f>
        <v>2.3688888888888893</v>
      </c>
      <c r="S91" s="4">
        <f>'Método 3'!$O91*(1+'Método 3'!$P91)</f>
        <v>2.691919191919192</v>
      </c>
      <c r="T91" s="4">
        <f>IF('Método 3'!$J91&gt;'Método 3'!$K91,3,IF('Método 3'!$K91='Método 3'!$J91,1,0))</f>
        <v>0</v>
      </c>
      <c r="U91" s="4">
        <f>IF('Método 3'!$J91&lt;'Método 3'!$K91,3,IF('Método 3'!$K91='Método 3'!$J91,1,0))</f>
        <v>3</v>
      </c>
      <c r="V91" s="4">
        <f>(1/'Método 3'!$Q91)*3+(1/'Método 3'!$R91)*1</f>
        <v>1.0412757973733582</v>
      </c>
      <c r="W91" s="4">
        <f>(1/'Método 3'!$S91)*3+(1/'Método 3'!$R91)*1</f>
        <v>1.5365853658536583</v>
      </c>
      <c r="X91" s="4">
        <f>COUNTIF($G$1:G90,G91)+1</f>
        <v>4</v>
      </c>
      <c r="Y91" s="4">
        <f>COUNTIF($H$1:H90,H91)+1</f>
        <v>4</v>
      </c>
      <c r="Z91" s="2">
        <f>IFERROR(AVERAGEIFS($T$1:T90,$G$1:G90,G91,$X$1:X90,"&gt;="&amp;(X91-5)),"")</f>
        <v>1</v>
      </c>
      <c r="AA91" s="2">
        <f>IFERROR(AVERAGEIFS($U$1:U90,$H$1:H90,H91,$Y$1:Y90,"&gt;="&amp;(Y91-5)),"")</f>
        <v>1.6666666666666667</v>
      </c>
      <c r="AB91" s="2">
        <f>IFERROR(AVERAGEIFS($V$1:V90,$J$1:J90,J91,$Z$1:Z90,"&gt;="&amp;(Z91-5)),"")</f>
        <v>1.4737526598370394</v>
      </c>
      <c r="AC91" s="2" t="str">
        <f>IFERROR(AVERAGEIFS($W$1:W90,$K$1:K90,K91,$AA$1:AA90,"&gt;="&amp;(AA91-5)),"")</f>
        <v/>
      </c>
      <c r="AD91" s="13" t="e">
        <f>Tabela53[[#This Row],[md_exPT_H_6]]-Tabela53[[#This Row],[md_exPT_A_6]]</f>
        <v>#VALUE!</v>
      </c>
      <c r="AE91" s="14">
        <f>IF(Tabela53[[#This Row],[HT_Goals_H]]&gt;Tabela53[[#This Row],[HT_Goals_A]],Tabela53[[#This Row],[HT_Odds_H]]-1,-1)</f>
        <v>-1</v>
      </c>
      <c r="AF91" s="14">
        <f>IF(Tabela53[[#This Row],[HT_Goals_H]]=Tabela53[[#This Row],[HT_Goals_A]],Tabela53[[#This Row],[HT_Odds_H]]-1,-1)</f>
        <v>-1</v>
      </c>
      <c r="AG91" s="14">
        <f>IF(Tabela53[[#This Row],[HT_Goals_H]]&lt;Tabela53[[#This Row],[HT_Goals_A]],Tabela53[[#This Row],[HT_Odds_H]]-1,-1)</f>
        <v>3.5</v>
      </c>
      <c r="AH9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1" s="13">
        <f>IF(AND(Tabela53[[#This Row],[Odd_real_HHT]]&gt;2.5,Tabela53[[#This Row],[Odd_real_HHT]]&lt;3.3,Tabela53[[#This Row],[xpPT_H_HT]]&gt;1.39,Tabela53[[#This Row],[xpPT_H_HT]]&lt;1.59),1,0)</f>
        <v>0</v>
      </c>
      <c r="AJ91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91" s="28" t="e">
        <f>IF(Tabela53[[#This Row],[Método 1]]=1,0,IF(Tabela53[[#This Row],[dif_xp_H_A]]&lt;=0.354,1,IF(Tabela53[[#This Row],[dif_xp_H_A]]&gt;=0.499,1,0)))</f>
        <v>#VALUE!</v>
      </c>
      <c r="AL91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91" s="29" t="e">
        <f>IF(AND(Tabela53[[#This Row],[dif_xp_H_A]]&gt;0.354,(Tabela53[[#This Row],[dif_xp_H_A]]&lt;0.499)),1,0)</f>
        <v>#VALUE!</v>
      </c>
    </row>
    <row r="92" spans="1:39" x14ac:dyDescent="0.3">
      <c r="A92" s="16">
        <v>91</v>
      </c>
      <c r="B92" s="8">
        <v>5406527</v>
      </c>
      <c r="C92" s="9" t="s">
        <v>14</v>
      </c>
      <c r="D92" s="9" t="s">
        <v>15</v>
      </c>
      <c r="E92" s="10">
        <v>45087.666666666657</v>
      </c>
      <c r="F92" s="9">
        <v>10</v>
      </c>
      <c r="G92" s="9" t="s">
        <v>33</v>
      </c>
      <c r="H92" s="9" t="s">
        <v>31</v>
      </c>
      <c r="I92" s="9" t="str">
        <f>IF(Tabela53[[#This Row],[HT_Goals_A]]&lt;Tabela53[[#This Row],[HT_Goals_H]],"H",IF(Tabela53[[#This Row],[HT_Goals_A]]=Tabela53[[#This Row],[HT_Goals_H]],"D","A"))</f>
        <v>D</v>
      </c>
      <c r="J92" s="9">
        <v>0</v>
      </c>
      <c r="K92" s="9">
        <v>0</v>
      </c>
      <c r="L92" s="9">
        <v>0</v>
      </c>
      <c r="M92" s="9">
        <v>3.4</v>
      </c>
      <c r="N92" s="9">
        <v>1.91</v>
      </c>
      <c r="O92" s="9">
        <v>4</v>
      </c>
      <c r="P92" s="4">
        <f>((1/'Método 3'!$M92)+(1/'Método 3'!$N92)+(1/'Método 3'!$O92)-1)</f>
        <v>6.767785648290725E-2</v>
      </c>
      <c r="Q92" s="4">
        <f>'Método 3'!$M92*(1+'Método 3'!$P92)</f>
        <v>3.6301047120418843</v>
      </c>
      <c r="R92" s="4">
        <f>'Método 3'!$N92*(1+'Método 3'!$P92)</f>
        <v>2.0392647058823528</v>
      </c>
      <c r="S92" s="4">
        <f>'Método 3'!$O92*(1+'Método 3'!$P92)</f>
        <v>4.270711425931629</v>
      </c>
      <c r="T92" s="4">
        <f>IF('Método 3'!$J92&gt;'Método 3'!$K92,3,IF('Método 3'!$K92='Método 3'!$J92,1,0))</f>
        <v>1</v>
      </c>
      <c r="U92" s="4">
        <f>IF('Método 3'!$J92&lt;'Método 3'!$K92,3,IF('Método 3'!$K92='Método 3'!$J92,1,0))</f>
        <v>1</v>
      </c>
      <c r="V92" s="4">
        <f>(1/'Método 3'!$Q92)*3+(1/'Método 3'!$R92)*1</f>
        <v>1.3167952693444871</v>
      </c>
      <c r="W92" s="4">
        <f>(1/'Método 3'!$S92)*3+(1/'Método 3'!$R92)*1</f>
        <v>1.1928319030792531</v>
      </c>
      <c r="X92" s="4">
        <f>COUNTIF($G$1:G91,G92)+1</f>
        <v>5</v>
      </c>
      <c r="Y92" s="4">
        <f>COUNTIF($H$1:H91,H92)+1</f>
        <v>5</v>
      </c>
      <c r="Z92" s="2">
        <f>IFERROR(AVERAGEIFS($T$1:T91,$G$1:G91,G92,$X$1:X91,"&gt;="&amp;(X92-5)),"")</f>
        <v>2</v>
      </c>
      <c r="AA92" s="2">
        <f>IFERROR(AVERAGEIFS($U$1:U91,$H$1:H91,H92,$Y$1:Y91,"&gt;="&amp;(Y92-5)),"")</f>
        <v>0.75</v>
      </c>
      <c r="AB92" s="2">
        <f>IFERROR(AVERAGEIFS($V$1:V91,$J$1:J91,J92,$Z$1:Z91,"&gt;="&amp;(Z92-5)),"")</f>
        <v>1.4588396645796711</v>
      </c>
      <c r="AC92" s="2">
        <f>IFERROR(AVERAGEIFS($W$1:W91,$K$1:K91,K92,$AA$1:AA91,"&gt;="&amp;(AA92-5)),"")</f>
        <v>1.0485101204861855</v>
      </c>
      <c r="AD92" s="13">
        <f>Tabela53[[#This Row],[md_exPT_H_6]]-Tabela53[[#This Row],[md_exPT_A_6]]</f>
        <v>0.41032954409348554</v>
      </c>
      <c r="AE92" s="14">
        <f>IF(Tabela53[[#This Row],[HT_Goals_H]]&gt;Tabela53[[#This Row],[HT_Goals_A]],Tabela53[[#This Row],[HT_Odds_H]]-1,-1)</f>
        <v>-1</v>
      </c>
      <c r="AF92" s="14">
        <f>IF(Tabela53[[#This Row],[HT_Goals_H]]=Tabela53[[#This Row],[HT_Goals_A]],Tabela53[[#This Row],[HT_Odds_H]]-1,-1)</f>
        <v>2.4</v>
      </c>
      <c r="AG92" s="14">
        <f>IF(Tabela53[[#This Row],[HT_Goals_H]]&lt;Tabela53[[#This Row],[HT_Goals_A]],Tabela53[[#This Row],[HT_Odds_H]]-1,-1)</f>
        <v>-1</v>
      </c>
      <c r="AH9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2" s="13">
        <f>IF(AND(Tabela53[[#This Row],[Odd_real_HHT]]&gt;2.5,Tabela53[[#This Row],[Odd_real_HHT]]&lt;3.3,Tabela53[[#This Row],[xpPT_H_HT]]&gt;1.39,Tabela53[[#This Row],[xpPT_H_HT]]&lt;1.59),1,0)</f>
        <v>0</v>
      </c>
      <c r="AJ9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92" s="28">
        <f>IF(Tabela53[[#This Row],[Método 1]]=1,0,IF(Tabela53[[#This Row],[dif_xp_H_A]]&lt;=0.354,1,IF(Tabela53[[#This Row],[dif_xp_H_A]]&gt;=0.499,1,0)))</f>
        <v>0</v>
      </c>
      <c r="AL9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92" s="29">
        <f>IF(AND(Tabela53[[#This Row],[dif_xp_H_A]]&gt;0.354,(Tabela53[[#This Row],[dif_xp_H_A]]&lt;0.499)),1,0)</f>
        <v>1</v>
      </c>
    </row>
    <row r="93" spans="1:39" x14ac:dyDescent="0.3">
      <c r="A93" s="17">
        <v>92</v>
      </c>
      <c r="B93" s="6">
        <v>5406525</v>
      </c>
      <c r="C93" s="2" t="s">
        <v>14</v>
      </c>
      <c r="D93" s="2" t="s">
        <v>15</v>
      </c>
      <c r="E93" s="7">
        <v>45087.770833333343</v>
      </c>
      <c r="F93" s="2">
        <v>10</v>
      </c>
      <c r="G93" s="2" t="s">
        <v>22</v>
      </c>
      <c r="H93" s="2" t="s">
        <v>19</v>
      </c>
      <c r="I93" s="2" t="str">
        <f>IF(Tabela53[[#This Row],[HT_Goals_A]]&lt;Tabela53[[#This Row],[HT_Goals_H]],"H",IF(Tabela53[[#This Row],[HT_Goals_A]]=Tabela53[[#This Row],[HT_Goals_H]],"D","A"))</f>
        <v>D</v>
      </c>
      <c r="J93" s="2">
        <v>1</v>
      </c>
      <c r="K93" s="2">
        <v>1</v>
      </c>
      <c r="L93" s="2">
        <v>2</v>
      </c>
      <c r="M93" s="2">
        <v>2.4</v>
      </c>
      <c r="N93" s="2">
        <v>2.1</v>
      </c>
      <c r="O93" s="2">
        <v>5.5</v>
      </c>
      <c r="P93" s="4">
        <f>((1/'Método 3'!$M93)+(1/'Método 3'!$N93)+(1/'Método 3'!$O93)-1)</f>
        <v>7.4675324675324672E-2</v>
      </c>
      <c r="Q93" s="4">
        <f>'Método 3'!$M93*(1+'Método 3'!$P93)</f>
        <v>2.5792207792207793</v>
      </c>
      <c r="R93" s="4">
        <f>'Método 3'!$N93*(1+'Método 3'!$P93)</f>
        <v>2.2568181818181818</v>
      </c>
      <c r="S93" s="4">
        <f>'Método 3'!$O93*(1+'Método 3'!$P93)</f>
        <v>5.9107142857142856</v>
      </c>
      <c r="T93" s="4">
        <f>IF('Método 3'!$J93&gt;'Método 3'!$K93,3,IF('Método 3'!$K93='Método 3'!$J93,1,0))</f>
        <v>1</v>
      </c>
      <c r="U93" s="4">
        <f>IF('Método 3'!$J93&lt;'Método 3'!$K93,3,IF('Método 3'!$K93='Método 3'!$J93,1,0))</f>
        <v>1</v>
      </c>
      <c r="V93" s="4">
        <f>(1/'Método 3'!$Q93)*3+(1/'Método 3'!$R93)*1</f>
        <v>1.606243705941591</v>
      </c>
      <c r="W93" s="4">
        <f>(1/'Método 3'!$S93)*3+(1/'Método 3'!$R93)*1</f>
        <v>0.95065458207452158</v>
      </c>
      <c r="X93" s="4">
        <f>COUNTIF($G$1:G92,G93)+1</f>
        <v>5</v>
      </c>
      <c r="Y93" s="4">
        <f>COUNTIF($H$1:H92,H93)+1</f>
        <v>5</v>
      </c>
      <c r="Z93" s="2">
        <f>IFERROR(AVERAGEIFS($T$1:T92,$G$1:G92,G93,$X$1:X92,"&gt;="&amp;(X93-5)),"")</f>
        <v>2.25</v>
      </c>
      <c r="AA93" s="2">
        <f>IFERROR(AVERAGEIFS($U$1:U92,$H$1:H92,H93,$Y$1:Y92,"&gt;="&amp;(Y93-5)),"")</f>
        <v>0.75</v>
      </c>
      <c r="AB93" s="2">
        <f>IFERROR(AVERAGEIFS($V$1:V92,$J$1:J92,J93,$Z$1:Z92,"&gt;="&amp;(Z93-5)),"")</f>
        <v>1.476208815166191</v>
      </c>
      <c r="AC93" s="2">
        <f>IFERROR(AVERAGEIFS($W$1:W92,$K$1:K92,K93,$AA$1:AA92,"&gt;="&amp;(AA93-5)),"")</f>
        <v>1.1309762023339589</v>
      </c>
      <c r="AD93" s="13">
        <f>Tabela53[[#This Row],[md_exPT_H_6]]-Tabela53[[#This Row],[md_exPT_A_6]]</f>
        <v>0.34523261283223206</v>
      </c>
      <c r="AE93" s="14">
        <f>IF(Tabela53[[#This Row],[HT_Goals_H]]&gt;Tabela53[[#This Row],[HT_Goals_A]],Tabela53[[#This Row],[HT_Odds_H]]-1,-1)</f>
        <v>-1</v>
      </c>
      <c r="AF93" s="14">
        <f>IF(Tabela53[[#This Row],[HT_Goals_H]]=Tabela53[[#This Row],[HT_Goals_A]],Tabela53[[#This Row],[HT_Odds_H]]-1,-1)</f>
        <v>1.4</v>
      </c>
      <c r="AG93" s="14">
        <f>IF(Tabela53[[#This Row],[HT_Goals_H]]&lt;Tabela53[[#This Row],[HT_Goals_A]],Tabela53[[#This Row],[HT_Odds_H]]-1,-1)</f>
        <v>-1</v>
      </c>
      <c r="AH9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3" s="13">
        <f>IF(AND(Tabela53[[#This Row],[Odd_real_HHT]]&gt;2.5,Tabela53[[#This Row],[Odd_real_HHT]]&lt;3.3,Tabela53[[#This Row],[xpPT_H_HT]]&gt;1.39,Tabela53[[#This Row],[xpPT_H_HT]]&lt;1.59),1,0)</f>
        <v>0</v>
      </c>
      <c r="AJ93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93" s="28">
        <f>IF(Tabela53[[#This Row],[Método 1]]=1,0,IF(Tabela53[[#This Row],[dif_xp_H_A]]&lt;=0.354,1,IF(Tabela53[[#This Row],[dif_xp_H_A]]&gt;=0.499,1,0)))</f>
        <v>1</v>
      </c>
      <c r="AL9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93" s="29">
        <f>IF(AND(Tabela53[[#This Row],[dif_xp_H_A]]&gt;0.354,(Tabela53[[#This Row],[dif_xp_H_A]]&lt;0.499)),1,0)</f>
        <v>0</v>
      </c>
    </row>
    <row r="94" spans="1:39" x14ac:dyDescent="0.3">
      <c r="A94" s="16">
        <v>93</v>
      </c>
      <c r="B94" s="8">
        <v>5406528</v>
      </c>
      <c r="C94" s="9" t="s">
        <v>14</v>
      </c>
      <c r="D94" s="9" t="s">
        <v>15</v>
      </c>
      <c r="E94" s="10">
        <v>45087.770833333343</v>
      </c>
      <c r="F94" s="9">
        <v>10</v>
      </c>
      <c r="G94" s="9" t="s">
        <v>35</v>
      </c>
      <c r="H94" s="9" t="s">
        <v>29</v>
      </c>
      <c r="I94" s="9" t="str">
        <f>IF(Tabela53[[#This Row],[HT_Goals_A]]&lt;Tabela53[[#This Row],[HT_Goals_H]],"H",IF(Tabela53[[#This Row],[HT_Goals_A]]=Tabela53[[#This Row],[HT_Goals_H]],"D","A"))</f>
        <v>A</v>
      </c>
      <c r="J94" s="9">
        <v>1</v>
      </c>
      <c r="K94" s="9">
        <v>2</v>
      </c>
      <c r="L94" s="9">
        <v>3</v>
      </c>
      <c r="M94" s="9">
        <v>3.25</v>
      </c>
      <c r="N94" s="9">
        <v>2.1</v>
      </c>
      <c r="O94" s="9">
        <v>3.4</v>
      </c>
      <c r="P94" s="4">
        <f>((1/'Método 3'!$M94)+(1/'Método 3'!$N94)+(1/'Método 3'!$O94)-1)</f>
        <v>7.8000430941607357E-2</v>
      </c>
      <c r="Q94" s="4">
        <f>'Método 3'!$M94*(1+'Método 3'!$P94)</f>
        <v>3.5035014005602241</v>
      </c>
      <c r="R94" s="4">
        <f>'Método 3'!$N94*(1+'Método 3'!$P94)</f>
        <v>2.2638009049773755</v>
      </c>
      <c r="S94" s="4">
        <f>'Método 3'!$O94*(1+'Método 3'!$P94)</f>
        <v>3.6652014652014651</v>
      </c>
      <c r="T94" s="4">
        <f>IF('Método 3'!$J94&gt;'Método 3'!$K94,3,IF('Método 3'!$K94='Método 3'!$J94,1,0))</f>
        <v>0</v>
      </c>
      <c r="U94" s="4">
        <f>IF('Método 3'!$J94&lt;'Método 3'!$K94,3,IF('Método 3'!$K94='Método 3'!$J94,1,0))</f>
        <v>3</v>
      </c>
      <c r="V94" s="4">
        <f>(1/'Método 3'!$Q94)*3+(1/'Método 3'!$R94)*1</f>
        <v>1.2980211872876275</v>
      </c>
      <c r="W94" s="4">
        <f>(1/'Método 3'!$S94)*3+(1/'Método 3'!$R94)*1</f>
        <v>1.2602438536877874</v>
      </c>
      <c r="X94" s="4">
        <f>COUNTIF($G$1:G93,G94)+1</f>
        <v>5</v>
      </c>
      <c r="Y94" s="4">
        <f>COUNTIF($H$1:H93,H94)+1</f>
        <v>5</v>
      </c>
      <c r="Z94" s="2">
        <f>IFERROR(AVERAGEIFS($T$1:T93,$G$1:G93,G94,$X$1:X93,"&gt;="&amp;(X94-5)),"")</f>
        <v>1.25</v>
      </c>
      <c r="AA94" s="2">
        <f>IFERROR(AVERAGEIFS($U$1:U93,$H$1:H93,H94,$Y$1:Y93,"&gt;="&amp;(Y94-5)),"")</f>
        <v>2</v>
      </c>
      <c r="AB94" s="2">
        <f>IFERROR(AVERAGEIFS($V$1:V93,$J$1:J93,J94,$Z$1:Z93,"&gt;="&amp;(Z94-5)),"")</f>
        <v>1.4804034890621716</v>
      </c>
      <c r="AC94" s="2">
        <f>IFERROR(AVERAGEIFS($W$1:W93,$K$1:K93,K94,$AA$1:AA93,"&gt;="&amp;(AA94-5)),"")</f>
        <v>0.86861313868613144</v>
      </c>
      <c r="AD94" s="13">
        <f>Tabela53[[#This Row],[md_exPT_H_6]]-Tabela53[[#This Row],[md_exPT_A_6]]</f>
        <v>0.61179035037604013</v>
      </c>
      <c r="AE94" s="14">
        <f>IF(Tabela53[[#This Row],[HT_Goals_H]]&gt;Tabela53[[#This Row],[HT_Goals_A]],Tabela53[[#This Row],[HT_Odds_H]]-1,-1)</f>
        <v>-1</v>
      </c>
      <c r="AF94" s="14">
        <f>IF(Tabela53[[#This Row],[HT_Goals_H]]=Tabela53[[#This Row],[HT_Goals_A]],Tabela53[[#This Row],[HT_Odds_H]]-1,-1)</f>
        <v>-1</v>
      </c>
      <c r="AG94" s="14">
        <f>IF(Tabela53[[#This Row],[HT_Goals_H]]&lt;Tabela53[[#This Row],[HT_Goals_A]],Tabela53[[#This Row],[HT_Odds_H]]-1,-1)</f>
        <v>2.25</v>
      </c>
      <c r="AH9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4" s="13">
        <f>IF(AND(Tabela53[[#This Row],[Odd_real_HHT]]&gt;2.5,Tabela53[[#This Row],[Odd_real_HHT]]&lt;3.3,Tabela53[[#This Row],[xpPT_H_HT]]&gt;1.39,Tabela53[[#This Row],[xpPT_H_HT]]&lt;1.59),1,0)</f>
        <v>0</v>
      </c>
      <c r="AJ9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94" s="28">
        <f>IF(Tabela53[[#This Row],[Método 1]]=1,0,IF(Tabela53[[#This Row],[dif_xp_H_A]]&lt;=0.354,1,IF(Tabela53[[#This Row],[dif_xp_H_A]]&gt;=0.499,1,0)))</f>
        <v>1</v>
      </c>
      <c r="AL9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94" s="29">
        <f>IF(AND(Tabela53[[#This Row],[dif_xp_H_A]]&gt;0.354,(Tabela53[[#This Row],[dif_xp_H_A]]&lt;0.499)),1,0)</f>
        <v>0</v>
      </c>
    </row>
    <row r="95" spans="1:39" x14ac:dyDescent="0.3">
      <c r="A95" s="17">
        <v>94</v>
      </c>
      <c r="B95" s="6">
        <v>5406523</v>
      </c>
      <c r="C95" s="2" t="s">
        <v>14</v>
      </c>
      <c r="D95" s="2" t="s">
        <v>15</v>
      </c>
      <c r="E95" s="7">
        <v>45087.770833333343</v>
      </c>
      <c r="F95" s="2">
        <v>10</v>
      </c>
      <c r="G95" s="2" t="s">
        <v>24</v>
      </c>
      <c r="H95" s="2" t="s">
        <v>27</v>
      </c>
      <c r="I95" s="2" t="str">
        <f>IF(Tabela53[[#This Row],[HT_Goals_A]]&lt;Tabela53[[#This Row],[HT_Goals_H]],"H",IF(Tabela53[[#This Row],[HT_Goals_A]]=Tabela53[[#This Row],[HT_Goals_H]],"D","A"))</f>
        <v>D</v>
      </c>
      <c r="J95" s="2">
        <v>0</v>
      </c>
      <c r="K95" s="2">
        <v>0</v>
      </c>
      <c r="L95" s="2">
        <v>0</v>
      </c>
      <c r="M95" s="2">
        <v>2.5</v>
      </c>
      <c r="N95" s="2">
        <v>1.95</v>
      </c>
      <c r="O95" s="2">
        <v>6</v>
      </c>
      <c r="P95" s="4">
        <f>((1/'Método 3'!$M95)+(1/'Método 3'!$N95)+(1/'Método 3'!$O95)-1)</f>
        <v>7.9487179487179649E-2</v>
      </c>
      <c r="Q95" s="4">
        <f>'Método 3'!$M95*(1+'Método 3'!$P95)</f>
        <v>2.6987179487179489</v>
      </c>
      <c r="R95" s="4">
        <f>'Método 3'!$N95*(1+'Método 3'!$P95)</f>
        <v>2.1050000000000004</v>
      </c>
      <c r="S95" s="4">
        <f>'Método 3'!$O95*(1+'Método 3'!$P95)</f>
        <v>6.4769230769230779</v>
      </c>
      <c r="T95" s="4">
        <f>IF('Método 3'!$J95&gt;'Método 3'!$K95,3,IF('Método 3'!$K95='Método 3'!$J95,1,0))</f>
        <v>1</v>
      </c>
      <c r="U95" s="4">
        <f>IF('Método 3'!$J95&lt;'Método 3'!$K95,3,IF('Método 3'!$K95='Método 3'!$J95,1,0))</f>
        <v>1</v>
      </c>
      <c r="V95" s="4">
        <f>(1/'Método 3'!$Q95)*3+(1/'Método 3'!$R95)*1</f>
        <v>1.5866983372921615</v>
      </c>
      <c r="W95" s="4">
        <f>(1/'Método 3'!$S95)*3+(1/'Método 3'!$R95)*1</f>
        <v>0.93824228028503553</v>
      </c>
      <c r="X95" s="4">
        <f>COUNTIF($G$1:G94,G95)+1</f>
        <v>5</v>
      </c>
      <c r="Y95" s="4">
        <f>COUNTIF($H$1:H94,H95)+1</f>
        <v>6</v>
      </c>
      <c r="Z95" s="2">
        <f>IFERROR(AVERAGEIFS($T$1:T94,$G$1:G94,G95,$X$1:X94,"&gt;="&amp;(X95-5)),"")</f>
        <v>1</v>
      </c>
      <c r="AA95" s="2">
        <f>IFERROR(AVERAGEIFS($U$1:U94,$H$1:H94,H95,$Y$1:Y94,"&gt;="&amp;(Y95-5)),"")</f>
        <v>1</v>
      </c>
      <c r="AB95" s="2">
        <f>IFERROR(AVERAGEIFS($V$1:V94,$J$1:J94,J95,$Z$1:Z94,"&gt;="&amp;(Z95-5)),"")</f>
        <v>1.4541048514051651</v>
      </c>
      <c r="AC95" s="2">
        <f>IFERROR(AVERAGEIFS($W$1:W94,$K$1:K94,K95,$AA$1:AA94,"&gt;="&amp;(AA95-5)),"")</f>
        <v>1.0522106790142127</v>
      </c>
      <c r="AD95" s="13">
        <f>Tabela53[[#This Row],[md_exPT_H_6]]-Tabela53[[#This Row],[md_exPT_A_6]]</f>
        <v>0.40189417239095238</v>
      </c>
      <c r="AE95" s="14">
        <f>IF(Tabela53[[#This Row],[HT_Goals_H]]&gt;Tabela53[[#This Row],[HT_Goals_A]],Tabela53[[#This Row],[HT_Odds_H]]-1,-1)</f>
        <v>-1</v>
      </c>
      <c r="AF95" s="14">
        <f>IF(Tabela53[[#This Row],[HT_Goals_H]]=Tabela53[[#This Row],[HT_Goals_A]],Tabela53[[#This Row],[HT_Odds_H]]-1,-1)</f>
        <v>1.5</v>
      </c>
      <c r="AG95" s="14">
        <f>IF(Tabela53[[#This Row],[HT_Goals_H]]&lt;Tabela53[[#This Row],[HT_Goals_A]],Tabela53[[#This Row],[HT_Odds_H]]-1,-1)</f>
        <v>-1</v>
      </c>
      <c r="AH9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95" s="13">
        <f>IF(AND(Tabela53[[#This Row],[Odd_real_HHT]]&gt;2.5,Tabela53[[#This Row],[Odd_real_HHT]]&lt;3.3,Tabela53[[#This Row],[xpPT_H_HT]]&gt;1.39,Tabela53[[#This Row],[xpPT_H_HT]]&lt;1.59),1,0)</f>
        <v>1</v>
      </c>
      <c r="AJ9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95" s="28">
        <f>IF(Tabela53[[#This Row],[Método 1]]=1,0,IF(Tabela53[[#This Row],[dif_xp_H_A]]&lt;=0.354,1,IF(Tabela53[[#This Row],[dif_xp_H_A]]&gt;=0.499,1,0)))</f>
        <v>0</v>
      </c>
      <c r="AL95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95" s="29">
        <f>IF(AND(Tabela53[[#This Row],[dif_xp_H_A]]&gt;0.354,(Tabela53[[#This Row],[dif_xp_H_A]]&lt;0.499)),1,0)</f>
        <v>1</v>
      </c>
    </row>
    <row r="96" spans="1:39" x14ac:dyDescent="0.3">
      <c r="A96" s="16">
        <v>95</v>
      </c>
      <c r="B96" s="8">
        <v>5406521</v>
      </c>
      <c r="C96" s="9" t="s">
        <v>14</v>
      </c>
      <c r="D96" s="9" t="s">
        <v>15</v>
      </c>
      <c r="E96" s="10">
        <v>45087.875</v>
      </c>
      <c r="F96" s="9">
        <v>10</v>
      </c>
      <c r="G96" s="9" t="s">
        <v>18</v>
      </c>
      <c r="H96" s="9" t="s">
        <v>21</v>
      </c>
      <c r="I96" s="9" t="str">
        <f>IF(Tabela53[[#This Row],[HT_Goals_A]]&lt;Tabela53[[#This Row],[HT_Goals_H]],"H",IF(Tabela53[[#This Row],[HT_Goals_A]]=Tabela53[[#This Row],[HT_Goals_H]],"D","A"))</f>
        <v>H</v>
      </c>
      <c r="J96" s="9">
        <v>1</v>
      </c>
      <c r="K96" s="9">
        <v>0</v>
      </c>
      <c r="L96" s="9">
        <v>1</v>
      </c>
      <c r="M96" s="9">
        <v>3.1</v>
      </c>
      <c r="N96" s="9">
        <v>2.0499999999999998</v>
      </c>
      <c r="O96" s="9">
        <v>3.75</v>
      </c>
      <c r="P96" s="4">
        <f>((1/'Método 3'!$M96)+(1/'Método 3'!$N96)+(1/'Método 3'!$O96)-1)</f>
        <v>7.7052189876737565E-2</v>
      </c>
      <c r="Q96" s="4">
        <f>'Método 3'!$M96*(1+'Método 3'!$P96)</f>
        <v>3.3388617886178866</v>
      </c>
      <c r="R96" s="4">
        <f>'Método 3'!$N96*(1+'Método 3'!$P96)</f>
        <v>2.2079569892473119</v>
      </c>
      <c r="S96" s="4">
        <f>'Método 3'!$O96*(1+'Método 3'!$P96)</f>
        <v>4.0389457120377656</v>
      </c>
      <c r="T96" s="4">
        <f>IF('Método 3'!$J96&gt;'Método 3'!$K96,3,IF('Método 3'!$K96='Método 3'!$J96,1,0))</f>
        <v>3</v>
      </c>
      <c r="U96" s="4">
        <f>IF('Método 3'!$J96&lt;'Método 3'!$K96,3,IF('Método 3'!$K96='Método 3'!$J96,1,0))</f>
        <v>0</v>
      </c>
      <c r="V96" s="4">
        <f>(1/'Método 3'!$Q96)*3+(1/'Método 3'!$R96)*1</f>
        <v>1.3514171617804616</v>
      </c>
      <c r="W96" s="4">
        <f>(1/'Método 3'!$S96)*3+(1/'Método 3'!$R96)*1</f>
        <v>1.1956754650823025</v>
      </c>
      <c r="X96" s="4">
        <f>COUNTIF($G$1:G95,G96)+1</f>
        <v>6</v>
      </c>
      <c r="Y96" s="4">
        <f>COUNTIF($H$1:H95,H96)+1</f>
        <v>5</v>
      </c>
      <c r="Z96" s="2">
        <f>IFERROR(AVERAGEIFS($T$1:T95,$G$1:G95,G96,$X$1:X95,"&gt;="&amp;(X96-5)),"")</f>
        <v>2.2000000000000002</v>
      </c>
      <c r="AA96" s="2">
        <f>IFERROR(AVERAGEIFS($U$1:U95,$H$1:H95,H96,$Y$1:Y95,"&gt;="&amp;(Y96-5)),"")</f>
        <v>0.75</v>
      </c>
      <c r="AB96" s="2">
        <f>IFERROR(AVERAGEIFS($V$1:V95,$J$1:J95,J96,$Z$1:Z95,"&gt;="&amp;(Z96-5)),"")</f>
        <v>1.4747040421317172</v>
      </c>
      <c r="AC96" s="2">
        <f>IFERROR(AVERAGEIFS($W$1:W95,$K$1:K95,K96,$AA$1:AA95,"&gt;="&amp;(AA96-5)),"")</f>
        <v>1.0493614690459834</v>
      </c>
      <c r="AD96" s="13">
        <f>Tabela53[[#This Row],[md_exPT_H_6]]-Tabela53[[#This Row],[md_exPT_A_6]]</f>
        <v>0.42534257308573387</v>
      </c>
      <c r="AE96" s="14">
        <f>IF(Tabela53[[#This Row],[HT_Goals_H]]&gt;Tabela53[[#This Row],[HT_Goals_A]],Tabela53[[#This Row],[HT_Odds_H]]-1,-1)</f>
        <v>2.1</v>
      </c>
      <c r="AF96" s="14">
        <f>IF(Tabela53[[#This Row],[HT_Goals_H]]=Tabela53[[#This Row],[HT_Goals_A]],Tabela53[[#This Row],[HT_Odds_H]]-1,-1)</f>
        <v>-1</v>
      </c>
      <c r="AG96" s="14">
        <f>IF(Tabela53[[#This Row],[HT_Goals_H]]&lt;Tabela53[[#This Row],[HT_Goals_A]],Tabela53[[#This Row],[HT_Odds_H]]-1,-1)</f>
        <v>-1</v>
      </c>
      <c r="AH9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6" s="13">
        <f>IF(AND(Tabela53[[#This Row],[Odd_real_HHT]]&gt;2.5,Tabela53[[#This Row],[Odd_real_HHT]]&lt;3.3,Tabela53[[#This Row],[xpPT_H_HT]]&gt;1.39,Tabela53[[#This Row],[xpPT_H_HT]]&lt;1.59),1,0)</f>
        <v>0</v>
      </c>
      <c r="AJ9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96" s="28">
        <f>IF(Tabela53[[#This Row],[Método 1]]=1,0,IF(Tabela53[[#This Row],[dif_xp_H_A]]&lt;=0.354,1,IF(Tabela53[[#This Row],[dif_xp_H_A]]&gt;=0.499,1,0)))</f>
        <v>0</v>
      </c>
      <c r="AL96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96" s="29">
        <f>IF(AND(Tabela53[[#This Row],[dif_xp_H_A]]&gt;0.354,(Tabela53[[#This Row],[dif_xp_H_A]]&lt;0.499)),1,0)</f>
        <v>1</v>
      </c>
    </row>
    <row r="97" spans="1:39" x14ac:dyDescent="0.3">
      <c r="A97" s="17">
        <v>96</v>
      </c>
      <c r="B97" s="6">
        <v>5406529</v>
      </c>
      <c r="C97" s="2" t="s">
        <v>14</v>
      </c>
      <c r="D97" s="2" t="s">
        <v>15</v>
      </c>
      <c r="E97" s="7">
        <v>45088.458333333343</v>
      </c>
      <c r="F97" s="2">
        <v>10</v>
      </c>
      <c r="G97" s="2" t="s">
        <v>17</v>
      </c>
      <c r="H97" s="2" t="s">
        <v>20</v>
      </c>
      <c r="I97" s="2" t="str">
        <f>IF(Tabela53[[#This Row],[HT_Goals_A]]&lt;Tabela53[[#This Row],[HT_Goals_H]],"H",IF(Tabela53[[#This Row],[HT_Goals_A]]=Tabela53[[#This Row],[HT_Goals_H]],"D","A"))</f>
        <v>A</v>
      </c>
      <c r="J97" s="2">
        <v>0</v>
      </c>
      <c r="K97" s="2">
        <v>1</v>
      </c>
      <c r="L97" s="2">
        <v>1</v>
      </c>
      <c r="M97" s="2">
        <v>3.1</v>
      </c>
      <c r="N97" s="2">
        <v>2.0499999999999998</v>
      </c>
      <c r="O97" s="2">
        <v>3.6</v>
      </c>
      <c r="P97" s="4">
        <f>((1/'Método 3'!$M97)+(1/'Método 3'!$N97)+(1/'Método 3'!$O97)-1)</f>
        <v>8.8163300987848636E-2</v>
      </c>
      <c r="Q97" s="4">
        <f>'Método 3'!$M97*(1+'Método 3'!$P97)</f>
        <v>3.3733062330623307</v>
      </c>
      <c r="R97" s="4">
        <f>'Método 3'!$N97*(1+'Método 3'!$P97)</f>
        <v>2.2307347670250897</v>
      </c>
      <c r="S97" s="4">
        <f>'Método 3'!$O97*(1+'Método 3'!$P97)</f>
        <v>3.917387883556255</v>
      </c>
      <c r="T97" s="4">
        <f>IF('Método 3'!$J97&gt;'Método 3'!$K97,3,IF('Método 3'!$K97='Método 3'!$J97,1,0))</f>
        <v>0</v>
      </c>
      <c r="U97" s="4">
        <f>IF('Método 3'!$J97&lt;'Método 3'!$K97,3,IF('Método 3'!$K97='Método 3'!$J97,1,0))</f>
        <v>3</v>
      </c>
      <c r="V97" s="4">
        <f>(1/'Método 3'!$Q97)*3+(1/'Método 3'!$R97)*1</f>
        <v>1.337617995581442</v>
      </c>
      <c r="W97" s="4">
        <f>(1/'Método 3'!$S97)*3+(1/'Método 3'!$R97)*1</f>
        <v>1.2140992167101827</v>
      </c>
      <c r="X97" s="4">
        <f>COUNTIF($G$1:G96,G97)+1</f>
        <v>6</v>
      </c>
      <c r="Y97" s="4">
        <f>COUNTIF($H$1:H96,H97)+1</f>
        <v>5</v>
      </c>
      <c r="Z97" s="2">
        <f>IFERROR(AVERAGEIFS($T$1:T96,$G$1:G96,G97,$X$1:X96,"&gt;="&amp;(X97-5)),"")</f>
        <v>1.6</v>
      </c>
      <c r="AA97" s="2">
        <f>IFERROR(AVERAGEIFS($U$1:U96,$H$1:H96,H97,$Y$1:Y96,"&gt;="&amp;(Y97-5)),"")</f>
        <v>0.25</v>
      </c>
      <c r="AB97" s="2">
        <f>IFERROR(AVERAGEIFS($V$1:V96,$J$1:J96,J97,$Z$1:Z96,"&gt;="&amp;(Z97-5)),"")</f>
        <v>1.4583820606273263</v>
      </c>
      <c r="AC97" s="2">
        <f>IFERROR(AVERAGEIFS($W$1:W96,$K$1:K96,K97,$AA$1:AA96,"&gt;="&amp;(AA97-5)),"")</f>
        <v>1.1249654816586443</v>
      </c>
      <c r="AD97" s="13">
        <f>Tabela53[[#This Row],[md_exPT_H_6]]-Tabela53[[#This Row],[md_exPT_A_6]]</f>
        <v>0.33341657896868204</v>
      </c>
      <c r="AE97" s="14">
        <f>IF(Tabela53[[#This Row],[HT_Goals_H]]&gt;Tabela53[[#This Row],[HT_Goals_A]],Tabela53[[#This Row],[HT_Odds_H]]-1,-1)</f>
        <v>-1</v>
      </c>
      <c r="AF97" s="14">
        <f>IF(Tabela53[[#This Row],[HT_Goals_H]]=Tabela53[[#This Row],[HT_Goals_A]],Tabela53[[#This Row],[HT_Odds_H]]-1,-1)</f>
        <v>-1</v>
      </c>
      <c r="AG97" s="14">
        <f>IF(Tabela53[[#This Row],[HT_Goals_H]]&lt;Tabela53[[#This Row],[HT_Goals_A]],Tabela53[[#This Row],[HT_Odds_H]]-1,-1)</f>
        <v>2.1</v>
      </c>
      <c r="AH9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7" s="13">
        <f>IF(AND(Tabela53[[#This Row],[Odd_real_HHT]]&gt;2.5,Tabela53[[#This Row],[Odd_real_HHT]]&lt;3.3,Tabela53[[#This Row],[xpPT_H_HT]]&gt;1.39,Tabela53[[#This Row],[xpPT_H_HT]]&lt;1.59),1,0)</f>
        <v>0</v>
      </c>
      <c r="AJ9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97" s="28">
        <f>IF(Tabela53[[#This Row],[Método 1]]=1,0,IF(Tabela53[[#This Row],[dif_xp_H_A]]&lt;=0.354,1,IF(Tabela53[[#This Row],[dif_xp_H_A]]&gt;=0.499,1,0)))</f>
        <v>1</v>
      </c>
      <c r="AL9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97" s="29">
        <f>IF(AND(Tabela53[[#This Row],[dif_xp_H_A]]&gt;0.354,(Tabela53[[#This Row],[dif_xp_H_A]]&lt;0.499)),1,0)</f>
        <v>0</v>
      </c>
    </row>
    <row r="98" spans="1:39" x14ac:dyDescent="0.3">
      <c r="A98" s="16">
        <v>97</v>
      </c>
      <c r="B98" s="8">
        <v>5406522</v>
      </c>
      <c r="C98" s="9" t="s">
        <v>14</v>
      </c>
      <c r="D98" s="9" t="s">
        <v>15</v>
      </c>
      <c r="E98" s="10">
        <v>45088.666666666657</v>
      </c>
      <c r="F98" s="9">
        <v>10</v>
      </c>
      <c r="G98" s="9" t="s">
        <v>28</v>
      </c>
      <c r="H98" s="9" t="s">
        <v>16</v>
      </c>
      <c r="I98" s="9" t="str">
        <f>IF(Tabela53[[#This Row],[HT_Goals_A]]&lt;Tabela53[[#This Row],[HT_Goals_H]],"H",IF(Tabela53[[#This Row],[HT_Goals_A]]=Tabela53[[#This Row],[HT_Goals_H]],"D","A"))</f>
        <v>A</v>
      </c>
      <c r="J98" s="9">
        <v>0</v>
      </c>
      <c r="K98" s="9">
        <v>1</v>
      </c>
      <c r="L98" s="9">
        <v>1</v>
      </c>
      <c r="M98" s="9">
        <v>3.75</v>
      </c>
      <c r="N98" s="9">
        <v>2.1</v>
      </c>
      <c r="O98" s="9">
        <v>3.1</v>
      </c>
      <c r="P98" s="4">
        <f>((1/'Método 3'!$M98)+(1/'Método 3'!$N98)+(1/'Método 3'!$O98)-1)</f>
        <v>6.5437788018433141E-2</v>
      </c>
      <c r="Q98" s="4">
        <f>'Método 3'!$M98*(1+'Método 3'!$P98)</f>
        <v>3.9953917050691241</v>
      </c>
      <c r="R98" s="4">
        <f>'Método 3'!$N98*(1+'Método 3'!$P98)</f>
        <v>2.2374193548387096</v>
      </c>
      <c r="S98" s="4">
        <f>'Método 3'!$O98*(1+'Método 3'!$P98)</f>
        <v>3.3028571428571429</v>
      </c>
      <c r="T98" s="4">
        <f>IF('Método 3'!$J98&gt;'Método 3'!$K98,3,IF('Método 3'!$K98='Método 3'!$J98,1,0))</f>
        <v>0</v>
      </c>
      <c r="U98" s="4">
        <f>IF('Método 3'!$J98&lt;'Método 3'!$K98,3,IF('Método 3'!$K98='Método 3'!$J98,1,0))</f>
        <v>3</v>
      </c>
      <c r="V98" s="4">
        <f>(1/'Método 3'!$Q98)*3+(1/'Método 3'!$R98)*1</f>
        <v>1.1978085351787775</v>
      </c>
      <c r="W98" s="4">
        <f>(1/'Método 3'!$S98)*3+(1/'Método 3'!$R98)*1</f>
        <v>1.3552479815455594</v>
      </c>
      <c r="X98" s="4">
        <f>COUNTIF($G$1:G97,G98)+1</f>
        <v>5</v>
      </c>
      <c r="Y98" s="4">
        <f>COUNTIF($H$1:H97,H98)+1</f>
        <v>5</v>
      </c>
      <c r="Z98" s="2">
        <f>IFERROR(AVERAGEIFS($T$1:T97,$G$1:G97,G98,$X$1:X97,"&gt;="&amp;(X98-5)),"")</f>
        <v>2.25</v>
      </c>
      <c r="AA98" s="2">
        <f>IFERROR(AVERAGEIFS($U$1:U97,$H$1:H97,H98,$Y$1:Y97,"&gt;="&amp;(Y98-5)),"")</f>
        <v>1</v>
      </c>
      <c r="AB98" s="2">
        <f>IFERROR(AVERAGEIFS($V$1:V97,$J$1:J97,J98,$Z$1:Z97,"&gt;="&amp;(Z98-5)),"")</f>
        <v>1.4546081835946423</v>
      </c>
      <c r="AC98" s="2">
        <f>IFERROR(AVERAGEIFS($W$1:W97,$K$1:K97,K98,$AA$1:AA97,"&gt;="&amp;(AA98-5)),"")</f>
        <v>1.1278407634345002</v>
      </c>
      <c r="AD98" s="13">
        <f>Tabela53[[#This Row],[md_exPT_H_6]]-Tabela53[[#This Row],[md_exPT_A_6]]</f>
        <v>0.32676742016014204</v>
      </c>
      <c r="AE98" s="14">
        <f>IF(Tabela53[[#This Row],[HT_Goals_H]]&gt;Tabela53[[#This Row],[HT_Goals_A]],Tabela53[[#This Row],[HT_Odds_H]]-1,-1)</f>
        <v>-1</v>
      </c>
      <c r="AF98" s="14">
        <f>IF(Tabela53[[#This Row],[HT_Goals_H]]=Tabela53[[#This Row],[HT_Goals_A]],Tabela53[[#This Row],[HT_Odds_H]]-1,-1)</f>
        <v>-1</v>
      </c>
      <c r="AG98" s="14">
        <f>IF(Tabela53[[#This Row],[HT_Goals_H]]&lt;Tabela53[[#This Row],[HT_Goals_A]],Tabela53[[#This Row],[HT_Odds_H]]-1,-1)</f>
        <v>2.75</v>
      </c>
      <c r="AH9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98" s="13">
        <f>IF(AND(Tabela53[[#This Row],[Odd_real_HHT]]&gt;2.5,Tabela53[[#This Row],[Odd_real_HHT]]&lt;3.3,Tabela53[[#This Row],[xpPT_H_HT]]&gt;1.39,Tabela53[[#This Row],[xpPT_H_HT]]&lt;1.59),1,0)</f>
        <v>0</v>
      </c>
      <c r="AJ9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98" s="28">
        <f>IF(Tabela53[[#This Row],[Método 1]]=1,0,IF(Tabela53[[#This Row],[dif_xp_H_A]]&lt;=0.354,1,IF(Tabela53[[#This Row],[dif_xp_H_A]]&gt;=0.499,1,0)))</f>
        <v>1</v>
      </c>
      <c r="AL9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98" s="29">
        <f>IF(AND(Tabela53[[#This Row],[dif_xp_H_A]]&gt;0.354,(Tabela53[[#This Row],[dif_xp_H_A]]&lt;0.499)),1,0)</f>
        <v>0</v>
      </c>
    </row>
    <row r="99" spans="1:39" x14ac:dyDescent="0.3">
      <c r="A99" s="17">
        <v>98</v>
      </c>
      <c r="B99" s="6">
        <v>5406526</v>
      </c>
      <c r="C99" s="2" t="s">
        <v>14</v>
      </c>
      <c r="D99" s="2" t="s">
        <v>15</v>
      </c>
      <c r="E99" s="7">
        <v>45088.666666666657</v>
      </c>
      <c r="F99" s="2">
        <v>10</v>
      </c>
      <c r="G99" s="2" t="s">
        <v>30</v>
      </c>
      <c r="H99" s="2" t="s">
        <v>32</v>
      </c>
      <c r="I99" s="2" t="str">
        <f>IF(Tabela53[[#This Row],[HT_Goals_A]]&lt;Tabela53[[#This Row],[HT_Goals_H]],"H",IF(Tabela53[[#This Row],[HT_Goals_A]]=Tabela53[[#This Row],[HT_Goals_H]],"D","A"))</f>
        <v>H</v>
      </c>
      <c r="J99" s="2">
        <v>2</v>
      </c>
      <c r="K99" s="2">
        <v>1</v>
      </c>
      <c r="L99" s="2">
        <v>3</v>
      </c>
      <c r="M99" s="2">
        <v>2.6</v>
      </c>
      <c r="N99" s="2">
        <v>2.1</v>
      </c>
      <c r="O99" s="2">
        <v>4.75</v>
      </c>
      <c r="P99" s="4">
        <f>((1/'Método 3'!$M99)+(1/'Método 3'!$N99)+(1/'Método 3'!$O99)-1)</f>
        <v>7.1332176595334307E-2</v>
      </c>
      <c r="Q99" s="4">
        <f>'Método 3'!$M99*(1+'Método 3'!$P99)</f>
        <v>2.7854636591478692</v>
      </c>
      <c r="R99" s="4">
        <f>'Método 3'!$N99*(1+'Método 3'!$P99)</f>
        <v>2.2497975708502023</v>
      </c>
      <c r="S99" s="4">
        <f>'Método 3'!$O99*(1+'Método 3'!$P99)</f>
        <v>5.0888278388278376</v>
      </c>
      <c r="T99" s="4">
        <f>IF('Método 3'!$J99&gt;'Método 3'!$K99,3,IF('Método 3'!$K99='Método 3'!$J99,1,0))</f>
        <v>3</v>
      </c>
      <c r="U99" s="4">
        <f>IF('Método 3'!$J99&lt;'Método 3'!$K99,3,IF('Método 3'!$K99='Método 3'!$J99,1,0))</f>
        <v>0</v>
      </c>
      <c r="V99" s="4">
        <f>(1/'Método 3'!$Q99)*3+(1/'Método 3'!$R99)*1</f>
        <v>1.5215044088536982</v>
      </c>
      <c r="W99" s="4">
        <f>(1/'Método 3'!$S99)*3+(1/'Método 3'!$R99)*1</f>
        <v>1.0340111570991544</v>
      </c>
      <c r="X99" s="4">
        <f>COUNTIF($G$1:G98,G99)+1</f>
        <v>5</v>
      </c>
      <c r="Y99" s="4">
        <f>COUNTIF($H$1:H98,H99)+1</f>
        <v>6</v>
      </c>
      <c r="Z99" s="2">
        <f>IFERROR(AVERAGEIFS($T$1:T98,$G$1:G98,G99,$X$1:X98,"&gt;="&amp;(X99-5)),"")</f>
        <v>1</v>
      </c>
      <c r="AA99" s="2">
        <f>IFERROR(AVERAGEIFS($U$1:U98,$H$1:H98,H99,$Y$1:Y98,"&gt;="&amp;(Y99-5)),"")</f>
        <v>1.4</v>
      </c>
      <c r="AB99" s="2">
        <f>IFERROR(AVERAGEIFS($V$1:V98,$J$1:J98,J99,$Z$1:Z98,"&gt;="&amp;(Z99-5)),"")</f>
        <v>1.5074666724382053</v>
      </c>
      <c r="AC99" s="2">
        <f>IFERROR(AVERAGEIFS($W$1:W98,$K$1:K98,K99,$AA$1:AA98,"&gt;="&amp;(AA99-5)),"")</f>
        <v>1.1349472390004709</v>
      </c>
      <c r="AD99" s="13">
        <f>Tabela53[[#This Row],[md_exPT_H_6]]-Tabela53[[#This Row],[md_exPT_A_6]]</f>
        <v>0.37251943343773442</v>
      </c>
      <c r="AE99" s="14">
        <f>IF(Tabela53[[#This Row],[HT_Goals_H]]&gt;Tabela53[[#This Row],[HT_Goals_A]],Tabela53[[#This Row],[HT_Odds_H]]-1,-1)</f>
        <v>1.6</v>
      </c>
      <c r="AF99" s="14">
        <f>IF(Tabela53[[#This Row],[HT_Goals_H]]=Tabela53[[#This Row],[HT_Goals_A]],Tabela53[[#This Row],[HT_Odds_H]]-1,-1)</f>
        <v>-1</v>
      </c>
      <c r="AG99" s="14">
        <f>IF(Tabela53[[#This Row],[HT_Goals_H]]&lt;Tabela53[[#This Row],[HT_Goals_A]],Tabela53[[#This Row],[HT_Odds_H]]-1,-1)</f>
        <v>-1</v>
      </c>
      <c r="AH99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99" s="13">
        <f>IF(AND(Tabela53[[#This Row],[Odd_real_HHT]]&gt;2.5,Tabela53[[#This Row],[Odd_real_HHT]]&lt;3.3,Tabela53[[#This Row],[xpPT_H_HT]]&gt;1.39,Tabela53[[#This Row],[xpPT_H_HT]]&lt;1.59),1,0)</f>
        <v>1</v>
      </c>
      <c r="AJ9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99" s="28">
        <f>IF(Tabela53[[#This Row],[Método 1]]=1,0,IF(Tabela53[[#This Row],[dif_xp_H_A]]&lt;=0.354,1,IF(Tabela53[[#This Row],[dif_xp_H_A]]&gt;=0.499,1,0)))</f>
        <v>0</v>
      </c>
      <c r="AL99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99" s="29">
        <f>IF(AND(Tabela53[[#This Row],[dif_xp_H_A]]&gt;0.354,(Tabela53[[#This Row],[dif_xp_H_A]]&lt;0.499)),1,0)</f>
        <v>1</v>
      </c>
    </row>
    <row r="100" spans="1:39" x14ac:dyDescent="0.3">
      <c r="A100" s="16">
        <v>99</v>
      </c>
      <c r="B100" s="8">
        <v>5406524</v>
      </c>
      <c r="C100" s="9" t="s">
        <v>14</v>
      </c>
      <c r="D100" s="9" t="s">
        <v>15</v>
      </c>
      <c r="E100" s="10">
        <v>45088.770833333343</v>
      </c>
      <c r="F100" s="9">
        <v>10</v>
      </c>
      <c r="G100" s="9" t="s">
        <v>34</v>
      </c>
      <c r="H100" s="9" t="s">
        <v>26</v>
      </c>
      <c r="I100" s="9" t="str">
        <f>IF(Tabela53[[#This Row],[HT_Goals_A]]&lt;Tabela53[[#This Row],[HT_Goals_H]],"H",IF(Tabela53[[#This Row],[HT_Goals_A]]=Tabela53[[#This Row],[HT_Goals_H]],"D","A"))</f>
        <v>D</v>
      </c>
      <c r="J100" s="9">
        <v>1</v>
      </c>
      <c r="K100" s="9">
        <v>1</v>
      </c>
      <c r="L100" s="9">
        <v>2</v>
      </c>
      <c r="M100" s="9">
        <v>4</v>
      </c>
      <c r="N100" s="9">
        <v>2.0499999999999998</v>
      </c>
      <c r="O100" s="9">
        <v>2.88</v>
      </c>
      <c r="P100" s="4">
        <f>((1/'Método 3'!$M100)+(1/'Método 3'!$N100)+(1/'Método 3'!$O100)-1)</f>
        <v>8.5027100271002798E-2</v>
      </c>
      <c r="Q100" s="4">
        <f>'Método 3'!$M100*(1+'Método 3'!$P100)</f>
        <v>4.3401084010840112</v>
      </c>
      <c r="R100" s="4">
        <f>'Método 3'!$N100*(1+'Método 3'!$P100)</f>
        <v>2.2243055555555555</v>
      </c>
      <c r="S100" s="4">
        <f>'Método 3'!$O100*(1+'Método 3'!$P100)</f>
        <v>3.1248780487804879</v>
      </c>
      <c r="T100" s="4">
        <f>IF('Método 3'!$J100&gt;'Método 3'!$K100,3,IF('Método 3'!$K100='Método 3'!$J100,1,0))</f>
        <v>1</v>
      </c>
      <c r="U100" s="4">
        <f>IF('Método 3'!$J100&lt;'Método 3'!$K100,3,IF('Método 3'!$K100='Método 3'!$J100,1,0))</f>
        <v>1</v>
      </c>
      <c r="V100" s="4">
        <f>(1/'Método 3'!$Q100)*3+(1/'Método 3'!$R100)*1</f>
        <v>1.1408054948485793</v>
      </c>
      <c r="W100" s="4">
        <f>(1/'Método 3'!$S100)*3+(1/'Método 3'!$R100)*1</f>
        <v>1.4096159850140493</v>
      </c>
      <c r="X100" s="4">
        <f>COUNTIF($G$1:G99,G100)+1</f>
        <v>5</v>
      </c>
      <c r="Y100" s="4">
        <f>COUNTIF($H$1:H99,H100)+1</f>
        <v>6</v>
      </c>
      <c r="Z100" s="2">
        <f>IFERROR(AVERAGEIFS($T$1:T99,$G$1:G99,G100,$X$1:X99,"&gt;="&amp;(X100-5)),"")</f>
        <v>0.75</v>
      </c>
      <c r="AA100" s="2">
        <f>IFERROR(AVERAGEIFS($U$1:U99,$H$1:H99,H100,$Y$1:Y99,"&gt;="&amp;(Y100-5)),"")</f>
        <v>1.2</v>
      </c>
      <c r="AB100" s="2">
        <f>IFERROR(AVERAGEIFS($V$1:V99,$J$1:J99,J100,$Z$1:Z99,"&gt;="&amp;(Z100-5)),"")</f>
        <v>1.4709680760604671</v>
      </c>
      <c r="AC100" s="2">
        <f>IFERROR(AVERAGEIFS($W$1:W99,$K$1:K99,K100,$AA$1:AA99,"&gt;="&amp;(AA100-5)),"")</f>
        <v>1.1318885698519461</v>
      </c>
      <c r="AD100" s="13">
        <f>Tabela53[[#This Row],[md_exPT_H_6]]-Tabela53[[#This Row],[md_exPT_A_6]]</f>
        <v>0.33907950620852101</v>
      </c>
      <c r="AE100" s="14">
        <f>IF(Tabela53[[#This Row],[HT_Goals_H]]&gt;Tabela53[[#This Row],[HT_Goals_A]],Tabela53[[#This Row],[HT_Odds_H]]-1,-1)</f>
        <v>-1</v>
      </c>
      <c r="AF100" s="14">
        <f>IF(Tabela53[[#This Row],[HT_Goals_H]]=Tabela53[[#This Row],[HT_Goals_A]],Tabela53[[#This Row],[HT_Odds_H]]-1,-1)</f>
        <v>3</v>
      </c>
      <c r="AG100" s="14">
        <f>IF(Tabela53[[#This Row],[HT_Goals_H]]&lt;Tabela53[[#This Row],[HT_Goals_A]],Tabela53[[#This Row],[HT_Odds_H]]-1,-1)</f>
        <v>-1</v>
      </c>
      <c r="AH10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0" s="13">
        <f>IF(AND(Tabela53[[#This Row],[Odd_real_HHT]]&gt;2.5,Tabela53[[#This Row],[Odd_real_HHT]]&lt;3.3,Tabela53[[#This Row],[xpPT_H_HT]]&gt;1.39,Tabela53[[#This Row],[xpPT_H_HT]]&lt;1.59),1,0)</f>
        <v>0</v>
      </c>
      <c r="AJ100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100" s="28">
        <f>IF(Tabela53[[#This Row],[Método 1]]=1,0,IF(Tabela53[[#This Row],[dif_xp_H_A]]&lt;=0.354,1,IF(Tabela53[[#This Row],[dif_xp_H_A]]&gt;=0.499,1,0)))</f>
        <v>1</v>
      </c>
      <c r="AL10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00" s="29">
        <f>IF(AND(Tabela53[[#This Row],[dif_xp_H_A]]&gt;0.354,(Tabela53[[#This Row],[dif_xp_H_A]]&lt;0.499)),1,0)</f>
        <v>0</v>
      </c>
    </row>
    <row r="101" spans="1:39" x14ac:dyDescent="0.3">
      <c r="A101" s="17">
        <v>100</v>
      </c>
      <c r="B101" s="6">
        <v>5406520</v>
      </c>
      <c r="C101" s="2" t="s">
        <v>14</v>
      </c>
      <c r="D101" s="2" t="s">
        <v>15</v>
      </c>
      <c r="E101" s="7">
        <v>45088.770833333343</v>
      </c>
      <c r="F101" s="2">
        <v>10</v>
      </c>
      <c r="G101" s="2" t="s">
        <v>23</v>
      </c>
      <c r="H101" s="2" t="s">
        <v>25</v>
      </c>
      <c r="I101" s="2" t="str">
        <f>IF(Tabela53[[#This Row],[HT_Goals_A]]&lt;Tabela53[[#This Row],[HT_Goals_H]],"H",IF(Tabela53[[#This Row],[HT_Goals_A]]=Tabela53[[#This Row],[HT_Goals_H]],"D","A"))</f>
        <v>H</v>
      </c>
      <c r="J101" s="2">
        <v>1</v>
      </c>
      <c r="K101" s="2">
        <v>0</v>
      </c>
      <c r="L101" s="2">
        <v>1</v>
      </c>
      <c r="M101" s="2">
        <v>2.0499999999999998</v>
      </c>
      <c r="N101" s="2">
        <v>2.38</v>
      </c>
      <c r="O101" s="2">
        <v>5.5</v>
      </c>
      <c r="P101" s="4">
        <f>((1/'Método 3'!$M101)+(1/'Método 3'!$N101)+(1/'Método 3'!$O101)-1)</f>
        <v>8.9791127093853174E-2</v>
      </c>
      <c r="Q101" s="4">
        <f>'Método 3'!$M101*(1+'Método 3'!$P101)</f>
        <v>2.2340718105423987</v>
      </c>
      <c r="R101" s="4">
        <f>'Método 3'!$N101*(1+'Método 3'!$P101)</f>
        <v>2.5937028824833703</v>
      </c>
      <c r="S101" s="4">
        <f>'Método 3'!$O101*(1+'Método 3'!$P101)</f>
        <v>5.9938511990161922</v>
      </c>
      <c r="T101" s="4">
        <f>IF('Método 3'!$J101&gt;'Método 3'!$K101,3,IF('Método 3'!$K101='Método 3'!$J101,1,0))</f>
        <v>3</v>
      </c>
      <c r="U101" s="4">
        <f>IF('Método 3'!$J101&lt;'Método 3'!$K101,3,IF('Método 3'!$K101='Método 3'!$J101,1,0))</f>
        <v>0</v>
      </c>
      <c r="V101" s="4">
        <f>(1/'Método 3'!$Q101)*3+(1/'Método 3'!$R101)*1</f>
        <v>1.7283887293119955</v>
      </c>
      <c r="W101" s="4">
        <f>(1/'Método 3'!$S101)*3+(1/'Método 3'!$R101)*1</f>
        <v>0.88606209820817938</v>
      </c>
      <c r="X101" s="4">
        <f>COUNTIF($G$1:G100,G101)+1</f>
        <v>6</v>
      </c>
      <c r="Y101" s="4">
        <f>COUNTIF($H$1:H100,H101)+1</f>
        <v>5</v>
      </c>
      <c r="Z101" s="2">
        <f>IFERROR(AVERAGEIFS($T$1:T100,$G$1:G100,G101,$X$1:X100,"&gt;="&amp;(X101-5)),"")</f>
        <v>1.6</v>
      </c>
      <c r="AA101" s="2">
        <f>IFERROR(AVERAGEIFS($U$1:U100,$H$1:H100,H101,$Y$1:Y100,"&gt;="&amp;(Y101-5)),"")</f>
        <v>1</v>
      </c>
      <c r="AB101" s="2">
        <f>IFERROR(AVERAGEIFS($V$1:V100,$J$1:J100,J101,$Z$1:Z100,"&gt;="&amp;(Z101-5)),"")</f>
        <v>1.4612574119071762</v>
      </c>
      <c r="AC101" s="2">
        <f>IFERROR(AVERAGEIFS($W$1:W100,$K$1:K100,K101,$AA$1:AA100,"&gt;="&amp;(AA101-5)),"")</f>
        <v>1.0529301030956497</v>
      </c>
      <c r="AD101" s="13">
        <f>Tabela53[[#This Row],[md_exPT_H_6]]-Tabela53[[#This Row],[md_exPT_A_6]]</f>
        <v>0.40832730881152646</v>
      </c>
      <c r="AE101" s="14">
        <f>IF(Tabela53[[#This Row],[HT_Goals_H]]&gt;Tabela53[[#This Row],[HT_Goals_A]],Tabela53[[#This Row],[HT_Odds_H]]-1,-1)</f>
        <v>1.0499999999999998</v>
      </c>
      <c r="AF101" s="14">
        <f>IF(Tabela53[[#This Row],[HT_Goals_H]]=Tabela53[[#This Row],[HT_Goals_A]],Tabela53[[#This Row],[HT_Odds_H]]-1,-1)</f>
        <v>-1</v>
      </c>
      <c r="AG101" s="14">
        <f>IF(Tabela53[[#This Row],[HT_Goals_H]]&lt;Tabela53[[#This Row],[HT_Goals_A]],Tabela53[[#This Row],[HT_Odds_H]]-1,-1)</f>
        <v>-1</v>
      </c>
      <c r="AH10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1" s="13">
        <f>IF(AND(Tabela53[[#This Row],[Odd_real_HHT]]&gt;2.5,Tabela53[[#This Row],[Odd_real_HHT]]&lt;3.3,Tabela53[[#This Row],[xpPT_H_HT]]&gt;1.39,Tabela53[[#This Row],[xpPT_H_HT]]&lt;1.59),1,0)</f>
        <v>0</v>
      </c>
      <c r="AJ10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1" s="28">
        <f>IF(Tabela53[[#This Row],[Método 1]]=1,0,IF(Tabela53[[#This Row],[dif_xp_H_A]]&lt;=0.354,1,IF(Tabela53[[#This Row],[dif_xp_H_A]]&gt;=0.499,1,0)))</f>
        <v>0</v>
      </c>
      <c r="AL101" s="29">
        <f>IF(AND(Tabela53[[#This Row],[Método_3]]=1,Tabela53[[#This Row],[Pontos_H_HT]]=3),(Tabela53[[#This Row],[HT_Odds_H]]-1),IF(AND(Tabela53[[#This Row],[Método_3]]=1,Tabela53[[#This Row],[Pontos_H_HT]]&lt;&gt;3),(-1),0))</f>
        <v>1.0499999999999998</v>
      </c>
      <c r="AM101" s="29">
        <f>IF(AND(Tabela53[[#This Row],[dif_xp_H_A]]&gt;0.354,(Tabela53[[#This Row],[dif_xp_H_A]]&lt;0.499)),1,0)</f>
        <v>1</v>
      </c>
    </row>
    <row r="102" spans="1:39" x14ac:dyDescent="0.3">
      <c r="A102" s="16">
        <v>101</v>
      </c>
      <c r="B102" s="8">
        <v>5406532</v>
      </c>
      <c r="C102" s="9" t="s">
        <v>14</v>
      </c>
      <c r="D102" s="9" t="s">
        <v>15</v>
      </c>
      <c r="E102" s="10">
        <v>45098.791666666657</v>
      </c>
      <c r="F102" s="9">
        <v>11</v>
      </c>
      <c r="G102" s="9" t="s">
        <v>28</v>
      </c>
      <c r="H102" s="9" t="s">
        <v>20</v>
      </c>
      <c r="I102" s="9" t="str">
        <f>IF(Tabela53[[#This Row],[HT_Goals_A]]&lt;Tabela53[[#This Row],[HT_Goals_H]],"H",IF(Tabela53[[#This Row],[HT_Goals_A]]=Tabela53[[#This Row],[HT_Goals_H]],"D","A"))</f>
        <v>D</v>
      </c>
      <c r="J102" s="9">
        <v>1</v>
      </c>
      <c r="K102" s="9">
        <v>1</v>
      </c>
      <c r="L102" s="9">
        <v>2</v>
      </c>
      <c r="M102" s="9">
        <v>2.5</v>
      </c>
      <c r="N102" s="9">
        <v>2.1</v>
      </c>
      <c r="O102" s="9">
        <v>5</v>
      </c>
      <c r="P102" s="4">
        <f>((1/'Método 3'!$M102)+(1/'Método 3'!$N102)+(1/'Método 3'!$O102)-1)</f>
        <v>7.6190476190476142E-2</v>
      </c>
      <c r="Q102" s="4">
        <f>'Método 3'!$M102*(1+'Método 3'!$P102)</f>
        <v>2.6904761904761902</v>
      </c>
      <c r="R102" s="4">
        <f>'Método 3'!$N102*(1+'Método 3'!$P102)</f>
        <v>2.2599999999999998</v>
      </c>
      <c r="S102" s="4">
        <f>'Método 3'!$O102*(1+'Método 3'!$P102)</f>
        <v>5.3809523809523805</v>
      </c>
      <c r="T102" s="4">
        <f>IF('Método 3'!$J102&gt;'Método 3'!$K102,3,IF('Método 3'!$K102='Método 3'!$J102,1,0))</f>
        <v>1</v>
      </c>
      <c r="U102" s="4">
        <f>IF('Método 3'!$J102&lt;'Método 3'!$K102,3,IF('Método 3'!$K102='Método 3'!$J102,1,0))</f>
        <v>1</v>
      </c>
      <c r="V102" s="4">
        <f>(1/'Método 3'!$Q102)*3+(1/'Método 3'!$R102)*1</f>
        <v>1.5575221238938053</v>
      </c>
      <c r="W102" s="4">
        <f>(1/'Método 3'!$S102)*3+(1/'Método 3'!$R102)*1</f>
        <v>1</v>
      </c>
      <c r="X102" s="4">
        <f>COUNTIF($G$1:G101,G102)+1</f>
        <v>6</v>
      </c>
      <c r="Y102" s="4">
        <f>COUNTIF($H$1:H101,H102)+1</f>
        <v>6</v>
      </c>
      <c r="Z102" s="2">
        <f>IFERROR(AVERAGEIFS($T$1:T101,$G$1:G101,G102,$X$1:X101,"&gt;="&amp;(X102-5)),"")</f>
        <v>1.8</v>
      </c>
      <c r="AA102" s="2">
        <f>IFERROR(AVERAGEIFS($U$1:U101,$H$1:H101,H102,$Y$1:Y101,"&gt;="&amp;(Y102-5)),"")</f>
        <v>0.8</v>
      </c>
      <c r="AB102" s="2">
        <f>IFERROR(AVERAGEIFS($V$1:V101,$J$1:J101,J102,$Z$1:Z101,"&gt;="&amp;(Z102-5)),"")</f>
        <v>1.4688897352615995</v>
      </c>
      <c r="AC102" s="2">
        <f>IFERROR(AVERAGEIFS($W$1:W101,$K$1:K101,K102,$AA$1:AA101,"&gt;="&amp;(AA102-5)),"")</f>
        <v>1.1400570232390668</v>
      </c>
      <c r="AD102" s="13">
        <f>Tabela53[[#This Row],[md_exPT_H_6]]-Tabela53[[#This Row],[md_exPT_A_6]]</f>
        <v>0.32883271202253272</v>
      </c>
      <c r="AE102" s="14">
        <f>IF(Tabela53[[#This Row],[HT_Goals_H]]&gt;Tabela53[[#This Row],[HT_Goals_A]],Tabela53[[#This Row],[HT_Odds_H]]-1,-1)</f>
        <v>-1</v>
      </c>
      <c r="AF102" s="14">
        <f>IF(Tabela53[[#This Row],[HT_Goals_H]]=Tabela53[[#This Row],[HT_Goals_A]],Tabela53[[#This Row],[HT_Odds_H]]-1,-1)</f>
        <v>1.5</v>
      </c>
      <c r="AG102" s="14">
        <f>IF(Tabela53[[#This Row],[HT_Goals_H]]&lt;Tabela53[[#This Row],[HT_Goals_A]],Tabela53[[#This Row],[HT_Odds_H]]-1,-1)</f>
        <v>-1</v>
      </c>
      <c r="AH10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02" s="13">
        <f>IF(AND(Tabela53[[#This Row],[Odd_real_HHT]]&gt;2.5,Tabela53[[#This Row],[Odd_real_HHT]]&lt;3.3,Tabela53[[#This Row],[xpPT_H_HT]]&gt;1.39,Tabela53[[#This Row],[xpPT_H_HT]]&lt;1.59),1,0)</f>
        <v>1</v>
      </c>
      <c r="AJ10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2" s="28">
        <f>IF(Tabela53[[#This Row],[Método 1]]=1,0,IF(Tabela53[[#This Row],[dif_xp_H_A]]&lt;=0.354,1,IF(Tabela53[[#This Row],[dif_xp_H_A]]&gt;=0.499,1,0)))</f>
        <v>0</v>
      </c>
      <c r="AL10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02" s="29">
        <f>IF(AND(Tabela53[[#This Row],[dif_xp_H_A]]&gt;0.354,(Tabela53[[#This Row],[dif_xp_H_A]]&lt;0.499)),1,0)</f>
        <v>0</v>
      </c>
    </row>
    <row r="103" spans="1:39" x14ac:dyDescent="0.3">
      <c r="A103" s="17">
        <v>102</v>
      </c>
      <c r="B103" s="6">
        <v>5406535</v>
      </c>
      <c r="C103" s="2" t="s">
        <v>14</v>
      </c>
      <c r="D103" s="2" t="s">
        <v>15</v>
      </c>
      <c r="E103" s="7">
        <v>45098.791666666657</v>
      </c>
      <c r="F103" s="2">
        <v>11</v>
      </c>
      <c r="G103" s="2" t="s">
        <v>29</v>
      </c>
      <c r="H103" s="2" t="s">
        <v>21</v>
      </c>
      <c r="I103" s="2" t="str">
        <f>IF(Tabela53[[#This Row],[HT_Goals_A]]&lt;Tabela53[[#This Row],[HT_Goals_H]],"H",IF(Tabela53[[#This Row],[HT_Goals_A]]=Tabela53[[#This Row],[HT_Goals_H]],"D","A"))</f>
        <v>D</v>
      </c>
      <c r="J103" s="2">
        <v>0</v>
      </c>
      <c r="K103" s="2">
        <v>0</v>
      </c>
      <c r="L103" s="2">
        <v>0</v>
      </c>
      <c r="M103" s="2">
        <v>2.6</v>
      </c>
      <c r="N103" s="2">
        <v>2.1</v>
      </c>
      <c r="O103" s="2">
        <v>4.5</v>
      </c>
      <c r="P103" s="4">
        <f>((1/'Método 3'!$M103)+(1/'Método 3'!$N103)+(1/'Método 3'!$O103)-1)</f>
        <v>8.3028083028082955E-2</v>
      </c>
      <c r="Q103" s="4">
        <f>'Método 3'!$M103*(1+'Método 3'!$P103)</f>
        <v>2.8158730158730156</v>
      </c>
      <c r="R103" s="4">
        <f>'Método 3'!$N103*(1+'Método 3'!$P103)</f>
        <v>2.2743589743589743</v>
      </c>
      <c r="S103" s="4">
        <f>'Método 3'!$O103*(1+'Método 3'!$P103)</f>
        <v>4.8736263736263732</v>
      </c>
      <c r="T103" s="4">
        <f>IF('Método 3'!$J103&gt;'Método 3'!$K103,3,IF('Método 3'!$K103='Método 3'!$J103,1,0))</f>
        <v>1</v>
      </c>
      <c r="U103" s="4">
        <f>IF('Método 3'!$J103&lt;'Método 3'!$K103,3,IF('Método 3'!$K103='Método 3'!$J103,1,0))</f>
        <v>1</v>
      </c>
      <c r="V103" s="4">
        <f>(1/'Método 3'!$Q103)*3+(1/'Método 3'!$R103)*1</f>
        <v>1.5050732807215335</v>
      </c>
      <c r="W103" s="4">
        <f>(1/'Método 3'!$S103)*3+(1/'Método 3'!$R103)*1</f>
        <v>1.0552423900789178</v>
      </c>
      <c r="X103" s="4">
        <f>COUNTIF($G$1:G102,G103)+1</f>
        <v>6</v>
      </c>
      <c r="Y103" s="4">
        <f>COUNTIF($H$1:H102,H103)+1</f>
        <v>6</v>
      </c>
      <c r="Z103" s="2">
        <f>IFERROR(AVERAGEIFS($T$1:T102,$G$1:G102,G103,$X$1:X102,"&gt;="&amp;(X103-5)),"")</f>
        <v>0.8</v>
      </c>
      <c r="AA103" s="2">
        <f>IFERROR(AVERAGEIFS($U$1:U102,$H$1:H102,H103,$Y$1:Y102,"&gt;="&amp;(Y103-5)),"")</f>
        <v>0.6</v>
      </c>
      <c r="AB103" s="2">
        <f>IFERROR(AVERAGEIFS($V$1:V102,$J$1:J102,J103,$Z$1:Z102,"&gt;="&amp;(Z103-5)),"")</f>
        <v>1.4468263760668889</v>
      </c>
      <c r="AC103" s="2">
        <f>IFERROR(AVERAGEIFS($W$1:W102,$K$1:K102,K103,$AA$1:AA102,"&gt;="&amp;(AA103-5)),"")</f>
        <v>1.0489570553602339</v>
      </c>
      <c r="AD103" s="13">
        <f>Tabela53[[#This Row],[md_exPT_H_6]]-Tabela53[[#This Row],[md_exPT_A_6]]</f>
        <v>0.39786932070665504</v>
      </c>
      <c r="AE103" s="14">
        <f>IF(Tabela53[[#This Row],[HT_Goals_H]]&gt;Tabela53[[#This Row],[HT_Goals_A]],Tabela53[[#This Row],[HT_Odds_H]]-1,-1)</f>
        <v>-1</v>
      </c>
      <c r="AF103" s="14">
        <f>IF(Tabela53[[#This Row],[HT_Goals_H]]=Tabela53[[#This Row],[HT_Goals_A]],Tabela53[[#This Row],[HT_Odds_H]]-1,-1)</f>
        <v>1.6</v>
      </c>
      <c r="AG103" s="14">
        <f>IF(Tabela53[[#This Row],[HT_Goals_H]]&lt;Tabela53[[#This Row],[HT_Goals_A]],Tabela53[[#This Row],[HT_Odds_H]]-1,-1)</f>
        <v>-1</v>
      </c>
      <c r="AH10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03" s="13">
        <f>IF(AND(Tabela53[[#This Row],[Odd_real_HHT]]&gt;2.5,Tabela53[[#This Row],[Odd_real_HHT]]&lt;3.3,Tabela53[[#This Row],[xpPT_H_HT]]&gt;1.39,Tabela53[[#This Row],[xpPT_H_HT]]&lt;1.59),1,0)</f>
        <v>1</v>
      </c>
      <c r="AJ10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3" s="28">
        <f>IF(Tabela53[[#This Row],[Método 1]]=1,0,IF(Tabela53[[#This Row],[dif_xp_H_A]]&lt;=0.354,1,IF(Tabela53[[#This Row],[dif_xp_H_A]]&gt;=0.499,1,0)))</f>
        <v>0</v>
      </c>
      <c r="AL103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03" s="29">
        <f>IF(AND(Tabela53[[#This Row],[dif_xp_H_A]]&gt;0.354,(Tabela53[[#This Row],[dif_xp_H_A]]&lt;0.499)),1,0)</f>
        <v>1</v>
      </c>
    </row>
    <row r="104" spans="1:39" x14ac:dyDescent="0.3">
      <c r="A104" s="16">
        <v>103</v>
      </c>
      <c r="B104" s="8">
        <v>5406533</v>
      </c>
      <c r="C104" s="9" t="s">
        <v>14</v>
      </c>
      <c r="D104" s="9" t="s">
        <v>15</v>
      </c>
      <c r="E104" s="10">
        <v>45098.833333333343</v>
      </c>
      <c r="F104" s="9">
        <v>11</v>
      </c>
      <c r="G104" s="9" t="s">
        <v>31</v>
      </c>
      <c r="H104" s="9" t="s">
        <v>24</v>
      </c>
      <c r="I104" s="9" t="str">
        <f>IF(Tabela53[[#This Row],[HT_Goals_A]]&lt;Tabela53[[#This Row],[HT_Goals_H]],"H",IF(Tabela53[[#This Row],[HT_Goals_A]]=Tabela53[[#This Row],[HT_Goals_H]],"D","A"))</f>
        <v>A</v>
      </c>
      <c r="J104" s="9">
        <v>0</v>
      </c>
      <c r="K104" s="9">
        <v>2</v>
      </c>
      <c r="L104" s="9">
        <v>2</v>
      </c>
      <c r="M104" s="9">
        <v>3.25</v>
      </c>
      <c r="N104" s="9">
        <v>1.83</v>
      </c>
      <c r="O104" s="9">
        <v>4.33</v>
      </c>
      <c r="P104" s="4">
        <f>((1/'Método 3'!$M104)+(1/'Método 3'!$N104)+(1/'Método 3'!$O104)-1)</f>
        <v>8.5087277341091783E-2</v>
      </c>
      <c r="Q104" s="4">
        <f>'Método 3'!$M104*(1+'Método 3'!$P104)</f>
        <v>3.5265336513585481</v>
      </c>
      <c r="R104" s="4">
        <f>'Método 3'!$N104*(1+'Método 3'!$P104)</f>
        <v>1.985709717534198</v>
      </c>
      <c r="S104" s="4">
        <f>'Método 3'!$O104*(1+'Método 3'!$P104)</f>
        <v>4.6984279108869274</v>
      </c>
      <c r="T104" s="4">
        <f>IF('Método 3'!$J104&gt;'Método 3'!$K104,3,IF('Método 3'!$K104='Método 3'!$J104,1,0))</f>
        <v>0</v>
      </c>
      <c r="U104" s="4">
        <f>IF('Método 3'!$J104&lt;'Método 3'!$K104,3,IF('Método 3'!$K104='Método 3'!$J104,1,0))</f>
        <v>3</v>
      </c>
      <c r="V104" s="4">
        <f>(1/'Método 3'!$Q104)*3+(1/'Método 3'!$R104)*1</f>
        <v>1.3542919921700265</v>
      </c>
      <c r="W104" s="4">
        <f>(1/'Método 3'!$S104)*3+(1/'Método 3'!$R104)*1</f>
        <v>1.1421097269887166</v>
      </c>
      <c r="X104" s="4">
        <f>COUNTIF($G$1:G103,G104)+1</f>
        <v>6</v>
      </c>
      <c r="Y104" s="4">
        <f>COUNTIF($H$1:H103,H104)+1</f>
        <v>6</v>
      </c>
      <c r="Z104" s="2">
        <f>IFERROR(AVERAGEIFS($T$1:T103,$G$1:G103,G104,$X$1:X103,"&gt;="&amp;(X104-5)),"")</f>
        <v>1.8</v>
      </c>
      <c r="AA104" s="2">
        <f>IFERROR(AVERAGEIFS($U$1:U103,$H$1:H103,H104,$Y$1:Y103,"&gt;="&amp;(Y104-5)),"")</f>
        <v>0.6</v>
      </c>
      <c r="AB104" s="2">
        <f>IFERROR(AVERAGEIFS($V$1:V103,$J$1:J103,J104,$Z$1:Z103,"&gt;="&amp;(Z104-5)),"")</f>
        <v>1.4485395203214373</v>
      </c>
      <c r="AC104" s="2">
        <f>IFERROR(AVERAGEIFS($W$1:W103,$K$1:K103,K104,$AA$1:AA103,"&gt;="&amp;(AA104-5)),"")</f>
        <v>1.0644284961869594</v>
      </c>
      <c r="AD104" s="13">
        <f>Tabela53[[#This Row],[md_exPT_H_6]]-Tabela53[[#This Row],[md_exPT_A_6]]</f>
        <v>0.38411102413447784</v>
      </c>
      <c r="AE104" s="14">
        <f>IF(Tabela53[[#This Row],[HT_Goals_H]]&gt;Tabela53[[#This Row],[HT_Goals_A]],Tabela53[[#This Row],[HT_Odds_H]]-1,-1)</f>
        <v>-1</v>
      </c>
      <c r="AF104" s="14">
        <f>IF(Tabela53[[#This Row],[HT_Goals_H]]=Tabela53[[#This Row],[HT_Goals_A]],Tabela53[[#This Row],[HT_Odds_H]]-1,-1)</f>
        <v>-1</v>
      </c>
      <c r="AG104" s="14">
        <f>IF(Tabela53[[#This Row],[HT_Goals_H]]&lt;Tabela53[[#This Row],[HT_Goals_A]],Tabela53[[#This Row],[HT_Odds_H]]-1,-1)</f>
        <v>2.25</v>
      </c>
      <c r="AH10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4" s="13">
        <f>IF(AND(Tabela53[[#This Row],[Odd_real_HHT]]&gt;2.5,Tabela53[[#This Row],[Odd_real_HHT]]&lt;3.3,Tabela53[[#This Row],[xpPT_H_HT]]&gt;1.39,Tabela53[[#This Row],[xpPT_H_HT]]&lt;1.59),1,0)</f>
        <v>0</v>
      </c>
      <c r="AJ10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4" s="28">
        <f>IF(Tabela53[[#This Row],[Método 1]]=1,0,IF(Tabela53[[#This Row],[dif_xp_H_A]]&lt;=0.354,1,IF(Tabela53[[#This Row],[dif_xp_H_A]]&gt;=0.499,1,0)))</f>
        <v>0</v>
      </c>
      <c r="AL104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04" s="29">
        <f>IF(AND(Tabela53[[#This Row],[dif_xp_H_A]]&gt;0.354,(Tabela53[[#This Row],[dif_xp_H_A]]&lt;0.499)),1,0)</f>
        <v>1</v>
      </c>
    </row>
    <row r="105" spans="1:39" x14ac:dyDescent="0.3">
      <c r="A105" s="17">
        <v>104</v>
      </c>
      <c r="B105" s="6">
        <v>5406530</v>
      </c>
      <c r="C105" s="2" t="s">
        <v>14</v>
      </c>
      <c r="D105" s="2" t="s">
        <v>15</v>
      </c>
      <c r="E105" s="7">
        <v>45098.895833333343</v>
      </c>
      <c r="F105" s="2">
        <v>11</v>
      </c>
      <c r="G105" s="2" t="s">
        <v>26</v>
      </c>
      <c r="H105" s="2" t="s">
        <v>22</v>
      </c>
      <c r="I105" s="2" t="str">
        <f>IF(Tabela53[[#This Row],[HT_Goals_A]]&lt;Tabela53[[#This Row],[HT_Goals_H]],"H",IF(Tabela53[[#This Row],[HT_Goals_A]]=Tabela53[[#This Row],[HT_Goals_H]],"D","A"))</f>
        <v>D</v>
      </c>
      <c r="J105" s="2">
        <v>1</v>
      </c>
      <c r="K105" s="2">
        <v>1</v>
      </c>
      <c r="L105" s="2">
        <v>2</v>
      </c>
      <c r="M105" s="2">
        <v>3.4</v>
      </c>
      <c r="N105" s="2">
        <v>2.0499999999999998</v>
      </c>
      <c r="O105" s="2">
        <v>3.5</v>
      </c>
      <c r="P105" s="4">
        <f>((1/'Método 3'!$M105)+(1/'Método 3'!$N105)+(1/'Método 3'!$O105)-1)</f>
        <v>6.7636810821889881E-2</v>
      </c>
      <c r="Q105" s="4">
        <f>'Método 3'!$M105*(1+'Método 3'!$P105)</f>
        <v>3.6299651567944253</v>
      </c>
      <c r="R105" s="4">
        <f>'Método 3'!$N105*(1+'Método 3'!$P105)</f>
        <v>2.1886554621848742</v>
      </c>
      <c r="S105" s="4">
        <f>'Método 3'!$O105*(1+'Método 3'!$P105)</f>
        <v>3.7367288378766146</v>
      </c>
      <c r="T105" s="4">
        <f>IF('Método 3'!$J105&gt;'Método 3'!$K105,3,IF('Método 3'!$K105='Método 3'!$J105,1,0))</f>
        <v>1</v>
      </c>
      <c r="U105" s="4">
        <f>IF('Método 3'!$J105&lt;'Método 3'!$K105,3,IF('Método 3'!$K105='Método 3'!$J105,1,0))</f>
        <v>1</v>
      </c>
      <c r="V105" s="4">
        <f>(1/'Método 3'!$Q105)*3+(1/'Método 3'!$R105)*1</f>
        <v>1.2833557304665004</v>
      </c>
      <c r="W105" s="4">
        <f>(1/'Método 3'!$S105)*3+(1/'Método 3'!$R105)*1</f>
        <v>1.2597427529276253</v>
      </c>
      <c r="X105" s="4">
        <f>COUNTIF($G$1:G104,G105)+1</f>
        <v>5</v>
      </c>
      <c r="Y105" s="4">
        <f>COUNTIF($H$1:H104,H105)+1</f>
        <v>6</v>
      </c>
      <c r="Z105" s="2">
        <f>IFERROR(AVERAGEIFS($T$1:T104,$G$1:G104,G105,$X$1:X104,"&gt;="&amp;(X105-5)),"")</f>
        <v>2.25</v>
      </c>
      <c r="AA105" s="2">
        <f>IFERROR(AVERAGEIFS($U$1:U104,$H$1:H104,H105,$Y$1:Y104,"&gt;="&amp;(Y105-5)),"")</f>
        <v>1.6</v>
      </c>
      <c r="AB105" s="2">
        <f>IFERROR(AVERAGEIFS($V$1:V104,$J$1:J104,J105,$Z$1:Z104,"&gt;="&amp;(Z105-5)),"")</f>
        <v>1.4713517460569385</v>
      </c>
      <c r="AC105" s="2">
        <f>IFERROR(AVERAGEIFS($W$1:W104,$K$1:K104,K105,$AA$1:AA104,"&gt;="&amp;(AA105-5)),"")</f>
        <v>1.1360553940036648</v>
      </c>
      <c r="AD105" s="13">
        <f>Tabela53[[#This Row],[md_exPT_H_6]]-Tabela53[[#This Row],[md_exPT_A_6]]</f>
        <v>0.33529635205327368</v>
      </c>
      <c r="AE105" s="14">
        <f>IF(Tabela53[[#This Row],[HT_Goals_H]]&gt;Tabela53[[#This Row],[HT_Goals_A]],Tabela53[[#This Row],[HT_Odds_H]]-1,-1)</f>
        <v>-1</v>
      </c>
      <c r="AF105" s="14">
        <f>IF(Tabela53[[#This Row],[HT_Goals_H]]=Tabela53[[#This Row],[HT_Goals_A]],Tabela53[[#This Row],[HT_Odds_H]]-1,-1)</f>
        <v>2.4</v>
      </c>
      <c r="AG105" s="14">
        <f>IF(Tabela53[[#This Row],[HT_Goals_H]]&lt;Tabela53[[#This Row],[HT_Goals_A]],Tabela53[[#This Row],[HT_Odds_H]]-1,-1)</f>
        <v>-1</v>
      </c>
      <c r="AH10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5" s="13">
        <f>IF(AND(Tabela53[[#This Row],[Odd_real_HHT]]&gt;2.5,Tabela53[[#This Row],[Odd_real_HHT]]&lt;3.3,Tabela53[[#This Row],[xpPT_H_HT]]&gt;1.39,Tabela53[[#This Row],[xpPT_H_HT]]&lt;1.59),1,0)</f>
        <v>0</v>
      </c>
      <c r="AJ105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105" s="28">
        <f>IF(Tabela53[[#This Row],[Método 1]]=1,0,IF(Tabela53[[#This Row],[dif_xp_H_A]]&lt;=0.354,1,IF(Tabela53[[#This Row],[dif_xp_H_A]]&gt;=0.499,1,0)))</f>
        <v>1</v>
      </c>
      <c r="AL10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05" s="29">
        <f>IF(AND(Tabela53[[#This Row],[dif_xp_H_A]]&gt;0.354,(Tabela53[[#This Row],[dif_xp_H_A]]&lt;0.499)),1,0)</f>
        <v>0</v>
      </c>
    </row>
    <row r="106" spans="1:39" x14ac:dyDescent="0.3">
      <c r="A106" s="16">
        <v>105</v>
      </c>
      <c r="B106" s="8">
        <v>5406538</v>
      </c>
      <c r="C106" s="9" t="s">
        <v>14</v>
      </c>
      <c r="D106" s="9" t="s">
        <v>15</v>
      </c>
      <c r="E106" s="10">
        <v>45098.895833333343</v>
      </c>
      <c r="F106" s="9">
        <v>11</v>
      </c>
      <c r="G106" s="9" t="s">
        <v>35</v>
      </c>
      <c r="H106" s="9" t="s">
        <v>16</v>
      </c>
      <c r="I106" s="9" t="str">
        <f>IF(Tabela53[[#This Row],[HT_Goals_A]]&lt;Tabela53[[#This Row],[HT_Goals_H]],"H",IF(Tabela53[[#This Row],[HT_Goals_A]]=Tabela53[[#This Row],[HT_Goals_H]],"D","A"))</f>
        <v>D</v>
      </c>
      <c r="J106" s="9">
        <v>0</v>
      </c>
      <c r="K106" s="9">
        <v>0</v>
      </c>
      <c r="L106" s="9">
        <v>0</v>
      </c>
      <c r="M106" s="9">
        <v>4</v>
      </c>
      <c r="N106" s="9">
        <v>2.2000000000000002</v>
      </c>
      <c r="O106" s="9">
        <v>2.75</v>
      </c>
      <c r="P106" s="4">
        <f>((1/'Método 3'!$M106)+(1/'Método 3'!$N106)+(1/'Método 3'!$O106)-1)</f>
        <v>6.8181818181818343E-2</v>
      </c>
      <c r="Q106" s="4">
        <f>'Método 3'!$M106*(1+'Método 3'!$P106)</f>
        <v>4.2727272727272734</v>
      </c>
      <c r="R106" s="4">
        <f>'Método 3'!$N106*(1+'Método 3'!$P106)</f>
        <v>2.3500000000000005</v>
      </c>
      <c r="S106" s="4">
        <f>'Método 3'!$O106*(1+'Método 3'!$P106)</f>
        <v>2.9375000000000004</v>
      </c>
      <c r="T106" s="4">
        <f>IF('Método 3'!$J106&gt;'Método 3'!$K106,3,IF('Método 3'!$K106='Método 3'!$J106,1,0))</f>
        <v>1</v>
      </c>
      <c r="U106" s="4">
        <f>IF('Método 3'!$J106&lt;'Método 3'!$K106,3,IF('Método 3'!$K106='Método 3'!$J106,1,0))</f>
        <v>1</v>
      </c>
      <c r="V106" s="4">
        <f>(1/'Método 3'!$Q106)*3+(1/'Método 3'!$R106)*1</f>
        <v>1.1276595744680848</v>
      </c>
      <c r="W106" s="4">
        <f>(1/'Método 3'!$S106)*3+(1/'Método 3'!$R106)*1</f>
        <v>1.4468085106382975</v>
      </c>
      <c r="X106" s="4">
        <f>COUNTIF($G$1:G105,G106)+1</f>
        <v>6</v>
      </c>
      <c r="Y106" s="4">
        <f>COUNTIF($H$1:H105,H106)+1</f>
        <v>6</v>
      </c>
      <c r="Z106" s="2">
        <f>IFERROR(AVERAGEIFS($T$1:T105,$G$1:G105,G106,$X$1:X105,"&gt;="&amp;(X106-5)),"")</f>
        <v>1</v>
      </c>
      <c r="AA106" s="2">
        <f>IFERROR(AVERAGEIFS($U$1:U105,$H$1:H105,H106,$Y$1:Y105,"&gt;="&amp;(Y106-5)),"")</f>
        <v>1.4</v>
      </c>
      <c r="AB106" s="2">
        <f>IFERROR(AVERAGEIFS($V$1:V105,$J$1:J105,J106,$Z$1:Z105,"&gt;="&amp;(Z106-5)),"")</f>
        <v>1.4458467338028254</v>
      </c>
      <c r="AC106" s="2">
        <f>IFERROR(AVERAGEIFS($W$1:W105,$K$1:K105,K106,$AA$1:AA105,"&gt;="&amp;(AA106-5)),"")</f>
        <v>1.0491032259350868</v>
      </c>
      <c r="AD106" s="13">
        <f>Tabela53[[#This Row],[md_exPT_H_6]]-Tabela53[[#This Row],[md_exPT_A_6]]</f>
        <v>0.3967435078677386</v>
      </c>
      <c r="AE106" s="14">
        <f>IF(Tabela53[[#This Row],[HT_Goals_H]]&gt;Tabela53[[#This Row],[HT_Goals_A]],Tabela53[[#This Row],[HT_Odds_H]]-1,-1)</f>
        <v>-1</v>
      </c>
      <c r="AF106" s="14">
        <f>IF(Tabela53[[#This Row],[HT_Goals_H]]=Tabela53[[#This Row],[HT_Goals_A]],Tabela53[[#This Row],[HT_Odds_H]]-1,-1)</f>
        <v>3</v>
      </c>
      <c r="AG106" s="14">
        <f>IF(Tabela53[[#This Row],[HT_Goals_H]]&lt;Tabela53[[#This Row],[HT_Goals_A]],Tabela53[[#This Row],[HT_Odds_H]]-1,-1)</f>
        <v>-1</v>
      </c>
      <c r="AH10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6" s="13">
        <f>IF(AND(Tabela53[[#This Row],[Odd_real_HHT]]&gt;2.5,Tabela53[[#This Row],[Odd_real_HHT]]&lt;3.3,Tabela53[[#This Row],[xpPT_H_HT]]&gt;1.39,Tabela53[[#This Row],[xpPT_H_HT]]&lt;1.59),1,0)</f>
        <v>0</v>
      </c>
      <c r="AJ10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6" s="28">
        <f>IF(Tabela53[[#This Row],[Método 1]]=1,0,IF(Tabela53[[#This Row],[dif_xp_H_A]]&lt;=0.354,1,IF(Tabela53[[#This Row],[dif_xp_H_A]]&gt;=0.499,1,0)))</f>
        <v>0</v>
      </c>
      <c r="AL106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06" s="29">
        <f>IF(AND(Tabela53[[#This Row],[dif_xp_H_A]]&gt;0.354,(Tabela53[[#This Row],[dif_xp_H_A]]&lt;0.499)),1,0)</f>
        <v>1</v>
      </c>
    </row>
    <row r="107" spans="1:39" x14ac:dyDescent="0.3">
      <c r="A107" s="17">
        <v>106</v>
      </c>
      <c r="B107" s="6">
        <v>5406536</v>
      </c>
      <c r="C107" s="2" t="s">
        <v>14</v>
      </c>
      <c r="D107" s="2" t="s">
        <v>15</v>
      </c>
      <c r="E107" s="7">
        <v>45099.791666666657</v>
      </c>
      <c r="F107" s="2">
        <v>11</v>
      </c>
      <c r="G107" s="2" t="s">
        <v>25</v>
      </c>
      <c r="H107" s="2" t="s">
        <v>17</v>
      </c>
      <c r="I107" s="2" t="str">
        <f>IF(Tabela53[[#This Row],[HT_Goals_A]]&lt;Tabela53[[#This Row],[HT_Goals_H]],"H",IF(Tabela53[[#This Row],[HT_Goals_A]]=Tabela53[[#This Row],[HT_Goals_H]],"D","A"))</f>
        <v>D</v>
      </c>
      <c r="J107" s="2">
        <v>1</v>
      </c>
      <c r="K107" s="2">
        <v>1</v>
      </c>
      <c r="L107" s="2">
        <v>2</v>
      </c>
      <c r="M107" s="2">
        <v>2.2000000000000002</v>
      </c>
      <c r="N107" s="2">
        <v>2.2999999999999998</v>
      </c>
      <c r="O107" s="2">
        <v>5</v>
      </c>
      <c r="P107" s="4">
        <f>((1/'Método 3'!$M107)+(1/'Método 3'!$N107)+(1/'Método 3'!$O107)-1)</f>
        <v>8.9328063241106648E-2</v>
      </c>
      <c r="Q107" s="4">
        <f>'Método 3'!$M107*(1+'Método 3'!$P107)</f>
        <v>2.396521739130435</v>
      </c>
      <c r="R107" s="4">
        <f>'Método 3'!$N107*(1+'Método 3'!$P107)</f>
        <v>2.5054545454545449</v>
      </c>
      <c r="S107" s="4">
        <f>'Método 3'!$O107*(1+'Método 3'!$P107)</f>
        <v>5.4466403162055332</v>
      </c>
      <c r="T107" s="4">
        <f>IF('Método 3'!$J107&gt;'Método 3'!$K107,3,IF('Método 3'!$K107='Método 3'!$J107,1,0))</f>
        <v>1</v>
      </c>
      <c r="U107" s="4">
        <f>IF('Método 3'!$J107&lt;'Método 3'!$K107,3,IF('Método 3'!$K107='Método 3'!$J107,1,0))</f>
        <v>1</v>
      </c>
      <c r="V107" s="4">
        <f>(1/'Método 3'!$Q107)*3+(1/'Método 3'!$R107)*1</f>
        <v>1.6509433962264151</v>
      </c>
      <c r="W107" s="4">
        <f>(1/'Método 3'!$S107)*3+(1/'Método 3'!$R107)*1</f>
        <v>0.94992743105950672</v>
      </c>
      <c r="X107" s="4">
        <f>COUNTIF($G$1:G106,G107)+1</f>
        <v>6</v>
      </c>
      <c r="Y107" s="4">
        <f>COUNTIF($H$1:H106,H107)+1</f>
        <v>5</v>
      </c>
      <c r="Z107" s="2">
        <f>IFERROR(AVERAGEIFS($T$1:T106,$G$1:G106,G107,$X$1:X106,"&gt;="&amp;(X107-5)),"")</f>
        <v>2.2000000000000002</v>
      </c>
      <c r="AA107" s="2">
        <f>IFERROR(AVERAGEIFS($U$1:U106,$H$1:H106,H107,$Y$1:Y106,"&gt;="&amp;(Y107-5)),"")</f>
        <v>0</v>
      </c>
      <c r="AB107" s="2">
        <f>IFERROR(AVERAGEIFS($V$1:V106,$J$1:J106,J107,$Z$1:Z106,"&gt;="&amp;(Z107-5)),"")</f>
        <v>1.4662707726626025</v>
      </c>
      <c r="AC107" s="2">
        <f>IFERROR(AVERAGEIFS($W$1:W106,$K$1:K106,K107,$AA$1:AA106,"&gt;="&amp;(AA107-5)),"")</f>
        <v>1.1394911539737747</v>
      </c>
      <c r="AD107" s="13">
        <f>Tabela53[[#This Row],[md_exPT_H_6]]-Tabela53[[#This Row],[md_exPT_A_6]]</f>
        <v>0.32677961868882788</v>
      </c>
      <c r="AE107" s="14">
        <f>IF(Tabela53[[#This Row],[HT_Goals_H]]&gt;Tabela53[[#This Row],[HT_Goals_A]],Tabela53[[#This Row],[HT_Odds_H]]-1,-1)</f>
        <v>-1</v>
      </c>
      <c r="AF107" s="14">
        <f>IF(Tabela53[[#This Row],[HT_Goals_H]]=Tabela53[[#This Row],[HT_Goals_A]],Tabela53[[#This Row],[HT_Odds_H]]-1,-1)</f>
        <v>1.2000000000000002</v>
      </c>
      <c r="AG107" s="14">
        <f>IF(Tabela53[[#This Row],[HT_Goals_H]]&lt;Tabela53[[#This Row],[HT_Goals_A]],Tabela53[[#This Row],[HT_Odds_H]]-1,-1)</f>
        <v>-1</v>
      </c>
      <c r="AH10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7" s="13">
        <f>IF(AND(Tabela53[[#This Row],[Odd_real_HHT]]&gt;2.5,Tabela53[[#This Row],[Odd_real_HHT]]&lt;3.3,Tabela53[[#This Row],[xpPT_H_HT]]&gt;1.39,Tabela53[[#This Row],[xpPT_H_HT]]&lt;1.59),1,0)</f>
        <v>0</v>
      </c>
      <c r="AJ107" s="28">
        <f>IF(AND(Tabela53[[#This Row],[Método_2]]=1,Tabela53[[#This Row],[Pontos_H_HT]]=1),(Tabela53[[#This Row],[HT_Odds_D]]-1),IF(AND(Tabela53[[#This Row],[Método_2]]=1,Tabela53[[#This Row],[Pontos_H_HT]]&lt;&gt;1),(-1),0))</f>
        <v>1.2999999999999998</v>
      </c>
      <c r="AK107" s="28">
        <f>IF(Tabela53[[#This Row],[Método 1]]=1,0,IF(Tabela53[[#This Row],[dif_xp_H_A]]&lt;=0.354,1,IF(Tabela53[[#This Row],[dif_xp_H_A]]&gt;=0.499,1,0)))</f>
        <v>1</v>
      </c>
      <c r="AL10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07" s="29">
        <f>IF(AND(Tabela53[[#This Row],[dif_xp_H_A]]&gt;0.354,(Tabela53[[#This Row],[dif_xp_H_A]]&lt;0.499)),1,0)</f>
        <v>0</v>
      </c>
    </row>
    <row r="108" spans="1:39" x14ac:dyDescent="0.3">
      <c r="A108" s="16">
        <v>107</v>
      </c>
      <c r="B108" s="8">
        <v>5406531</v>
      </c>
      <c r="C108" s="9" t="s">
        <v>14</v>
      </c>
      <c r="D108" s="9" t="s">
        <v>15</v>
      </c>
      <c r="E108" s="10">
        <v>45099.833333333343</v>
      </c>
      <c r="F108" s="9">
        <v>11</v>
      </c>
      <c r="G108" s="9" t="s">
        <v>32</v>
      </c>
      <c r="H108" s="9" t="s">
        <v>34</v>
      </c>
      <c r="I108" s="9" t="str">
        <f>IF(Tabela53[[#This Row],[HT_Goals_A]]&lt;Tabela53[[#This Row],[HT_Goals_H]],"H",IF(Tabela53[[#This Row],[HT_Goals_A]]=Tabela53[[#This Row],[HT_Goals_H]],"D","A"))</f>
        <v>D</v>
      </c>
      <c r="J108" s="9">
        <v>0</v>
      </c>
      <c r="K108" s="9">
        <v>0</v>
      </c>
      <c r="L108" s="9">
        <v>0</v>
      </c>
      <c r="M108" s="9">
        <v>2.4</v>
      </c>
      <c r="N108" s="9">
        <v>2.1</v>
      </c>
      <c r="O108" s="9">
        <v>5.5</v>
      </c>
      <c r="P108" s="4">
        <f>((1/'Método 3'!$M108)+(1/'Método 3'!$N108)+(1/'Método 3'!$O108)-1)</f>
        <v>7.4675324675324672E-2</v>
      </c>
      <c r="Q108" s="4">
        <f>'Método 3'!$M108*(1+'Método 3'!$P108)</f>
        <v>2.5792207792207793</v>
      </c>
      <c r="R108" s="4">
        <f>'Método 3'!$N108*(1+'Método 3'!$P108)</f>
        <v>2.2568181818181818</v>
      </c>
      <c r="S108" s="4">
        <f>'Método 3'!$O108*(1+'Método 3'!$P108)</f>
        <v>5.9107142857142856</v>
      </c>
      <c r="T108" s="4">
        <f>IF('Método 3'!$J108&gt;'Método 3'!$K108,3,IF('Método 3'!$K108='Método 3'!$J108,1,0))</f>
        <v>1</v>
      </c>
      <c r="U108" s="4">
        <f>IF('Método 3'!$J108&lt;'Método 3'!$K108,3,IF('Método 3'!$K108='Método 3'!$J108,1,0))</f>
        <v>1</v>
      </c>
      <c r="V108" s="4">
        <f>(1/'Método 3'!$Q108)*3+(1/'Método 3'!$R108)*1</f>
        <v>1.606243705941591</v>
      </c>
      <c r="W108" s="4">
        <f>(1/'Método 3'!$S108)*3+(1/'Método 3'!$R108)*1</f>
        <v>0.95065458207452158</v>
      </c>
      <c r="X108" s="4">
        <f>COUNTIF($G$1:G107,G108)+1</f>
        <v>5</v>
      </c>
      <c r="Y108" s="4">
        <f>COUNTIF($H$1:H107,H108)+1</f>
        <v>6</v>
      </c>
      <c r="Z108" s="2">
        <f>IFERROR(AVERAGEIFS($T$1:T107,$G$1:G107,G108,$X$1:X107,"&gt;="&amp;(X108-5)),"")</f>
        <v>0.75</v>
      </c>
      <c r="AA108" s="2">
        <f>IFERROR(AVERAGEIFS($U$1:U107,$H$1:H107,H108,$Y$1:Y107,"&gt;="&amp;(Y108-5)),"")</f>
        <v>1</v>
      </c>
      <c r="AB108" s="2">
        <f>IFERROR(AVERAGEIFS($V$1:V107,$J$1:J107,J108,$Z$1:Z107,"&gt;="&amp;(Z108-5)),"")</f>
        <v>1.4370082015990826</v>
      </c>
      <c r="AC108" s="2">
        <f>IFERROR(AVERAGEIFS($W$1:W107,$K$1:K107,K108,$AA$1:AA107,"&gt;="&amp;(AA108-5)),"")</f>
        <v>1.0581419824056144</v>
      </c>
      <c r="AD108" s="13">
        <f>Tabela53[[#This Row],[md_exPT_H_6]]-Tabela53[[#This Row],[md_exPT_A_6]]</f>
        <v>0.37886621919346819</v>
      </c>
      <c r="AE108" s="14">
        <f>IF(Tabela53[[#This Row],[HT_Goals_H]]&gt;Tabela53[[#This Row],[HT_Goals_A]],Tabela53[[#This Row],[HT_Odds_H]]-1,-1)</f>
        <v>-1</v>
      </c>
      <c r="AF108" s="14">
        <f>IF(Tabela53[[#This Row],[HT_Goals_H]]=Tabela53[[#This Row],[HT_Goals_A]],Tabela53[[#This Row],[HT_Odds_H]]-1,-1)</f>
        <v>1.4</v>
      </c>
      <c r="AG108" s="14">
        <f>IF(Tabela53[[#This Row],[HT_Goals_H]]&lt;Tabela53[[#This Row],[HT_Goals_A]],Tabela53[[#This Row],[HT_Odds_H]]-1,-1)</f>
        <v>-1</v>
      </c>
      <c r="AH10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8" s="13">
        <f>IF(AND(Tabela53[[#This Row],[Odd_real_HHT]]&gt;2.5,Tabela53[[#This Row],[Odd_real_HHT]]&lt;3.3,Tabela53[[#This Row],[xpPT_H_HT]]&gt;1.39,Tabela53[[#This Row],[xpPT_H_HT]]&lt;1.59),1,0)</f>
        <v>0</v>
      </c>
      <c r="AJ10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8" s="28">
        <f>IF(Tabela53[[#This Row],[Método 1]]=1,0,IF(Tabela53[[#This Row],[dif_xp_H_A]]&lt;=0.354,1,IF(Tabela53[[#This Row],[dif_xp_H_A]]&gt;=0.499,1,0)))</f>
        <v>0</v>
      </c>
      <c r="AL108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08" s="29">
        <f>IF(AND(Tabela53[[#This Row],[dif_xp_H_A]]&gt;0.354,(Tabela53[[#This Row],[dif_xp_H_A]]&lt;0.499)),1,0)</f>
        <v>1</v>
      </c>
    </row>
    <row r="109" spans="1:39" x14ac:dyDescent="0.3">
      <c r="A109" s="17">
        <v>108</v>
      </c>
      <c r="B109" s="6">
        <v>5406539</v>
      </c>
      <c r="C109" s="2" t="s">
        <v>14</v>
      </c>
      <c r="D109" s="2" t="s">
        <v>15</v>
      </c>
      <c r="E109" s="7">
        <v>45099.833333333343</v>
      </c>
      <c r="F109" s="2">
        <v>11</v>
      </c>
      <c r="G109" s="2" t="s">
        <v>27</v>
      </c>
      <c r="H109" s="2" t="s">
        <v>18</v>
      </c>
      <c r="I109" s="2" t="str">
        <f>IF(Tabela53[[#This Row],[HT_Goals_A]]&lt;Tabela53[[#This Row],[HT_Goals_H]],"H",IF(Tabela53[[#This Row],[HT_Goals_A]]=Tabela53[[#This Row],[HT_Goals_H]],"D","A"))</f>
        <v>D</v>
      </c>
      <c r="J109" s="2">
        <v>0</v>
      </c>
      <c r="K109" s="2">
        <v>0</v>
      </c>
      <c r="L109" s="2">
        <v>0</v>
      </c>
      <c r="M109" s="2">
        <v>3.4</v>
      </c>
      <c r="N109" s="2">
        <v>1.95</v>
      </c>
      <c r="O109" s="2">
        <v>3.75</v>
      </c>
      <c r="P109" s="4">
        <f>((1/'Método 3'!$M109)+(1/'Método 3'!$N109)+(1/'Método 3'!$O109)-1)</f>
        <v>7.3604826546002977E-2</v>
      </c>
      <c r="Q109" s="4">
        <f>'Método 3'!$M109*(1+'Método 3'!$P109)</f>
        <v>3.6502564102564099</v>
      </c>
      <c r="R109" s="4">
        <f>'Método 3'!$N109*(1+'Método 3'!$P109)</f>
        <v>2.0935294117647056</v>
      </c>
      <c r="S109" s="4">
        <f>'Método 3'!$O109*(1+'Método 3'!$P109)</f>
        <v>4.0260180995475112</v>
      </c>
      <c r="T109" s="4">
        <f>IF('Método 3'!$J109&gt;'Método 3'!$K109,3,IF('Método 3'!$K109='Método 3'!$J109,1,0))</f>
        <v>1</v>
      </c>
      <c r="U109" s="4">
        <f>IF('Método 3'!$J109&lt;'Método 3'!$K109,3,IF('Método 3'!$K109='Método 3'!$J109,1,0))</f>
        <v>1</v>
      </c>
      <c r="V109" s="4">
        <f>(1/'Método 3'!$Q109)*3+(1/'Método 3'!$R109)*1</f>
        <v>1.2995223377353191</v>
      </c>
      <c r="W109" s="4">
        <f>(1/'Método 3'!$S109)*3+(1/'Método 3'!$R109)*1</f>
        <v>1.2228153975835909</v>
      </c>
      <c r="X109" s="4">
        <f>COUNTIF($G$1:G108,G109)+1</f>
        <v>5</v>
      </c>
      <c r="Y109" s="4">
        <f>COUNTIF($H$1:H108,H109)+1</f>
        <v>5</v>
      </c>
      <c r="Z109" s="2">
        <f>IFERROR(AVERAGEIFS($T$1:T108,$G$1:G108,G109,$X$1:X108,"&gt;="&amp;(X109-5)),"")</f>
        <v>1.25</v>
      </c>
      <c r="AA109" s="2">
        <f>IFERROR(AVERAGEIFS($U$1:U108,$H$1:H108,H109,$Y$1:Y108,"&gt;="&amp;(Y109-5)),"")</f>
        <v>1.25</v>
      </c>
      <c r="AB109" s="2">
        <f>IFERROR(AVERAGEIFS($V$1:V108,$J$1:J108,J109,$Z$1:Z108,"&gt;="&amp;(Z109-5)),"")</f>
        <v>1.4415821341488801</v>
      </c>
      <c r="AC109" s="2">
        <f>IFERROR(AVERAGEIFS($W$1:W108,$K$1:K108,K109,$AA$1:AA108,"&gt;="&amp;(AA109-5)),"")</f>
        <v>1.0557533735093678</v>
      </c>
      <c r="AD109" s="13">
        <f>Tabela53[[#This Row],[md_exPT_H_6]]-Tabela53[[#This Row],[md_exPT_A_6]]</f>
        <v>0.38582876063951232</v>
      </c>
      <c r="AE109" s="14">
        <f>IF(Tabela53[[#This Row],[HT_Goals_H]]&gt;Tabela53[[#This Row],[HT_Goals_A]],Tabela53[[#This Row],[HT_Odds_H]]-1,-1)</f>
        <v>-1</v>
      </c>
      <c r="AF109" s="14">
        <f>IF(Tabela53[[#This Row],[HT_Goals_H]]=Tabela53[[#This Row],[HT_Goals_A]],Tabela53[[#This Row],[HT_Odds_H]]-1,-1)</f>
        <v>2.4</v>
      </c>
      <c r="AG109" s="14">
        <f>IF(Tabela53[[#This Row],[HT_Goals_H]]&lt;Tabela53[[#This Row],[HT_Goals_A]],Tabela53[[#This Row],[HT_Odds_H]]-1,-1)</f>
        <v>-1</v>
      </c>
      <c r="AH10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09" s="13">
        <f>IF(AND(Tabela53[[#This Row],[Odd_real_HHT]]&gt;2.5,Tabela53[[#This Row],[Odd_real_HHT]]&lt;3.3,Tabela53[[#This Row],[xpPT_H_HT]]&gt;1.39,Tabela53[[#This Row],[xpPT_H_HT]]&lt;1.59),1,0)</f>
        <v>0</v>
      </c>
      <c r="AJ10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09" s="28">
        <f>IF(Tabela53[[#This Row],[Método 1]]=1,0,IF(Tabela53[[#This Row],[dif_xp_H_A]]&lt;=0.354,1,IF(Tabela53[[#This Row],[dif_xp_H_A]]&gt;=0.499,1,0)))</f>
        <v>0</v>
      </c>
      <c r="AL109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09" s="29">
        <f>IF(AND(Tabela53[[#This Row],[dif_xp_H_A]]&gt;0.354,(Tabela53[[#This Row],[dif_xp_H_A]]&lt;0.499)),1,0)</f>
        <v>1</v>
      </c>
    </row>
    <row r="110" spans="1:39" x14ac:dyDescent="0.3">
      <c r="A110" s="16">
        <v>109</v>
      </c>
      <c r="B110" s="8">
        <v>5406537</v>
      </c>
      <c r="C110" s="9" t="s">
        <v>14</v>
      </c>
      <c r="D110" s="9" t="s">
        <v>15</v>
      </c>
      <c r="E110" s="10">
        <v>45099.833333333343</v>
      </c>
      <c r="F110" s="9">
        <v>11</v>
      </c>
      <c r="G110" s="9" t="s">
        <v>33</v>
      </c>
      <c r="H110" s="9" t="s">
        <v>30</v>
      </c>
      <c r="I110" s="9" t="str">
        <f>IF(Tabela53[[#This Row],[HT_Goals_A]]&lt;Tabela53[[#This Row],[HT_Goals_H]],"H",IF(Tabela53[[#This Row],[HT_Goals_A]]=Tabela53[[#This Row],[HT_Goals_H]],"D","A"))</f>
        <v>D</v>
      </c>
      <c r="J110" s="9">
        <v>0</v>
      </c>
      <c r="K110" s="9">
        <v>0</v>
      </c>
      <c r="L110" s="9">
        <v>0</v>
      </c>
      <c r="M110" s="9">
        <v>3.5</v>
      </c>
      <c r="N110" s="9">
        <v>1.91</v>
      </c>
      <c r="O110" s="9">
        <v>3.6</v>
      </c>
      <c r="P110" s="4">
        <f>((1/'Método 3'!$M110)+(1/'Método 3'!$N110)+(1/'Método 3'!$O110)-1)</f>
        <v>8.7052272916147366E-2</v>
      </c>
      <c r="Q110" s="4">
        <f>'Método 3'!$M110*(1+'Método 3'!$P110)</f>
        <v>3.8046829552065158</v>
      </c>
      <c r="R110" s="4">
        <f>'Método 3'!$N110*(1+'Método 3'!$P110)</f>
        <v>2.0762698412698413</v>
      </c>
      <c r="S110" s="4">
        <f>'Método 3'!$O110*(1+'Método 3'!$P110)</f>
        <v>3.9133881824981307</v>
      </c>
      <c r="T110" s="4">
        <f>IF('Método 3'!$J110&gt;'Método 3'!$K110,3,IF('Método 3'!$K110='Método 3'!$J110,1,0))</f>
        <v>1</v>
      </c>
      <c r="U110" s="4">
        <f>IF('Método 3'!$J110&lt;'Método 3'!$K110,3,IF('Método 3'!$K110='Método 3'!$J110,1,0))</f>
        <v>1</v>
      </c>
      <c r="V110" s="4">
        <f>(1/'Método 3'!$Q110)*3+(1/'Método 3'!$R110)*1</f>
        <v>1.2701349336799053</v>
      </c>
      <c r="W110" s="4">
        <f>(1/'Método 3'!$S110)*3+(1/'Método 3'!$R110)*1</f>
        <v>1.2482321012193722</v>
      </c>
      <c r="X110" s="4">
        <f>COUNTIF($G$1:G109,G110)+1</f>
        <v>6</v>
      </c>
      <c r="Y110" s="4">
        <f>COUNTIF($H$1:H109,H110)+1</f>
        <v>6</v>
      </c>
      <c r="Z110" s="2">
        <f>IFERROR(AVERAGEIFS($T$1:T109,$G$1:G109,G110,$X$1:X109,"&gt;="&amp;(X110-5)),"")</f>
        <v>1.8</v>
      </c>
      <c r="AA110" s="2">
        <f>IFERROR(AVERAGEIFS($U$1:U109,$H$1:H109,H110,$Y$1:Y109,"&gt;="&amp;(Y110-5)),"")</f>
        <v>0.4</v>
      </c>
      <c r="AB110" s="2">
        <f>IFERROR(AVERAGEIFS($V$1:V109,$J$1:J109,J110,$Z$1:Z109,"&gt;="&amp;(Z110-5)),"")</f>
        <v>1.4378437184537864</v>
      </c>
      <c r="AC110" s="2">
        <f>IFERROR(AVERAGEIFS($W$1:W109,$K$1:K109,K110,$AA$1:AA109,"&gt;="&amp;(AA110-5)),"")</f>
        <v>1.0593851566414161</v>
      </c>
      <c r="AD110" s="13">
        <f>Tabela53[[#This Row],[md_exPT_H_6]]-Tabela53[[#This Row],[md_exPT_A_6]]</f>
        <v>0.37845856181237036</v>
      </c>
      <c r="AE110" s="14">
        <f>IF(Tabela53[[#This Row],[HT_Goals_H]]&gt;Tabela53[[#This Row],[HT_Goals_A]],Tabela53[[#This Row],[HT_Odds_H]]-1,-1)</f>
        <v>-1</v>
      </c>
      <c r="AF110" s="14">
        <f>IF(Tabela53[[#This Row],[HT_Goals_H]]=Tabela53[[#This Row],[HT_Goals_A]],Tabela53[[#This Row],[HT_Odds_H]]-1,-1)</f>
        <v>2.5</v>
      </c>
      <c r="AG110" s="14">
        <f>IF(Tabela53[[#This Row],[HT_Goals_H]]&lt;Tabela53[[#This Row],[HT_Goals_A]],Tabela53[[#This Row],[HT_Odds_H]]-1,-1)</f>
        <v>-1</v>
      </c>
      <c r="AH1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0" s="13">
        <f>IF(AND(Tabela53[[#This Row],[Odd_real_HHT]]&gt;2.5,Tabela53[[#This Row],[Odd_real_HHT]]&lt;3.3,Tabela53[[#This Row],[xpPT_H_HT]]&gt;1.39,Tabela53[[#This Row],[xpPT_H_HT]]&lt;1.59),1,0)</f>
        <v>0</v>
      </c>
      <c r="AJ11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0" s="28">
        <f>IF(Tabela53[[#This Row],[Método 1]]=1,0,IF(Tabela53[[#This Row],[dif_xp_H_A]]&lt;=0.354,1,IF(Tabela53[[#This Row],[dif_xp_H_A]]&gt;=0.499,1,0)))</f>
        <v>0</v>
      </c>
      <c r="AL11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10" s="29">
        <f>IF(AND(Tabela53[[#This Row],[dif_xp_H_A]]&gt;0.354,(Tabela53[[#This Row],[dif_xp_H_A]]&lt;0.499)),1,0)</f>
        <v>1</v>
      </c>
    </row>
    <row r="111" spans="1:39" x14ac:dyDescent="0.3">
      <c r="A111" s="17">
        <v>110</v>
      </c>
      <c r="B111" s="6">
        <v>5406534</v>
      </c>
      <c r="C111" s="2" t="s">
        <v>14</v>
      </c>
      <c r="D111" s="2" t="s">
        <v>15</v>
      </c>
      <c r="E111" s="7">
        <v>45099.895833333343</v>
      </c>
      <c r="F111" s="2">
        <v>11</v>
      </c>
      <c r="G111" s="2" t="s">
        <v>19</v>
      </c>
      <c r="H111" s="2" t="s">
        <v>23</v>
      </c>
      <c r="I111" s="2" t="str">
        <f>IF(Tabela53[[#This Row],[HT_Goals_A]]&lt;Tabela53[[#This Row],[HT_Goals_H]],"H",IF(Tabela53[[#This Row],[HT_Goals_A]]=Tabela53[[#This Row],[HT_Goals_H]],"D","A"))</f>
        <v>H</v>
      </c>
      <c r="J111" s="2">
        <v>1</v>
      </c>
      <c r="K111" s="2">
        <v>0</v>
      </c>
      <c r="L111" s="2">
        <v>1</v>
      </c>
      <c r="M111" s="2">
        <v>3.6</v>
      </c>
      <c r="N111" s="2">
        <v>2.2000000000000002</v>
      </c>
      <c r="O111" s="2">
        <v>3</v>
      </c>
      <c r="P111" s="4">
        <f>((1/'Método 3'!$M111)+(1/'Método 3'!$N111)+(1/'Método 3'!$O111)-1)</f>
        <v>6.5656565656565524E-2</v>
      </c>
      <c r="Q111" s="4">
        <f>'Método 3'!$M111*(1+'Método 3'!$P111)</f>
        <v>3.836363636363636</v>
      </c>
      <c r="R111" s="4">
        <f>'Método 3'!$N111*(1+'Método 3'!$P111)</f>
        <v>2.3444444444444446</v>
      </c>
      <c r="S111" s="4">
        <f>'Método 3'!$O111*(1+'Método 3'!$P111)</f>
        <v>3.1969696969696964</v>
      </c>
      <c r="T111" s="4">
        <f>IF('Método 3'!$J111&gt;'Método 3'!$K111,3,IF('Método 3'!$K111='Método 3'!$J111,1,0))</f>
        <v>3</v>
      </c>
      <c r="U111" s="4">
        <f>IF('Método 3'!$J111&lt;'Método 3'!$K111,3,IF('Método 3'!$K111='Método 3'!$J111,1,0))</f>
        <v>0</v>
      </c>
      <c r="V111" s="4">
        <f>(1/'Método 3'!$Q111)*3+(1/'Método 3'!$R111)*1</f>
        <v>1.2085308056872037</v>
      </c>
      <c r="W111" s="4">
        <f>(1/'Método 3'!$S111)*3+(1/'Método 3'!$R111)*1</f>
        <v>1.3649289099526067</v>
      </c>
      <c r="X111" s="4">
        <f>COUNTIF($G$1:G110,G111)+1</f>
        <v>6</v>
      </c>
      <c r="Y111" s="4">
        <f>COUNTIF($H$1:H110,H111)+1</f>
        <v>5</v>
      </c>
      <c r="Z111" s="2">
        <f>IFERROR(AVERAGEIFS($T$1:T110,$G$1:G110,G111,$X$1:X110,"&gt;="&amp;(X111-5)),"")</f>
        <v>1.8</v>
      </c>
      <c r="AA111" s="2">
        <f>IFERROR(AVERAGEIFS($U$1:U110,$H$1:H110,H111,$Y$1:Y110,"&gt;="&amp;(Y111-5)),"")</f>
        <v>2</v>
      </c>
      <c r="AB111" s="2">
        <f>IFERROR(AVERAGEIFS($V$1:V110,$J$1:J110,J111,$Z$1:Z110,"&gt;="&amp;(Z111-5)),"")</f>
        <v>1.4711305785458608</v>
      </c>
      <c r="AC111" s="2">
        <f>IFERROR(AVERAGEIFS($W$1:W110,$K$1:K110,K111,$AA$1:AA110,"&gt;="&amp;(AA111-5)),"")</f>
        <v>1.0634031767388195</v>
      </c>
      <c r="AD111" s="13">
        <f>Tabela53[[#This Row],[md_exPT_H_6]]-Tabela53[[#This Row],[md_exPT_A_6]]</f>
        <v>0.40772740180704137</v>
      </c>
      <c r="AE111" s="14">
        <f>IF(Tabela53[[#This Row],[HT_Goals_H]]&gt;Tabela53[[#This Row],[HT_Goals_A]],Tabela53[[#This Row],[HT_Odds_H]]-1,-1)</f>
        <v>2.6</v>
      </c>
      <c r="AF111" s="14">
        <f>IF(Tabela53[[#This Row],[HT_Goals_H]]=Tabela53[[#This Row],[HT_Goals_A]],Tabela53[[#This Row],[HT_Odds_H]]-1,-1)</f>
        <v>-1</v>
      </c>
      <c r="AG111" s="14">
        <f>IF(Tabela53[[#This Row],[HT_Goals_H]]&lt;Tabela53[[#This Row],[HT_Goals_A]],Tabela53[[#This Row],[HT_Odds_H]]-1,-1)</f>
        <v>-1</v>
      </c>
      <c r="AH11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1" s="13">
        <f>IF(AND(Tabela53[[#This Row],[Odd_real_HHT]]&gt;2.5,Tabela53[[#This Row],[Odd_real_HHT]]&lt;3.3,Tabela53[[#This Row],[xpPT_H_HT]]&gt;1.39,Tabela53[[#This Row],[xpPT_H_HT]]&lt;1.59),1,0)</f>
        <v>0</v>
      </c>
      <c r="AJ11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1" s="28">
        <f>IF(Tabela53[[#This Row],[Método 1]]=1,0,IF(Tabela53[[#This Row],[dif_xp_H_A]]&lt;=0.354,1,IF(Tabela53[[#This Row],[dif_xp_H_A]]&gt;=0.499,1,0)))</f>
        <v>0</v>
      </c>
      <c r="AL111" s="29">
        <f>IF(AND(Tabela53[[#This Row],[Método_3]]=1,Tabela53[[#This Row],[Pontos_H_HT]]=3),(Tabela53[[#This Row],[HT_Odds_H]]-1),IF(AND(Tabela53[[#This Row],[Método_3]]=1,Tabela53[[#This Row],[Pontos_H_HT]]&lt;&gt;3),(-1),0))</f>
        <v>2.6</v>
      </c>
      <c r="AM111" s="29">
        <f>IF(AND(Tabela53[[#This Row],[dif_xp_H_A]]&gt;0.354,(Tabela53[[#This Row],[dif_xp_H_A]]&lt;0.499)),1,0)</f>
        <v>1</v>
      </c>
    </row>
    <row r="112" spans="1:39" x14ac:dyDescent="0.3">
      <c r="A112" s="16">
        <v>111</v>
      </c>
      <c r="B112" s="8">
        <v>5406547</v>
      </c>
      <c r="C112" s="9" t="s">
        <v>14</v>
      </c>
      <c r="D112" s="9" t="s">
        <v>15</v>
      </c>
      <c r="E112" s="10">
        <v>45101.666666666657</v>
      </c>
      <c r="F112" s="9">
        <v>12</v>
      </c>
      <c r="G112" s="9" t="s">
        <v>20</v>
      </c>
      <c r="H112" s="9" t="s">
        <v>24</v>
      </c>
      <c r="I112" s="9" t="str">
        <f>IF(Tabela53[[#This Row],[HT_Goals_A]]&lt;Tabela53[[#This Row],[HT_Goals_H]],"H",IF(Tabela53[[#This Row],[HT_Goals_A]]=Tabela53[[#This Row],[HT_Goals_H]],"D","A"))</f>
        <v>H</v>
      </c>
      <c r="J112" s="9">
        <v>1</v>
      </c>
      <c r="K112" s="9">
        <v>0</v>
      </c>
      <c r="L112" s="9">
        <v>1</v>
      </c>
      <c r="M112" s="9">
        <v>2.75</v>
      </c>
      <c r="N112" s="9">
        <v>1.95</v>
      </c>
      <c r="O112" s="9">
        <v>5</v>
      </c>
      <c r="P112" s="4">
        <f>((1/'Método 3'!$M112)+(1/'Método 3'!$N112)+(1/'Método 3'!$O112)-1)</f>
        <v>7.6456876456876488E-2</v>
      </c>
      <c r="Q112" s="4">
        <f>'Método 3'!$M112*(1+'Método 3'!$P112)</f>
        <v>2.9602564102564104</v>
      </c>
      <c r="R112" s="4">
        <f>'Método 3'!$N112*(1+'Método 3'!$P112)</f>
        <v>2.0990909090909091</v>
      </c>
      <c r="S112" s="4">
        <f>'Método 3'!$O112*(1+'Método 3'!$P112)</f>
        <v>5.3822843822843822</v>
      </c>
      <c r="T112" s="4">
        <f>IF('Método 3'!$J112&gt;'Método 3'!$K112,3,IF('Método 3'!$K112='Método 3'!$J112,1,0))</f>
        <v>3</v>
      </c>
      <c r="U112" s="4">
        <f>IF('Método 3'!$J112&lt;'Método 3'!$K112,3,IF('Método 3'!$K112='Método 3'!$J112,1,0))</f>
        <v>0</v>
      </c>
      <c r="V112" s="4">
        <f>(1/'Método 3'!$Q112)*3+(1/'Método 3'!$R112)*1</f>
        <v>1.4898224339540926</v>
      </c>
      <c r="W112" s="4">
        <f>(1/'Método 3'!$S112)*3+(1/'Método 3'!$R112)*1</f>
        <v>1.0337808575140752</v>
      </c>
      <c r="X112" s="4">
        <f>COUNTIF($G$1:G111,G112)+1</f>
        <v>6</v>
      </c>
      <c r="Y112" s="4">
        <f>COUNTIF($H$1:H111,H112)+1</f>
        <v>7</v>
      </c>
      <c r="Z112" s="2">
        <f>IFERROR(AVERAGEIFS($T$1:T111,$G$1:G111,G112,$X$1:X111,"&gt;="&amp;(X112-5)),"")</f>
        <v>1.6</v>
      </c>
      <c r="AA112" s="2">
        <f>IFERROR(AVERAGEIFS($U$1:U111,$H$1:H111,H112,$Y$1:Y111,"&gt;="&amp;(Y112-5)),"")</f>
        <v>1</v>
      </c>
      <c r="AB112" s="2">
        <f>IFERROR(AVERAGEIFS($V$1:V111,$J$1:J111,J112,$Z$1:Z111,"&gt;="&amp;(Z112-5)),"")</f>
        <v>1.4643972510366645</v>
      </c>
      <c r="AC112" s="2">
        <f>IFERROR(AVERAGEIFS($W$1:W111,$K$1:K111,K112,$AA$1:AA111,"&gt;="&amp;(AA112-5)),"")</f>
        <v>1.0696849628474401</v>
      </c>
      <c r="AD112" s="13">
        <f>Tabela53[[#This Row],[md_exPT_H_6]]-Tabela53[[#This Row],[md_exPT_A_6]]</f>
        <v>0.39471228818922444</v>
      </c>
      <c r="AE112" s="14">
        <f>IF(Tabela53[[#This Row],[HT_Goals_H]]&gt;Tabela53[[#This Row],[HT_Goals_A]],Tabela53[[#This Row],[HT_Odds_H]]-1,-1)</f>
        <v>1.75</v>
      </c>
      <c r="AF112" s="14">
        <f>IF(Tabela53[[#This Row],[HT_Goals_H]]=Tabela53[[#This Row],[HT_Goals_A]],Tabela53[[#This Row],[HT_Odds_H]]-1,-1)</f>
        <v>-1</v>
      </c>
      <c r="AG112" s="14">
        <f>IF(Tabela53[[#This Row],[HT_Goals_H]]&lt;Tabela53[[#This Row],[HT_Goals_A]],Tabela53[[#This Row],[HT_Odds_H]]-1,-1)</f>
        <v>-1</v>
      </c>
      <c r="AH112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112" s="13">
        <f>IF(AND(Tabela53[[#This Row],[Odd_real_HHT]]&gt;2.5,Tabela53[[#This Row],[Odd_real_HHT]]&lt;3.3,Tabela53[[#This Row],[xpPT_H_HT]]&gt;1.39,Tabela53[[#This Row],[xpPT_H_HT]]&lt;1.59),1,0)</f>
        <v>1</v>
      </c>
      <c r="AJ11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2" s="28">
        <f>IF(Tabela53[[#This Row],[Método 1]]=1,0,IF(Tabela53[[#This Row],[dif_xp_H_A]]&lt;=0.354,1,IF(Tabela53[[#This Row],[dif_xp_H_A]]&gt;=0.499,1,0)))</f>
        <v>0</v>
      </c>
      <c r="AL112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112" s="29">
        <f>IF(AND(Tabela53[[#This Row],[dif_xp_H_A]]&gt;0.354,(Tabela53[[#This Row],[dif_xp_H_A]]&lt;0.499)),1,0)</f>
        <v>1</v>
      </c>
    </row>
    <row r="113" spans="1:39" x14ac:dyDescent="0.3">
      <c r="A113" s="17">
        <v>112</v>
      </c>
      <c r="B113" s="6">
        <v>5406540</v>
      </c>
      <c r="C113" s="2" t="s">
        <v>14</v>
      </c>
      <c r="D113" s="2" t="s">
        <v>15</v>
      </c>
      <c r="E113" s="7">
        <v>45101.770833333343</v>
      </c>
      <c r="F113" s="2">
        <v>12</v>
      </c>
      <c r="G113" s="2" t="s">
        <v>26</v>
      </c>
      <c r="H113" s="2" t="s">
        <v>35</v>
      </c>
      <c r="I113" s="2" t="str">
        <f>IF(Tabela53[[#This Row],[HT_Goals_A]]&lt;Tabela53[[#This Row],[HT_Goals_H]],"H",IF(Tabela53[[#This Row],[HT_Goals_A]]=Tabela53[[#This Row],[HT_Goals_H]],"D","A"))</f>
        <v>A</v>
      </c>
      <c r="J113" s="2">
        <v>0</v>
      </c>
      <c r="K113" s="2">
        <v>1</v>
      </c>
      <c r="L113" s="2">
        <v>1</v>
      </c>
      <c r="M113" s="2">
        <v>2.1</v>
      </c>
      <c r="N113" s="2">
        <v>2.38</v>
      </c>
      <c r="O113" s="2">
        <v>6</v>
      </c>
      <c r="P113" s="4">
        <f>((1/'Método 3'!$M113)+(1/'Método 3'!$N113)+(1/'Método 3'!$O113)-1)</f>
        <v>6.3025210084033612E-2</v>
      </c>
      <c r="Q113" s="4">
        <f>'Método 3'!$M113*(1+'Método 3'!$P113)</f>
        <v>2.2323529411764707</v>
      </c>
      <c r="R113" s="4">
        <f>'Método 3'!$N113*(1+'Método 3'!$P113)</f>
        <v>2.5299999999999998</v>
      </c>
      <c r="S113" s="4">
        <f>'Método 3'!$O113*(1+'Método 3'!$P113)</f>
        <v>6.3781512605042021</v>
      </c>
      <c r="T113" s="4">
        <f>IF('Método 3'!$J113&gt;'Método 3'!$K113,3,IF('Método 3'!$K113='Método 3'!$J113,1,0))</f>
        <v>0</v>
      </c>
      <c r="U113" s="4">
        <f>IF('Método 3'!$J113&lt;'Método 3'!$K113,3,IF('Método 3'!$K113='Método 3'!$J113,1,0))</f>
        <v>3</v>
      </c>
      <c r="V113" s="4">
        <f>(1/'Método 3'!$Q113)*3+(1/'Método 3'!$R113)*1</f>
        <v>1.7391304347826089</v>
      </c>
      <c r="W113" s="4">
        <f>(1/'Método 3'!$S113)*3+(1/'Método 3'!$R113)*1</f>
        <v>0.86561264822134387</v>
      </c>
      <c r="X113" s="4">
        <f>COUNTIF($G$1:G112,G113)+1</f>
        <v>6</v>
      </c>
      <c r="Y113" s="4">
        <f>COUNTIF($H$1:H112,H113)+1</f>
        <v>6</v>
      </c>
      <c r="Z113" s="2">
        <f>IFERROR(AVERAGEIFS($T$1:T112,$G$1:G112,G113,$X$1:X112,"&gt;="&amp;(X113-5)),"")</f>
        <v>2</v>
      </c>
      <c r="AA113" s="2">
        <f>IFERROR(AVERAGEIFS($U$1:U112,$H$1:H112,H113,$Y$1:Y112,"&gt;="&amp;(Y113-5)),"")</f>
        <v>1.6</v>
      </c>
      <c r="AB113" s="2">
        <f>IFERROR(AVERAGEIFS($V$1:V112,$J$1:J112,J113,$Z$1:Z112,"&gt;="&amp;(Z113-5)),"")</f>
        <v>1.4335434932031741</v>
      </c>
      <c r="AC113" s="2">
        <f>IFERROR(AVERAGEIFS($W$1:W112,$K$1:K112,K113,$AA$1:AA112,"&gt;="&amp;(AA113-5)),"")</f>
        <v>1.1343678101112269</v>
      </c>
      <c r="AD113" s="13">
        <f>Tabela53[[#This Row],[md_exPT_H_6]]-Tabela53[[#This Row],[md_exPT_A_6]]</f>
        <v>0.2991756830919472</v>
      </c>
      <c r="AE113" s="14">
        <f>IF(Tabela53[[#This Row],[HT_Goals_H]]&gt;Tabela53[[#This Row],[HT_Goals_A]],Tabela53[[#This Row],[HT_Odds_H]]-1,-1)</f>
        <v>-1</v>
      </c>
      <c r="AF113" s="14">
        <f>IF(Tabela53[[#This Row],[HT_Goals_H]]=Tabela53[[#This Row],[HT_Goals_A]],Tabela53[[#This Row],[HT_Odds_H]]-1,-1)</f>
        <v>-1</v>
      </c>
      <c r="AG113" s="14">
        <f>IF(Tabela53[[#This Row],[HT_Goals_H]]&lt;Tabela53[[#This Row],[HT_Goals_A]],Tabela53[[#This Row],[HT_Odds_H]]-1,-1)</f>
        <v>1.1000000000000001</v>
      </c>
      <c r="AH11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3" s="13">
        <f>IF(AND(Tabela53[[#This Row],[Odd_real_HHT]]&gt;2.5,Tabela53[[#This Row],[Odd_real_HHT]]&lt;3.3,Tabela53[[#This Row],[xpPT_H_HT]]&gt;1.39,Tabela53[[#This Row],[xpPT_H_HT]]&lt;1.59),1,0)</f>
        <v>0</v>
      </c>
      <c r="AJ113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13" s="28">
        <f>IF(Tabela53[[#This Row],[Método 1]]=1,0,IF(Tabela53[[#This Row],[dif_xp_H_A]]&lt;=0.354,1,IF(Tabela53[[#This Row],[dif_xp_H_A]]&gt;=0.499,1,0)))</f>
        <v>1</v>
      </c>
      <c r="AL11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13" s="29">
        <f>IF(AND(Tabela53[[#This Row],[dif_xp_H_A]]&gt;0.354,(Tabela53[[#This Row],[dif_xp_H_A]]&lt;0.499)),1,0)</f>
        <v>0</v>
      </c>
    </row>
    <row r="114" spans="1:39" x14ac:dyDescent="0.3">
      <c r="A114" s="16">
        <v>113</v>
      </c>
      <c r="B114" s="8">
        <v>5406548</v>
      </c>
      <c r="C114" s="9" t="s">
        <v>14</v>
      </c>
      <c r="D114" s="9" t="s">
        <v>15</v>
      </c>
      <c r="E114" s="10">
        <v>45101.770833333343</v>
      </c>
      <c r="F114" s="9">
        <v>12</v>
      </c>
      <c r="G114" s="9" t="s">
        <v>21</v>
      </c>
      <c r="H114" s="9" t="s">
        <v>22</v>
      </c>
      <c r="I114" s="9" t="str">
        <f>IF(Tabela53[[#This Row],[HT_Goals_A]]&lt;Tabela53[[#This Row],[HT_Goals_H]],"H",IF(Tabela53[[#This Row],[HT_Goals_A]]=Tabela53[[#This Row],[HT_Goals_H]],"D","A"))</f>
        <v>D</v>
      </c>
      <c r="J114" s="9">
        <v>0</v>
      </c>
      <c r="K114" s="9">
        <v>0</v>
      </c>
      <c r="L114" s="9">
        <v>0</v>
      </c>
      <c r="M114" s="9">
        <v>3.4</v>
      </c>
      <c r="N114" s="9">
        <v>2</v>
      </c>
      <c r="O114" s="9">
        <v>3.5</v>
      </c>
      <c r="P114" s="4">
        <f>((1/'Método 3'!$M114)+(1/'Método 3'!$N114)+(1/'Método 3'!$O114)-1)</f>
        <v>7.9831932773109404E-2</v>
      </c>
      <c r="Q114" s="4">
        <f>'Método 3'!$M114*(1+'Método 3'!$P114)</f>
        <v>3.6714285714285717</v>
      </c>
      <c r="R114" s="4">
        <f>'Método 3'!$N114*(1+'Método 3'!$P114)</f>
        <v>2.1596638655462188</v>
      </c>
      <c r="S114" s="4">
        <f>'Método 3'!$O114*(1+'Método 3'!$P114)</f>
        <v>3.7794117647058831</v>
      </c>
      <c r="T114" s="4">
        <f>IF('Método 3'!$J114&gt;'Método 3'!$K114,3,IF('Método 3'!$K114='Método 3'!$J114,1,0))</f>
        <v>1</v>
      </c>
      <c r="U114" s="4">
        <f>IF('Método 3'!$J114&lt;'Método 3'!$K114,3,IF('Método 3'!$K114='Método 3'!$J114,1,0))</f>
        <v>1</v>
      </c>
      <c r="V114" s="4">
        <f>(1/'Método 3'!$Q114)*3+(1/'Método 3'!$R114)*1</f>
        <v>1.2801556420233462</v>
      </c>
      <c r="W114" s="4">
        <f>(1/'Método 3'!$S114)*3+(1/'Método 3'!$R114)*1</f>
        <v>1.2568093385214005</v>
      </c>
      <c r="X114" s="4">
        <f>COUNTIF($G$1:G113,G114)+1</f>
        <v>6</v>
      </c>
      <c r="Y114" s="4">
        <f>COUNTIF($H$1:H113,H114)+1</f>
        <v>7</v>
      </c>
      <c r="Z114" s="2">
        <f>IFERROR(AVERAGEIFS($T$1:T113,$G$1:G113,G114,$X$1:X113,"&gt;="&amp;(X114-5)),"")</f>
        <v>1.4</v>
      </c>
      <c r="AA114" s="2">
        <f>IFERROR(AVERAGEIFS($U$1:U113,$H$1:H113,H114,$Y$1:Y113,"&gt;="&amp;(Y114-5)),"")</f>
        <v>1.6</v>
      </c>
      <c r="AB114" s="2">
        <f>IFERROR(AVERAGEIFS($V$1:V113,$J$1:J113,J114,$Z$1:Z113,"&gt;="&amp;(Z114-5)),"")</f>
        <v>1.44118316674266</v>
      </c>
      <c r="AC114" s="2">
        <f>IFERROR(AVERAGEIFS($W$1:W113,$K$1:K113,K114,$AA$1:AA113,"&gt;="&amp;(AA114-5)),"")</f>
        <v>1.0689522260039019</v>
      </c>
      <c r="AD114" s="13">
        <f>Tabela53[[#This Row],[md_exPT_H_6]]-Tabela53[[#This Row],[md_exPT_A_6]]</f>
        <v>0.37223094073875806</v>
      </c>
      <c r="AE114" s="14">
        <f>IF(Tabela53[[#This Row],[HT_Goals_H]]&gt;Tabela53[[#This Row],[HT_Goals_A]],Tabela53[[#This Row],[HT_Odds_H]]-1,-1)</f>
        <v>-1</v>
      </c>
      <c r="AF114" s="14">
        <f>IF(Tabela53[[#This Row],[HT_Goals_H]]=Tabela53[[#This Row],[HT_Goals_A]],Tabela53[[#This Row],[HT_Odds_H]]-1,-1)</f>
        <v>2.4</v>
      </c>
      <c r="AG114" s="14">
        <f>IF(Tabela53[[#This Row],[HT_Goals_H]]&lt;Tabela53[[#This Row],[HT_Goals_A]],Tabela53[[#This Row],[HT_Odds_H]]-1,-1)</f>
        <v>-1</v>
      </c>
      <c r="AH11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4" s="13">
        <f>IF(AND(Tabela53[[#This Row],[Odd_real_HHT]]&gt;2.5,Tabela53[[#This Row],[Odd_real_HHT]]&lt;3.3,Tabela53[[#This Row],[xpPT_H_HT]]&gt;1.39,Tabela53[[#This Row],[xpPT_H_HT]]&lt;1.59),1,0)</f>
        <v>0</v>
      </c>
      <c r="AJ11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4" s="28">
        <f>IF(Tabela53[[#This Row],[Método 1]]=1,0,IF(Tabela53[[#This Row],[dif_xp_H_A]]&lt;=0.354,1,IF(Tabela53[[#This Row],[dif_xp_H_A]]&gt;=0.499,1,0)))</f>
        <v>0</v>
      </c>
      <c r="AL114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14" s="29">
        <f>IF(AND(Tabela53[[#This Row],[dif_xp_H_A]]&gt;0.354,(Tabela53[[#This Row],[dif_xp_H_A]]&lt;0.499)),1,0)</f>
        <v>1</v>
      </c>
    </row>
    <row r="115" spans="1:39" x14ac:dyDescent="0.3">
      <c r="A115" s="17">
        <v>114</v>
      </c>
      <c r="B115" s="6">
        <v>5406545</v>
      </c>
      <c r="C115" s="2" t="s">
        <v>14</v>
      </c>
      <c r="D115" s="2" t="s">
        <v>15</v>
      </c>
      <c r="E115" s="7">
        <v>45101.875</v>
      </c>
      <c r="F115" s="2">
        <v>12</v>
      </c>
      <c r="G115" s="2" t="s">
        <v>29</v>
      </c>
      <c r="H115" s="2" t="s">
        <v>28</v>
      </c>
      <c r="I115" s="2" t="str">
        <f>IF(Tabela53[[#This Row],[HT_Goals_A]]&lt;Tabela53[[#This Row],[HT_Goals_H]],"H",IF(Tabela53[[#This Row],[HT_Goals_A]]=Tabela53[[#This Row],[HT_Goals_H]],"D","A"))</f>
        <v>H</v>
      </c>
      <c r="J115" s="2">
        <v>1</v>
      </c>
      <c r="K115" s="2">
        <v>0</v>
      </c>
      <c r="L115" s="2">
        <v>1</v>
      </c>
      <c r="M115" s="2">
        <v>2.88</v>
      </c>
      <c r="N115" s="2">
        <v>2.0499999999999998</v>
      </c>
      <c r="O115" s="2">
        <v>4</v>
      </c>
      <c r="P115" s="4">
        <f>((1/'Método 3'!$M115)+(1/'Método 3'!$N115)+(1/'Método 3'!$O115)-1)</f>
        <v>8.5027100271002798E-2</v>
      </c>
      <c r="Q115" s="4">
        <f>'Método 3'!$M115*(1+'Método 3'!$P115)</f>
        <v>3.1248780487804879</v>
      </c>
      <c r="R115" s="4">
        <f>'Método 3'!$N115*(1+'Método 3'!$P115)</f>
        <v>2.2243055555555555</v>
      </c>
      <c r="S115" s="4">
        <f>'Método 3'!$O115*(1+'Método 3'!$P115)</f>
        <v>4.3401084010840112</v>
      </c>
      <c r="T115" s="4">
        <f>IF('Método 3'!$J115&gt;'Método 3'!$K115,3,IF('Método 3'!$K115='Método 3'!$J115,1,0))</f>
        <v>3</v>
      </c>
      <c r="U115" s="4">
        <f>IF('Método 3'!$J115&lt;'Método 3'!$K115,3,IF('Método 3'!$K115='Método 3'!$J115,1,0))</f>
        <v>0</v>
      </c>
      <c r="V115" s="4">
        <f>(1/'Método 3'!$Q115)*3+(1/'Método 3'!$R115)*1</f>
        <v>1.4096159850140493</v>
      </c>
      <c r="W115" s="4">
        <f>(1/'Método 3'!$S115)*3+(1/'Método 3'!$R115)*1</f>
        <v>1.1408054948485793</v>
      </c>
      <c r="X115" s="4">
        <f>COUNTIF($G$1:G114,G115)+1</f>
        <v>7</v>
      </c>
      <c r="Y115" s="4">
        <f>COUNTIF($H$1:H114,H115)+1</f>
        <v>6</v>
      </c>
      <c r="Z115" s="2">
        <f>IFERROR(AVERAGEIFS($T$1:T114,$G$1:G114,G115,$X$1:X114,"&gt;="&amp;(X115-5)),"")</f>
        <v>0.8</v>
      </c>
      <c r="AA115" s="2">
        <f>IFERROR(AVERAGEIFS($U$1:U114,$H$1:H114,H115,$Y$1:Y114,"&gt;="&amp;(Y115-5)),"")</f>
        <v>0.6</v>
      </c>
      <c r="AB115" s="2">
        <f>IFERROR(AVERAGEIFS($V$1:V114,$J$1:J114,J115,$Z$1:Z114,"&gt;="&amp;(Z115-5)),"")</f>
        <v>1.4650328806096002</v>
      </c>
      <c r="AC115" s="2">
        <f>IFERROR(AVERAGEIFS($W$1:W114,$K$1:K114,K115,$AA$1:AA114,"&gt;="&amp;(AA115-5)),"")</f>
        <v>1.0727093682542519</v>
      </c>
      <c r="AD115" s="13">
        <f>Tabela53[[#This Row],[md_exPT_H_6]]-Tabela53[[#This Row],[md_exPT_A_6]]</f>
        <v>0.39232351235534835</v>
      </c>
      <c r="AE115" s="14">
        <f>IF(Tabela53[[#This Row],[HT_Goals_H]]&gt;Tabela53[[#This Row],[HT_Goals_A]],Tabela53[[#This Row],[HT_Odds_H]]-1,-1)</f>
        <v>1.88</v>
      </c>
      <c r="AF115" s="14">
        <f>IF(Tabela53[[#This Row],[HT_Goals_H]]=Tabela53[[#This Row],[HT_Goals_A]],Tabela53[[#This Row],[HT_Odds_H]]-1,-1)</f>
        <v>-1</v>
      </c>
      <c r="AG115" s="14">
        <f>IF(Tabela53[[#This Row],[HT_Goals_H]]&lt;Tabela53[[#This Row],[HT_Goals_A]],Tabela53[[#This Row],[HT_Odds_H]]-1,-1)</f>
        <v>-1</v>
      </c>
      <c r="AH115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115" s="13">
        <f>IF(AND(Tabela53[[#This Row],[Odd_real_HHT]]&gt;2.5,Tabela53[[#This Row],[Odd_real_HHT]]&lt;3.3,Tabela53[[#This Row],[xpPT_H_HT]]&gt;1.39,Tabela53[[#This Row],[xpPT_H_HT]]&lt;1.59),1,0)</f>
        <v>1</v>
      </c>
      <c r="AJ11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5" s="28">
        <f>IF(Tabela53[[#This Row],[Método 1]]=1,0,IF(Tabela53[[#This Row],[dif_xp_H_A]]&lt;=0.354,1,IF(Tabela53[[#This Row],[dif_xp_H_A]]&gt;=0.499,1,0)))</f>
        <v>0</v>
      </c>
      <c r="AL115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115" s="29">
        <f>IF(AND(Tabela53[[#This Row],[dif_xp_H_A]]&gt;0.354,(Tabela53[[#This Row],[dif_xp_H_A]]&lt;0.499)),1,0)</f>
        <v>1</v>
      </c>
    </row>
    <row r="116" spans="1:39" x14ac:dyDescent="0.3">
      <c r="A116" s="16">
        <v>115</v>
      </c>
      <c r="B116" s="8">
        <v>5406546</v>
      </c>
      <c r="C116" s="9" t="s">
        <v>14</v>
      </c>
      <c r="D116" s="9" t="s">
        <v>15</v>
      </c>
      <c r="E116" s="10">
        <v>45102.666666666657</v>
      </c>
      <c r="F116" s="9">
        <v>12</v>
      </c>
      <c r="G116" s="9" t="s">
        <v>25</v>
      </c>
      <c r="H116" s="9" t="s">
        <v>33</v>
      </c>
      <c r="I116" s="9" t="str">
        <f>IF(Tabela53[[#This Row],[HT_Goals_A]]&lt;Tabela53[[#This Row],[HT_Goals_H]],"H",IF(Tabela53[[#This Row],[HT_Goals_A]]=Tabela53[[#This Row],[HT_Goals_H]],"D","A"))</f>
        <v>D</v>
      </c>
      <c r="J116" s="9">
        <v>1</v>
      </c>
      <c r="K116" s="9">
        <v>1</v>
      </c>
      <c r="L116" s="9">
        <v>2</v>
      </c>
      <c r="M116" s="9">
        <v>1.91</v>
      </c>
      <c r="N116" s="9">
        <v>2.4</v>
      </c>
      <c r="O116" s="9">
        <v>6.5</v>
      </c>
      <c r="P116" s="4">
        <f>((1/'Método 3'!$M116)+(1/'Método 3'!$N116)+(1/'Método 3'!$O116)-1)</f>
        <v>9.4073029936904362E-2</v>
      </c>
      <c r="Q116" s="4">
        <f>'Método 3'!$M116*(1+'Método 3'!$P116)</f>
        <v>2.0896794871794873</v>
      </c>
      <c r="R116" s="4">
        <f>'Método 3'!$N116*(1+'Método 3'!$P116)</f>
        <v>2.6257752718485703</v>
      </c>
      <c r="S116" s="4">
        <f>'Método 3'!$O116*(1+'Método 3'!$P116)</f>
        <v>7.1114746945898784</v>
      </c>
      <c r="T116" s="4">
        <f>IF('Método 3'!$J116&gt;'Método 3'!$K116,3,IF('Método 3'!$K116='Método 3'!$J116,1,0))</f>
        <v>1</v>
      </c>
      <c r="U116" s="4">
        <f>IF('Método 3'!$J116&lt;'Método 3'!$K116,3,IF('Método 3'!$K116='Método 3'!$J116,1,0))</f>
        <v>1</v>
      </c>
      <c r="V116" s="4">
        <f>(1/'Método 3'!$Q116)*3+(1/'Método 3'!$R116)*1</f>
        <v>1.8164667627841342</v>
      </c>
      <c r="W116" s="4">
        <f>(1/'Método 3'!$S116)*3+(1/'Método 3'!$R116)*1</f>
        <v>0.80269333415135424</v>
      </c>
      <c r="X116" s="4">
        <f>COUNTIF($G$1:G115,G116)+1</f>
        <v>7</v>
      </c>
      <c r="Y116" s="4">
        <f>COUNTIF($H$1:H115,H116)+1</f>
        <v>6</v>
      </c>
      <c r="Z116" s="2">
        <f>IFERROR(AVERAGEIFS($T$1:T115,$G$1:G115,G116,$X$1:X115,"&gt;="&amp;(X116-5)),"")</f>
        <v>1.8</v>
      </c>
      <c r="AA116" s="2">
        <f>IFERROR(AVERAGEIFS($U$1:U115,$H$1:H115,H116,$Y$1:Y115,"&gt;="&amp;(Y116-5)),"")</f>
        <v>0.6</v>
      </c>
      <c r="AB116" s="2">
        <f>IFERROR(AVERAGEIFS($V$1:V115,$J$1:J115,J116,$Z$1:Z115,"&gt;="&amp;(Z116-5)),"")</f>
        <v>1.4636812490097089</v>
      </c>
      <c r="AC116" s="2">
        <f>IFERROR(AVERAGEIFS($W$1:W115,$K$1:K115,K116,$AA$1:AA115,"&gt;="&amp;(AA116-5)),"")</f>
        <v>1.1272953058509669</v>
      </c>
      <c r="AD116" s="13">
        <f>Tabela53[[#This Row],[md_exPT_H_6]]-Tabela53[[#This Row],[md_exPT_A_6]]</f>
        <v>0.33638594315874193</v>
      </c>
      <c r="AE116" s="14">
        <f>IF(Tabela53[[#This Row],[HT_Goals_H]]&gt;Tabela53[[#This Row],[HT_Goals_A]],Tabela53[[#This Row],[HT_Odds_H]]-1,-1)</f>
        <v>-1</v>
      </c>
      <c r="AF116" s="14">
        <f>IF(Tabela53[[#This Row],[HT_Goals_H]]=Tabela53[[#This Row],[HT_Goals_A]],Tabela53[[#This Row],[HT_Odds_H]]-1,-1)</f>
        <v>0.90999999999999992</v>
      </c>
      <c r="AG116" s="14">
        <f>IF(Tabela53[[#This Row],[HT_Goals_H]]&lt;Tabela53[[#This Row],[HT_Goals_A]],Tabela53[[#This Row],[HT_Odds_H]]-1,-1)</f>
        <v>-1</v>
      </c>
      <c r="AH11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6" s="13">
        <f>IF(AND(Tabela53[[#This Row],[Odd_real_HHT]]&gt;2.5,Tabela53[[#This Row],[Odd_real_HHT]]&lt;3.3,Tabela53[[#This Row],[xpPT_H_HT]]&gt;1.39,Tabela53[[#This Row],[xpPT_H_HT]]&lt;1.59),1,0)</f>
        <v>0</v>
      </c>
      <c r="AJ116" s="28">
        <f>IF(AND(Tabela53[[#This Row],[Método_2]]=1,Tabela53[[#This Row],[Pontos_H_HT]]=1),(Tabela53[[#This Row],[HT_Odds_D]]-1),IF(AND(Tabela53[[#This Row],[Método_2]]=1,Tabela53[[#This Row],[Pontos_H_HT]]&lt;&gt;1),(-1),0))</f>
        <v>1.4</v>
      </c>
      <c r="AK116" s="28">
        <f>IF(Tabela53[[#This Row],[Método 1]]=1,0,IF(Tabela53[[#This Row],[dif_xp_H_A]]&lt;=0.354,1,IF(Tabela53[[#This Row],[dif_xp_H_A]]&gt;=0.499,1,0)))</f>
        <v>1</v>
      </c>
      <c r="AL11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16" s="29">
        <f>IF(AND(Tabela53[[#This Row],[dif_xp_H_A]]&gt;0.354,(Tabela53[[#This Row],[dif_xp_H_A]]&lt;0.499)),1,0)</f>
        <v>0</v>
      </c>
    </row>
    <row r="117" spans="1:39" x14ac:dyDescent="0.3">
      <c r="A117" s="17">
        <v>116</v>
      </c>
      <c r="B117" s="6">
        <v>5406542</v>
      </c>
      <c r="C117" s="2" t="s">
        <v>14</v>
      </c>
      <c r="D117" s="2" t="s">
        <v>15</v>
      </c>
      <c r="E117" s="7">
        <v>45102.666666666657</v>
      </c>
      <c r="F117" s="2">
        <v>12</v>
      </c>
      <c r="G117" s="2" t="s">
        <v>16</v>
      </c>
      <c r="H117" s="2" t="s">
        <v>18</v>
      </c>
      <c r="I117" s="2" t="str">
        <f>IF(Tabela53[[#This Row],[HT_Goals_A]]&lt;Tabela53[[#This Row],[HT_Goals_H]],"H",IF(Tabela53[[#This Row],[HT_Goals_A]]=Tabela53[[#This Row],[HT_Goals_H]],"D","A"))</f>
        <v>A</v>
      </c>
      <c r="J117" s="2">
        <v>0</v>
      </c>
      <c r="K117" s="2">
        <v>1</v>
      </c>
      <c r="L117" s="2">
        <v>1</v>
      </c>
      <c r="M117" s="2">
        <v>2</v>
      </c>
      <c r="N117" s="2">
        <v>2.38</v>
      </c>
      <c r="O117" s="2">
        <v>6.5</v>
      </c>
      <c r="P117" s="4">
        <f>((1/'Método 3'!$M117)+(1/'Método 3'!$N117)+(1/'Método 3'!$O117)-1)</f>
        <v>7.4014221073044784E-2</v>
      </c>
      <c r="Q117" s="4">
        <f>'Método 3'!$M117*(1+'Método 3'!$P117)</f>
        <v>2.1480284421460896</v>
      </c>
      <c r="R117" s="4">
        <f>'Método 3'!$N117*(1+'Método 3'!$P117)</f>
        <v>2.5561538461538467</v>
      </c>
      <c r="S117" s="4">
        <f>'Método 3'!$O117*(1+'Método 3'!$P117)</f>
        <v>6.9810924369747909</v>
      </c>
      <c r="T117" s="4">
        <f>IF('Método 3'!$J117&gt;'Método 3'!$K117,3,IF('Método 3'!$K117='Método 3'!$J117,1,0))</f>
        <v>0</v>
      </c>
      <c r="U117" s="4">
        <f>IF('Método 3'!$J117&lt;'Método 3'!$K117,3,IF('Método 3'!$K117='Método 3'!$J117,1,0))</f>
        <v>3</v>
      </c>
      <c r="V117" s="4">
        <f>(1/'Método 3'!$Q117)*3+(1/'Método 3'!$R117)*1</f>
        <v>1.7878423111646102</v>
      </c>
      <c r="W117" s="4">
        <f>(1/'Método 3'!$S117)*3+(1/'Método 3'!$R117)*1</f>
        <v>0.82094492928077023</v>
      </c>
      <c r="X117" s="4">
        <f>COUNTIF($G$1:G116,G117)+1</f>
        <v>6</v>
      </c>
      <c r="Y117" s="4">
        <f>COUNTIF($H$1:H116,H117)+1</f>
        <v>6</v>
      </c>
      <c r="Z117" s="2">
        <f>IFERROR(AVERAGEIFS($T$1:T116,$G$1:G116,G117,$X$1:X116,"&gt;="&amp;(X117-5)),"")</f>
        <v>1.8</v>
      </c>
      <c r="AA117" s="2">
        <f>IFERROR(AVERAGEIFS($U$1:U116,$H$1:H116,H117,$Y$1:Y116,"&gt;="&amp;(Y117-5)),"")</f>
        <v>1.2</v>
      </c>
      <c r="AB117" s="2">
        <f>IFERROR(AVERAGEIFS($V$1:V116,$J$1:J116,J117,$Z$1:Z116,"&gt;="&amp;(Z117-5)),"")</f>
        <v>1.43725566613975</v>
      </c>
      <c r="AC117" s="2">
        <f>IFERROR(AVERAGEIFS($W$1:W116,$K$1:K116,K117,$AA$1:AA116,"&gt;="&amp;(AA117-5)),"")</f>
        <v>1.1189721783714897</v>
      </c>
      <c r="AD117" s="13">
        <f>Tabela53[[#This Row],[md_exPT_H_6]]-Tabela53[[#This Row],[md_exPT_A_6]]</f>
        <v>0.31828348776826032</v>
      </c>
      <c r="AE117" s="14">
        <f>IF(Tabela53[[#This Row],[HT_Goals_H]]&gt;Tabela53[[#This Row],[HT_Goals_A]],Tabela53[[#This Row],[HT_Odds_H]]-1,-1)</f>
        <v>-1</v>
      </c>
      <c r="AF117" s="14">
        <f>IF(Tabela53[[#This Row],[HT_Goals_H]]=Tabela53[[#This Row],[HT_Goals_A]],Tabela53[[#This Row],[HT_Odds_H]]-1,-1)</f>
        <v>-1</v>
      </c>
      <c r="AG117" s="14">
        <f>IF(Tabela53[[#This Row],[HT_Goals_H]]&lt;Tabela53[[#This Row],[HT_Goals_A]],Tabela53[[#This Row],[HT_Odds_H]]-1,-1)</f>
        <v>1</v>
      </c>
      <c r="AH11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7" s="13">
        <f>IF(AND(Tabela53[[#This Row],[Odd_real_HHT]]&gt;2.5,Tabela53[[#This Row],[Odd_real_HHT]]&lt;3.3,Tabela53[[#This Row],[xpPT_H_HT]]&gt;1.39,Tabela53[[#This Row],[xpPT_H_HT]]&lt;1.59),1,0)</f>
        <v>0</v>
      </c>
      <c r="AJ11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17" s="28">
        <f>IF(Tabela53[[#This Row],[Método 1]]=1,0,IF(Tabela53[[#This Row],[dif_xp_H_A]]&lt;=0.354,1,IF(Tabela53[[#This Row],[dif_xp_H_A]]&gt;=0.499,1,0)))</f>
        <v>1</v>
      </c>
      <c r="AL11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17" s="29">
        <f>IF(AND(Tabela53[[#This Row],[dif_xp_H_A]]&gt;0.354,(Tabela53[[#This Row],[dif_xp_H_A]]&lt;0.499)),1,0)</f>
        <v>0</v>
      </c>
    </row>
    <row r="118" spans="1:39" x14ac:dyDescent="0.3">
      <c r="A118" s="16">
        <v>117</v>
      </c>
      <c r="B118" s="8">
        <v>5406543</v>
      </c>
      <c r="C118" s="9" t="s">
        <v>14</v>
      </c>
      <c r="D118" s="9" t="s">
        <v>15</v>
      </c>
      <c r="E118" s="10">
        <v>45102.770833333343</v>
      </c>
      <c r="F118" s="9">
        <v>12</v>
      </c>
      <c r="G118" s="9" t="s">
        <v>31</v>
      </c>
      <c r="H118" s="9" t="s">
        <v>23</v>
      </c>
      <c r="I118" s="9" t="str">
        <f>IF(Tabela53[[#This Row],[HT_Goals_A]]&lt;Tabela53[[#This Row],[HT_Goals_H]],"H",IF(Tabela53[[#This Row],[HT_Goals_A]]=Tabela53[[#This Row],[HT_Goals_H]],"D","A"))</f>
        <v>D</v>
      </c>
      <c r="J118" s="9">
        <v>1</v>
      </c>
      <c r="K118" s="9">
        <v>1</v>
      </c>
      <c r="L118" s="9">
        <v>2</v>
      </c>
      <c r="M118" s="9">
        <v>4.33</v>
      </c>
      <c r="N118" s="9">
        <v>2.0499999999999998</v>
      </c>
      <c r="O118" s="9">
        <v>2.75</v>
      </c>
      <c r="P118" s="4">
        <f>((1/'Método 3'!$M118)+(1/'Método 3'!$N118)+(1/'Método 3'!$O118)-1)</f>
        <v>8.2388123902234156E-2</v>
      </c>
      <c r="Q118" s="4">
        <f>'Método 3'!$M118*(1+'Método 3'!$P118)</f>
        <v>4.6867405764966739</v>
      </c>
      <c r="R118" s="4">
        <f>'Método 3'!$N118*(1+'Método 3'!$P118)</f>
        <v>2.2188956539995797</v>
      </c>
      <c r="S118" s="4">
        <f>'Método 3'!$O118*(1+'Método 3'!$P118)</f>
        <v>2.9765673407311439</v>
      </c>
      <c r="T118" s="4">
        <f>IF('Método 3'!$J118&gt;'Método 3'!$K118,3,IF('Método 3'!$K118='Método 3'!$J118,1,0))</f>
        <v>1</v>
      </c>
      <c r="U118" s="4">
        <f>IF('Método 3'!$J118&lt;'Método 3'!$K118,3,IF('Método 3'!$K118='Método 3'!$J118,1,0))</f>
        <v>1</v>
      </c>
      <c r="V118" s="4">
        <f>(1/'Método 3'!$Q118)*3+(1/'Método 3'!$R118)*1</f>
        <v>1.0907783433945841</v>
      </c>
      <c r="W118" s="4">
        <f>(1/'Método 3'!$S118)*3+(1/'Método 3'!$R118)*1</f>
        <v>1.4585470166341805</v>
      </c>
      <c r="X118" s="4">
        <f>COUNTIF($G$1:G117,G118)+1</f>
        <v>7</v>
      </c>
      <c r="Y118" s="4">
        <f>COUNTIF($H$1:H117,H118)+1</f>
        <v>6</v>
      </c>
      <c r="Z118" s="2">
        <f>IFERROR(AVERAGEIFS($T$1:T117,$G$1:G117,G118,$X$1:X117,"&gt;="&amp;(X118-5)),"")</f>
        <v>1.6</v>
      </c>
      <c r="AA118" s="2">
        <f>IFERROR(AVERAGEIFS($U$1:U117,$H$1:H117,H118,$Y$1:Y117,"&gt;="&amp;(Y118-5)),"")</f>
        <v>1.6</v>
      </c>
      <c r="AB118" s="2">
        <f>IFERROR(AVERAGEIFS($V$1:V117,$J$1:J117,J118,$Z$1:Z117,"&gt;="&amp;(Z118-5)),"")</f>
        <v>1.4720809040995759</v>
      </c>
      <c r="AC118" s="2">
        <f>IFERROR(AVERAGEIFS($W$1:W117,$K$1:K117,K118,$AA$1:AA117,"&gt;="&amp;(AA118-5)),"")</f>
        <v>1.1115214971442218</v>
      </c>
      <c r="AD118" s="13">
        <f>Tabela53[[#This Row],[md_exPT_H_6]]-Tabela53[[#This Row],[md_exPT_A_6]]</f>
        <v>0.36055940695535416</v>
      </c>
      <c r="AE118" s="14">
        <f>IF(Tabela53[[#This Row],[HT_Goals_H]]&gt;Tabela53[[#This Row],[HT_Goals_A]],Tabela53[[#This Row],[HT_Odds_H]]-1,-1)</f>
        <v>-1</v>
      </c>
      <c r="AF118" s="14">
        <f>IF(Tabela53[[#This Row],[HT_Goals_H]]=Tabela53[[#This Row],[HT_Goals_A]],Tabela53[[#This Row],[HT_Odds_H]]-1,-1)</f>
        <v>3.33</v>
      </c>
      <c r="AG118" s="14">
        <f>IF(Tabela53[[#This Row],[HT_Goals_H]]&lt;Tabela53[[#This Row],[HT_Goals_A]],Tabela53[[#This Row],[HT_Odds_H]]-1,-1)</f>
        <v>-1</v>
      </c>
      <c r="AH11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8" s="13">
        <f>IF(AND(Tabela53[[#This Row],[Odd_real_HHT]]&gt;2.5,Tabela53[[#This Row],[Odd_real_HHT]]&lt;3.3,Tabela53[[#This Row],[xpPT_H_HT]]&gt;1.39,Tabela53[[#This Row],[xpPT_H_HT]]&lt;1.59),1,0)</f>
        <v>0</v>
      </c>
      <c r="AJ11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8" s="28">
        <f>IF(Tabela53[[#This Row],[Método 1]]=1,0,IF(Tabela53[[#This Row],[dif_xp_H_A]]&lt;=0.354,1,IF(Tabela53[[#This Row],[dif_xp_H_A]]&gt;=0.499,1,0)))</f>
        <v>0</v>
      </c>
      <c r="AL118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18" s="29">
        <f>IF(AND(Tabela53[[#This Row],[dif_xp_H_A]]&gt;0.354,(Tabela53[[#This Row],[dif_xp_H_A]]&lt;0.499)),1,0)</f>
        <v>1</v>
      </c>
    </row>
    <row r="119" spans="1:39" x14ac:dyDescent="0.3">
      <c r="A119" s="17">
        <v>118</v>
      </c>
      <c r="B119" s="6">
        <v>5406549</v>
      </c>
      <c r="C119" s="2" t="s">
        <v>14</v>
      </c>
      <c r="D119" s="2" t="s">
        <v>15</v>
      </c>
      <c r="E119" s="7">
        <v>45102.770833333343</v>
      </c>
      <c r="F119" s="2">
        <v>12</v>
      </c>
      <c r="G119" s="2" t="s">
        <v>17</v>
      </c>
      <c r="H119" s="2" t="s">
        <v>30</v>
      </c>
      <c r="I119" s="2" t="str">
        <f>IF(Tabela53[[#This Row],[HT_Goals_A]]&lt;Tabela53[[#This Row],[HT_Goals_H]],"H",IF(Tabela53[[#This Row],[HT_Goals_A]]=Tabela53[[#This Row],[HT_Goals_H]],"D","A"))</f>
        <v>H</v>
      </c>
      <c r="J119" s="2">
        <v>1</v>
      </c>
      <c r="K119" s="2">
        <v>0</v>
      </c>
      <c r="L119" s="2">
        <v>1</v>
      </c>
      <c r="M119" s="2">
        <v>3</v>
      </c>
      <c r="N119" s="2">
        <v>2.0499999999999998</v>
      </c>
      <c r="O119" s="2">
        <v>4</v>
      </c>
      <c r="P119" s="4">
        <f>((1/'Método 3'!$M119)+(1/'Método 3'!$N119)+(1/'Método 3'!$O119)-1)</f>
        <v>7.1138211382113958E-2</v>
      </c>
      <c r="Q119" s="4">
        <f>'Método 3'!$M119*(1+'Método 3'!$P119)</f>
        <v>3.2134146341463419</v>
      </c>
      <c r="R119" s="4">
        <f>'Método 3'!$N119*(1+'Método 3'!$P119)</f>
        <v>2.1958333333333333</v>
      </c>
      <c r="S119" s="4">
        <f>'Método 3'!$O119*(1+'Método 3'!$P119)</f>
        <v>4.2845528455284558</v>
      </c>
      <c r="T119" s="4">
        <f>IF('Método 3'!$J119&gt;'Método 3'!$K119,3,IF('Método 3'!$K119='Método 3'!$J119,1,0))</f>
        <v>3</v>
      </c>
      <c r="U119" s="4">
        <f>IF('Método 3'!$J119&lt;'Método 3'!$K119,3,IF('Método 3'!$K119='Método 3'!$J119,1,0))</f>
        <v>0</v>
      </c>
      <c r="V119" s="4">
        <f>(1/'Método 3'!$Q119)*3+(1/'Método 3'!$R119)*1</f>
        <v>1.3889943074003794</v>
      </c>
      <c r="W119" s="4">
        <f>(1/'Método 3'!$S119)*3+(1/'Método 3'!$R119)*1</f>
        <v>1.1555977229601517</v>
      </c>
      <c r="X119" s="4">
        <f>COUNTIF($G$1:G118,G119)+1</f>
        <v>7</v>
      </c>
      <c r="Y119" s="4">
        <f>COUNTIF($H$1:H118,H119)+1</f>
        <v>7</v>
      </c>
      <c r="Z119" s="2">
        <f>IFERROR(AVERAGEIFS($T$1:T118,$G$1:G118,G119,$X$1:X118,"&gt;="&amp;(X119-5)),"")</f>
        <v>1.4</v>
      </c>
      <c r="AA119" s="2">
        <f>IFERROR(AVERAGEIFS($U$1:U118,$H$1:H118,H119,$Y$1:Y118,"&gt;="&amp;(Y119-5)),"")</f>
        <v>0.4</v>
      </c>
      <c r="AB119" s="2">
        <f>IFERROR(AVERAGEIFS($V$1:V118,$J$1:J118,J119,$Z$1:Z118,"&gt;="&amp;(Z119-5)),"")</f>
        <v>1.4632134026878318</v>
      </c>
      <c r="AC119" s="2">
        <f>IFERROR(AVERAGEIFS($W$1:W118,$K$1:K118,K119,$AA$1:AA118,"&gt;="&amp;(AA119-5)),"")</f>
        <v>1.0740445864227681</v>
      </c>
      <c r="AD119" s="13">
        <f>Tabela53[[#This Row],[md_exPT_H_6]]-Tabela53[[#This Row],[md_exPT_A_6]]</f>
        <v>0.38916881626506372</v>
      </c>
      <c r="AE119" s="14">
        <f>IF(Tabela53[[#This Row],[HT_Goals_H]]&gt;Tabela53[[#This Row],[HT_Goals_A]],Tabela53[[#This Row],[HT_Odds_H]]-1,-1)</f>
        <v>2</v>
      </c>
      <c r="AF119" s="14">
        <f>IF(Tabela53[[#This Row],[HT_Goals_H]]=Tabela53[[#This Row],[HT_Goals_A]],Tabela53[[#This Row],[HT_Odds_H]]-1,-1)</f>
        <v>-1</v>
      </c>
      <c r="AG119" s="14">
        <f>IF(Tabela53[[#This Row],[HT_Goals_H]]&lt;Tabela53[[#This Row],[HT_Goals_A]],Tabela53[[#This Row],[HT_Odds_H]]-1,-1)</f>
        <v>-1</v>
      </c>
      <c r="AH11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19" s="13">
        <f>IF(AND(Tabela53[[#This Row],[Odd_real_HHT]]&gt;2.5,Tabela53[[#This Row],[Odd_real_HHT]]&lt;3.3,Tabela53[[#This Row],[xpPT_H_HT]]&gt;1.39,Tabela53[[#This Row],[xpPT_H_HT]]&lt;1.59),1,0)</f>
        <v>0</v>
      </c>
      <c r="AJ11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19" s="28">
        <f>IF(Tabela53[[#This Row],[Método 1]]=1,0,IF(Tabela53[[#This Row],[dif_xp_H_A]]&lt;=0.354,1,IF(Tabela53[[#This Row],[dif_xp_H_A]]&gt;=0.499,1,0)))</f>
        <v>0</v>
      </c>
      <c r="AL119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119" s="29">
        <f>IF(AND(Tabela53[[#This Row],[dif_xp_H_A]]&gt;0.354,(Tabela53[[#This Row],[dif_xp_H_A]]&lt;0.499)),1,0)</f>
        <v>1</v>
      </c>
    </row>
    <row r="120" spans="1:39" x14ac:dyDescent="0.3">
      <c r="A120" s="16">
        <v>119</v>
      </c>
      <c r="B120" s="8">
        <v>5406544</v>
      </c>
      <c r="C120" s="9" t="s">
        <v>14</v>
      </c>
      <c r="D120" s="9" t="s">
        <v>15</v>
      </c>
      <c r="E120" s="10">
        <v>45102.770833333343</v>
      </c>
      <c r="F120" s="9">
        <v>12</v>
      </c>
      <c r="G120" s="9" t="s">
        <v>19</v>
      </c>
      <c r="H120" s="9" t="s">
        <v>34</v>
      </c>
      <c r="I120" s="9" t="str">
        <f>IF(Tabela53[[#This Row],[HT_Goals_A]]&lt;Tabela53[[#This Row],[HT_Goals_H]],"H",IF(Tabela53[[#This Row],[HT_Goals_A]]=Tabela53[[#This Row],[HT_Goals_H]],"D","A"))</f>
        <v>H</v>
      </c>
      <c r="J120" s="9">
        <v>2</v>
      </c>
      <c r="K120" s="9">
        <v>0</v>
      </c>
      <c r="L120" s="9">
        <v>2</v>
      </c>
      <c r="M120" s="9">
        <v>1.95</v>
      </c>
      <c r="N120" s="9">
        <v>2.4</v>
      </c>
      <c r="O120" s="9">
        <v>6.5</v>
      </c>
      <c r="P120" s="4">
        <f>((1/'Método 3'!$M120)+(1/'Método 3'!$N120)+(1/'Método 3'!$O120)-1)</f>
        <v>8.3333333333333481E-2</v>
      </c>
      <c r="Q120" s="4">
        <f>'Método 3'!$M120*(1+'Método 3'!$P120)</f>
        <v>2.1125000000000003</v>
      </c>
      <c r="R120" s="4">
        <f>'Método 3'!$N120*(1+'Método 3'!$P120)</f>
        <v>2.6</v>
      </c>
      <c r="S120" s="4">
        <f>'Método 3'!$O120*(1+'Método 3'!$P120)</f>
        <v>7.0416666666666679</v>
      </c>
      <c r="T120" s="4">
        <f>IF('Método 3'!$J120&gt;'Método 3'!$K120,3,IF('Método 3'!$K120='Método 3'!$J120,1,0))</f>
        <v>3</v>
      </c>
      <c r="U120" s="4">
        <f>IF('Método 3'!$J120&lt;'Método 3'!$K120,3,IF('Método 3'!$K120='Método 3'!$J120,1,0))</f>
        <v>0</v>
      </c>
      <c r="V120" s="4">
        <f>(1/'Método 3'!$Q120)*3+(1/'Método 3'!$R120)*1</f>
        <v>1.8047337278106506</v>
      </c>
      <c r="W120" s="4">
        <f>(1/'Método 3'!$S120)*3+(1/'Método 3'!$R120)*1</f>
        <v>0.81065088757396442</v>
      </c>
      <c r="X120" s="4">
        <f>COUNTIF($G$1:G119,G120)+1</f>
        <v>7</v>
      </c>
      <c r="Y120" s="4">
        <f>COUNTIF($H$1:H119,H120)+1</f>
        <v>7</v>
      </c>
      <c r="Z120" s="2">
        <f>IFERROR(AVERAGEIFS($T$1:T119,$G$1:G119,G120,$X$1:X119,"&gt;="&amp;(X120-5)),"")</f>
        <v>2.4</v>
      </c>
      <c r="AA120" s="2">
        <f>IFERROR(AVERAGEIFS($U$1:U119,$H$1:H119,H120,$Y$1:Y119,"&gt;="&amp;(Y120-5)),"")</f>
        <v>1.2</v>
      </c>
      <c r="AB120" s="2">
        <f>IFERROR(AVERAGEIFS($V$1:V119,$J$1:J119,J120,$Z$1:Z119,"&gt;="&amp;(Z120-5)),"")</f>
        <v>1.508636483806163</v>
      </c>
      <c r="AC120" s="2">
        <f>IFERROR(AVERAGEIFS($W$1:W119,$K$1:K119,K120,$AA$1:AA119,"&gt;="&amp;(AA120-5)),"")</f>
        <v>1.0756129159715639</v>
      </c>
      <c r="AD120" s="13">
        <f>Tabela53[[#This Row],[md_exPT_H_6]]-Tabela53[[#This Row],[md_exPT_A_6]]</f>
        <v>0.43302356783459905</v>
      </c>
      <c r="AE120" s="14">
        <f>IF(Tabela53[[#This Row],[HT_Goals_H]]&gt;Tabela53[[#This Row],[HT_Goals_A]],Tabela53[[#This Row],[HT_Odds_H]]-1,-1)</f>
        <v>0.95</v>
      </c>
      <c r="AF120" s="14">
        <f>IF(Tabela53[[#This Row],[HT_Goals_H]]=Tabela53[[#This Row],[HT_Goals_A]],Tabela53[[#This Row],[HT_Odds_H]]-1,-1)</f>
        <v>-1</v>
      </c>
      <c r="AG120" s="14">
        <f>IF(Tabela53[[#This Row],[HT_Goals_H]]&lt;Tabela53[[#This Row],[HT_Goals_A]],Tabela53[[#This Row],[HT_Odds_H]]-1,-1)</f>
        <v>-1</v>
      </c>
      <c r="AH12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0" s="13">
        <f>IF(AND(Tabela53[[#This Row],[Odd_real_HHT]]&gt;2.5,Tabela53[[#This Row],[Odd_real_HHT]]&lt;3.3,Tabela53[[#This Row],[xpPT_H_HT]]&gt;1.39,Tabela53[[#This Row],[xpPT_H_HT]]&lt;1.59),1,0)</f>
        <v>0</v>
      </c>
      <c r="AJ12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0" s="28">
        <f>IF(Tabela53[[#This Row],[Método 1]]=1,0,IF(Tabela53[[#This Row],[dif_xp_H_A]]&lt;=0.354,1,IF(Tabela53[[#This Row],[dif_xp_H_A]]&gt;=0.499,1,0)))</f>
        <v>0</v>
      </c>
      <c r="AL120" s="29">
        <f>IF(AND(Tabela53[[#This Row],[Método_3]]=1,Tabela53[[#This Row],[Pontos_H_HT]]=3),(Tabela53[[#This Row],[HT_Odds_H]]-1),IF(AND(Tabela53[[#This Row],[Método_3]]=1,Tabela53[[#This Row],[Pontos_H_HT]]&lt;&gt;3),(-1),0))</f>
        <v>0.95</v>
      </c>
      <c r="AM120" s="29">
        <f>IF(AND(Tabela53[[#This Row],[dif_xp_H_A]]&gt;0.354,(Tabela53[[#This Row],[dif_xp_H_A]]&lt;0.499)),1,0)</f>
        <v>1</v>
      </c>
    </row>
    <row r="121" spans="1:39" x14ac:dyDescent="0.3">
      <c r="A121" s="17">
        <v>120</v>
      </c>
      <c r="B121" s="6">
        <v>5406541</v>
      </c>
      <c r="C121" s="2" t="s">
        <v>14</v>
      </c>
      <c r="D121" s="2" t="s">
        <v>15</v>
      </c>
      <c r="E121" s="7">
        <v>45103.875</v>
      </c>
      <c r="F121" s="2">
        <v>12</v>
      </c>
      <c r="G121" s="2" t="s">
        <v>32</v>
      </c>
      <c r="H121" s="2" t="s">
        <v>27</v>
      </c>
      <c r="I121" s="2" t="str">
        <f>IF(Tabela53[[#This Row],[HT_Goals_A]]&lt;Tabela53[[#This Row],[HT_Goals_H]],"H",IF(Tabela53[[#This Row],[HT_Goals_A]]=Tabela53[[#This Row],[HT_Goals_H]],"D","A"))</f>
        <v>D</v>
      </c>
      <c r="J121" s="2">
        <v>0</v>
      </c>
      <c r="K121" s="2">
        <v>0</v>
      </c>
      <c r="L121" s="2">
        <v>0</v>
      </c>
      <c r="M121" s="2">
        <v>3</v>
      </c>
      <c r="N121" s="2">
        <v>2</v>
      </c>
      <c r="O121" s="2">
        <v>4</v>
      </c>
      <c r="P121" s="4">
        <f>((1/'Método 3'!$M121)+(1/'Método 3'!$N121)+(1/'Método 3'!$O121)-1)</f>
        <v>8.3333333333333259E-2</v>
      </c>
      <c r="Q121" s="4">
        <f>'Método 3'!$M121*(1+'Método 3'!$P121)</f>
        <v>3.25</v>
      </c>
      <c r="R121" s="4">
        <f>'Método 3'!$N121*(1+'Método 3'!$P121)</f>
        <v>2.1666666666666665</v>
      </c>
      <c r="S121" s="4">
        <f>'Método 3'!$O121*(1+'Método 3'!$P121)</f>
        <v>4.333333333333333</v>
      </c>
      <c r="T121" s="4">
        <f>IF('Método 3'!$J121&gt;'Método 3'!$K121,3,IF('Método 3'!$K121='Método 3'!$J121,1,0))</f>
        <v>1</v>
      </c>
      <c r="U121" s="4">
        <f>IF('Método 3'!$J121&lt;'Método 3'!$K121,3,IF('Método 3'!$K121='Método 3'!$J121,1,0))</f>
        <v>1</v>
      </c>
      <c r="V121" s="4">
        <f>(1/'Método 3'!$Q121)*3+(1/'Método 3'!$R121)*1</f>
        <v>1.3846153846153846</v>
      </c>
      <c r="W121" s="4">
        <f>(1/'Método 3'!$S121)*3+(1/'Método 3'!$R121)*1</f>
        <v>1.1538461538461537</v>
      </c>
      <c r="X121" s="4">
        <f>COUNTIF($G$1:G120,G121)+1</f>
        <v>6</v>
      </c>
      <c r="Y121" s="4">
        <f>COUNTIF($H$1:H120,H121)+1</f>
        <v>7</v>
      </c>
      <c r="Z121" s="2">
        <f>IFERROR(AVERAGEIFS($T$1:T120,$G$1:G120,G121,$X$1:X120,"&gt;="&amp;(X121-5)),"")</f>
        <v>0.8</v>
      </c>
      <c r="AA121" s="2">
        <f>IFERROR(AVERAGEIFS($U$1:U120,$H$1:H120,H121,$Y$1:Y120,"&gt;="&amp;(Y121-5)),"")</f>
        <v>1</v>
      </c>
      <c r="AB121" s="2">
        <f>IFERROR(AVERAGEIFS($V$1:V120,$J$1:J120,J121,$Z$1:Z120,"&gt;="&amp;(Z121-5)),"")</f>
        <v>1.4456029672117705</v>
      </c>
      <c r="AC121" s="2">
        <f>IFERROR(AVERAGEIFS($W$1:W120,$K$1:K120,K121,$AA$1:AA120,"&gt;="&amp;(AA121-5)),"")</f>
        <v>1.0706136324168922</v>
      </c>
      <c r="AD121" s="13">
        <f>Tabela53[[#This Row],[md_exPT_H_6]]-Tabela53[[#This Row],[md_exPT_A_6]]</f>
        <v>0.37498933479487828</v>
      </c>
      <c r="AE121" s="14">
        <f>IF(Tabela53[[#This Row],[HT_Goals_H]]&gt;Tabela53[[#This Row],[HT_Goals_A]],Tabela53[[#This Row],[HT_Odds_H]]-1,-1)</f>
        <v>-1</v>
      </c>
      <c r="AF121" s="14">
        <f>IF(Tabela53[[#This Row],[HT_Goals_H]]=Tabela53[[#This Row],[HT_Goals_A]],Tabela53[[#This Row],[HT_Odds_H]]-1,-1)</f>
        <v>2</v>
      </c>
      <c r="AG121" s="14">
        <f>IF(Tabela53[[#This Row],[HT_Goals_H]]&lt;Tabela53[[#This Row],[HT_Goals_A]],Tabela53[[#This Row],[HT_Odds_H]]-1,-1)</f>
        <v>-1</v>
      </c>
      <c r="AH12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1" s="13">
        <f>IF(AND(Tabela53[[#This Row],[Odd_real_HHT]]&gt;2.5,Tabela53[[#This Row],[Odd_real_HHT]]&lt;3.3,Tabela53[[#This Row],[xpPT_H_HT]]&gt;1.39,Tabela53[[#This Row],[xpPT_H_HT]]&lt;1.59),1,0)</f>
        <v>0</v>
      </c>
      <c r="AJ12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1" s="28">
        <f>IF(Tabela53[[#This Row],[Método 1]]=1,0,IF(Tabela53[[#This Row],[dif_xp_H_A]]&lt;=0.354,1,IF(Tabela53[[#This Row],[dif_xp_H_A]]&gt;=0.499,1,0)))</f>
        <v>0</v>
      </c>
      <c r="AL121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21" s="29">
        <f>IF(AND(Tabela53[[#This Row],[dif_xp_H_A]]&gt;0.354,(Tabela53[[#This Row],[dif_xp_H_A]]&lt;0.499)),1,0)</f>
        <v>1</v>
      </c>
    </row>
    <row r="122" spans="1:39" x14ac:dyDescent="0.3">
      <c r="A122" s="16">
        <v>121</v>
      </c>
      <c r="B122" s="8">
        <v>5406552</v>
      </c>
      <c r="C122" s="9" t="s">
        <v>14</v>
      </c>
      <c r="D122" s="9" t="s">
        <v>15</v>
      </c>
      <c r="E122" s="10">
        <v>45108.666666666657</v>
      </c>
      <c r="F122" s="9">
        <v>13</v>
      </c>
      <c r="G122" s="9" t="s">
        <v>28</v>
      </c>
      <c r="H122" s="9" t="s">
        <v>26</v>
      </c>
      <c r="I122" s="9" t="str">
        <f>IF(Tabela53[[#This Row],[HT_Goals_A]]&lt;Tabela53[[#This Row],[HT_Goals_H]],"H",IF(Tabela53[[#This Row],[HT_Goals_A]]=Tabela53[[#This Row],[HT_Goals_H]],"D","A"))</f>
        <v>D</v>
      </c>
      <c r="J122" s="9">
        <v>0</v>
      </c>
      <c r="K122" s="9">
        <v>0</v>
      </c>
      <c r="L122" s="9">
        <v>0</v>
      </c>
      <c r="M122" s="9">
        <v>2.75</v>
      </c>
      <c r="N122" s="9">
        <v>2.1</v>
      </c>
      <c r="O122" s="9">
        <v>4</v>
      </c>
      <c r="P122" s="4">
        <f>((1/'Método 3'!$M122)+(1/'Método 3'!$N122)+(1/'Método 3'!$O122)-1)</f>
        <v>8.982683982683981E-2</v>
      </c>
      <c r="Q122" s="4">
        <f>'Método 3'!$M122*(1+'Método 3'!$P122)</f>
        <v>2.9970238095238093</v>
      </c>
      <c r="R122" s="4">
        <f>'Método 3'!$N122*(1+'Método 3'!$P122)</f>
        <v>2.2886363636363636</v>
      </c>
      <c r="S122" s="4">
        <f>'Método 3'!$O122*(1+'Método 3'!$P122)</f>
        <v>4.3593073593073592</v>
      </c>
      <c r="T122" s="4">
        <f>IF('Método 3'!$J122&gt;'Método 3'!$K122,3,IF('Método 3'!$K122='Método 3'!$J122,1,0))</f>
        <v>1</v>
      </c>
      <c r="U122" s="4">
        <f>IF('Método 3'!$J122&lt;'Método 3'!$K122,3,IF('Método 3'!$K122='Método 3'!$J122,1,0))</f>
        <v>1</v>
      </c>
      <c r="V122" s="4">
        <f>(1/'Método 3'!$Q122)*3+(1/'Método 3'!$R122)*1</f>
        <v>1.4379344587884806</v>
      </c>
      <c r="W122" s="4">
        <f>(1/'Método 3'!$S122)*3+(1/'Método 3'!$R122)*1</f>
        <v>1.1251241310824232</v>
      </c>
      <c r="X122" s="4">
        <f>COUNTIF($G$1:G121,G122)+1</f>
        <v>7</v>
      </c>
      <c r="Y122" s="4">
        <f>COUNTIF($H$1:H121,H122)+1</f>
        <v>7</v>
      </c>
      <c r="Z122" s="2">
        <f>IFERROR(AVERAGEIFS($T$1:T121,$G$1:G121,G122,$X$1:X121,"&gt;="&amp;(X122-5)),"")</f>
        <v>1.4</v>
      </c>
      <c r="AA122" s="2">
        <f>IFERROR(AVERAGEIFS($U$1:U121,$H$1:H121,H122,$Y$1:Y121,"&gt;="&amp;(Y122-5)),"")</f>
        <v>1.2</v>
      </c>
      <c r="AB122" s="2">
        <f>IFERROR(AVERAGEIFS($V$1:V121,$J$1:J121,J122,$Z$1:Z121,"&gt;="&amp;(Z122-5)),"")</f>
        <v>1.4441846513374359</v>
      </c>
      <c r="AC122" s="2">
        <f>IFERROR(AVERAGEIFS($W$1:W121,$K$1:K121,K122,$AA$1:AA121,"&gt;="&amp;(AA122-5)),"")</f>
        <v>1.0721549754063231</v>
      </c>
      <c r="AD122" s="13">
        <f>Tabela53[[#This Row],[md_exPT_H_6]]-Tabela53[[#This Row],[md_exPT_A_6]]</f>
        <v>0.3720296759311128</v>
      </c>
      <c r="AE122" s="14">
        <f>IF(Tabela53[[#This Row],[HT_Goals_H]]&gt;Tabela53[[#This Row],[HT_Goals_A]],Tabela53[[#This Row],[HT_Odds_H]]-1,-1)</f>
        <v>-1</v>
      </c>
      <c r="AF122" s="14">
        <f>IF(Tabela53[[#This Row],[HT_Goals_H]]=Tabela53[[#This Row],[HT_Goals_A]],Tabela53[[#This Row],[HT_Odds_H]]-1,-1)</f>
        <v>1.75</v>
      </c>
      <c r="AG122" s="14">
        <f>IF(Tabela53[[#This Row],[HT_Goals_H]]&lt;Tabela53[[#This Row],[HT_Goals_A]],Tabela53[[#This Row],[HT_Odds_H]]-1,-1)</f>
        <v>-1</v>
      </c>
      <c r="AH12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22" s="13">
        <f>IF(AND(Tabela53[[#This Row],[Odd_real_HHT]]&gt;2.5,Tabela53[[#This Row],[Odd_real_HHT]]&lt;3.3,Tabela53[[#This Row],[xpPT_H_HT]]&gt;1.39,Tabela53[[#This Row],[xpPT_H_HT]]&lt;1.59),1,0)</f>
        <v>1</v>
      </c>
      <c r="AJ12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2" s="28">
        <f>IF(Tabela53[[#This Row],[Método 1]]=1,0,IF(Tabela53[[#This Row],[dif_xp_H_A]]&lt;=0.354,1,IF(Tabela53[[#This Row],[dif_xp_H_A]]&gt;=0.499,1,0)))</f>
        <v>0</v>
      </c>
      <c r="AL12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22" s="29">
        <f>IF(AND(Tabela53[[#This Row],[dif_xp_H_A]]&gt;0.354,(Tabela53[[#This Row],[dif_xp_H_A]]&lt;0.499)),1,0)</f>
        <v>1</v>
      </c>
    </row>
    <row r="123" spans="1:39" x14ac:dyDescent="0.3">
      <c r="A123" s="17">
        <v>122</v>
      </c>
      <c r="B123" s="6">
        <v>5406550</v>
      </c>
      <c r="C123" s="2" t="s">
        <v>14</v>
      </c>
      <c r="D123" s="2" t="s">
        <v>15</v>
      </c>
      <c r="E123" s="7">
        <v>45108.770833333343</v>
      </c>
      <c r="F123" s="2">
        <v>13</v>
      </c>
      <c r="G123" s="2" t="s">
        <v>23</v>
      </c>
      <c r="H123" s="2" t="s">
        <v>21</v>
      </c>
      <c r="I123" s="2" t="str">
        <f>IF(Tabela53[[#This Row],[HT_Goals_A]]&lt;Tabela53[[#This Row],[HT_Goals_H]],"H",IF(Tabela53[[#This Row],[HT_Goals_A]]=Tabela53[[#This Row],[HT_Goals_H]],"D","A"))</f>
        <v>H</v>
      </c>
      <c r="J123" s="2">
        <v>1</v>
      </c>
      <c r="K123" s="2">
        <v>0</v>
      </c>
      <c r="L123" s="2">
        <v>1</v>
      </c>
      <c r="M123" s="2">
        <v>2.2000000000000002</v>
      </c>
      <c r="N123" s="2">
        <v>2.38</v>
      </c>
      <c r="O123" s="2">
        <v>5</v>
      </c>
      <c r="P123" s="4">
        <f>((1/'Método 3'!$M123)+(1/'Método 3'!$N123)+(1/'Método 3'!$O123)-1)</f>
        <v>7.4713521772345359E-2</v>
      </c>
      <c r="Q123" s="4">
        <f>'Método 3'!$M123*(1+'Método 3'!$P123)</f>
        <v>2.3643697478991599</v>
      </c>
      <c r="R123" s="4">
        <f>'Método 3'!$N123*(1+'Método 3'!$P123)</f>
        <v>2.557818181818182</v>
      </c>
      <c r="S123" s="4">
        <f>'Método 3'!$O123*(1+'Método 3'!$P123)</f>
        <v>5.3735676088617268</v>
      </c>
      <c r="T123" s="4">
        <f>IF('Método 3'!$J123&gt;'Método 3'!$K123,3,IF('Método 3'!$K123='Método 3'!$J123,1,0))</f>
        <v>3</v>
      </c>
      <c r="U123" s="4">
        <f>IF('Método 3'!$J123&lt;'Método 3'!$K123,3,IF('Método 3'!$K123='Método 3'!$J123,1,0))</f>
        <v>0</v>
      </c>
      <c r="V123" s="4">
        <f>(1/'Método 3'!$Q123)*3+(1/'Método 3'!$R123)*1</f>
        <v>1.6597952800682398</v>
      </c>
      <c r="W123" s="4">
        <f>(1/'Método 3'!$S123)*3+(1/'Método 3'!$R123)*1</f>
        <v>0.94924651691782769</v>
      </c>
      <c r="X123" s="4">
        <f>COUNTIF($G$1:G122,G123)+1</f>
        <v>7</v>
      </c>
      <c r="Y123" s="4">
        <f>COUNTIF($H$1:H122,H123)+1</f>
        <v>7</v>
      </c>
      <c r="Z123" s="2">
        <f>IFERROR(AVERAGEIFS($T$1:T122,$G$1:G122,G123,$X$1:X122,"&gt;="&amp;(X123-5)),"")</f>
        <v>1.6</v>
      </c>
      <c r="AA123" s="2">
        <f>IFERROR(AVERAGEIFS($U$1:U122,$H$1:H122,H123,$Y$1:Y122,"&gt;="&amp;(Y123-5)),"")</f>
        <v>0.6</v>
      </c>
      <c r="AB123" s="2">
        <f>IFERROR(AVERAGEIFS($V$1:V122,$J$1:J122,J123,$Z$1:Z122,"&gt;="&amp;(Z123-5)),"")</f>
        <v>1.4615266050676625</v>
      </c>
      <c r="AC123" s="2">
        <f>IFERROR(AVERAGEIFS($W$1:W122,$K$1:K122,K123,$AA$1:AA122,"&gt;="&amp;(AA123-5)),"")</f>
        <v>1.0731180509640703</v>
      </c>
      <c r="AD123" s="13">
        <f>Tabela53[[#This Row],[md_exPT_H_6]]-Tabela53[[#This Row],[md_exPT_A_6]]</f>
        <v>0.38840855410359221</v>
      </c>
      <c r="AE123" s="14">
        <f>IF(Tabela53[[#This Row],[HT_Goals_H]]&gt;Tabela53[[#This Row],[HT_Goals_A]],Tabela53[[#This Row],[HT_Odds_H]]-1,-1)</f>
        <v>1.2000000000000002</v>
      </c>
      <c r="AF123" s="14">
        <f>IF(Tabela53[[#This Row],[HT_Goals_H]]=Tabela53[[#This Row],[HT_Goals_A]],Tabela53[[#This Row],[HT_Odds_H]]-1,-1)</f>
        <v>-1</v>
      </c>
      <c r="AG123" s="14">
        <f>IF(Tabela53[[#This Row],[HT_Goals_H]]&lt;Tabela53[[#This Row],[HT_Goals_A]],Tabela53[[#This Row],[HT_Odds_H]]-1,-1)</f>
        <v>-1</v>
      </c>
      <c r="AH12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3" s="13">
        <f>IF(AND(Tabela53[[#This Row],[Odd_real_HHT]]&gt;2.5,Tabela53[[#This Row],[Odd_real_HHT]]&lt;3.3,Tabela53[[#This Row],[xpPT_H_HT]]&gt;1.39,Tabela53[[#This Row],[xpPT_H_HT]]&lt;1.59),1,0)</f>
        <v>0</v>
      </c>
      <c r="AJ12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3" s="28">
        <f>IF(Tabela53[[#This Row],[Método 1]]=1,0,IF(Tabela53[[#This Row],[dif_xp_H_A]]&lt;=0.354,1,IF(Tabela53[[#This Row],[dif_xp_H_A]]&gt;=0.499,1,0)))</f>
        <v>0</v>
      </c>
      <c r="AL123" s="29">
        <f>IF(AND(Tabela53[[#This Row],[Método_3]]=1,Tabela53[[#This Row],[Pontos_H_HT]]=3),(Tabela53[[#This Row],[HT_Odds_H]]-1),IF(AND(Tabela53[[#This Row],[Método_3]]=1,Tabela53[[#This Row],[Pontos_H_HT]]&lt;&gt;3),(-1),0))</f>
        <v>1.2000000000000002</v>
      </c>
      <c r="AM123" s="29">
        <f>IF(AND(Tabela53[[#This Row],[dif_xp_H_A]]&gt;0.354,(Tabela53[[#This Row],[dif_xp_H_A]]&lt;0.499)),1,0)</f>
        <v>1</v>
      </c>
    </row>
    <row r="124" spans="1:39" x14ac:dyDescent="0.3">
      <c r="A124" s="16">
        <v>123</v>
      </c>
      <c r="B124" s="8">
        <v>5406558</v>
      </c>
      <c r="C124" s="9" t="s">
        <v>14</v>
      </c>
      <c r="D124" s="9" t="s">
        <v>15</v>
      </c>
      <c r="E124" s="10">
        <v>45108.770833333343</v>
      </c>
      <c r="F124" s="9">
        <v>13</v>
      </c>
      <c r="G124" s="9" t="s">
        <v>35</v>
      </c>
      <c r="H124" s="9" t="s">
        <v>25</v>
      </c>
      <c r="I124" s="9" t="str">
        <f>IF(Tabela53[[#This Row],[HT_Goals_A]]&lt;Tabela53[[#This Row],[HT_Goals_H]],"H",IF(Tabela53[[#This Row],[HT_Goals_A]]=Tabela53[[#This Row],[HT_Goals_H]],"D","A"))</f>
        <v>D</v>
      </c>
      <c r="J124" s="9">
        <v>1</v>
      </c>
      <c r="K124" s="9">
        <v>1</v>
      </c>
      <c r="L124" s="9">
        <v>2</v>
      </c>
      <c r="M124" s="9">
        <v>2.88</v>
      </c>
      <c r="N124" s="9">
        <v>2.2000000000000002</v>
      </c>
      <c r="O124" s="9">
        <v>3.6</v>
      </c>
      <c r="P124" s="4">
        <f>((1/'Método 3'!$M124)+(1/'Método 3'!$N124)+(1/'Método 3'!$O124)-1)</f>
        <v>7.9545454545454586E-2</v>
      </c>
      <c r="Q124" s="4">
        <f>'Método 3'!$M124*(1+'Método 3'!$P124)</f>
        <v>3.1090909090909089</v>
      </c>
      <c r="R124" s="4">
        <f>'Método 3'!$N124*(1+'Método 3'!$P124)</f>
        <v>2.3750000000000004</v>
      </c>
      <c r="S124" s="4">
        <f>'Método 3'!$O124*(1+'Método 3'!$P124)</f>
        <v>3.8863636363636367</v>
      </c>
      <c r="T124" s="4">
        <f>IF('Método 3'!$J124&gt;'Método 3'!$K124,3,IF('Método 3'!$K124='Método 3'!$J124,1,0))</f>
        <v>1</v>
      </c>
      <c r="U124" s="4">
        <f>IF('Método 3'!$J124&lt;'Método 3'!$K124,3,IF('Método 3'!$K124='Método 3'!$J124,1,0))</f>
        <v>1</v>
      </c>
      <c r="V124" s="4">
        <f>(1/'Método 3'!$Q124)*3+(1/'Método 3'!$R124)*1</f>
        <v>1.3859649122807018</v>
      </c>
      <c r="W124" s="4">
        <f>(1/'Método 3'!$S124)*3+(1/'Método 3'!$R124)*1</f>
        <v>1.1929824561403508</v>
      </c>
      <c r="X124" s="4">
        <f>COUNTIF($G$1:G123,G124)+1</f>
        <v>7</v>
      </c>
      <c r="Y124" s="4">
        <f>COUNTIF($H$1:H123,H124)+1</f>
        <v>6</v>
      </c>
      <c r="Z124" s="2">
        <f>IFERROR(AVERAGEIFS($T$1:T123,$G$1:G123,G124,$X$1:X123,"&gt;="&amp;(X124-5)),"")</f>
        <v>1</v>
      </c>
      <c r="AA124" s="2">
        <f>IFERROR(AVERAGEIFS($U$1:U123,$H$1:H123,H124,$Y$1:Y123,"&gt;="&amp;(Y124-5)),"")</f>
        <v>0.8</v>
      </c>
      <c r="AB124" s="2">
        <f>IFERROR(AVERAGEIFS($V$1:V123,$J$1:J123,J124,$Z$1:Z123,"&gt;="&amp;(Z124-5)),"")</f>
        <v>1.4659325756232309</v>
      </c>
      <c r="AC124" s="2">
        <f>IFERROR(AVERAGEIFS($W$1:W123,$K$1:K123,K124,$AA$1:AA123,"&gt;="&amp;(AA124-5)),"")</f>
        <v>1.1199855342049523</v>
      </c>
      <c r="AD124" s="13">
        <f>Tabela53[[#This Row],[md_exPT_H_6]]-Tabela53[[#This Row],[md_exPT_A_6]]</f>
        <v>0.34594704141827859</v>
      </c>
      <c r="AE124" s="14">
        <f>IF(Tabela53[[#This Row],[HT_Goals_H]]&gt;Tabela53[[#This Row],[HT_Goals_A]],Tabela53[[#This Row],[HT_Odds_H]]-1,-1)</f>
        <v>-1</v>
      </c>
      <c r="AF124" s="14">
        <f>IF(Tabela53[[#This Row],[HT_Goals_H]]=Tabela53[[#This Row],[HT_Goals_A]],Tabela53[[#This Row],[HT_Odds_H]]-1,-1)</f>
        <v>1.88</v>
      </c>
      <c r="AG124" s="14">
        <f>IF(Tabela53[[#This Row],[HT_Goals_H]]&lt;Tabela53[[#This Row],[HT_Goals_A]],Tabela53[[#This Row],[HT_Odds_H]]-1,-1)</f>
        <v>-1</v>
      </c>
      <c r="AH12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4" s="13">
        <f>IF(AND(Tabela53[[#This Row],[Odd_real_HHT]]&gt;2.5,Tabela53[[#This Row],[Odd_real_HHT]]&lt;3.3,Tabela53[[#This Row],[xpPT_H_HT]]&gt;1.39,Tabela53[[#This Row],[xpPT_H_HT]]&lt;1.59),1,0)</f>
        <v>0</v>
      </c>
      <c r="AJ124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124" s="28">
        <f>IF(Tabela53[[#This Row],[Método 1]]=1,0,IF(Tabela53[[#This Row],[dif_xp_H_A]]&lt;=0.354,1,IF(Tabela53[[#This Row],[dif_xp_H_A]]&gt;=0.499,1,0)))</f>
        <v>1</v>
      </c>
      <c r="AL12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24" s="29">
        <f>IF(AND(Tabela53[[#This Row],[dif_xp_H_A]]&gt;0.354,(Tabela53[[#This Row],[dif_xp_H_A]]&lt;0.499)),1,0)</f>
        <v>0</v>
      </c>
    </row>
    <row r="125" spans="1:39" x14ac:dyDescent="0.3">
      <c r="A125" s="17">
        <v>124</v>
      </c>
      <c r="B125" s="6">
        <v>5406556</v>
      </c>
      <c r="C125" s="2" t="s">
        <v>14</v>
      </c>
      <c r="D125" s="2" t="s">
        <v>15</v>
      </c>
      <c r="E125" s="7">
        <v>45108.875</v>
      </c>
      <c r="F125" s="2">
        <v>13</v>
      </c>
      <c r="G125" s="2" t="s">
        <v>30</v>
      </c>
      <c r="H125" s="2" t="s">
        <v>29</v>
      </c>
      <c r="I125" s="2" t="str">
        <f>IF(Tabela53[[#This Row],[HT_Goals_A]]&lt;Tabela53[[#This Row],[HT_Goals_H]],"H",IF(Tabela53[[#This Row],[HT_Goals_A]]=Tabela53[[#This Row],[HT_Goals_H]],"D","A"))</f>
        <v>D</v>
      </c>
      <c r="J125" s="2">
        <v>0</v>
      </c>
      <c r="K125" s="2">
        <v>0</v>
      </c>
      <c r="L125" s="2">
        <v>0</v>
      </c>
      <c r="M125" s="2">
        <v>2.88</v>
      </c>
      <c r="N125" s="2">
        <v>2</v>
      </c>
      <c r="O125" s="2">
        <v>4.33</v>
      </c>
      <c r="P125" s="4">
        <f>((1/'Método 3'!$M125)+(1/'Método 3'!$N125)+(1/'Método 3'!$O125)-1)</f>
        <v>7.8169104439312243E-2</v>
      </c>
      <c r="Q125" s="4">
        <f>'Método 3'!$M125*(1+'Método 3'!$P125)</f>
        <v>3.1051270207852193</v>
      </c>
      <c r="R125" s="4">
        <f>'Método 3'!$N125*(1+'Método 3'!$P125)</f>
        <v>2.1563382088786245</v>
      </c>
      <c r="S125" s="4">
        <f>'Método 3'!$O125*(1+'Método 3'!$P125)</f>
        <v>4.6684722222222224</v>
      </c>
      <c r="T125" s="4">
        <f>IF('Método 3'!$J125&gt;'Método 3'!$K125,3,IF('Método 3'!$K125='Método 3'!$J125,1,0))</f>
        <v>1</v>
      </c>
      <c r="U125" s="4">
        <f>IF('Método 3'!$J125&lt;'Método 3'!$K125,3,IF('Método 3'!$K125='Método 3'!$J125,1,0))</f>
        <v>1</v>
      </c>
      <c r="V125" s="4">
        <f>(1/'Método 3'!$Q125)*3+(1/'Método 3'!$R125)*1</f>
        <v>1.4298931960848482</v>
      </c>
      <c r="W125" s="4">
        <f>(1/'Método 3'!$S125)*3+(1/'Método 3'!$R125)*1</f>
        <v>1.106357659238985</v>
      </c>
      <c r="X125" s="4">
        <f>COUNTIF($G$1:G124,G125)+1</f>
        <v>6</v>
      </c>
      <c r="Y125" s="4">
        <f>COUNTIF($H$1:H124,H125)+1</f>
        <v>6</v>
      </c>
      <c r="Z125" s="2">
        <f>IFERROR(AVERAGEIFS($T$1:T124,$G$1:G124,G125,$X$1:X124,"&gt;="&amp;(X125-5)),"")</f>
        <v>1.4</v>
      </c>
      <c r="AA125" s="2">
        <f>IFERROR(AVERAGEIFS($U$1:U124,$H$1:H124,H125,$Y$1:Y124,"&gt;="&amp;(Y125-5)),"")</f>
        <v>2.2000000000000002</v>
      </c>
      <c r="AB125" s="2">
        <f>IFERROR(AVERAGEIFS($V$1:V124,$J$1:J124,J125,$Z$1:Z124,"&gt;="&amp;(Z125-5)),"")</f>
        <v>1.444042601506778</v>
      </c>
      <c r="AC125" s="2">
        <f>IFERROR(AVERAGEIFS($W$1:W124,$K$1:K124,K125,$AA$1:AA124,"&gt;="&amp;(AA125-5)),"")</f>
        <v>1.0709060592846731</v>
      </c>
      <c r="AD125" s="13">
        <f>Tabela53[[#This Row],[md_exPT_H_6]]-Tabela53[[#This Row],[md_exPT_A_6]]</f>
        <v>0.37313654222210491</v>
      </c>
      <c r="AE125" s="14">
        <f>IF(Tabela53[[#This Row],[HT_Goals_H]]&gt;Tabela53[[#This Row],[HT_Goals_A]],Tabela53[[#This Row],[HT_Odds_H]]-1,-1)</f>
        <v>-1</v>
      </c>
      <c r="AF125" s="14">
        <f>IF(Tabela53[[#This Row],[HT_Goals_H]]=Tabela53[[#This Row],[HT_Goals_A]],Tabela53[[#This Row],[HT_Odds_H]]-1,-1)</f>
        <v>1.88</v>
      </c>
      <c r="AG125" s="14">
        <f>IF(Tabela53[[#This Row],[HT_Goals_H]]&lt;Tabela53[[#This Row],[HT_Goals_A]],Tabela53[[#This Row],[HT_Odds_H]]-1,-1)</f>
        <v>-1</v>
      </c>
      <c r="AH12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25" s="13">
        <f>IF(AND(Tabela53[[#This Row],[Odd_real_HHT]]&gt;2.5,Tabela53[[#This Row],[Odd_real_HHT]]&lt;3.3,Tabela53[[#This Row],[xpPT_H_HT]]&gt;1.39,Tabela53[[#This Row],[xpPT_H_HT]]&lt;1.59),1,0)</f>
        <v>1</v>
      </c>
      <c r="AJ12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5" s="28">
        <f>IF(Tabela53[[#This Row],[Método 1]]=1,0,IF(Tabela53[[#This Row],[dif_xp_H_A]]&lt;=0.354,1,IF(Tabela53[[#This Row],[dif_xp_H_A]]&gt;=0.499,1,0)))</f>
        <v>0</v>
      </c>
      <c r="AL125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25" s="29">
        <f>IF(AND(Tabela53[[#This Row],[dif_xp_H_A]]&gt;0.354,(Tabela53[[#This Row],[dif_xp_H_A]]&lt;0.499)),1,0)</f>
        <v>1</v>
      </c>
    </row>
    <row r="126" spans="1:39" x14ac:dyDescent="0.3">
      <c r="A126" s="16">
        <v>125</v>
      </c>
      <c r="B126" s="8">
        <v>5406553</v>
      </c>
      <c r="C126" s="9" t="s">
        <v>14</v>
      </c>
      <c r="D126" s="9" t="s">
        <v>15</v>
      </c>
      <c r="E126" s="10">
        <v>45109.458333333343</v>
      </c>
      <c r="F126" s="9">
        <v>13</v>
      </c>
      <c r="G126" s="9" t="s">
        <v>24</v>
      </c>
      <c r="H126" s="9" t="s">
        <v>19</v>
      </c>
      <c r="I126" s="9" t="str">
        <f>IF(Tabela53[[#This Row],[HT_Goals_A]]&lt;Tabela53[[#This Row],[HT_Goals_H]],"H",IF(Tabela53[[#This Row],[HT_Goals_A]]=Tabela53[[#This Row],[HT_Goals_H]],"D","A"))</f>
        <v>A</v>
      </c>
      <c r="J126" s="9">
        <v>0</v>
      </c>
      <c r="K126" s="9">
        <v>1</v>
      </c>
      <c r="L126" s="9">
        <v>1</v>
      </c>
      <c r="M126" s="9">
        <v>3.4</v>
      </c>
      <c r="N126" s="9">
        <v>1.95</v>
      </c>
      <c r="O126" s="9">
        <v>3.6</v>
      </c>
      <c r="P126" s="4">
        <f>((1/'Método 3'!$M126)+(1/'Método 3'!$N126)+(1/'Método 3'!$O126)-1)</f>
        <v>8.4715937657114271E-2</v>
      </c>
      <c r="Q126" s="4">
        <f>'Método 3'!$M126*(1+'Método 3'!$P126)</f>
        <v>3.6880341880341883</v>
      </c>
      <c r="R126" s="4">
        <f>'Método 3'!$N126*(1+'Método 3'!$P126)</f>
        <v>2.1151960784313726</v>
      </c>
      <c r="S126" s="4">
        <f>'Método 3'!$O126*(1+'Método 3'!$P126)</f>
        <v>3.9049773755656116</v>
      </c>
      <c r="T126" s="4">
        <f>IF('Método 3'!$J126&gt;'Método 3'!$K126,3,IF('Método 3'!$K126='Método 3'!$J126,1,0))</f>
        <v>0</v>
      </c>
      <c r="U126" s="4">
        <f>IF('Método 3'!$J126&lt;'Método 3'!$K126,3,IF('Método 3'!$K126='Método 3'!$J126,1,0))</f>
        <v>3</v>
      </c>
      <c r="V126" s="4">
        <f>(1/'Método 3'!$Q126)*3+(1/'Método 3'!$R126)*1</f>
        <v>1.2862108922363846</v>
      </c>
      <c r="W126" s="4">
        <f>(1/'Método 3'!$S126)*3+(1/'Método 3'!$R126)*1</f>
        <v>1.2410196987253763</v>
      </c>
      <c r="X126" s="4">
        <f>COUNTIF($G$1:G125,G126)+1</f>
        <v>6</v>
      </c>
      <c r="Y126" s="4">
        <f>COUNTIF($H$1:H125,H126)+1</f>
        <v>6</v>
      </c>
      <c r="Z126" s="2">
        <f>IFERROR(AVERAGEIFS($T$1:T125,$G$1:G125,G126,$X$1:X125,"&gt;="&amp;(X126-5)),"")</f>
        <v>1</v>
      </c>
      <c r="AA126" s="2">
        <f>IFERROR(AVERAGEIFS($U$1:U125,$H$1:H125,H126,$Y$1:Y125,"&gt;="&amp;(Y126-5)),"")</f>
        <v>0.8</v>
      </c>
      <c r="AB126" s="2">
        <f>IFERROR(AVERAGEIFS($V$1:V125,$J$1:J125,J126,$Z$1:Z125,"&gt;="&amp;(Z126-5)),"")</f>
        <v>1.4437281702751796</v>
      </c>
      <c r="AC126" s="2">
        <f>IFERROR(AVERAGEIFS($W$1:W125,$K$1:K125,K126,$AA$1:AA125,"&gt;="&amp;(AA126-5)),"")</f>
        <v>1.1217235561557952</v>
      </c>
      <c r="AD126" s="13">
        <f>Tabela53[[#This Row],[md_exPT_H_6]]-Tabela53[[#This Row],[md_exPT_A_6]]</f>
        <v>0.32200461411938441</v>
      </c>
      <c r="AE126" s="14">
        <f>IF(Tabela53[[#This Row],[HT_Goals_H]]&gt;Tabela53[[#This Row],[HT_Goals_A]],Tabela53[[#This Row],[HT_Odds_H]]-1,-1)</f>
        <v>-1</v>
      </c>
      <c r="AF126" s="14">
        <f>IF(Tabela53[[#This Row],[HT_Goals_H]]=Tabela53[[#This Row],[HT_Goals_A]],Tabela53[[#This Row],[HT_Odds_H]]-1,-1)</f>
        <v>-1</v>
      </c>
      <c r="AG126" s="14">
        <f>IF(Tabela53[[#This Row],[HT_Goals_H]]&lt;Tabela53[[#This Row],[HT_Goals_A]],Tabela53[[#This Row],[HT_Odds_H]]-1,-1)</f>
        <v>2.4</v>
      </c>
      <c r="AH12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6" s="13">
        <f>IF(AND(Tabela53[[#This Row],[Odd_real_HHT]]&gt;2.5,Tabela53[[#This Row],[Odd_real_HHT]]&lt;3.3,Tabela53[[#This Row],[xpPT_H_HT]]&gt;1.39,Tabela53[[#This Row],[xpPT_H_HT]]&lt;1.59),1,0)</f>
        <v>0</v>
      </c>
      <c r="AJ12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26" s="28">
        <f>IF(Tabela53[[#This Row],[Método 1]]=1,0,IF(Tabela53[[#This Row],[dif_xp_H_A]]&lt;=0.354,1,IF(Tabela53[[#This Row],[dif_xp_H_A]]&gt;=0.499,1,0)))</f>
        <v>1</v>
      </c>
      <c r="AL12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26" s="29">
        <f>IF(AND(Tabela53[[#This Row],[dif_xp_H_A]]&gt;0.354,(Tabela53[[#This Row],[dif_xp_H_A]]&lt;0.499)),1,0)</f>
        <v>0</v>
      </c>
    </row>
    <row r="127" spans="1:39" x14ac:dyDescent="0.3">
      <c r="A127" s="17">
        <v>126</v>
      </c>
      <c r="B127" s="6">
        <v>5406551</v>
      </c>
      <c r="C127" s="2" t="s">
        <v>14</v>
      </c>
      <c r="D127" s="2" t="s">
        <v>15</v>
      </c>
      <c r="E127" s="7">
        <v>45109.666666666657</v>
      </c>
      <c r="F127" s="2">
        <v>13</v>
      </c>
      <c r="G127" s="2" t="s">
        <v>18</v>
      </c>
      <c r="H127" s="2" t="s">
        <v>32</v>
      </c>
      <c r="I127" s="2" t="str">
        <f>IF(Tabela53[[#This Row],[HT_Goals_A]]&lt;Tabela53[[#This Row],[HT_Goals_H]],"H",IF(Tabela53[[#This Row],[HT_Goals_A]]=Tabela53[[#This Row],[HT_Goals_H]],"D","A"))</f>
        <v>D</v>
      </c>
      <c r="J127" s="2">
        <v>0</v>
      </c>
      <c r="K127" s="2">
        <v>0</v>
      </c>
      <c r="L127" s="2">
        <v>0</v>
      </c>
      <c r="M127" s="2">
        <v>2.38</v>
      </c>
      <c r="N127" s="2">
        <v>2.1</v>
      </c>
      <c r="O127" s="2">
        <v>5.5</v>
      </c>
      <c r="P127" s="4">
        <f>((1/'Método 3'!$M127)+(1/'Método 3'!$N127)+(1/'Método 3'!$O127)-1)</f>
        <v>7.817672523554875E-2</v>
      </c>
      <c r="Q127" s="4">
        <f>'Método 3'!$M127*(1+'Método 3'!$P127)</f>
        <v>2.5660606060606059</v>
      </c>
      <c r="R127" s="4">
        <f>'Método 3'!$N127*(1+'Método 3'!$P127)</f>
        <v>2.2641711229946524</v>
      </c>
      <c r="S127" s="4">
        <f>'Método 3'!$O127*(1+'Método 3'!$P127)</f>
        <v>5.9299719887955185</v>
      </c>
      <c r="T127" s="4">
        <f>IF('Método 3'!$J127&gt;'Método 3'!$K127,3,IF('Método 3'!$K127='Método 3'!$J127,1,0))</f>
        <v>1</v>
      </c>
      <c r="U127" s="4">
        <f>IF('Método 3'!$J127&lt;'Método 3'!$K127,3,IF('Método 3'!$K127='Método 3'!$J127,1,0))</f>
        <v>1</v>
      </c>
      <c r="V127" s="4">
        <f>(1/'Método 3'!$Q127)*3+(1/'Método 3'!$R127)*1</f>
        <v>1.61076995748701</v>
      </c>
      <c r="W127" s="4">
        <f>(1/'Método 3'!$S127)*3+(1/'Método 3'!$R127)*1</f>
        <v>0.9475673122342938</v>
      </c>
      <c r="X127" s="4">
        <f>COUNTIF($G$1:G126,G127)+1</f>
        <v>7</v>
      </c>
      <c r="Y127" s="4">
        <f>COUNTIF($H$1:H126,H127)+1</f>
        <v>7</v>
      </c>
      <c r="Z127" s="2">
        <f>IFERROR(AVERAGEIFS($T$1:T126,$G$1:G126,G127,$X$1:X126,"&gt;="&amp;(X127-5)),"")</f>
        <v>2.6</v>
      </c>
      <c r="AA127" s="2">
        <f>IFERROR(AVERAGEIFS($U$1:U126,$H$1:H126,H127,$Y$1:Y126,"&gt;="&amp;(Y127-5)),"")</f>
        <v>0.8</v>
      </c>
      <c r="AB127" s="2">
        <f>IFERROR(AVERAGEIFS($V$1:V126,$J$1:J126,J127,$Z$1:Z126,"&gt;="&amp;(Z127-5)),"")</f>
        <v>1.4403038816221623</v>
      </c>
      <c r="AC127" s="2">
        <f>IFERROR(AVERAGEIFS($W$1:W126,$K$1:K126,K127,$AA$1:AA126,"&gt;="&amp;(AA127-5)),"")</f>
        <v>1.0715280171786083</v>
      </c>
      <c r="AD127" s="13">
        <f>Tabela53[[#This Row],[md_exPT_H_6]]-Tabela53[[#This Row],[md_exPT_A_6]]</f>
        <v>0.36877586444355392</v>
      </c>
      <c r="AE127" s="14">
        <f>IF(Tabela53[[#This Row],[HT_Goals_H]]&gt;Tabela53[[#This Row],[HT_Goals_A]],Tabela53[[#This Row],[HT_Odds_H]]-1,-1)</f>
        <v>-1</v>
      </c>
      <c r="AF127" s="14">
        <f>IF(Tabela53[[#This Row],[HT_Goals_H]]=Tabela53[[#This Row],[HT_Goals_A]],Tabela53[[#This Row],[HT_Odds_H]]-1,-1)</f>
        <v>1.38</v>
      </c>
      <c r="AG127" s="14">
        <f>IF(Tabela53[[#This Row],[HT_Goals_H]]&lt;Tabela53[[#This Row],[HT_Goals_A]],Tabela53[[#This Row],[HT_Odds_H]]-1,-1)</f>
        <v>-1</v>
      </c>
      <c r="AH12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7" s="13">
        <f>IF(AND(Tabela53[[#This Row],[Odd_real_HHT]]&gt;2.5,Tabela53[[#This Row],[Odd_real_HHT]]&lt;3.3,Tabela53[[#This Row],[xpPT_H_HT]]&gt;1.39,Tabela53[[#This Row],[xpPT_H_HT]]&lt;1.59),1,0)</f>
        <v>0</v>
      </c>
      <c r="AJ12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7" s="28">
        <f>IF(Tabela53[[#This Row],[Método 1]]=1,0,IF(Tabela53[[#This Row],[dif_xp_H_A]]&lt;=0.354,1,IF(Tabela53[[#This Row],[dif_xp_H_A]]&gt;=0.499,1,0)))</f>
        <v>0</v>
      </c>
      <c r="AL127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27" s="29">
        <f>IF(AND(Tabela53[[#This Row],[dif_xp_H_A]]&gt;0.354,(Tabela53[[#This Row],[dif_xp_H_A]]&lt;0.499)),1,0)</f>
        <v>1</v>
      </c>
    </row>
    <row r="128" spans="1:39" x14ac:dyDescent="0.3">
      <c r="A128" s="16">
        <v>127</v>
      </c>
      <c r="B128" s="8">
        <v>5406555</v>
      </c>
      <c r="C128" s="9" t="s">
        <v>14</v>
      </c>
      <c r="D128" s="9" t="s">
        <v>15</v>
      </c>
      <c r="E128" s="10">
        <v>45109.666666666657</v>
      </c>
      <c r="F128" s="9">
        <v>13</v>
      </c>
      <c r="G128" s="9" t="s">
        <v>22</v>
      </c>
      <c r="H128" s="9" t="s">
        <v>17</v>
      </c>
      <c r="I128" s="9" t="str">
        <f>IF(Tabela53[[#This Row],[HT_Goals_A]]&lt;Tabela53[[#This Row],[HT_Goals_H]],"H",IF(Tabela53[[#This Row],[HT_Goals_A]]=Tabela53[[#This Row],[HT_Goals_H]],"D","A"))</f>
        <v>H</v>
      </c>
      <c r="J128" s="9">
        <v>2</v>
      </c>
      <c r="K128" s="9">
        <v>0</v>
      </c>
      <c r="L128" s="9">
        <v>2</v>
      </c>
      <c r="M128" s="9">
        <v>2</v>
      </c>
      <c r="N128" s="9">
        <v>2.25</v>
      </c>
      <c r="O128" s="9">
        <v>7</v>
      </c>
      <c r="P128" s="4">
        <f>((1/'Método 3'!$M128)+(1/'Método 3'!$N128)+(1/'Método 3'!$O128)-1)</f>
        <v>8.7301587301587213E-2</v>
      </c>
      <c r="Q128" s="4">
        <f>'Método 3'!$M128*(1+'Método 3'!$P128)</f>
        <v>2.1746031746031744</v>
      </c>
      <c r="R128" s="4">
        <f>'Método 3'!$N128*(1+'Método 3'!$P128)</f>
        <v>2.4464285714285712</v>
      </c>
      <c r="S128" s="4">
        <f>'Método 3'!$O128*(1+'Método 3'!$P128)</f>
        <v>7.6111111111111107</v>
      </c>
      <c r="T128" s="4">
        <f>IF('Método 3'!$J128&gt;'Método 3'!$K128,3,IF('Método 3'!$K128='Método 3'!$J128,1,0))</f>
        <v>3</v>
      </c>
      <c r="U128" s="4">
        <f>IF('Método 3'!$J128&lt;'Método 3'!$K128,3,IF('Método 3'!$K128='Método 3'!$J128,1,0))</f>
        <v>0</v>
      </c>
      <c r="V128" s="4">
        <f>(1/'Método 3'!$Q128)*3+(1/'Método 3'!$R128)*1</f>
        <v>1.788321167883212</v>
      </c>
      <c r="W128" s="4">
        <f>(1/'Método 3'!$S128)*3+(1/'Método 3'!$R128)*1</f>
        <v>0.80291970802919721</v>
      </c>
      <c r="X128" s="4">
        <f>COUNTIF($G$1:G127,G128)+1</f>
        <v>6</v>
      </c>
      <c r="Y128" s="4">
        <f>COUNTIF($H$1:H127,H128)+1</f>
        <v>6</v>
      </c>
      <c r="Z128" s="2">
        <f>IFERROR(AVERAGEIFS($T$1:T127,$G$1:G127,G128,$X$1:X127,"&gt;="&amp;(X128-5)),"")</f>
        <v>2</v>
      </c>
      <c r="AA128" s="2">
        <f>IFERROR(AVERAGEIFS($U$1:U127,$H$1:H127,H128,$Y$1:Y127,"&gt;="&amp;(Y128-5)),"")</f>
        <v>0.2</v>
      </c>
      <c r="AB128" s="2">
        <f>IFERROR(AVERAGEIFS($V$1:V127,$J$1:J127,J128,$Z$1:Z127,"&gt;="&amp;(Z128-5)),"")</f>
        <v>1.5314131948834311</v>
      </c>
      <c r="AC128" s="2">
        <f>IFERROR(AVERAGEIFS($W$1:W127,$K$1:K127,K128,$AA$1:AA127,"&gt;="&amp;(AA128-5)),"")</f>
        <v>1.0693907636450857</v>
      </c>
      <c r="AD128" s="13">
        <f>Tabela53[[#This Row],[md_exPT_H_6]]-Tabela53[[#This Row],[md_exPT_A_6]]</f>
        <v>0.46202243123834541</v>
      </c>
      <c r="AE128" s="14">
        <f>IF(Tabela53[[#This Row],[HT_Goals_H]]&gt;Tabela53[[#This Row],[HT_Goals_A]],Tabela53[[#This Row],[HT_Odds_H]]-1,-1)</f>
        <v>1</v>
      </c>
      <c r="AF128" s="14">
        <f>IF(Tabela53[[#This Row],[HT_Goals_H]]=Tabela53[[#This Row],[HT_Goals_A]],Tabela53[[#This Row],[HT_Odds_H]]-1,-1)</f>
        <v>-1</v>
      </c>
      <c r="AG128" s="14">
        <f>IF(Tabela53[[#This Row],[HT_Goals_H]]&lt;Tabela53[[#This Row],[HT_Goals_A]],Tabela53[[#This Row],[HT_Odds_H]]-1,-1)</f>
        <v>-1</v>
      </c>
      <c r="AH12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8" s="13">
        <f>IF(AND(Tabela53[[#This Row],[Odd_real_HHT]]&gt;2.5,Tabela53[[#This Row],[Odd_real_HHT]]&lt;3.3,Tabela53[[#This Row],[xpPT_H_HT]]&gt;1.39,Tabela53[[#This Row],[xpPT_H_HT]]&lt;1.59),1,0)</f>
        <v>0</v>
      </c>
      <c r="AJ12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28" s="28">
        <f>IF(Tabela53[[#This Row],[Método 1]]=1,0,IF(Tabela53[[#This Row],[dif_xp_H_A]]&lt;=0.354,1,IF(Tabela53[[#This Row],[dif_xp_H_A]]&gt;=0.499,1,0)))</f>
        <v>0</v>
      </c>
      <c r="AL128" s="29">
        <f>IF(AND(Tabela53[[#This Row],[Método_3]]=1,Tabela53[[#This Row],[Pontos_H_HT]]=3),(Tabela53[[#This Row],[HT_Odds_H]]-1),IF(AND(Tabela53[[#This Row],[Método_3]]=1,Tabela53[[#This Row],[Pontos_H_HT]]&lt;&gt;3),(-1),0))</f>
        <v>1</v>
      </c>
      <c r="AM128" s="29">
        <f>IF(AND(Tabela53[[#This Row],[dif_xp_H_A]]&gt;0.354,(Tabela53[[#This Row],[dif_xp_H_A]]&lt;0.499)),1,0)</f>
        <v>1</v>
      </c>
    </row>
    <row r="129" spans="1:39" x14ac:dyDescent="0.3">
      <c r="A129" s="17">
        <v>128</v>
      </c>
      <c r="B129" s="6">
        <v>5406557</v>
      </c>
      <c r="C129" s="2" t="s">
        <v>14</v>
      </c>
      <c r="D129" s="2" t="s">
        <v>15</v>
      </c>
      <c r="E129" s="7">
        <v>45109.666666666657</v>
      </c>
      <c r="F129" s="2">
        <v>13</v>
      </c>
      <c r="G129" s="2" t="s">
        <v>20</v>
      </c>
      <c r="H129" s="2" t="s">
        <v>16</v>
      </c>
      <c r="I129" s="2" t="str">
        <f>IF(Tabela53[[#This Row],[HT_Goals_A]]&lt;Tabela53[[#This Row],[HT_Goals_H]],"H",IF(Tabela53[[#This Row],[HT_Goals_A]]=Tabela53[[#This Row],[HT_Goals_H]],"D","A"))</f>
        <v>A</v>
      </c>
      <c r="J129" s="2">
        <v>0</v>
      </c>
      <c r="K129" s="2">
        <v>1</v>
      </c>
      <c r="L129" s="2">
        <v>1</v>
      </c>
      <c r="M129" s="2">
        <v>3.6</v>
      </c>
      <c r="N129" s="2">
        <v>2.0499999999999998</v>
      </c>
      <c r="O129" s="2">
        <v>3.2</v>
      </c>
      <c r="P129" s="4">
        <f>((1/'Método 3'!$M129)+(1/'Método 3'!$N129)+(1/'Método 3'!$O129)-1)</f>
        <v>7.8082655826558378E-2</v>
      </c>
      <c r="Q129" s="4">
        <f>'Método 3'!$M129*(1+'Método 3'!$P129)</f>
        <v>3.8810975609756104</v>
      </c>
      <c r="R129" s="4">
        <f>'Método 3'!$N129*(1+'Método 3'!$P129)</f>
        <v>2.2100694444444446</v>
      </c>
      <c r="S129" s="4">
        <f>'Método 3'!$O129*(1+'Método 3'!$P129)</f>
        <v>3.4498644986449869</v>
      </c>
      <c r="T129" s="4">
        <f>IF('Método 3'!$J129&gt;'Método 3'!$K129,3,IF('Método 3'!$K129='Método 3'!$J129,1,0))</f>
        <v>0</v>
      </c>
      <c r="U129" s="4">
        <f>IF('Método 3'!$J129&lt;'Método 3'!$K129,3,IF('Método 3'!$K129='Método 3'!$J129,1,0))</f>
        <v>3</v>
      </c>
      <c r="V129" s="4">
        <f>(1/'Método 3'!$Q129)*3+(1/'Método 3'!$R129)*1</f>
        <v>1.2254516889238019</v>
      </c>
      <c r="W129" s="4">
        <f>(1/'Método 3'!$S129)*3+(1/'Método 3'!$R129)*1</f>
        <v>1.3220738413197171</v>
      </c>
      <c r="X129" s="4">
        <f>COUNTIF($G$1:G128,G129)+1</f>
        <v>7</v>
      </c>
      <c r="Y129" s="4">
        <f>COUNTIF($H$1:H128,H129)+1</f>
        <v>7</v>
      </c>
      <c r="Z129" s="2">
        <f>IFERROR(AVERAGEIFS($T$1:T128,$G$1:G128,G129,$X$1:X128,"&gt;="&amp;(X129-5)),"")</f>
        <v>1.6</v>
      </c>
      <c r="AA129" s="2">
        <f>IFERROR(AVERAGEIFS($U$1:U128,$H$1:H128,H129,$Y$1:Y128,"&gt;="&amp;(Y129-5)),"")</f>
        <v>1.6</v>
      </c>
      <c r="AB129" s="2">
        <f>IFERROR(AVERAGEIFS($V$1:V128,$J$1:J128,J129,$Z$1:Z128,"&gt;="&amp;(Z129-5)),"")</f>
        <v>1.4439308194065208</v>
      </c>
      <c r="AC129" s="2">
        <f>IFERROR(AVERAGEIFS($W$1:W128,$K$1:K128,K129,$AA$1:AA128,"&gt;="&amp;(AA129-5)),"")</f>
        <v>1.124497885052762</v>
      </c>
      <c r="AD129" s="13">
        <f>Tabela53[[#This Row],[md_exPT_H_6]]-Tabela53[[#This Row],[md_exPT_A_6]]</f>
        <v>0.31943293435375875</v>
      </c>
      <c r="AE129" s="14">
        <f>IF(Tabela53[[#This Row],[HT_Goals_H]]&gt;Tabela53[[#This Row],[HT_Goals_A]],Tabela53[[#This Row],[HT_Odds_H]]-1,-1)</f>
        <v>-1</v>
      </c>
      <c r="AF129" s="14">
        <f>IF(Tabela53[[#This Row],[HT_Goals_H]]=Tabela53[[#This Row],[HT_Goals_A]],Tabela53[[#This Row],[HT_Odds_H]]-1,-1)</f>
        <v>-1</v>
      </c>
      <c r="AG129" s="14">
        <f>IF(Tabela53[[#This Row],[HT_Goals_H]]&lt;Tabela53[[#This Row],[HT_Goals_A]],Tabela53[[#This Row],[HT_Odds_H]]-1,-1)</f>
        <v>2.6</v>
      </c>
      <c r="AH12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29" s="13">
        <f>IF(AND(Tabela53[[#This Row],[Odd_real_HHT]]&gt;2.5,Tabela53[[#This Row],[Odd_real_HHT]]&lt;3.3,Tabela53[[#This Row],[xpPT_H_HT]]&gt;1.39,Tabela53[[#This Row],[xpPT_H_HT]]&lt;1.59),1,0)</f>
        <v>0</v>
      </c>
      <c r="AJ12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29" s="28">
        <f>IF(Tabela53[[#This Row],[Método 1]]=1,0,IF(Tabela53[[#This Row],[dif_xp_H_A]]&lt;=0.354,1,IF(Tabela53[[#This Row],[dif_xp_H_A]]&gt;=0.499,1,0)))</f>
        <v>1</v>
      </c>
      <c r="AL12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29" s="29">
        <f>IF(AND(Tabela53[[#This Row],[dif_xp_H_A]]&gt;0.354,(Tabela53[[#This Row],[dif_xp_H_A]]&lt;0.499)),1,0)</f>
        <v>0</v>
      </c>
    </row>
    <row r="130" spans="1:39" x14ac:dyDescent="0.3">
      <c r="A130" s="16">
        <v>129</v>
      </c>
      <c r="B130" s="8">
        <v>5406559</v>
      </c>
      <c r="C130" s="9" t="s">
        <v>14</v>
      </c>
      <c r="D130" s="9" t="s">
        <v>15</v>
      </c>
      <c r="E130" s="10">
        <v>45109.770833333343</v>
      </c>
      <c r="F130" s="9">
        <v>13</v>
      </c>
      <c r="G130" s="9" t="s">
        <v>27</v>
      </c>
      <c r="H130" s="9" t="s">
        <v>31</v>
      </c>
      <c r="I130" s="9" t="str">
        <f>IF(Tabela53[[#This Row],[HT_Goals_A]]&lt;Tabela53[[#This Row],[HT_Goals_H]],"H",IF(Tabela53[[#This Row],[HT_Goals_A]]=Tabela53[[#This Row],[HT_Goals_H]],"D","A"))</f>
        <v>D</v>
      </c>
      <c r="J130" s="9">
        <v>0</v>
      </c>
      <c r="K130" s="9">
        <v>0</v>
      </c>
      <c r="L130" s="9">
        <v>0</v>
      </c>
      <c r="M130" s="9">
        <v>3</v>
      </c>
      <c r="N130" s="9">
        <v>1.95</v>
      </c>
      <c r="O130" s="9">
        <v>4.5</v>
      </c>
      <c r="P130" s="4">
        <f>((1/'Método 3'!$M130)+(1/'Método 3'!$N130)+(1/'Método 3'!$O130)-1)</f>
        <v>6.8376068376068577E-2</v>
      </c>
      <c r="Q130" s="4">
        <f>'Método 3'!$M130*(1+'Método 3'!$P130)</f>
        <v>3.2051282051282057</v>
      </c>
      <c r="R130" s="4">
        <f>'Método 3'!$N130*(1+'Método 3'!$P130)</f>
        <v>2.0833333333333335</v>
      </c>
      <c r="S130" s="4">
        <f>'Método 3'!$O130*(1+'Método 3'!$P130)</f>
        <v>4.8076923076923084</v>
      </c>
      <c r="T130" s="4">
        <f>IF('Método 3'!$J130&gt;'Método 3'!$K130,3,IF('Método 3'!$K130='Método 3'!$J130,1,0))</f>
        <v>1</v>
      </c>
      <c r="U130" s="4">
        <f>IF('Método 3'!$J130&lt;'Método 3'!$K130,3,IF('Método 3'!$K130='Método 3'!$J130,1,0))</f>
        <v>1</v>
      </c>
      <c r="V130" s="4">
        <f>(1/'Método 3'!$Q130)*3+(1/'Método 3'!$R130)*1</f>
        <v>1.4159999999999999</v>
      </c>
      <c r="W130" s="4">
        <f>(1/'Método 3'!$S130)*3+(1/'Método 3'!$R130)*1</f>
        <v>1.1039999999999999</v>
      </c>
      <c r="X130" s="4">
        <f>COUNTIF($G$1:G129,G130)+1</f>
        <v>6</v>
      </c>
      <c r="Y130" s="4">
        <f>COUNTIF($H$1:H129,H130)+1</f>
        <v>6</v>
      </c>
      <c r="Z130" s="2">
        <f>IFERROR(AVERAGEIFS($T$1:T129,$G$1:G129,G130,$X$1:X129,"&gt;="&amp;(X130-5)),"")</f>
        <v>1.2</v>
      </c>
      <c r="AA130" s="2">
        <f>IFERROR(AVERAGEIFS($U$1:U129,$H$1:H129,H130,$Y$1:Y129,"&gt;="&amp;(Y130-5)),"")</f>
        <v>0.8</v>
      </c>
      <c r="AB130" s="2">
        <f>IFERROR(AVERAGEIFS($V$1:V129,$J$1:J129,J130,$Z$1:Z129,"&gt;="&amp;(Z130-5)),"")</f>
        <v>1.4393791708547974</v>
      </c>
      <c r="AC130" s="2">
        <f>IFERROR(AVERAGEIFS($W$1:W129,$K$1:K129,K130,$AA$1:AA129,"&gt;="&amp;(AA130-5)),"")</f>
        <v>1.0648743050753249</v>
      </c>
      <c r="AD130" s="13">
        <f>Tabela53[[#This Row],[md_exPT_H_6]]-Tabela53[[#This Row],[md_exPT_A_6]]</f>
        <v>0.37450486577947251</v>
      </c>
      <c r="AE130" s="14">
        <f>IF(Tabela53[[#This Row],[HT_Goals_H]]&gt;Tabela53[[#This Row],[HT_Goals_A]],Tabela53[[#This Row],[HT_Odds_H]]-1,-1)</f>
        <v>-1</v>
      </c>
      <c r="AF130" s="14">
        <f>IF(Tabela53[[#This Row],[HT_Goals_H]]=Tabela53[[#This Row],[HT_Goals_A]],Tabela53[[#This Row],[HT_Odds_H]]-1,-1)</f>
        <v>2</v>
      </c>
      <c r="AG130" s="14">
        <f>IF(Tabela53[[#This Row],[HT_Goals_H]]&lt;Tabela53[[#This Row],[HT_Goals_A]],Tabela53[[#This Row],[HT_Odds_H]]-1,-1)</f>
        <v>-1</v>
      </c>
      <c r="AH13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30" s="13">
        <f>IF(AND(Tabela53[[#This Row],[Odd_real_HHT]]&gt;2.5,Tabela53[[#This Row],[Odd_real_HHT]]&lt;3.3,Tabela53[[#This Row],[xpPT_H_HT]]&gt;1.39,Tabela53[[#This Row],[xpPT_H_HT]]&lt;1.59),1,0)</f>
        <v>1</v>
      </c>
      <c r="AJ13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0" s="28">
        <f>IF(Tabela53[[#This Row],[Método 1]]=1,0,IF(Tabela53[[#This Row],[dif_xp_H_A]]&lt;=0.354,1,IF(Tabela53[[#This Row],[dif_xp_H_A]]&gt;=0.499,1,0)))</f>
        <v>0</v>
      </c>
      <c r="AL13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30" s="29">
        <f>IF(AND(Tabela53[[#This Row],[dif_xp_H_A]]&gt;0.354,(Tabela53[[#This Row],[dif_xp_H_A]]&lt;0.499)),1,0)</f>
        <v>1</v>
      </c>
    </row>
    <row r="131" spans="1:39" x14ac:dyDescent="0.3">
      <c r="A131" s="18">
        <v>130</v>
      </c>
      <c r="B131" s="6">
        <v>5406554</v>
      </c>
      <c r="C131" s="2" t="s">
        <v>14</v>
      </c>
      <c r="D131" s="2" t="s">
        <v>15</v>
      </c>
      <c r="E131" s="7">
        <v>45110.833333333343</v>
      </c>
      <c r="F131" s="2">
        <v>13</v>
      </c>
      <c r="G131" s="2" t="s">
        <v>34</v>
      </c>
      <c r="H131" s="2" t="s">
        <v>33</v>
      </c>
      <c r="I131" s="2" t="str">
        <f>IF(Tabela53[[#This Row],[HT_Goals_A]]&lt;Tabela53[[#This Row],[HT_Goals_H]],"H",IF(Tabela53[[#This Row],[HT_Goals_A]]=Tabela53[[#This Row],[HT_Goals_H]],"D","A"))</f>
        <v>A</v>
      </c>
      <c r="J131" s="2">
        <v>0</v>
      </c>
      <c r="K131" s="2">
        <v>2</v>
      </c>
      <c r="L131" s="15">
        <v>2</v>
      </c>
      <c r="M131" s="15">
        <v>2.75</v>
      </c>
      <c r="N131" s="15">
        <v>2.0499999999999998</v>
      </c>
      <c r="O131" s="15">
        <v>4.5</v>
      </c>
      <c r="P131" s="4">
        <f>((1/'Método 3'!$M131)+(1/'Método 3'!$N131)+(1/'Método 3'!$O131)-1)</f>
        <v>7.3663463907366555E-2</v>
      </c>
      <c r="Q131" s="4">
        <f>'Método 3'!$M131*(1+'Método 3'!$P131)</f>
        <v>2.9525745257452582</v>
      </c>
      <c r="R131" s="4">
        <f>'Método 3'!$N131*(1+'Método 3'!$P131)</f>
        <v>2.2010101010101013</v>
      </c>
      <c r="S131" s="4">
        <f>'Método 3'!$O131*(1+'Método 3'!$P131)</f>
        <v>4.8314855875831491</v>
      </c>
      <c r="T131" s="4">
        <f>IF('Método 3'!$J131&gt;'Método 3'!$K131,3,IF('Método 3'!$K131='Método 3'!$J131,1,0))</f>
        <v>0</v>
      </c>
      <c r="U131" s="4">
        <f>IF('Método 3'!$J131&lt;'Método 3'!$K131,3,IF('Método 3'!$K131='Método 3'!$J131,1,0))</f>
        <v>3</v>
      </c>
      <c r="V131" s="4">
        <f>(1/'Método 3'!$Q131)*3+(1/'Método 3'!$R131)*1</f>
        <v>1.470399265718219</v>
      </c>
      <c r="W131" s="4">
        <f>(1/'Método 3'!$S131)*3+(1/'Método 3'!$R131)*1</f>
        <v>1.075263882514915</v>
      </c>
      <c r="X131" s="4">
        <f>COUNTIF($G$1:G130,G131)+1</f>
        <v>6</v>
      </c>
      <c r="Y131" s="4">
        <f>COUNTIF($H$1:H130,H131)+1</f>
        <v>7</v>
      </c>
      <c r="Z131" s="2">
        <f>IFERROR(AVERAGEIFS($T$1:T130,$G$1:G130,G131,$X$1:X130,"&gt;="&amp;(X131-5)),"")</f>
        <v>0.8</v>
      </c>
      <c r="AA131" s="2">
        <f>IFERROR(AVERAGEIFS($U$1:U130,$H$1:H130,H131,$Y$1:Y130,"&gt;="&amp;(Y131-5)),"")</f>
        <v>0.8</v>
      </c>
      <c r="AB131" s="2">
        <f>IFERROR(AVERAGEIFS($V$1:V130,$J$1:J130,J131,$Z$1:Z130,"&gt;="&amp;(Z131-5)),"")</f>
        <v>1.4389020449189851</v>
      </c>
      <c r="AC131" s="2">
        <f>IFERROR(AVERAGEIFS($W$1:W130,$K$1:K130,K131,$AA$1:AA130,"&gt;="&amp;(AA131-5)),"")</f>
        <v>1.0903222397875452</v>
      </c>
      <c r="AD131" s="13">
        <f>Tabela53[[#This Row],[md_exPT_H_6]]-Tabela53[[#This Row],[md_exPT_A_6]]</f>
        <v>0.34857980513143993</v>
      </c>
      <c r="AE131" s="14">
        <f>IF(Tabela53[[#This Row],[HT_Goals_H]]&gt;Tabela53[[#This Row],[HT_Goals_A]],Tabela53[[#This Row],[HT_Odds_H]]-1,-1)</f>
        <v>-1</v>
      </c>
      <c r="AF131" s="14">
        <f>IF(Tabela53[[#This Row],[HT_Goals_H]]=Tabela53[[#This Row],[HT_Goals_A]],Tabela53[[#This Row],[HT_Odds_H]]-1,-1)</f>
        <v>-1</v>
      </c>
      <c r="AG131" s="14">
        <f>IF(Tabela53[[#This Row],[HT_Goals_H]]&lt;Tabela53[[#This Row],[HT_Goals_A]],Tabela53[[#This Row],[HT_Odds_H]]-1,-1)</f>
        <v>1.75</v>
      </c>
      <c r="AH13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31" s="13">
        <f>IF(AND(Tabela53[[#This Row],[Odd_real_HHT]]&gt;2.5,Tabela53[[#This Row],[Odd_real_HHT]]&lt;3.3,Tabela53[[#This Row],[xpPT_H_HT]]&gt;1.39,Tabela53[[#This Row],[xpPT_H_HT]]&lt;1.59),1,0)</f>
        <v>1</v>
      </c>
      <c r="AJ13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1" s="28">
        <f>IF(Tabela53[[#This Row],[Método 1]]=1,0,IF(Tabela53[[#This Row],[dif_xp_H_A]]&lt;=0.354,1,IF(Tabela53[[#This Row],[dif_xp_H_A]]&gt;=0.499,1,0)))</f>
        <v>0</v>
      </c>
      <c r="AL13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31" s="29">
        <f>IF(AND(Tabela53[[#This Row],[dif_xp_H_A]]&gt;0.354,(Tabela53[[#This Row],[dif_xp_H_A]]&lt;0.499)),1,0)</f>
        <v>0</v>
      </c>
    </row>
    <row r="132" spans="1:39" x14ac:dyDescent="0.3">
      <c r="A132" s="25">
        <v>1</v>
      </c>
      <c r="B132" s="26">
        <v>1588585</v>
      </c>
      <c r="C132" s="13" t="s">
        <v>14</v>
      </c>
      <c r="D132" s="13" t="s">
        <v>56</v>
      </c>
      <c r="E132" s="27">
        <v>44660.6875</v>
      </c>
      <c r="F132" s="13">
        <v>1</v>
      </c>
      <c r="G132" s="13" t="s">
        <v>26</v>
      </c>
      <c r="H132" s="13" t="s">
        <v>31</v>
      </c>
      <c r="I132" s="13" t="str">
        <f>IF(Tabela53[[#This Row],[HT_Goals_A]]&lt;Tabela53[[#This Row],[HT_Goals_H]],"H",IF(Tabela53[[#This Row],[HT_Goals_A]]=Tabela53[[#This Row],[HT_Goals_H]],"D","A"))</f>
        <v>D</v>
      </c>
      <c r="J132" s="13">
        <v>0</v>
      </c>
      <c r="K132" s="13">
        <v>0</v>
      </c>
      <c r="L132" s="13">
        <v>0</v>
      </c>
      <c r="M132" s="13">
        <v>2.5</v>
      </c>
      <c r="N132" s="13">
        <v>2</v>
      </c>
      <c r="O132" s="13">
        <v>5.5</v>
      </c>
      <c r="P132" s="4">
        <f>((1/'Método 3'!$M132)+(1/'Método 3'!$N132)+(1/'Método 3'!$O132)-1)</f>
        <v>8.181818181818179E-2</v>
      </c>
      <c r="Q132" s="4">
        <f>'Método 3'!$M132*(1+'Método 3'!$P132)</f>
        <v>2.7045454545454546</v>
      </c>
      <c r="R132" s="4">
        <f>'Método 3'!$N132*(1+'Método 3'!$P132)</f>
        <v>2.1636363636363636</v>
      </c>
      <c r="S132" s="4">
        <f>'Método 3'!$O132*(1+'Método 3'!$P132)</f>
        <v>5.95</v>
      </c>
      <c r="T132" s="4">
        <f>IF('Método 3'!$J132&gt;'Método 3'!$K132,3,IF('Método 3'!$K132='Método 3'!$J132,1,0))</f>
        <v>1</v>
      </c>
      <c r="U132" s="4">
        <f>IF('Método 3'!$J132&lt;'Método 3'!$K132,3,IF('Método 3'!$K132='Método 3'!$J132,1,0))</f>
        <v>1</v>
      </c>
      <c r="V132" s="4">
        <f>(1/'Método 3'!$Q132)*3+(1/'Método 3'!$R132)*1</f>
        <v>1.5714285714285716</v>
      </c>
      <c r="W132" s="4">
        <f>(1/'Método 3'!$S132)*3+(1/'Método 3'!$R132)*1</f>
        <v>0.96638655462184875</v>
      </c>
      <c r="X132" s="4">
        <f>COUNTIF($G$1:G131,G132)+1</f>
        <v>7</v>
      </c>
      <c r="Y132" s="4">
        <f>COUNTIF($H$1:H131,H132)+1</f>
        <v>7</v>
      </c>
      <c r="Z132" s="2">
        <f>IFERROR(AVERAGEIFS($T$1:T131,$G$1:G131,G132,$X$1:X131,"&gt;="&amp;(X132-5)),"")</f>
        <v>1.4</v>
      </c>
      <c r="AA132" s="2">
        <f>IFERROR(AVERAGEIFS($U$1:U131,$H$1:H131,H132,$Y$1:Y131,"&gt;="&amp;(Y132-5)),"")</f>
        <v>1</v>
      </c>
      <c r="AB132" s="2">
        <f>IFERROR(AVERAGEIFS($V$1:V131,$J$1:J131,J132,$Z$1:Z131,"&gt;="&amp;(Z132-5)),"")</f>
        <v>1.4395319893349696</v>
      </c>
      <c r="AC132" s="2">
        <f>IFERROR(AVERAGEIFS($W$1:W131,$K$1:K131,K132,$AA$1:AA131,"&gt;="&amp;(AA132-5)),"")</f>
        <v>1.0655263999907363</v>
      </c>
      <c r="AD132" s="13">
        <f>Tabela53[[#This Row],[md_exPT_H_6]]-Tabela53[[#This Row],[md_exPT_A_6]]</f>
        <v>0.37400558934423334</v>
      </c>
      <c r="AE132" s="14">
        <f>IF(Tabela53[[#This Row],[HT_Goals_H]]&gt;Tabela53[[#This Row],[HT_Goals_A]],Tabela53[[#This Row],[HT_Odds_H]]-1,-1)</f>
        <v>-1</v>
      </c>
      <c r="AF132" s="14">
        <f>IF(Tabela53[[#This Row],[HT_Goals_H]]=Tabela53[[#This Row],[HT_Goals_A]],Tabela53[[#This Row],[HT_Odds_H]]-1,-1)</f>
        <v>1.5</v>
      </c>
      <c r="AG132" s="14">
        <f>IF(Tabela53[[#This Row],[HT_Goals_H]]&lt;Tabela53[[#This Row],[HT_Goals_A]],Tabela53[[#This Row],[HT_Odds_H]]-1,-1)</f>
        <v>-1</v>
      </c>
      <c r="AH13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32" s="13">
        <f>IF(AND(Tabela53[[#This Row],[Odd_real_HHT]]&gt;2.5,Tabela53[[#This Row],[Odd_real_HHT]]&lt;3.3,Tabela53[[#This Row],[xpPT_H_HT]]&gt;1.39,Tabela53[[#This Row],[xpPT_H_HT]]&lt;1.59),1,0)</f>
        <v>1</v>
      </c>
      <c r="AJ13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2" s="28">
        <f>IF(Tabela53[[#This Row],[Método 1]]=1,0,IF(Tabela53[[#This Row],[dif_xp_H_A]]&lt;=0.354,1,IF(Tabela53[[#This Row],[dif_xp_H_A]]&gt;=0.499,1,0)))</f>
        <v>0</v>
      </c>
      <c r="AL13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32" s="29">
        <f>IF(AND(Tabela53[[#This Row],[dif_xp_H_A]]&gt;0.354,(Tabela53[[#This Row],[dif_xp_H_A]]&lt;0.499)),1,0)</f>
        <v>1</v>
      </c>
    </row>
    <row r="133" spans="1:39" hidden="1" x14ac:dyDescent="0.3">
      <c r="A133" s="25">
        <v>2</v>
      </c>
      <c r="B133" s="26">
        <v>1588591</v>
      </c>
      <c r="C133" s="13" t="s">
        <v>14</v>
      </c>
      <c r="D133" s="13" t="s">
        <v>56</v>
      </c>
      <c r="E133" s="27">
        <v>44660.791666666657</v>
      </c>
      <c r="F133" s="13">
        <v>1</v>
      </c>
      <c r="G133" s="13" t="s">
        <v>57</v>
      </c>
      <c r="H133" s="13" t="s">
        <v>23</v>
      </c>
      <c r="I133" s="13" t="str">
        <f>IF(Tabela53[[#This Row],[HT_Goals_A]]&lt;Tabela53[[#This Row],[HT_Goals_H]],"H",IF(Tabela53[[#This Row],[HT_Goals_A]]=Tabela53[[#This Row],[HT_Goals_H]],"D","A"))</f>
        <v>D</v>
      </c>
      <c r="J133" s="13">
        <v>0</v>
      </c>
      <c r="K133" s="13">
        <v>0</v>
      </c>
      <c r="L133" s="13">
        <v>0</v>
      </c>
      <c r="M133" s="13">
        <v>5.5</v>
      </c>
      <c r="N133" s="13">
        <v>2.25</v>
      </c>
      <c r="O133" s="13">
        <v>2.2000000000000002</v>
      </c>
      <c r="P133" s="4">
        <f>((1/'Método 3'!$M133)+(1/'Método 3'!$N133)+(1/'Método 3'!$O133)-1)</f>
        <v>8.0808080808080884E-2</v>
      </c>
      <c r="Q133" s="4">
        <f>'Método 3'!$M133*(1+'Método 3'!$P133)</f>
        <v>5.9444444444444446</v>
      </c>
      <c r="R133" s="4">
        <f>'Método 3'!$N133*(1+'Método 3'!$P133)</f>
        <v>2.4318181818181821</v>
      </c>
      <c r="S133" s="4">
        <f>'Método 3'!$O133*(1+'Método 3'!$P133)</f>
        <v>2.3777777777777782</v>
      </c>
      <c r="T133" s="4">
        <f>IF('Método 3'!$J133&gt;'Método 3'!$K133,3,IF('Método 3'!$K133='Método 3'!$J133,1,0))</f>
        <v>1</v>
      </c>
      <c r="U133" s="4">
        <f>IF('Método 3'!$J133&lt;'Método 3'!$K133,3,IF('Método 3'!$K133='Método 3'!$J133,1,0))</f>
        <v>1</v>
      </c>
      <c r="V133" s="4">
        <f>(1/'Método 3'!$Q133)*3+(1/'Método 3'!$R133)*1</f>
        <v>0.9158878504672896</v>
      </c>
      <c r="W133" s="4">
        <f>(1/'Método 3'!$S133)*3+(1/'Método 3'!$R133)*1</f>
        <v>1.6728971962616819</v>
      </c>
      <c r="X133" s="4">
        <f>COUNTIF($G$1:G132,G133)+1</f>
        <v>1</v>
      </c>
      <c r="Y133" s="4">
        <f>COUNTIF($H$1:H132,H133)+1</f>
        <v>7</v>
      </c>
      <c r="Z133" s="2" t="str">
        <f>IFERROR(AVERAGEIFS($T$1:T132,$G$1:G132,G133,$X$1:X132,"&gt;="&amp;(X133-5)),"")</f>
        <v/>
      </c>
      <c r="AA133" s="2">
        <f>IFERROR(AVERAGEIFS($U$1:U132,$H$1:H132,H133,$Y$1:Y132,"&gt;="&amp;(Y133-5)),"")</f>
        <v>1.6</v>
      </c>
      <c r="AB133" s="2" t="str">
        <f>IFERROR(AVERAGEIFS($V$1:V132,$J$1:J132,J133,$Z$1:Z132,"&gt;="&amp;(Z133-5)),"")</f>
        <v/>
      </c>
      <c r="AC133" s="2">
        <f>IFERROR(AVERAGEIFS($W$1:W132,$K$1:K132,K133,$AA$1:AA132,"&gt;="&amp;(AA133-5)),"")</f>
        <v>1.0639011566240331</v>
      </c>
      <c r="AD133" s="13" t="e">
        <f>Tabela53[[#This Row],[md_exPT_H_6]]-Tabela53[[#This Row],[md_exPT_A_6]]</f>
        <v>#VALUE!</v>
      </c>
      <c r="AE133" s="14">
        <f>IF(Tabela53[[#This Row],[HT_Goals_H]]&gt;Tabela53[[#This Row],[HT_Goals_A]],Tabela53[[#This Row],[HT_Odds_H]]-1,-1)</f>
        <v>-1</v>
      </c>
      <c r="AF133" s="14">
        <f>IF(Tabela53[[#This Row],[HT_Goals_H]]=Tabela53[[#This Row],[HT_Goals_A]],Tabela53[[#This Row],[HT_Odds_H]]-1,-1)</f>
        <v>4.5</v>
      </c>
      <c r="AG133" s="14">
        <f>IF(Tabela53[[#This Row],[HT_Goals_H]]&lt;Tabela53[[#This Row],[HT_Goals_A]],Tabela53[[#This Row],[HT_Odds_H]]-1,-1)</f>
        <v>-1</v>
      </c>
      <c r="AH13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3" s="13">
        <f>IF(AND(Tabela53[[#This Row],[Odd_real_HHT]]&gt;2.5,Tabela53[[#This Row],[Odd_real_HHT]]&lt;3.3,Tabela53[[#This Row],[xpPT_H_HT]]&gt;1.39,Tabela53[[#This Row],[xpPT_H_HT]]&lt;1.59),1,0)</f>
        <v>0</v>
      </c>
      <c r="AJ133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33" s="28" t="e">
        <f>IF(Tabela53[[#This Row],[Método 1]]=1,0,IF(Tabela53[[#This Row],[dif_xp_H_A]]&lt;=0.354,1,IF(Tabela53[[#This Row],[dif_xp_H_A]]&gt;=0.499,1,0)))</f>
        <v>#VALUE!</v>
      </c>
      <c r="AL133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33" s="29" t="e">
        <f>IF(AND(Tabela53[[#This Row],[dif_xp_H_A]]&gt;0.354,(Tabela53[[#This Row],[dif_xp_H_A]]&lt;0.499)),1,0)</f>
        <v>#VALUE!</v>
      </c>
    </row>
    <row r="134" spans="1:39" hidden="1" x14ac:dyDescent="0.3">
      <c r="A134" s="25">
        <v>3</v>
      </c>
      <c r="B134" s="26">
        <v>1588587</v>
      </c>
      <c r="C134" s="13" t="s">
        <v>14</v>
      </c>
      <c r="D134" s="13" t="s">
        <v>56</v>
      </c>
      <c r="E134" s="27">
        <v>44660.875</v>
      </c>
      <c r="F134" s="13">
        <v>1</v>
      </c>
      <c r="G134" s="13" t="s">
        <v>16</v>
      </c>
      <c r="H134" s="13" t="s">
        <v>58</v>
      </c>
      <c r="I134" s="13" t="str">
        <f>IF(Tabela53[[#This Row],[HT_Goals_A]]&lt;Tabela53[[#This Row],[HT_Goals_H]],"H",IF(Tabela53[[#This Row],[HT_Goals_A]]=Tabela53[[#This Row],[HT_Goals_H]],"D","A"))</f>
        <v>A</v>
      </c>
      <c r="J134" s="13">
        <v>1</v>
      </c>
      <c r="K134" s="13">
        <v>2</v>
      </c>
      <c r="L134" s="13">
        <v>3</v>
      </c>
      <c r="M134" s="13">
        <v>2.1</v>
      </c>
      <c r="N134" s="13">
        <v>2.1</v>
      </c>
      <c r="O134" s="13">
        <v>7.5</v>
      </c>
      <c r="P134" s="4">
        <f>((1/'Método 3'!$M134)+(1/'Método 3'!$N134)+(1/'Método 3'!$O134)-1)</f>
        <v>8.5714285714285632E-2</v>
      </c>
      <c r="Q134" s="4">
        <f>'Método 3'!$M134*(1+'Método 3'!$P134)</f>
        <v>2.2799999999999998</v>
      </c>
      <c r="R134" s="4">
        <f>'Método 3'!$N134*(1+'Método 3'!$P134)</f>
        <v>2.2799999999999998</v>
      </c>
      <c r="S134" s="4">
        <f>'Método 3'!$O134*(1+'Método 3'!$P134)</f>
        <v>8.1428571428571423</v>
      </c>
      <c r="T134" s="4">
        <f>IF('Método 3'!$J134&gt;'Método 3'!$K134,3,IF('Método 3'!$K134='Método 3'!$J134,1,0))</f>
        <v>0</v>
      </c>
      <c r="U134" s="4">
        <f>IF('Método 3'!$J134&lt;'Método 3'!$K134,3,IF('Método 3'!$K134='Método 3'!$J134,1,0))</f>
        <v>3</v>
      </c>
      <c r="V134" s="4">
        <f>(1/'Método 3'!$Q134)*3+(1/'Método 3'!$R134)*1</f>
        <v>1.7543859649122808</v>
      </c>
      <c r="W134" s="4">
        <f>(1/'Método 3'!$S134)*3+(1/'Método 3'!$R134)*1</f>
        <v>0.80701754385964919</v>
      </c>
      <c r="X134" s="4">
        <f>COUNTIF($G$1:G133,G134)+1</f>
        <v>7</v>
      </c>
      <c r="Y134" s="4">
        <f>COUNTIF($H$1:H133,H134)+1</f>
        <v>1</v>
      </c>
      <c r="Z134" s="2">
        <f>IFERROR(AVERAGEIFS($T$1:T133,$G$1:G133,G134,$X$1:X133,"&gt;="&amp;(X134-5)),"")</f>
        <v>1.6</v>
      </c>
      <c r="AA134" s="2" t="str">
        <f>IFERROR(AVERAGEIFS($U$1:U133,$H$1:H133,H134,$Y$1:Y133,"&gt;="&amp;(Y134-5)),"")</f>
        <v/>
      </c>
      <c r="AB134" s="2">
        <f>IFERROR(AVERAGEIFS($V$1:V133,$J$1:J133,J134,$Z$1:Z133,"&gt;="&amp;(Z134-5)),"")</f>
        <v>1.4641941481592629</v>
      </c>
      <c r="AC134" s="2" t="str">
        <f>IFERROR(AVERAGEIFS($W$1:W133,$K$1:K133,K134,$AA$1:AA133,"&gt;="&amp;(AA134-5)),"")</f>
        <v/>
      </c>
      <c r="AD134" s="13" t="e">
        <f>Tabela53[[#This Row],[md_exPT_H_6]]-Tabela53[[#This Row],[md_exPT_A_6]]</f>
        <v>#VALUE!</v>
      </c>
      <c r="AE134" s="14">
        <f>IF(Tabela53[[#This Row],[HT_Goals_H]]&gt;Tabela53[[#This Row],[HT_Goals_A]],Tabela53[[#This Row],[HT_Odds_H]]-1,-1)</f>
        <v>-1</v>
      </c>
      <c r="AF134" s="14">
        <f>IF(Tabela53[[#This Row],[HT_Goals_H]]=Tabela53[[#This Row],[HT_Goals_A]],Tabela53[[#This Row],[HT_Odds_H]]-1,-1)</f>
        <v>-1</v>
      </c>
      <c r="AG134" s="14">
        <f>IF(Tabela53[[#This Row],[HT_Goals_H]]&lt;Tabela53[[#This Row],[HT_Goals_A]],Tabela53[[#This Row],[HT_Odds_H]]-1,-1)</f>
        <v>1.1000000000000001</v>
      </c>
      <c r="AH13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4" s="13">
        <f>IF(AND(Tabela53[[#This Row],[Odd_real_HHT]]&gt;2.5,Tabela53[[#This Row],[Odd_real_HHT]]&lt;3.3,Tabela53[[#This Row],[xpPT_H_HT]]&gt;1.39,Tabela53[[#This Row],[xpPT_H_HT]]&lt;1.59),1,0)</f>
        <v>0</v>
      </c>
      <c r="AJ134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34" s="28" t="e">
        <f>IF(Tabela53[[#This Row],[Método 1]]=1,0,IF(Tabela53[[#This Row],[dif_xp_H_A]]&lt;=0.354,1,IF(Tabela53[[#This Row],[dif_xp_H_A]]&gt;=0.499,1,0)))</f>
        <v>#VALUE!</v>
      </c>
      <c r="AL134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34" s="29" t="e">
        <f>IF(AND(Tabela53[[#This Row],[dif_xp_H_A]]&gt;0.354,(Tabela53[[#This Row],[dif_xp_H_A]]&lt;0.499)),1,0)</f>
        <v>#VALUE!</v>
      </c>
    </row>
    <row r="135" spans="1:39" x14ac:dyDescent="0.3">
      <c r="A135" s="25">
        <v>4</v>
      </c>
      <c r="B135" s="26">
        <v>1588593</v>
      </c>
      <c r="C135" s="13" t="s">
        <v>14</v>
      </c>
      <c r="D135" s="13" t="s">
        <v>56</v>
      </c>
      <c r="E135" s="27">
        <v>44661.458333333343</v>
      </c>
      <c r="F135" s="13">
        <v>1</v>
      </c>
      <c r="G135" s="13" t="s">
        <v>33</v>
      </c>
      <c r="H135" s="13" t="s">
        <v>34</v>
      </c>
      <c r="I135" s="13" t="str">
        <f>IF(Tabela53[[#This Row],[HT_Goals_A]]&lt;Tabela53[[#This Row],[HT_Goals_H]],"H",IF(Tabela53[[#This Row],[HT_Goals_A]]=Tabela53[[#This Row],[HT_Goals_H]],"D","A"))</f>
        <v>H</v>
      </c>
      <c r="J135" s="13">
        <v>1</v>
      </c>
      <c r="K135" s="13">
        <v>0</v>
      </c>
      <c r="L135" s="13">
        <v>1</v>
      </c>
      <c r="M135" s="13">
        <v>2.88</v>
      </c>
      <c r="N135" s="13">
        <v>2</v>
      </c>
      <c r="O135" s="13">
        <v>4.5</v>
      </c>
      <c r="P135" s="4">
        <f>((1/'Método 3'!$M135)+(1/'Método 3'!$N135)+(1/'Método 3'!$O135)-1)</f>
        <v>6.944444444444442E-2</v>
      </c>
      <c r="Q135" s="4">
        <f>'Método 3'!$M135*(1+'Método 3'!$P135)</f>
        <v>3.0799999999999996</v>
      </c>
      <c r="R135" s="4">
        <f>'Método 3'!$N135*(1+'Método 3'!$P135)</f>
        <v>2.1388888888888888</v>
      </c>
      <c r="S135" s="4">
        <f>'Método 3'!$O135*(1+'Método 3'!$P135)</f>
        <v>4.8125</v>
      </c>
      <c r="T135" s="4">
        <f>IF('Método 3'!$J135&gt;'Método 3'!$K135,3,IF('Método 3'!$K135='Método 3'!$J135,1,0))</f>
        <v>3</v>
      </c>
      <c r="U135" s="4">
        <f>IF('Método 3'!$J135&lt;'Método 3'!$K135,3,IF('Método 3'!$K135='Método 3'!$J135,1,0))</f>
        <v>0</v>
      </c>
      <c r="V135" s="4">
        <f>(1/'Método 3'!$Q135)*3+(1/'Método 3'!$R135)*1</f>
        <v>1.4415584415584417</v>
      </c>
      <c r="W135" s="4">
        <f>(1/'Método 3'!$S135)*3+(1/'Método 3'!$R135)*1</f>
        <v>1.0909090909090908</v>
      </c>
      <c r="X135" s="4">
        <f>COUNTIF($G$1:G134,G135)+1</f>
        <v>7</v>
      </c>
      <c r="Y135" s="4">
        <f>COUNTIF($H$1:H134,H135)+1</f>
        <v>8</v>
      </c>
      <c r="Z135" s="2">
        <f>IFERROR(AVERAGEIFS($T$1:T134,$G$1:G134,G135,$X$1:X134,"&gt;="&amp;(X135-5)),"")</f>
        <v>1.8</v>
      </c>
      <c r="AA135" s="2">
        <f>IFERROR(AVERAGEIFS($U$1:U134,$H$1:H134,H135,$Y$1:Y134,"&gt;="&amp;(Y135-5)),"")</f>
        <v>1</v>
      </c>
      <c r="AB135" s="2">
        <f>IFERROR(AVERAGEIFS($V$1:V134,$J$1:J134,J135,$Z$1:Z134,"&gt;="&amp;(Z135-5)),"")</f>
        <v>1.4703684421327312</v>
      </c>
      <c r="AC135" s="2">
        <f>IFERROR(AVERAGEIFS($W$1:W134,$K$1:K134,K135,$AA$1:AA134,"&gt;="&amp;(AA135-5)),"")</f>
        <v>1.0737236733923823</v>
      </c>
      <c r="AD135" s="13">
        <f>Tabela53[[#This Row],[md_exPT_H_6]]-Tabela53[[#This Row],[md_exPT_A_6]]</f>
        <v>0.39664476874034893</v>
      </c>
      <c r="AE135" s="14">
        <f>IF(Tabela53[[#This Row],[HT_Goals_H]]&gt;Tabela53[[#This Row],[HT_Goals_A]],Tabela53[[#This Row],[HT_Odds_H]]-1,-1)</f>
        <v>1.88</v>
      </c>
      <c r="AF135" s="14">
        <f>IF(Tabela53[[#This Row],[HT_Goals_H]]=Tabela53[[#This Row],[HT_Goals_A]],Tabela53[[#This Row],[HT_Odds_H]]-1,-1)</f>
        <v>-1</v>
      </c>
      <c r="AG135" s="14">
        <f>IF(Tabela53[[#This Row],[HT_Goals_H]]&lt;Tabela53[[#This Row],[HT_Goals_A]],Tabela53[[#This Row],[HT_Odds_H]]-1,-1)</f>
        <v>-1</v>
      </c>
      <c r="AH135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135" s="13">
        <f>IF(AND(Tabela53[[#This Row],[Odd_real_HHT]]&gt;2.5,Tabela53[[#This Row],[Odd_real_HHT]]&lt;3.3,Tabela53[[#This Row],[xpPT_H_HT]]&gt;1.39,Tabela53[[#This Row],[xpPT_H_HT]]&lt;1.59),1,0)</f>
        <v>1</v>
      </c>
      <c r="AJ13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5" s="28">
        <f>IF(Tabela53[[#This Row],[Método 1]]=1,0,IF(Tabela53[[#This Row],[dif_xp_H_A]]&lt;=0.354,1,IF(Tabela53[[#This Row],[dif_xp_H_A]]&gt;=0.499,1,0)))</f>
        <v>0</v>
      </c>
      <c r="AL135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135" s="29">
        <f>IF(AND(Tabela53[[#This Row],[dif_xp_H_A]]&gt;0.354,(Tabela53[[#This Row],[dif_xp_H_A]]&lt;0.499)),1,0)</f>
        <v>1</v>
      </c>
    </row>
    <row r="136" spans="1:39" x14ac:dyDescent="0.3">
      <c r="A136" s="25">
        <v>5</v>
      </c>
      <c r="B136" s="26">
        <v>1588584</v>
      </c>
      <c r="C136" s="13" t="s">
        <v>14</v>
      </c>
      <c r="D136" s="13" t="s">
        <v>56</v>
      </c>
      <c r="E136" s="27">
        <v>44661.666666666657</v>
      </c>
      <c r="F136" s="13">
        <v>1</v>
      </c>
      <c r="G136" s="13" t="s">
        <v>22</v>
      </c>
      <c r="H136" s="13" t="s">
        <v>30</v>
      </c>
      <c r="I136" s="13" t="str">
        <f>IF(Tabela53[[#This Row],[HT_Goals_A]]&lt;Tabela53[[#This Row],[HT_Goals_H]],"H",IF(Tabela53[[#This Row],[HT_Goals_A]]=Tabela53[[#This Row],[HT_Goals_H]],"D","A"))</f>
        <v>H</v>
      </c>
      <c r="J136" s="13">
        <v>1</v>
      </c>
      <c r="K136" s="13">
        <v>0</v>
      </c>
      <c r="L136" s="13">
        <v>1</v>
      </c>
      <c r="M136" s="13">
        <v>2.1</v>
      </c>
      <c r="N136" s="13">
        <v>2.2000000000000002</v>
      </c>
      <c r="O136" s="13">
        <v>7</v>
      </c>
      <c r="P136" s="4">
        <f>((1/'Método 3'!$M136)+(1/'Método 3'!$N136)+(1/'Método 3'!$O136)-1)</f>
        <v>7.3593073593073433E-2</v>
      </c>
      <c r="Q136" s="4">
        <f>'Método 3'!$M136*(1+'Método 3'!$P136)</f>
        <v>2.2545454545454544</v>
      </c>
      <c r="R136" s="4">
        <f>'Método 3'!$N136*(1+'Método 3'!$P136)</f>
        <v>2.361904761904762</v>
      </c>
      <c r="S136" s="4">
        <f>'Método 3'!$O136*(1+'Método 3'!$P136)</f>
        <v>7.5151515151515138</v>
      </c>
      <c r="T136" s="4">
        <f>IF('Método 3'!$J136&gt;'Método 3'!$K136,3,IF('Método 3'!$K136='Método 3'!$J136,1,0))</f>
        <v>3</v>
      </c>
      <c r="U136" s="4">
        <f>IF('Método 3'!$J136&lt;'Método 3'!$K136,3,IF('Método 3'!$K136='Método 3'!$J136,1,0))</f>
        <v>0</v>
      </c>
      <c r="V136" s="4">
        <f>(1/'Método 3'!$Q136)*3+(1/'Método 3'!$R136)*1</f>
        <v>1.7540322580645162</v>
      </c>
      <c r="W136" s="4">
        <f>(1/'Método 3'!$S136)*3+(1/'Método 3'!$R136)*1</f>
        <v>0.82258064516129048</v>
      </c>
      <c r="X136" s="4">
        <f>COUNTIF($G$1:G135,G136)+1</f>
        <v>7</v>
      </c>
      <c r="Y136" s="4">
        <f>COUNTIF($H$1:H135,H136)+1</f>
        <v>8</v>
      </c>
      <c r="Z136" s="2">
        <f>IFERROR(AVERAGEIFS($T$1:T135,$G$1:G135,G136,$X$1:X135,"&gt;="&amp;(X136-5)),"")</f>
        <v>2.6</v>
      </c>
      <c r="AA136" s="2">
        <f>IFERROR(AVERAGEIFS($U$1:U135,$H$1:H135,H136,$Y$1:Y135,"&gt;="&amp;(Y136-5)),"")</f>
        <v>0.4</v>
      </c>
      <c r="AB136" s="2">
        <f>IFERROR(AVERAGEIFS($V$1:V135,$J$1:J135,J136,$Z$1:Z135,"&gt;="&amp;(Z136-5)),"")</f>
        <v>1.4697682337874334</v>
      </c>
      <c r="AC136" s="2">
        <f>IFERROR(AVERAGEIFS($W$1:W135,$K$1:K135,K136,$AA$1:AA135,"&gt;="&amp;(AA136-5)),"")</f>
        <v>1.0739964577974095</v>
      </c>
      <c r="AD136" s="13">
        <f>Tabela53[[#This Row],[md_exPT_H_6]]-Tabela53[[#This Row],[md_exPT_A_6]]</f>
        <v>0.39577177599002389</v>
      </c>
      <c r="AE136" s="14">
        <f>IF(Tabela53[[#This Row],[HT_Goals_H]]&gt;Tabela53[[#This Row],[HT_Goals_A]],Tabela53[[#This Row],[HT_Odds_H]]-1,-1)</f>
        <v>1.1000000000000001</v>
      </c>
      <c r="AF136" s="14">
        <f>IF(Tabela53[[#This Row],[HT_Goals_H]]=Tabela53[[#This Row],[HT_Goals_A]],Tabela53[[#This Row],[HT_Odds_H]]-1,-1)</f>
        <v>-1</v>
      </c>
      <c r="AG136" s="14">
        <f>IF(Tabela53[[#This Row],[HT_Goals_H]]&lt;Tabela53[[#This Row],[HT_Goals_A]],Tabela53[[#This Row],[HT_Odds_H]]-1,-1)</f>
        <v>-1</v>
      </c>
      <c r="AH13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6" s="13">
        <f>IF(AND(Tabela53[[#This Row],[Odd_real_HHT]]&gt;2.5,Tabela53[[#This Row],[Odd_real_HHT]]&lt;3.3,Tabela53[[#This Row],[xpPT_H_HT]]&gt;1.39,Tabela53[[#This Row],[xpPT_H_HT]]&lt;1.59),1,0)</f>
        <v>0</v>
      </c>
      <c r="AJ13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6" s="28">
        <f>IF(Tabela53[[#This Row],[Método 1]]=1,0,IF(Tabela53[[#This Row],[dif_xp_H_A]]&lt;=0.354,1,IF(Tabela53[[#This Row],[dif_xp_H_A]]&gt;=0.499,1,0)))</f>
        <v>0</v>
      </c>
      <c r="AL136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136" s="29">
        <f>IF(AND(Tabela53[[#This Row],[dif_xp_H_A]]&gt;0.354,(Tabela53[[#This Row],[dif_xp_H_A]]&lt;0.499)),1,0)</f>
        <v>1</v>
      </c>
    </row>
    <row r="137" spans="1:39" x14ac:dyDescent="0.3">
      <c r="A137" s="25">
        <v>6</v>
      </c>
      <c r="B137" s="26">
        <v>1588588</v>
      </c>
      <c r="C137" s="13" t="s">
        <v>14</v>
      </c>
      <c r="D137" s="13" t="s">
        <v>56</v>
      </c>
      <c r="E137" s="27">
        <v>44661.666666666657</v>
      </c>
      <c r="F137" s="13">
        <v>1</v>
      </c>
      <c r="G137" s="13" t="s">
        <v>18</v>
      </c>
      <c r="H137" s="13" t="s">
        <v>24</v>
      </c>
      <c r="I137" s="13" t="str">
        <f>IF(Tabela53[[#This Row],[HT_Goals_A]]&lt;Tabela53[[#This Row],[HT_Goals_H]],"H",IF(Tabela53[[#This Row],[HT_Goals_A]]=Tabela53[[#This Row],[HT_Goals_H]],"D","A"))</f>
        <v>A</v>
      </c>
      <c r="J137" s="13">
        <v>0</v>
      </c>
      <c r="K137" s="13">
        <v>3</v>
      </c>
      <c r="L137" s="13">
        <v>3</v>
      </c>
      <c r="M137" s="13">
        <v>4.33</v>
      </c>
      <c r="N137" s="13">
        <v>1.95</v>
      </c>
      <c r="O137" s="13">
        <v>3.1</v>
      </c>
      <c r="P137" s="4">
        <f>((1/'Método 3'!$M137)+(1/'Método 3'!$N137)+(1/'Método 3'!$O137)-1)</f>
        <v>6.6348040198893177E-2</v>
      </c>
      <c r="Q137" s="4">
        <f>'Método 3'!$M137*(1+'Método 3'!$P137)</f>
        <v>4.6172870140612075</v>
      </c>
      <c r="R137" s="4">
        <f>'Método 3'!$N137*(1+'Método 3'!$P137)</f>
        <v>2.0793786783878416</v>
      </c>
      <c r="S137" s="4">
        <f>'Método 3'!$O137*(1+'Método 3'!$P137)</f>
        <v>3.305678924616569</v>
      </c>
      <c r="T137" s="4">
        <f>IF('Método 3'!$J137&gt;'Método 3'!$K137,3,IF('Método 3'!$K137='Método 3'!$J137,1,0))</f>
        <v>0</v>
      </c>
      <c r="U137" s="4">
        <f>IF('Método 3'!$J137&lt;'Método 3'!$K137,3,IF('Método 3'!$K137='Método 3'!$J137,1,0))</f>
        <v>3</v>
      </c>
      <c r="V137" s="4">
        <f>(1/'Método 3'!$Q137)*3+(1/'Método 3'!$R137)*1</f>
        <v>1.1306450746108236</v>
      </c>
      <c r="W137" s="4">
        <f>(1/'Método 3'!$S137)*3+(1/'Método 3'!$R137)*1</f>
        <v>1.3884420400193469</v>
      </c>
      <c r="X137" s="4">
        <f>COUNTIF($G$1:G136,G137)+1</f>
        <v>8</v>
      </c>
      <c r="Y137" s="4">
        <f>COUNTIF($H$1:H136,H137)+1</f>
        <v>8</v>
      </c>
      <c r="Z137" s="2">
        <f>IFERROR(AVERAGEIFS($T$1:T136,$G$1:G136,G137,$X$1:X136,"&gt;="&amp;(X137-5)),"")</f>
        <v>2.2000000000000002</v>
      </c>
      <c r="AA137" s="2">
        <f>IFERROR(AVERAGEIFS($U$1:U136,$H$1:H136,H137,$Y$1:Y136,"&gt;="&amp;(Y137-5)),"")</f>
        <v>1</v>
      </c>
      <c r="AB137" s="2">
        <f>IFERROR(AVERAGEIFS($V$1:V136,$J$1:J136,J137,$Z$1:Z136,"&gt;="&amp;(Z137-5)),"")</f>
        <v>1.4421181968270009</v>
      </c>
      <c r="AC137" s="2">
        <f>IFERROR(AVERAGEIFS($W$1:W136,$K$1:K136,K137,$AA$1:AA136,"&gt;="&amp;(AA137-5)),"")</f>
        <v>1.4003781611912076</v>
      </c>
      <c r="AD137" s="13">
        <f>Tabela53[[#This Row],[md_exPT_H_6]]-Tabela53[[#This Row],[md_exPT_A_6]]</f>
        <v>4.1740035635793316E-2</v>
      </c>
      <c r="AE137" s="14">
        <f>IF(Tabela53[[#This Row],[HT_Goals_H]]&gt;Tabela53[[#This Row],[HT_Goals_A]],Tabela53[[#This Row],[HT_Odds_H]]-1,-1)</f>
        <v>-1</v>
      </c>
      <c r="AF137" s="14">
        <f>IF(Tabela53[[#This Row],[HT_Goals_H]]=Tabela53[[#This Row],[HT_Goals_A]],Tabela53[[#This Row],[HT_Odds_H]]-1,-1)</f>
        <v>-1</v>
      </c>
      <c r="AG137" s="14">
        <f>IF(Tabela53[[#This Row],[HT_Goals_H]]&lt;Tabela53[[#This Row],[HT_Goals_A]],Tabela53[[#This Row],[HT_Odds_H]]-1,-1)</f>
        <v>3.33</v>
      </c>
      <c r="AH13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7" s="13">
        <f>IF(AND(Tabela53[[#This Row],[Odd_real_HHT]]&gt;2.5,Tabela53[[#This Row],[Odd_real_HHT]]&lt;3.3,Tabela53[[#This Row],[xpPT_H_HT]]&gt;1.39,Tabela53[[#This Row],[xpPT_H_HT]]&lt;1.59),1,0)</f>
        <v>0</v>
      </c>
      <c r="AJ13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37" s="28">
        <f>IF(Tabela53[[#This Row],[Método 1]]=1,0,IF(Tabela53[[#This Row],[dif_xp_H_A]]&lt;=0.354,1,IF(Tabela53[[#This Row],[dif_xp_H_A]]&gt;=0.499,1,0)))</f>
        <v>1</v>
      </c>
      <c r="AL13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37" s="29">
        <f>IF(AND(Tabela53[[#This Row],[dif_xp_H_A]]&gt;0.354,(Tabela53[[#This Row],[dif_xp_H_A]]&lt;0.499)),1,0)</f>
        <v>0</v>
      </c>
    </row>
    <row r="138" spans="1:39" x14ac:dyDescent="0.3">
      <c r="A138" s="25">
        <v>7</v>
      </c>
      <c r="B138" s="26">
        <v>1588590</v>
      </c>
      <c r="C138" s="13" t="s">
        <v>14</v>
      </c>
      <c r="D138" s="13" t="s">
        <v>56</v>
      </c>
      <c r="E138" s="27">
        <v>44661.75</v>
      </c>
      <c r="F138" s="13">
        <v>1</v>
      </c>
      <c r="G138" s="13" t="s">
        <v>21</v>
      </c>
      <c r="H138" s="13" t="s">
        <v>27</v>
      </c>
      <c r="I138" s="13" t="str">
        <f>IF(Tabela53[[#This Row],[HT_Goals_A]]&lt;Tabela53[[#This Row],[HT_Goals_H]],"H",IF(Tabela53[[#This Row],[HT_Goals_A]]=Tabela53[[#This Row],[HT_Goals_H]],"D","A"))</f>
        <v>A</v>
      </c>
      <c r="J138" s="13">
        <v>0</v>
      </c>
      <c r="K138" s="13">
        <v>1</v>
      </c>
      <c r="L138" s="13">
        <v>1</v>
      </c>
      <c r="M138" s="13">
        <v>2.25</v>
      </c>
      <c r="N138" s="13">
        <v>2</v>
      </c>
      <c r="O138" s="13">
        <v>5.75</v>
      </c>
      <c r="P138" s="4">
        <f>((1/'Método 3'!$M138)+(1/'Método 3'!$N138)+(1/'Método 3'!$O138)-1)</f>
        <v>0.1183574879227054</v>
      </c>
      <c r="Q138" s="4">
        <f>'Método 3'!$M138*(1+'Método 3'!$P138)</f>
        <v>2.5163043478260869</v>
      </c>
      <c r="R138" s="4">
        <f>'Método 3'!$N138*(1+'Método 3'!$P138)</f>
        <v>2.2367149758454108</v>
      </c>
      <c r="S138" s="4">
        <f>'Método 3'!$O138*(1+'Método 3'!$P138)</f>
        <v>6.4305555555555562</v>
      </c>
      <c r="T138" s="4">
        <f>IF('Método 3'!$J138&gt;'Método 3'!$K138,3,IF('Método 3'!$K138='Método 3'!$J138,1,0))</f>
        <v>0</v>
      </c>
      <c r="U138" s="4">
        <f>IF('Método 3'!$J138&lt;'Método 3'!$K138,3,IF('Método 3'!$K138='Método 3'!$J138,1,0))</f>
        <v>3</v>
      </c>
      <c r="V138" s="4">
        <f>(1/'Método 3'!$Q138)*3+(1/'Método 3'!$R138)*1</f>
        <v>1.6393088552915764</v>
      </c>
      <c r="W138" s="4">
        <f>(1/'Método 3'!$S138)*3+(1/'Método 3'!$R138)*1</f>
        <v>0.91360691144708417</v>
      </c>
      <c r="X138" s="4">
        <f>COUNTIF($G$1:G137,G138)+1</f>
        <v>7</v>
      </c>
      <c r="Y138" s="4">
        <f>COUNTIF($H$1:H137,H138)+1</f>
        <v>8</v>
      </c>
      <c r="Z138" s="2">
        <f>IFERROR(AVERAGEIFS($T$1:T137,$G$1:G137,G138,$X$1:X137,"&gt;="&amp;(X138-5)),"")</f>
        <v>1.4</v>
      </c>
      <c r="AA138" s="2">
        <f>IFERROR(AVERAGEIFS($U$1:U137,$H$1:H137,H138,$Y$1:Y137,"&gt;="&amp;(Y138-5)),"")</f>
        <v>1.2</v>
      </c>
      <c r="AB138" s="2">
        <f>IFERROR(AVERAGEIFS($V$1:V137,$J$1:J137,J138,$Z$1:Z137,"&gt;="&amp;(Z138-5)),"")</f>
        <v>1.4361283290920746</v>
      </c>
      <c r="AC138" s="2">
        <f>IFERROR(AVERAGEIFS($W$1:W137,$K$1:K137,K138,$AA$1:AA137,"&gt;="&amp;(AA138-5)),"")</f>
        <v>1.1289882476951929</v>
      </c>
      <c r="AD138" s="13">
        <f>Tabela53[[#This Row],[md_exPT_H_6]]-Tabela53[[#This Row],[md_exPT_A_6]]</f>
        <v>0.30714008139688165</v>
      </c>
      <c r="AE138" s="14">
        <f>IF(Tabela53[[#This Row],[HT_Goals_H]]&gt;Tabela53[[#This Row],[HT_Goals_A]],Tabela53[[#This Row],[HT_Odds_H]]-1,-1)</f>
        <v>-1</v>
      </c>
      <c r="AF138" s="14">
        <f>IF(Tabela53[[#This Row],[HT_Goals_H]]=Tabela53[[#This Row],[HT_Goals_A]],Tabela53[[#This Row],[HT_Odds_H]]-1,-1)</f>
        <v>-1</v>
      </c>
      <c r="AG138" s="14">
        <f>IF(Tabela53[[#This Row],[HT_Goals_H]]&lt;Tabela53[[#This Row],[HT_Goals_A]],Tabela53[[#This Row],[HT_Odds_H]]-1,-1)</f>
        <v>1.25</v>
      </c>
      <c r="AH13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8" s="13">
        <f>IF(AND(Tabela53[[#This Row],[Odd_real_HHT]]&gt;2.5,Tabela53[[#This Row],[Odd_real_HHT]]&lt;3.3,Tabela53[[#This Row],[xpPT_H_HT]]&gt;1.39,Tabela53[[#This Row],[xpPT_H_HT]]&lt;1.59),1,0)</f>
        <v>0</v>
      </c>
      <c r="AJ13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38" s="28">
        <f>IF(Tabela53[[#This Row],[Método 1]]=1,0,IF(Tabela53[[#This Row],[dif_xp_H_A]]&lt;=0.354,1,IF(Tabela53[[#This Row],[dif_xp_H_A]]&gt;=0.499,1,0)))</f>
        <v>1</v>
      </c>
      <c r="AL13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38" s="29">
        <f>IF(AND(Tabela53[[#This Row],[dif_xp_H_A]]&gt;0.354,(Tabela53[[#This Row],[dif_xp_H_A]]&lt;0.499)),1,0)</f>
        <v>0</v>
      </c>
    </row>
    <row r="139" spans="1:39" x14ac:dyDescent="0.3">
      <c r="A139" s="25">
        <v>8</v>
      </c>
      <c r="B139" s="26">
        <v>1588586</v>
      </c>
      <c r="C139" s="13" t="s">
        <v>14</v>
      </c>
      <c r="D139" s="13" t="s">
        <v>56</v>
      </c>
      <c r="E139" s="27">
        <v>44661.791666666657</v>
      </c>
      <c r="F139" s="13">
        <v>1</v>
      </c>
      <c r="G139" s="13" t="s">
        <v>28</v>
      </c>
      <c r="H139" s="13" t="s">
        <v>20</v>
      </c>
      <c r="I139" s="13" t="str">
        <f>IF(Tabela53[[#This Row],[HT_Goals_A]]&lt;Tabela53[[#This Row],[HT_Goals_H]],"H",IF(Tabela53[[#This Row],[HT_Goals_A]]=Tabela53[[#This Row],[HT_Goals_H]],"D","A"))</f>
        <v>H</v>
      </c>
      <c r="J139" s="13">
        <v>1</v>
      </c>
      <c r="K139" s="13">
        <v>0</v>
      </c>
      <c r="L139" s="13">
        <v>1</v>
      </c>
      <c r="M139" s="13">
        <v>2.25</v>
      </c>
      <c r="N139" s="13">
        <v>2.0499999999999998</v>
      </c>
      <c r="O139" s="13">
        <v>7</v>
      </c>
      <c r="P139" s="4">
        <f>((1/'Método 3'!$M139)+(1/'Método 3'!$N139)+(1/'Método 3'!$O139)-1)</f>
        <v>7.510646535036769E-2</v>
      </c>
      <c r="Q139" s="4">
        <f>'Método 3'!$M139*(1+'Método 3'!$P139)</f>
        <v>2.4189895470383274</v>
      </c>
      <c r="R139" s="4">
        <f>'Método 3'!$N139*(1+'Método 3'!$P139)</f>
        <v>2.2039682539682537</v>
      </c>
      <c r="S139" s="4">
        <f>'Método 3'!$O139*(1+'Método 3'!$P139)</f>
        <v>7.5257452574525736</v>
      </c>
      <c r="T139" s="4">
        <f>IF('Método 3'!$J139&gt;'Método 3'!$K139,3,IF('Método 3'!$K139='Método 3'!$J139,1,0))</f>
        <v>3</v>
      </c>
      <c r="U139" s="4">
        <f>IF('Método 3'!$J139&lt;'Método 3'!$K139,3,IF('Método 3'!$K139='Método 3'!$J139,1,0))</f>
        <v>0</v>
      </c>
      <c r="V139" s="4">
        <f>(1/'Método 3'!$Q139)*3+(1/'Método 3'!$R139)*1</f>
        <v>1.693914296002881</v>
      </c>
      <c r="W139" s="4">
        <f>(1/'Método 3'!$S139)*3+(1/'Método 3'!$R139)*1</f>
        <v>0.85235866042491915</v>
      </c>
      <c r="X139" s="4">
        <f>COUNTIF($G$1:G138,G139)+1</f>
        <v>8</v>
      </c>
      <c r="Y139" s="4">
        <f>COUNTIF($H$1:H138,H139)+1</f>
        <v>7</v>
      </c>
      <c r="Z139" s="2">
        <f>IFERROR(AVERAGEIFS($T$1:T138,$G$1:G138,G139,$X$1:X138,"&gt;="&amp;(X139-5)),"")</f>
        <v>1</v>
      </c>
      <c r="AA139" s="2">
        <f>IFERROR(AVERAGEIFS($U$1:U138,$H$1:H138,H139,$Y$1:Y138,"&gt;="&amp;(Y139-5)),"")</f>
        <v>1</v>
      </c>
      <c r="AB139" s="2">
        <f>IFERROR(AVERAGEIFS($V$1:V138,$J$1:J138,J139,$Z$1:Z138,"&gt;="&amp;(Z139-5)),"")</f>
        <v>1.4755695404053331</v>
      </c>
      <c r="AC139" s="2">
        <f>IFERROR(AVERAGEIFS($W$1:W138,$K$1:K138,K139,$AA$1:AA138,"&gt;="&amp;(AA139-5)),"")</f>
        <v>1.0700680857249703</v>
      </c>
      <c r="AD139" s="13">
        <f>Tabela53[[#This Row],[md_exPT_H_6]]-Tabela53[[#This Row],[md_exPT_A_6]]</f>
        <v>0.40550145468036281</v>
      </c>
      <c r="AE139" s="14">
        <f>IF(Tabela53[[#This Row],[HT_Goals_H]]&gt;Tabela53[[#This Row],[HT_Goals_A]],Tabela53[[#This Row],[HT_Odds_H]]-1,-1)</f>
        <v>1.25</v>
      </c>
      <c r="AF139" s="14">
        <f>IF(Tabela53[[#This Row],[HT_Goals_H]]=Tabela53[[#This Row],[HT_Goals_A]],Tabela53[[#This Row],[HT_Odds_H]]-1,-1)</f>
        <v>-1</v>
      </c>
      <c r="AG139" s="14">
        <f>IF(Tabela53[[#This Row],[HT_Goals_H]]&lt;Tabela53[[#This Row],[HT_Goals_A]],Tabela53[[#This Row],[HT_Odds_H]]-1,-1)</f>
        <v>-1</v>
      </c>
      <c r="AH13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39" s="13">
        <f>IF(AND(Tabela53[[#This Row],[Odd_real_HHT]]&gt;2.5,Tabela53[[#This Row],[Odd_real_HHT]]&lt;3.3,Tabela53[[#This Row],[xpPT_H_HT]]&gt;1.39,Tabela53[[#This Row],[xpPT_H_HT]]&lt;1.59),1,0)</f>
        <v>0</v>
      </c>
      <c r="AJ13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39" s="28">
        <f>IF(Tabela53[[#This Row],[Método 1]]=1,0,IF(Tabela53[[#This Row],[dif_xp_H_A]]&lt;=0.354,1,IF(Tabela53[[#This Row],[dif_xp_H_A]]&gt;=0.499,1,0)))</f>
        <v>0</v>
      </c>
      <c r="AL139" s="29">
        <f>IF(AND(Tabela53[[#This Row],[Método_3]]=1,Tabela53[[#This Row],[Pontos_H_HT]]=3),(Tabela53[[#This Row],[HT_Odds_H]]-1),IF(AND(Tabela53[[#This Row],[Método_3]]=1,Tabela53[[#This Row],[Pontos_H_HT]]&lt;&gt;3),(-1),0))</f>
        <v>1.25</v>
      </c>
      <c r="AM139" s="29">
        <f>IF(AND(Tabela53[[#This Row],[dif_xp_H_A]]&gt;0.354,(Tabela53[[#This Row],[dif_xp_H_A]]&lt;0.499)),1,0)</f>
        <v>1</v>
      </c>
    </row>
    <row r="140" spans="1:39" hidden="1" x14ac:dyDescent="0.3">
      <c r="A140" s="25">
        <v>9</v>
      </c>
      <c r="B140" s="26">
        <v>1588592</v>
      </c>
      <c r="C140" s="13" t="s">
        <v>14</v>
      </c>
      <c r="D140" s="13" t="s">
        <v>56</v>
      </c>
      <c r="E140" s="27">
        <v>44661.791666666657</v>
      </c>
      <c r="F140" s="13">
        <v>1</v>
      </c>
      <c r="G140" s="13" t="s">
        <v>59</v>
      </c>
      <c r="H140" s="13" t="s">
        <v>17</v>
      </c>
      <c r="I140" s="13" t="str">
        <f>IF(Tabela53[[#This Row],[HT_Goals_A]]&lt;Tabela53[[#This Row],[HT_Goals_H]],"H",IF(Tabela53[[#This Row],[HT_Goals_A]]=Tabela53[[#This Row],[HT_Goals_H]],"D","A"))</f>
        <v>D</v>
      </c>
      <c r="J140" s="13">
        <v>0</v>
      </c>
      <c r="K140" s="13">
        <v>0</v>
      </c>
      <c r="L140" s="13">
        <v>0</v>
      </c>
      <c r="M140" s="13">
        <v>3.75</v>
      </c>
      <c r="N140" s="13">
        <v>1.91</v>
      </c>
      <c r="O140" s="13">
        <v>3.4</v>
      </c>
      <c r="P140" s="4">
        <f>((1/'Método 3'!$M140)+(1/'Método 3'!$N140)+(1/'Método 3'!$O140)-1)</f>
        <v>8.434452314957408E-2</v>
      </c>
      <c r="Q140" s="4">
        <f>'Método 3'!$M140*(1+'Método 3'!$P140)</f>
        <v>4.0662919618109026</v>
      </c>
      <c r="R140" s="4">
        <f>'Método 3'!$N140*(1+'Método 3'!$P140)</f>
        <v>2.0710980392156864</v>
      </c>
      <c r="S140" s="4">
        <f>'Método 3'!$O140*(1+'Método 3'!$P140)</f>
        <v>3.6867713787085519</v>
      </c>
      <c r="T140" s="4">
        <f>IF('Método 3'!$J140&gt;'Método 3'!$K140,3,IF('Método 3'!$K140='Método 3'!$J140,1,0))</f>
        <v>1</v>
      </c>
      <c r="U140" s="4">
        <f>IF('Método 3'!$J140&lt;'Método 3'!$K140,3,IF('Método 3'!$K140='Método 3'!$J140,1,0))</f>
        <v>1</v>
      </c>
      <c r="V140" s="4">
        <f>(1/'Método 3'!$Q140)*3+(1/'Método 3'!$R140)*1</f>
        <v>1.2206085622858007</v>
      </c>
      <c r="W140" s="4">
        <f>(1/'Método 3'!$S140)*3+(1/'Método 3'!$R140)*1</f>
        <v>1.2965557722530436</v>
      </c>
      <c r="X140" s="4">
        <f>COUNTIF($G$1:G139,G140)+1</f>
        <v>1</v>
      </c>
      <c r="Y140" s="4">
        <f>COUNTIF($H$1:H139,H140)+1</f>
        <v>7</v>
      </c>
      <c r="Z140" s="2" t="str">
        <f>IFERROR(AVERAGEIFS($T$1:T139,$G$1:G139,G140,$X$1:X139,"&gt;="&amp;(X140-5)),"")</f>
        <v/>
      </c>
      <c r="AA140" s="2">
        <f>IFERROR(AVERAGEIFS($U$1:U139,$H$1:H139,H140,$Y$1:Y139,"&gt;="&amp;(Y140-5)),"")</f>
        <v>0.2</v>
      </c>
      <c r="AB140" s="2" t="str">
        <f>IFERROR(AVERAGEIFS($V$1:V139,$J$1:J139,J140,$Z$1:Z139,"&gt;="&amp;(Z140-5)),"")</f>
        <v/>
      </c>
      <c r="AC140" s="2">
        <f>IFERROR(AVERAGEIFS($W$1:W139,$K$1:K139,K140,$AA$1:AA139,"&gt;="&amp;(AA140-5)),"")</f>
        <v>1.0667187099511235</v>
      </c>
      <c r="AD140" s="13" t="e">
        <f>Tabela53[[#This Row],[md_exPT_H_6]]-Tabela53[[#This Row],[md_exPT_A_6]]</f>
        <v>#VALUE!</v>
      </c>
      <c r="AE140" s="14">
        <f>IF(Tabela53[[#This Row],[HT_Goals_H]]&gt;Tabela53[[#This Row],[HT_Goals_A]],Tabela53[[#This Row],[HT_Odds_H]]-1,-1)</f>
        <v>-1</v>
      </c>
      <c r="AF140" s="14">
        <f>IF(Tabela53[[#This Row],[HT_Goals_H]]=Tabela53[[#This Row],[HT_Goals_A]],Tabela53[[#This Row],[HT_Odds_H]]-1,-1)</f>
        <v>2.75</v>
      </c>
      <c r="AG140" s="14">
        <f>IF(Tabela53[[#This Row],[HT_Goals_H]]&lt;Tabela53[[#This Row],[HT_Goals_A]],Tabela53[[#This Row],[HT_Odds_H]]-1,-1)</f>
        <v>-1</v>
      </c>
      <c r="AH14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0" s="13">
        <f>IF(AND(Tabela53[[#This Row],[Odd_real_HHT]]&gt;2.5,Tabela53[[#This Row],[Odd_real_HHT]]&lt;3.3,Tabela53[[#This Row],[xpPT_H_HT]]&gt;1.39,Tabela53[[#This Row],[xpPT_H_HT]]&lt;1.59),1,0)</f>
        <v>0</v>
      </c>
      <c r="AJ140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40" s="28" t="e">
        <f>IF(Tabela53[[#This Row],[Método 1]]=1,0,IF(Tabela53[[#This Row],[dif_xp_H_A]]&lt;=0.354,1,IF(Tabela53[[#This Row],[dif_xp_H_A]]&gt;=0.499,1,0)))</f>
        <v>#VALUE!</v>
      </c>
      <c r="AL140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0" s="29" t="e">
        <f>IF(AND(Tabela53[[#This Row],[dif_xp_H_A]]&gt;0.354,(Tabela53[[#This Row],[dif_xp_H_A]]&lt;0.499)),1,0)</f>
        <v>#VALUE!</v>
      </c>
    </row>
    <row r="141" spans="1:39" hidden="1" x14ac:dyDescent="0.3">
      <c r="A141" s="25">
        <v>10</v>
      </c>
      <c r="B141" s="26">
        <v>1588589</v>
      </c>
      <c r="C141" s="13" t="s">
        <v>14</v>
      </c>
      <c r="D141" s="13" t="s">
        <v>56</v>
      </c>
      <c r="E141" s="27">
        <v>44662.833333333343</v>
      </c>
      <c r="F141" s="13">
        <v>1</v>
      </c>
      <c r="G141" s="13" t="s">
        <v>60</v>
      </c>
      <c r="H141" s="13" t="s">
        <v>19</v>
      </c>
      <c r="I141" s="13" t="str">
        <f>IF(Tabela53[[#This Row],[HT_Goals_A]]&lt;Tabela53[[#This Row],[HT_Goals_H]],"H",IF(Tabela53[[#This Row],[HT_Goals_A]]=Tabela53[[#This Row],[HT_Goals_H]],"D","A"))</f>
        <v>D</v>
      </c>
      <c r="J141" s="13">
        <v>1</v>
      </c>
      <c r="K141" s="13">
        <v>1</v>
      </c>
      <c r="L141" s="13">
        <v>2</v>
      </c>
      <c r="M141" s="13">
        <v>3.5</v>
      </c>
      <c r="N141" s="13">
        <v>1.98</v>
      </c>
      <c r="O141" s="13">
        <v>3.1</v>
      </c>
      <c r="P141" s="4">
        <f>((1/'Método 3'!$M141)+(1/'Método 3'!$N141)+(1/'Método 3'!$O141)-1)</f>
        <v>0.11334543592608104</v>
      </c>
      <c r="Q141" s="4">
        <f>'Método 3'!$M141*(1+'Método 3'!$P141)</f>
        <v>3.8967090257412837</v>
      </c>
      <c r="R141" s="4">
        <f>'Método 3'!$N141*(1+'Método 3'!$P141)</f>
        <v>2.2044239631336406</v>
      </c>
      <c r="S141" s="4">
        <f>'Método 3'!$O141*(1+'Método 3'!$P141)</f>
        <v>3.4513708513708514</v>
      </c>
      <c r="T141" s="4">
        <f>IF('Método 3'!$J141&gt;'Método 3'!$K141,3,IF('Método 3'!$K141='Método 3'!$J141,1,0))</f>
        <v>1</v>
      </c>
      <c r="U141" s="4">
        <f>IF('Método 3'!$J141&lt;'Método 3'!$K141,3,IF('Método 3'!$K141='Método 3'!$J141,1,0))</f>
        <v>1</v>
      </c>
      <c r="V141" s="4">
        <f>(1/'Método 3'!$Q141)*3+(1/'Método 3'!$R141)*1</f>
        <v>1.2235136717116815</v>
      </c>
      <c r="W141" s="4">
        <f>(1/'Método 3'!$S141)*3+(1/'Método 3'!$R141)*1</f>
        <v>1.3228530813613177</v>
      </c>
      <c r="X141" s="4">
        <f>COUNTIF($G$1:G140,G141)+1</f>
        <v>1</v>
      </c>
      <c r="Y141" s="4">
        <f>COUNTIF($H$1:H140,H141)+1</f>
        <v>7</v>
      </c>
      <c r="Z141" s="2" t="str">
        <f>IFERROR(AVERAGEIFS($T$1:T140,$G$1:G140,G141,$X$1:X140,"&gt;="&amp;(X141-5)),"")</f>
        <v/>
      </c>
      <c r="AA141" s="2">
        <f>IFERROR(AVERAGEIFS($U$1:U140,$H$1:H140,H141,$Y$1:Y140,"&gt;="&amp;(Y141-5)),"")</f>
        <v>1.2</v>
      </c>
      <c r="AB141" s="2" t="str">
        <f>IFERROR(AVERAGEIFS($V$1:V140,$J$1:J140,J141,$Z$1:Z140,"&gt;="&amp;(Z141-5)),"")</f>
        <v/>
      </c>
      <c r="AC141" s="2">
        <f>IFERROR(AVERAGEIFS($W$1:W140,$K$1:K140,K141,$AA$1:AA140,"&gt;="&amp;(AA141-5)),"")</f>
        <v>1.1242019957785681</v>
      </c>
      <c r="AD141" s="13" t="e">
        <f>Tabela53[[#This Row],[md_exPT_H_6]]-Tabela53[[#This Row],[md_exPT_A_6]]</f>
        <v>#VALUE!</v>
      </c>
      <c r="AE141" s="14">
        <f>IF(Tabela53[[#This Row],[HT_Goals_H]]&gt;Tabela53[[#This Row],[HT_Goals_A]],Tabela53[[#This Row],[HT_Odds_H]]-1,-1)</f>
        <v>-1</v>
      </c>
      <c r="AF141" s="14">
        <f>IF(Tabela53[[#This Row],[HT_Goals_H]]=Tabela53[[#This Row],[HT_Goals_A]],Tabela53[[#This Row],[HT_Odds_H]]-1,-1)</f>
        <v>2.5</v>
      </c>
      <c r="AG141" s="14">
        <f>IF(Tabela53[[#This Row],[HT_Goals_H]]&lt;Tabela53[[#This Row],[HT_Goals_A]],Tabela53[[#This Row],[HT_Odds_H]]-1,-1)</f>
        <v>-1</v>
      </c>
      <c r="AH14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1" s="13">
        <f>IF(AND(Tabela53[[#This Row],[Odd_real_HHT]]&gt;2.5,Tabela53[[#This Row],[Odd_real_HHT]]&lt;3.3,Tabela53[[#This Row],[xpPT_H_HT]]&gt;1.39,Tabela53[[#This Row],[xpPT_H_HT]]&lt;1.59),1,0)</f>
        <v>0</v>
      </c>
      <c r="AJ141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41" s="28" t="e">
        <f>IF(Tabela53[[#This Row],[Método 1]]=1,0,IF(Tabela53[[#This Row],[dif_xp_H_A]]&lt;=0.354,1,IF(Tabela53[[#This Row],[dif_xp_H_A]]&gt;=0.499,1,0)))</f>
        <v>#VALUE!</v>
      </c>
      <c r="AL141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1" s="29" t="e">
        <f>IF(AND(Tabela53[[#This Row],[dif_xp_H_A]]&gt;0.354,(Tabela53[[#This Row],[dif_xp_H_A]]&lt;0.499)),1,0)</f>
        <v>#VALUE!</v>
      </c>
    </row>
    <row r="142" spans="1:39" x14ac:dyDescent="0.3">
      <c r="A142" s="25">
        <v>11</v>
      </c>
      <c r="B142" s="26">
        <v>1588601</v>
      </c>
      <c r="C142" s="13" t="s">
        <v>14</v>
      </c>
      <c r="D142" s="13" t="s">
        <v>56</v>
      </c>
      <c r="E142" s="27">
        <v>44667.6875</v>
      </c>
      <c r="F142" s="13">
        <v>2</v>
      </c>
      <c r="G142" s="13" t="s">
        <v>34</v>
      </c>
      <c r="H142" s="13" t="s">
        <v>16</v>
      </c>
      <c r="I142" s="13" t="str">
        <f>IF(Tabela53[[#This Row],[HT_Goals_A]]&lt;Tabela53[[#This Row],[HT_Goals_H]],"H",IF(Tabela53[[#This Row],[HT_Goals_A]]=Tabela53[[#This Row],[HT_Goals_H]],"D","A"))</f>
        <v>D</v>
      </c>
      <c r="J142" s="13">
        <v>0</v>
      </c>
      <c r="K142" s="13">
        <v>0</v>
      </c>
      <c r="L142" s="13">
        <v>0</v>
      </c>
      <c r="M142" s="13">
        <v>6</v>
      </c>
      <c r="N142" s="13">
        <v>1.95</v>
      </c>
      <c r="O142" s="13">
        <v>2.25</v>
      </c>
      <c r="P142" s="4">
        <f>((1/'Método 3'!$M142)+(1/'Método 3'!$N142)+(1/'Método 3'!$O142)-1)</f>
        <v>0.12393162393162394</v>
      </c>
      <c r="Q142" s="4">
        <f>'Método 3'!$M142*(1+'Método 3'!$P142)</f>
        <v>6.7435897435897436</v>
      </c>
      <c r="R142" s="4">
        <f>'Método 3'!$N142*(1+'Método 3'!$P142)</f>
        <v>2.1916666666666664</v>
      </c>
      <c r="S142" s="4">
        <f>'Método 3'!$O142*(1+'Método 3'!$P142)</f>
        <v>2.5288461538461537</v>
      </c>
      <c r="T142" s="4">
        <f>IF('Método 3'!$J142&gt;'Método 3'!$K142,3,IF('Método 3'!$K142='Método 3'!$J142,1,0))</f>
        <v>1</v>
      </c>
      <c r="U142" s="4">
        <f>IF('Método 3'!$J142&lt;'Método 3'!$K142,3,IF('Método 3'!$K142='Método 3'!$J142,1,0))</f>
        <v>1</v>
      </c>
      <c r="V142" s="4">
        <f>(1/'Método 3'!$Q142)*3+(1/'Método 3'!$R142)*1</f>
        <v>0.90114068441064643</v>
      </c>
      <c r="W142" s="4">
        <f>(1/'Método 3'!$S142)*3+(1/'Método 3'!$R142)*1</f>
        <v>1.6425855513307985</v>
      </c>
      <c r="X142" s="4">
        <f>COUNTIF($G$1:G141,G142)+1</f>
        <v>7</v>
      </c>
      <c r="Y142" s="4">
        <f>COUNTIF($H$1:H141,H142)+1</f>
        <v>8</v>
      </c>
      <c r="Z142" s="2">
        <f>IFERROR(AVERAGEIFS($T$1:T141,$G$1:G141,G142,$X$1:X141,"&gt;="&amp;(X142-5)),"")</f>
        <v>0.6</v>
      </c>
      <c r="AA142" s="2">
        <f>IFERROR(AVERAGEIFS($U$1:U141,$H$1:H141,H142,$Y$1:Y141,"&gt;="&amp;(Y142-5)),"")</f>
        <v>1.6</v>
      </c>
      <c r="AB142" s="2">
        <f>IFERROR(AVERAGEIFS($V$1:V141,$J$1:J141,J142,$Z$1:Z141,"&gt;="&amp;(Z142-5)),"")</f>
        <v>1.4399619239260273</v>
      </c>
      <c r="AC142" s="2">
        <f>IFERROR(AVERAGEIFS($W$1:W141,$K$1:K141,K142,$AA$1:AA141,"&gt;="&amp;(AA142-5)),"")</f>
        <v>1.0702010896829708</v>
      </c>
      <c r="AD142" s="13">
        <f>Tabela53[[#This Row],[md_exPT_H_6]]-Tabela53[[#This Row],[md_exPT_A_6]]</f>
        <v>0.3697608342430565</v>
      </c>
      <c r="AE142" s="14">
        <f>IF(Tabela53[[#This Row],[HT_Goals_H]]&gt;Tabela53[[#This Row],[HT_Goals_A]],Tabela53[[#This Row],[HT_Odds_H]]-1,-1)</f>
        <v>-1</v>
      </c>
      <c r="AF142" s="14">
        <f>IF(Tabela53[[#This Row],[HT_Goals_H]]=Tabela53[[#This Row],[HT_Goals_A]],Tabela53[[#This Row],[HT_Odds_H]]-1,-1)</f>
        <v>5</v>
      </c>
      <c r="AG142" s="14">
        <f>IF(Tabela53[[#This Row],[HT_Goals_H]]&lt;Tabela53[[#This Row],[HT_Goals_A]],Tabela53[[#This Row],[HT_Odds_H]]-1,-1)</f>
        <v>-1</v>
      </c>
      <c r="AH14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2" s="13">
        <f>IF(AND(Tabela53[[#This Row],[Odd_real_HHT]]&gt;2.5,Tabela53[[#This Row],[Odd_real_HHT]]&lt;3.3,Tabela53[[#This Row],[xpPT_H_HT]]&gt;1.39,Tabela53[[#This Row],[xpPT_H_HT]]&lt;1.59),1,0)</f>
        <v>0</v>
      </c>
      <c r="AJ14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42" s="28">
        <f>IF(Tabela53[[#This Row],[Método 1]]=1,0,IF(Tabela53[[#This Row],[dif_xp_H_A]]&lt;=0.354,1,IF(Tabela53[[#This Row],[dif_xp_H_A]]&gt;=0.499,1,0)))</f>
        <v>0</v>
      </c>
      <c r="AL142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42" s="29">
        <f>IF(AND(Tabela53[[#This Row],[dif_xp_H_A]]&gt;0.354,(Tabela53[[#This Row],[dif_xp_H_A]]&lt;0.499)),1,0)</f>
        <v>1</v>
      </c>
    </row>
    <row r="143" spans="1:39" hidden="1" x14ac:dyDescent="0.3">
      <c r="A143" s="25">
        <v>12</v>
      </c>
      <c r="B143" s="26">
        <v>1588594</v>
      </c>
      <c r="C143" s="13" t="s">
        <v>14</v>
      </c>
      <c r="D143" s="13" t="s">
        <v>56</v>
      </c>
      <c r="E143" s="27">
        <v>44667.791666666657</v>
      </c>
      <c r="F143" s="13">
        <v>2</v>
      </c>
      <c r="G143" s="13" t="s">
        <v>17</v>
      </c>
      <c r="H143" s="13" t="s">
        <v>60</v>
      </c>
      <c r="I143" s="13" t="str">
        <f>IF(Tabela53[[#This Row],[HT_Goals_A]]&lt;Tabela53[[#This Row],[HT_Goals_H]],"H",IF(Tabela53[[#This Row],[HT_Goals_A]]=Tabela53[[#This Row],[HT_Goals_H]],"D","A"))</f>
        <v>H</v>
      </c>
      <c r="J143" s="13">
        <v>2</v>
      </c>
      <c r="K143" s="13">
        <v>0</v>
      </c>
      <c r="L143" s="13">
        <v>2</v>
      </c>
      <c r="M143" s="13">
        <v>2.5</v>
      </c>
      <c r="N143" s="13">
        <v>1.83</v>
      </c>
      <c r="O143" s="13">
        <v>5.5</v>
      </c>
      <c r="P143" s="4">
        <f>((1/'Método 3'!$M143)+(1/'Método 3'!$N143)+(1/'Método 3'!$O143)-1)</f>
        <v>0.12826626924987572</v>
      </c>
      <c r="Q143" s="4">
        <f>'Método 3'!$M143*(1+'Método 3'!$P143)</f>
        <v>2.8206656731246893</v>
      </c>
      <c r="R143" s="4">
        <f>'Método 3'!$N143*(1+'Método 3'!$P143)</f>
        <v>2.0647272727272727</v>
      </c>
      <c r="S143" s="4">
        <f>'Método 3'!$O143*(1+'Método 3'!$P143)</f>
        <v>6.2054644808743165</v>
      </c>
      <c r="T143" s="4">
        <f>IF('Método 3'!$J143&gt;'Método 3'!$K143,3,IF('Método 3'!$K143='Método 3'!$J143,1,0))</f>
        <v>3</v>
      </c>
      <c r="U143" s="4">
        <f>IF('Método 3'!$J143&lt;'Método 3'!$K143,3,IF('Método 3'!$K143='Método 3'!$J143,1,0))</f>
        <v>0</v>
      </c>
      <c r="V143" s="4">
        <f>(1/'Método 3'!$Q143)*3+(1/'Método 3'!$R143)*1</f>
        <v>1.5479041916167666</v>
      </c>
      <c r="W143" s="4">
        <f>(1/'Método 3'!$S143)*3+(1/'Método 3'!$R143)*1</f>
        <v>0.96777034166960196</v>
      </c>
      <c r="X143" s="4">
        <f>COUNTIF($G$1:G142,G143)+1</f>
        <v>8</v>
      </c>
      <c r="Y143" s="4">
        <f>COUNTIF($H$1:H142,H143)+1</f>
        <v>1</v>
      </c>
      <c r="Z143" s="2">
        <f>IFERROR(AVERAGEIFS($T$1:T142,$G$1:G142,G143,$X$1:X142,"&gt;="&amp;(X143-5)),"")</f>
        <v>1.4</v>
      </c>
      <c r="AA143" s="2" t="str">
        <f>IFERROR(AVERAGEIFS($U$1:U142,$H$1:H142,H143,$Y$1:Y142,"&gt;="&amp;(Y143-5)),"")</f>
        <v/>
      </c>
      <c r="AB143" s="2">
        <f>IFERROR(AVERAGEIFS($V$1:V142,$J$1:J142,J143,$Z$1:Z142,"&gt;="&amp;(Z143-5)),"")</f>
        <v>1.5497637643834155</v>
      </c>
      <c r="AC143" s="2" t="str">
        <f>IFERROR(AVERAGEIFS($W$1:W142,$K$1:K142,K143,$AA$1:AA142,"&gt;="&amp;(AA143-5)),"")</f>
        <v/>
      </c>
      <c r="AD143" s="13" t="e">
        <f>Tabela53[[#This Row],[md_exPT_H_6]]-Tabela53[[#This Row],[md_exPT_A_6]]</f>
        <v>#VALUE!</v>
      </c>
      <c r="AE143" s="14">
        <f>IF(Tabela53[[#This Row],[HT_Goals_H]]&gt;Tabela53[[#This Row],[HT_Goals_A]],Tabela53[[#This Row],[HT_Odds_H]]-1,-1)</f>
        <v>1.5</v>
      </c>
      <c r="AF143" s="14">
        <f>IF(Tabela53[[#This Row],[HT_Goals_H]]=Tabela53[[#This Row],[HT_Goals_A]],Tabela53[[#This Row],[HT_Odds_H]]-1,-1)</f>
        <v>-1</v>
      </c>
      <c r="AG143" s="14">
        <f>IF(Tabela53[[#This Row],[HT_Goals_H]]&lt;Tabela53[[#This Row],[HT_Goals_A]],Tabela53[[#This Row],[HT_Odds_H]]-1,-1)</f>
        <v>-1</v>
      </c>
      <c r="AH143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143" s="13">
        <f>IF(AND(Tabela53[[#This Row],[Odd_real_HHT]]&gt;2.5,Tabela53[[#This Row],[Odd_real_HHT]]&lt;3.3,Tabela53[[#This Row],[xpPT_H_HT]]&gt;1.39,Tabela53[[#This Row],[xpPT_H_HT]]&lt;1.59),1,0)</f>
        <v>1</v>
      </c>
      <c r="AJ14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43" s="28">
        <f>IF(Tabela53[[#This Row],[Método 1]]=1,0,IF(Tabela53[[#This Row],[dif_xp_H_A]]&lt;=0.354,1,IF(Tabela53[[#This Row],[dif_xp_H_A]]&gt;=0.499,1,0)))</f>
        <v>0</v>
      </c>
      <c r="AL143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3" s="29" t="e">
        <f>IF(AND(Tabela53[[#This Row],[dif_xp_H_A]]&gt;0.354,(Tabela53[[#This Row],[dif_xp_H_A]]&lt;0.499)),1,0)</f>
        <v>#VALUE!</v>
      </c>
    </row>
    <row r="144" spans="1:39" hidden="1" x14ac:dyDescent="0.3">
      <c r="A144" s="25">
        <v>13</v>
      </c>
      <c r="B144" s="26">
        <v>1588597</v>
      </c>
      <c r="C144" s="13" t="s">
        <v>14</v>
      </c>
      <c r="D144" s="13" t="s">
        <v>56</v>
      </c>
      <c r="E144" s="27">
        <v>44667.791666666657</v>
      </c>
      <c r="F144" s="13">
        <v>2</v>
      </c>
      <c r="G144" s="13" t="s">
        <v>24</v>
      </c>
      <c r="H144" s="13" t="s">
        <v>59</v>
      </c>
      <c r="I144" s="13" t="str">
        <f>IF(Tabela53[[#This Row],[HT_Goals_A]]&lt;Tabela53[[#This Row],[HT_Goals_H]],"H",IF(Tabela53[[#This Row],[HT_Goals_A]]=Tabela53[[#This Row],[HT_Goals_H]],"D","A"))</f>
        <v>H</v>
      </c>
      <c r="J144" s="13">
        <v>2</v>
      </c>
      <c r="K144" s="13">
        <v>0</v>
      </c>
      <c r="L144" s="13">
        <v>2</v>
      </c>
      <c r="M144" s="13">
        <v>2.0499999999999998</v>
      </c>
      <c r="N144" s="13">
        <v>1.91</v>
      </c>
      <c r="O144" s="13">
        <v>9</v>
      </c>
      <c r="P144" s="4">
        <f>((1/'Método 3'!$M144)+(1/'Método 3'!$N144)+(1/'Método 3'!$O144)-1)</f>
        <v>0.12247619858397552</v>
      </c>
      <c r="Q144" s="4">
        <f>'Método 3'!$M144*(1+'Método 3'!$P144)</f>
        <v>2.3010762070971498</v>
      </c>
      <c r="R144" s="4">
        <f>'Método 3'!$N144*(1+'Método 3'!$P144)</f>
        <v>2.1439295392953932</v>
      </c>
      <c r="S144" s="4">
        <f>'Método 3'!$O144*(1+'Método 3'!$P144)</f>
        <v>10.102285787255779</v>
      </c>
      <c r="T144" s="4">
        <f>IF('Método 3'!$J144&gt;'Método 3'!$K144,3,IF('Método 3'!$K144='Método 3'!$J144,1,0))</f>
        <v>3</v>
      </c>
      <c r="U144" s="4">
        <f>IF('Método 3'!$J144&lt;'Método 3'!$K144,3,IF('Método 3'!$K144='Método 3'!$J144,1,0))</f>
        <v>0</v>
      </c>
      <c r="V144" s="4">
        <f>(1/'Método 3'!$Q144)*3+(1/'Método 3'!$R144)*1</f>
        <v>1.7701710255211032</v>
      </c>
      <c r="W144" s="4">
        <f>(1/'Método 3'!$S144)*3+(1/'Método 3'!$R144)*1</f>
        <v>0.76339573510636949</v>
      </c>
      <c r="X144" s="4">
        <f>COUNTIF($G$1:G143,G144)+1</f>
        <v>7</v>
      </c>
      <c r="Y144" s="4">
        <f>COUNTIF($H$1:H143,H144)+1</f>
        <v>1</v>
      </c>
      <c r="Z144" s="2">
        <f>IFERROR(AVERAGEIFS($T$1:T143,$G$1:G143,G144,$X$1:X143,"&gt;="&amp;(X144-5)),"")</f>
        <v>0.8</v>
      </c>
      <c r="AA144" s="2" t="str">
        <f>IFERROR(AVERAGEIFS($U$1:U143,$H$1:H143,H144,$Y$1:Y143,"&gt;="&amp;(Y144-5)),"")</f>
        <v/>
      </c>
      <c r="AB144" s="2">
        <f>IFERROR(AVERAGEIFS($V$1:V143,$J$1:J143,J144,$Z$1:Z143,"&gt;="&amp;(Z144-5)),"")</f>
        <v>1.5496397928656387</v>
      </c>
      <c r="AC144" s="2" t="str">
        <f>IFERROR(AVERAGEIFS($W$1:W143,$K$1:K143,K144,$AA$1:AA143,"&gt;="&amp;(AA144-5)),"")</f>
        <v/>
      </c>
      <c r="AD144" s="13" t="e">
        <f>Tabela53[[#This Row],[md_exPT_H_6]]-Tabela53[[#This Row],[md_exPT_A_6]]</f>
        <v>#VALUE!</v>
      </c>
      <c r="AE144" s="14">
        <f>IF(Tabela53[[#This Row],[HT_Goals_H]]&gt;Tabela53[[#This Row],[HT_Goals_A]],Tabela53[[#This Row],[HT_Odds_H]]-1,-1)</f>
        <v>1.0499999999999998</v>
      </c>
      <c r="AF144" s="14">
        <f>IF(Tabela53[[#This Row],[HT_Goals_H]]=Tabela53[[#This Row],[HT_Goals_A]],Tabela53[[#This Row],[HT_Odds_H]]-1,-1)</f>
        <v>-1</v>
      </c>
      <c r="AG144" s="14">
        <f>IF(Tabela53[[#This Row],[HT_Goals_H]]&lt;Tabela53[[#This Row],[HT_Goals_A]],Tabela53[[#This Row],[HT_Odds_H]]-1,-1)</f>
        <v>-1</v>
      </c>
      <c r="AH14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4" s="13">
        <f>IF(AND(Tabela53[[#This Row],[Odd_real_HHT]]&gt;2.5,Tabela53[[#This Row],[Odd_real_HHT]]&lt;3.3,Tabela53[[#This Row],[xpPT_H_HT]]&gt;1.39,Tabela53[[#This Row],[xpPT_H_HT]]&lt;1.59),1,0)</f>
        <v>0</v>
      </c>
      <c r="AJ144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144" s="28" t="e">
        <f>IF(Tabela53[[#This Row],[Método 1]]=1,0,IF(Tabela53[[#This Row],[dif_xp_H_A]]&lt;=0.354,1,IF(Tabela53[[#This Row],[dif_xp_H_A]]&gt;=0.499,1,0)))</f>
        <v>#VALUE!</v>
      </c>
      <c r="AL144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4" s="29" t="e">
        <f>IF(AND(Tabela53[[#This Row],[dif_xp_H_A]]&gt;0.354,(Tabela53[[#This Row],[dif_xp_H_A]]&lt;0.499)),1,0)</f>
        <v>#VALUE!</v>
      </c>
    </row>
    <row r="145" spans="1:39" x14ac:dyDescent="0.3">
      <c r="A145" s="25">
        <v>14</v>
      </c>
      <c r="B145" s="26">
        <v>1588602</v>
      </c>
      <c r="C145" s="13" t="s">
        <v>14</v>
      </c>
      <c r="D145" s="13" t="s">
        <v>56</v>
      </c>
      <c r="E145" s="27">
        <v>44667.875</v>
      </c>
      <c r="F145" s="13">
        <v>2</v>
      </c>
      <c r="G145" s="13" t="s">
        <v>27</v>
      </c>
      <c r="H145" s="13" t="s">
        <v>26</v>
      </c>
      <c r="I145" s="13" t="str">
        <f>IF(Tabela53[[#This Row],[HT_Goals_A]]&lt;Tabela53[[#This Row],[HT_Goals_H]],"H",IF(Tabela53[[#This Row],[HT_Goals_A]]=Tabela53[[#This Row],[HT_Goals_H]],"D","A"))</f>
        <v>D</v>
      </c>
      <c r="J145" s="13">
        <v>0</v>
      </c>
      <c r="K145" s="13">
        <v>0</v>
      </c>
      <c r="L145" s="13">
        <v>0</v>
      </c>
      <c r="M145" s="13">
        <v>3.6</v>
      </c>
      <c r="N145" s="13">
        <v>1.75</v>
      </c>
      <c r="O145" s="13">
        <v>3.5</v>
      </c>
      <c r="P145" s="4">
        <f>((1/'Método 3'!$M145)+(1/'Método 3'!$N145)+(1/'Método 3'!$O145)-1)</f>
        <v>0.13492063492063489</v>
      </c>
      <c r="Q145" s="4">
        <f>'Método 3'!$M145*(1+'Método 3'!$P145)</f>
        <v>4.0857142857142854</v>
      </c>
      <c r="R145" s="4">
        <f>'Método 3'!$N145*(1+'Método 3'!$P145)</f>
        <v>1.9861111111111112</v>
      </c>
      <c r="S145" s="4">
        <f>'Método 3'!$O145*(1+'Método 3'!$P145)</f>
        <v>3.9722222222222223</v>
      </c>
      <c r="T145" s="4">
        <f>IF('Método 3'!$J145&gt;'Método 3'!$K145,3,IF('Método 3'!$K145='Método 3'!$J145,1,0))</f>
        <v>1</v>
      </c>
      <c r="U145" s="4">
        <f>IF('Método 3'!$J145&lt;'Método 3'!$K145,3,IF('Método 3'!$K145='Método 3'!$J145,1,0))</f>
        <v>1</v>
      </c>
      <c r="V145" s="4">
        <f>(1/'Método 3'!$Q145)*3+(1/'Método 3'!$R145)*1</f>
        <v>1.2377622377622377</v>
      </c>
      <c r="W145" s="4">
        <f>(1/'Método 3'!$S145)*3+(1/'Método 3'!$R145)*1</f>
        <v>1.2587412587412588</v>
      </c>
      <c r="X145" s="4">
        <f>COUNTIF($G$1:G144,G145)+1</f>
        <v>7</v>
      </c>
      <c r="Y145" s="4">
        <f>COUNTIF($H$1:H144,H145)+1</f>
        <v>8</v>
      </c>
      <c r="Z145" s="2">
        <f>IFERROR(AVERAGEIFS($T$1:T144,$G$1:G144,G145,$X$1:X144,"&gt;="&amp;(X145-5)),"")</f>
        <v>1.2</v>
      </c>
      <c r="AA145" s="2">
        <f>IFERROR(AVERAGEIFS($U$1:U144,$H$1:H144,H145,$Y$1:Y144,"&gt;="&amp;(Y145-5)),"")</f>
        <v>1.4</v>
      </c>
      <c r="AB145" s="2">
        <f>IFERROR(AVERAGEIFS($V$1:V144,$J$1:J144,J145,$Z$1:Z144,"&gt;="&amp;(Z145-5)),"")</f>
        <v>1.4299837528238908</v>
      </c>
      <c r="AC145" s="2">
        <f>IFERROR(AVERAGEIFS($W$1:W144,$K$1:K144,K145,$AA$1:AA144,"&gt;="&amp;(AA145-5)),"")</f>
        <v>1.0787441413493561</v>
      </c>
      <c r="AD145" s="13">
        <f>Tabela53[[#This Row],[md_exPT_H_6]]-Tabela53[[#This Row],[md_exPT_A_6]]</f>
        <v>0.35123961147453464</v>
      </c>
      <c r="AE145" s="14">
        <f>IF(Tabela53[[#This Row],[HT_Goals_H]]&gt;Tabela53[[#This Row],[HT_Goals_A]],Tabela53[[#This Row],[HT_Odds_H]]-1,-1)</f>
        <v>-1</v>
      </c>
      <c r="AF145" s="14">
        <f>IF(Tabela53[[#This Row],[HT_Goals_H]]=Tabela53[[#This Row],[HT_Goals_A]],Tabela53[[#This Row],[HT_Odds_H]]-1,-1)</f>
        <v>2.6</v>
      </c>
      <c r="AG145" s="14">
        <f>IF(Tabela53[[#This Row],[HT_Goals_H]]&lt;Tabela53[[#This Row],[HT_Goals_A]],Tabela53[[#This Row],[HT_Odds_H]]-1,-1)</f>
        <v>-1</v>
      </c>
      <c r="AH14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5" s="13">
        <f>IF(AND(Tabela53[[#This Row],[Odd_real_HHT]]&gt;2.5,Tabela53[[#This Row],[Odd_real_HHT]]&lt;3.3,Tabela53[[#This Row],[xpPT_H_HT]]&gt;1.39,Tabela53[[#This Row],[xpPT_H_HT]]&lt;1.59),1,0)</f>
        <v>0</v>
      </c>
      <c r="AJ145" s="28">
        <f>IF(AND(Tabela53[[#This Row],[Método_2]]=1,Tabela53[[#This Row],[Pontos_H_HT]]=1),(Tabela53[[#This Row],[HT_Odds_D]]-1),IF(AND(Tabela53[[#This Row],[Método_2]]=1,Tabela53[[#This Row],[Pontos_H_HT]]&lt;&gt;1),(-1),0))</f>
        <v>0.75</v>
      </c>
      <c r="AK145" s="28">
        <f>IF(Tabela53[[#This Row],[Método 1]]=1,0,IF(Tabela53[[#This Row],[dif_xp_H_A]]&lt;=0.354,1,IF(Tabela53[[#This Row],[dif_xp_H_A]]&gt;=0.499,1,0)))</f>
        <v>1</v>
      </c>
      <c r="AL14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45" s="29">
        <f>IF(AND(Tabela53[[#This Row],[dif_xp_H_A]]&gt;0.354,(Tabela53[[#This Row],[dif_xp_H_A]]&lt;0.499)),1,0)</f>
        <v>0</v>
      </c>
    </row>
    <row r="146" spans="1:39" x14ac:dyDescent="0.3">
      <c r="A146" s="25">
        <v>15</v>
      </c>
      <c r="B146" s="26">
        <v>1588598</v>
      </c>
      <c r="C146" s="13" t="s">
        <v>14</v>
      </c>
      <c r="D146" s="13" t="s">
        <v>56</v>
      </c>
      <c r="E146" s="27">
        <v>44668.458333333343</v>
      </c>
      <c r="F146" s="13">
        <v>2</v>
      </c>
      <c r="G146" s="13" t="s">
        <v>31</v>
      </c>
      <c r="H146" s="13" t="s">
        <v>33</v>
      </c>
      <c r="I146" s="13" t="str">
        <f>IF(Tabela53[[#This Row],[HT_Goals_A]]&lt;Tabela53[[#This Row],[HT_Goals_H]],"H",IF(Tabela53[[#This Row],[HT_Goals_A]]=Tabela53[[#This Row],[HT_Goals_H]],"D","A"))</f>
        <v>H</v>
      </c>
      <c r="J146" s="13">
        <v>2</v>
      </c>
      <c r="K146" s="13">
        <v>1</v>
      </c>
      <c r="L146" s="13">
        <v>3</v>
      </c>
      <c r="M146" s="13">
        <v>2.65</v>
      </c>
      <c r="N146" s="13">
        <v>1.9</v>
      </c>
      <c r="O146" s="13">
        <v>4.8</v>
      </c>
      <c r="P146" s="4">
        <f>((1/'Método 3'!$M146)+(1/'Método 3'!$N146)+(1/'Método 3'!$O146)-1)</f>
        <v>0.1120076133730552</v>
      </c>
      <c r="Q146" s="4">
        <f>'Método 3'!$M146*(1+'Método 3'!$P146)</f>
        <v>2.9468201754385963</v>
      </c>
      <c r="R146" s="4">
        <f>'Método 3'!$N146*(1+'Método 3'!$P146)</f>
        <v>2.1128144654088046</v>
      </c>
      <c r="S146" s="4">
        <f>'Método 3'!$O146*(1+'Método 3'!$P146)</f>
        <v>5.3376365441906648</v>
      </c>
      <c r="T146" s="4">
        <f>IF('Método 3'!$J146&gt;'Método 3'!$K146,3,IF('Método 3'!$K146='Método 3'!$J146,1,0))</f>
        <v>3</v>
      </c>
      <c r="U146" s="4">
        <f>IF('Método 3'!$J146&lt;'Método 3'!$K146,3,IF('Método 3'!$K146='Método 3'!$J146,1,0))</f>
        <v>0</v>
      </c>
      <c r="V146" s="4">
        <f>(1/'Método 3'!$Q146)*3+(1/'Método 3'!$R146)*1</f>
        <v>1.4913488372093027</v>
      </c>
      <c r="W146" s="4">
        <f>(1/'Método 3'!$S146)*3+(1/'Método 3'!$R146)*1</f>
        <v>1.0353488372093025</v>
      </c>
      <c r="X146" s="4">
        <f>COUNTIF($G$1:G145,G146)+1</f>
        <v>8</v>
      </c>
      <c r="Y146" s="4">
        <f>COUNTIF($H$1:H145,H146)+1</f>
        <v>8</v>
      </c>
      <c r="Z146" s="2">
        <f>IFERROR(AVERAGEIFS($T$1:T145,$G$1:G145,G146,$X$1:X145,"&gt;="&amp;(X146-5)),"")</f>
        <v>1.2</v>
      </c>
      <c r="AA146" s="2">
        <f>IFERROR(AVERAGEIFS($U$1:U145,$H$1:H145,H146,$Y$1:Y145,"&gt;="&amp;(Y146-5)),"")</f>
        <v>1.4</v>
      </c>
      <c r="AB146" s="2">
        <f>IFERROR(AVERAGEIFS($V$1:V145,$J$1:J145,J146,$Z$1:Z145,"&gt;="&amp;(Z146-5)),"")</f>
        <v>1.5634229949066054</v>
      </c>
      <c r="AC146" s="2">
        <f>IFERROR(AVERAGEIFS($W$1:W145,$K$1:K145,K146,$AA$1:AA145,"&gt;="&amp;(AA146-5)),"")</f>
        <v>1.1285204976390626</v>
      </c>
      <c r="AD146" s="13">
        <f>Tabela53[[#This Row],[md_exPT_H_6]]-Tabela53[[#This Row],[md_exPT_A_6]]</f>
        <v>0.43490249726754282</v>
      </c>
      <c r="AE146" s="14">
        <f>IF(Tabela53[[#This Row],[HT_Goals_H]]&gt;Tabela53[[#This Row],[HT_Goals_A]],Tabela53[[#This Row],[HT_Odds_H]]-1,-1)</f>
        <v>1.65</v>
      </c>
      <c r="AF146" s="14">
        <f>IF(Tabela53[[#This Row],[HT_Goals_H]]=Tabela53[[#This Row],[HT_Goals_A]],Tabela53[[#This Row],[HT_Odds_H]]-1,-1)</f>
        <v>-1</v>
      </c>
      <c r="AG146" s="14">
        <f>IF(Tabela53[[#This Row],[HT_Goals_H]]&lt;Tabela53[[#This Row],[HT_Goals_A]],Tabela53[[#This Row],[HT_Odds_H]]-1,-1)</f>
        <v>-1</v>
      </c>
      <c r="AH146" s="20">
        <f>IF(AND(Tabela53[[#This Row],[Método 1]]=1,Tabela53[[#This Row],[Pontos_H_HT]]=3),(Tabela53[[#This Row],[HT_Odds_H]]-1),IF(AND(Tabela53[[#This Row],[Método 1]]=1,Tabela53[[#This Row],[Pontos_H_HT]]&lt;&gt;3),(-1),0))</f>
        <v>1.65</v>
      </c>
      <c r="AI146" s="13">
        <f>IF(AND(Tabela53[[#This Row],[Odd_real_HHT]]&gt;2.5,Tabela53[[#This Row],[Odd_real_HHT]]&lt;3.3,Tabela53[[#This Row],[xpPT_H_HT]]&gt;1.39,Tabela53[[#This Row],[xpPT_H_HT]]&lt;1.59),1,0)</f>
        <v>1</v>
      </c>
      <c r="AJ14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46" s="28">
        <f>IF(Tabela53[[#This Row],[Método 1]]=1,0,IF(Tabela53[[#This Row],[dif_xp_H_A]]&lt;=0.354,1,IF(Tabela53[[#This Row],[dif_xp_H_A]]&gt;=0.499,1,0)))</f>
        <v>0</v>
      </c>
      <c r="AL146" s="29">
        <f>IF(AND(Tabela53[[#This Row],[Método_3]]=1,Tabela53[[#This Row],[Pontos_H_HT]]=3),(Tabela53[[#This Row],[HT_Odds_H]]-1),IF(AND(Tabela53[[#This Row],[Método_3]]=1,Tabela53[[#This Row],[Pontos_H_HT]]&lt;&gt;3),(-1),0))</f>
        <v>1.65</v>
      </c>
      <c r="AM146" s="29">
        <f>IF(AND(Tabela53[[#This Row],[dif_xp_H_A]]&gt;0.354,(Tabela53[[#This Row],[dif_xp_H_A]]&lt;0.499)),1,0)</f>
        <v>1</v>
      </c>
    </row>
    <row r="147" spans="1:39" x14ac:dyDescent="0.3">
      <c r="A147" s="25">
        <v>16</v>
      </c>
      <c r="B147" s="26">
        <v>1588595</v>
      </c>
      <c r="C147" s="13" t="s">
        <v>14</v>
      </c>
      <c r="D147" s="13" t="s">
        <v>56</v>
      </c>
      <c r="E147" s="27">
        <v>44668.666666666657</v>
      </c>
      <c r="F147" s="13">
        <v>2</v>
      </c>
      <c r="G147" s="13" t="s">
        <v>23</v>
      </c>
      <c r="H147" s="13" t="s">
        <v>28</v>
      </c>
      <c r="I147" s="13" t="str">
        <f>IF(Tabela53[[#This Row],[HT_Goals_A]]&lt;Tabela53[[#This Row],[HT_Goals_H]],"H",IF(Tabela53[[#This Row],[HT_Goals_A]]=Tabela53[[#This Row],[HT_Goals_H]],"D","A"))</f>
        <v>D</v>
      </c>
      <c r="J147" s="13">
        <v>1</v>
      </c>
      <c r="K147" s="13">
        <v>1</v>
      </c>
      <c r="L147" s="13">
        <v>2</v>
      </c>
      <c r="M147" s="13">
        <v>2.36</v>
      </c>
      <c r="N147" s="13">
        <v>2.2200000000000002</v>
      </c>
      <c r="O147" s="13">
        <v>5.0999999999999996</v>
      </c>
      <c r="P147" s="4">
        <f>((1/'Método 3'!$M147)+(1/'Método 3'!$N147)+(1/'Método 3'!$O147)-1)</f>
        <v>7.0257695382321517E-2</v>
      </c>
      <c r="Q147" s="4">
        <f>'Método 3'!$M147*(1+'Método 3'!$P147)</f>
        <v>2.5258081611022787</v>
      </c>
      <c r="R147" s="4">
        <f>'Método 3'!$N147*(1+'Método 3'!$P147)</f>
        <v>2.3759720837487541</v>
      </c>
      <c r="S147" s="4">
        <f>'Método 3'!$O147*(1+'Método 3'!$P147)</f>
        <v>5.4583142464498398</v>
      </c>
      <c r="T147" s="4">
        <f>IF('Método 3'!$J147&gt;'Método 3'!$K147,3,IF('Método 3'!$K147='Método 3'!$J147,1,0))</f>
        <v>1</v>
      </c>
      <c r="U147" s="4">
        <f>IF('Método 3'!$J147&lt;'Método 3'!$K147,3,IF('Método 3'!$K147='Método 3'!$J147,1,0))</f>
        <v>1</v>
      </c>
      <c r="V147" s="4">
        <f>(1/'Método 3'!$Q147)*3+(1/'Método 3'!$R147)*1</f>
        <v>1.6086190256388737</v>
      </c>
      <c r="W147" s="4">
        <f>(1/'Método 3'!$S147)*3+(1/'Método 3'!$R147)*1</f>
        <v>0.97050060845117692</v>
      </c>
      <c r="X147" s="4">
        <f>COUNTIF($G$1:G146,G147)+1</f>
        <v>8</v>
      </c>
      <c r="Y147" s="4">
        <f>COUNTIF($H$1:H146,H147)+1</f>
        <v>7</v>
      </c>
      <c r="Z147" s="2">
        <f>IFERROR(AVERAGEIFS($T$1:T146,$G$1:G146,G147,$X$1:X146,"&gt;="&amp;(X147-5)),"")</f>
        <v>2.2000000000000002</v>
      </c>
      <c r="AA147" s="2">
        <f>IFERROR(AVERAGEIFS($U$1:U146,$H$1:H146,H147,$Y$1:Y146,"&gt;="&amp;(Y147-5)),"")</f>
        <v>0.4</v>
      </c>
      <c r="AB147" s="2">
        <f>IFERROR(AVERAGEIFS($V$1:V146,$J$1:J146,J147,$Z$1:Z146,"&gt;="&amp;(Z147-5)),"")</f>
        <v>1.4799364355172842</v>
      </c>
      <c r="AC147" s="2">
        <f>IFERROR(AVERAGEIFS($W$1:W146,$K$1:K146,K147,$AA$1:AA146,"&gt;="&amp;(AA147-5)),"")</f>
        <v>1.1265381218852382</v>
      </c>
      <c r="AD147" s="13">
        <f>Tabela53[[#This Row],[md_exPT_H_6]]-Tabela53[[#This Row],[md_exPT_A_6]]</f>
        <v>0.35339831363204599</v>
      </c>
      <c r="AE147" s="14">
        <f>IF(Tabela53[[#This Row],[HT_Goals_H]]&gt;Tabela53[[#This Row],[HT_Goals_A]],Tabela53[[#This Row],[HT_Odds_H]]-1,-1)</f>
        <v>-1</v>
      </c>
      <c r="AF147" s="14">
        <f>IF(Tabela53[[#This Row],[HT_Goals_H]]=Tabela53[[#This Row],[HT_Goals_A]],Tabela53[[#This Row],[HT_Odds_H]]-1,-1)</f>
        <v>1.3599999999999999</v>
      </c>
      <c r="AG147" s="14">
        <f>IF(Tabela53[[#This Row],[HT_Goals_H]]&lt;Tabela53[[#This Row],[HT_Goals_A]],Tabela53[[#This Row],[HT_Odds_H]]-1,-1)</f>
        <v>-1</v>
      </c>
      <c r="AH14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7" s="13">
        <f>IF(AND(Tabela53[[#This Row],[Odd_real_HHT]]&gt;2.5,Tabela53[[#This Row],[Odd_real_HHT]]&lt;3.3,Tabela53[[#This Row],[xpPT_H_HT]]&gt;1.39,Tabela53[[#This Row],[xpPT_H_HT]]&lt;1.59),1,0)</f>
        <v>0</v>
      </c>
      <c r="AJ147" s="28">
        <f>IF(AND(Tabela53[[#This Row],[Método_2]]=1,Tabela53[[#This Row],[Pontos_H_HT]]=1),(Tabela53[[#This Row],[HT_Odds_D]]-1),IF(AND(Tabela53[[#This Row],[Método_2]]=1,Tabela53[[#This Row],[Pontos_H_HT]]&lt;&gt;1),(-1),0))</f>
        <v>1.2200000000000002</v>
      </c>
      <c r="AK147" s="28">
        <f>IF(Tabela53[[#This Row],[Método 1]]=1,0,IF(Tabela53[[#This Row],[dif_xp_H_A]]&lt;=0.354,1,IF(Tabela53[[#This Row],[dif_xp_H_A]]&gt;=0.499,1,0)))</f>
        <v>1</v>
      </c>
      <c r="AL14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47" s="29">
        <f>IF(AND(Tabela53[[#This Row],[dif_xp_H_A]]&gt;0.354,(Tabela53[[#This Row],[dif_xp_H_A]]&lt;0.499)),1,0)</f>
        <v>0</v>
      </c>
    </row>
    <row r="148" spans="1:39" hidden="1" x14ac:dyDescent="0.3">
      <c r="A148" s="25">
        <v>17</v>
      </c>
      <c r="B148" s="26">
        <v>1588596</v>
      </c>
      <c r="C148" s="13" t="s">
        <v>14</v>
      </c>
      <c r="D148" s="13" t="s">
        <v>56</v>
      </c>
      <c r="E148" s="27">
        <v>44668.75</v>
      </c>
      <c r="F148" s="13">
        <v>2</v>
      </c>
      <c r="G148" s="13" t="s">
        <v>19</v>
      </c>
      <c r="H148" s="13" t="s">
        <v>57</v>
      </c>
      <c r="I148" s="13" t="str">
        <f>IF(Tabela53[[#This Row],[HT_Goals_A]]&lt;Tabela53[[#This Row],[HT_Goals_H]],"H",IF(Tabela53[[#This Row],[HT_Goals_A]]=Tabela53[[#This Row],[HT_Goals_H]],"D","A"))</f>
        <v>H</v>
      </c>
      <c r="J148" s="13">
        <v>3</v>
      </c>
      <c r="K148" s="13">
        <v>0</v>
      </c>
      <c r="L148" s="13">
        <v>3</v>
      </c>
      <c r="M148" s="13">
        <v>2.46</v>
      </c>
      <c r="N148" s="13">
        <v>2.11</v>
      </c>
      <c r="O148" s="13">
        <v>5.3</v>
      </c>
      <c r="P148" s="4">
        <f>((1/'Método 3'!$M148)+(1/'Método 3'!$N148)+(1/'Método 3'!$O148)-1)</f>
        <v>6.9116959612768758E-2</v>
      </c>
      <c r="Q148" s="4">
        <f>'Método 3'!$M148*(1+'Método 3'!$P148)</f>
        <v>2.6300277206474112</v>
      </c>
      <c r="R148" s="4">
        <f>'Método 3'!$N148*(1+'Método 3'!$P148)</f>
        <v>2.2558367847829421</v>
      </c>
      <c r="S148" s="4">
        <f>'Método 3'!$O148*(1+'Método 3'!$P148)</f>
        <v>5.666319885947674</v>
      </c>
      <c r="T148" s="4">
        <f>IF('Método 3'!$J148&gt;'Método 3'!$K148,3,IF('Método 3'!$K148='Método 3'!$J148,1,0))</f>
        <v>3</v>
      </c>
      <c r="U148" s="4">
        <f>IF('Método 3'!$J148&lt;'Método 3'!$K148,3,IF('Método 3'!$K148='Método 3'!$J148,1,0))</f>
        <v>0</v>
      </c>
      <c r="V148" s="4">
        <f>(1/'Método 3'!$Q148)*3+(1/'Método 3'!$R148)*1</f>
        <v>1.5839668702144731</v>
      </c>
      <c r="W148" s="4">
        <f>(1/'Método 3'!$S148)*3+(1/'Método 3'!$R148)*1</f>
        <v>0.97273864733642512</v>
      </c>
      <c r="X148" s="4">
        <f>COUNTIF($G$1:G147,G148)+1</f>
        <v>8</v>
      </c>
      <c r="Y148" s="4">
        <f>COUNTIF($H$1:H147,H148)+1</f>
        <v>1</v>
      </c>
      <c r="Z148" s="2">
        <f>IFERROR(AVERAGEIFS($T$1:T147,$G$1:G147,G148,$X$1:X147,"&gt;="&amp;(X148-5)),"")</f>
        <v>3</v>
      </c>
      <c r="AA148" s="2" t="str">
        <f>IFERROR(AVERAGEIFS($U$1:U147,$H$1:H147,H148,$Y$1:Y147,"&gt;="&amp;(Y148-5)),"")</f>
        <v/>
      </c>
      <c r="AB148" s="2" t="str">
        <f>IFERROR(AVERAGEIFS($V$1:V147,$J$1:J147,J148,$Z$1:Z147,"&gt;="&amp;(Z148-5)),"")</f>
        <v/>
      </c>
      <c r="AC148" s="2" t="str">
        <f>IFERROR(AVERAGEIFS($W$1:W147,$K$1:K147,K148,$AA$1:AA147,"&gt;="&amp;(AA148-5)),"")</f>
        <v/>
      </c>
      <c r="AD148" s="13" t="e">
        <f>Tabela53[[#This Row],[md_exPT_H_6]]-Tabela53[[#This Row],[md_exPT_A_6]]</f>
        <v>#VALUE!</v>
      </c>
      <c r="AE148" s="14">
        <f>IF(Tabela53[[#This Row],[HT_Goals_H]]&gt;Tabela53[[#This Row],[HT_Goals_A]],Tabela53[[#This Row],[HT_Odds_H]]-1,-1)</f>
        <v>1.46</v>
      </c>
      <c r="AF148" s="14">
        <f>IF(Tabela53[[#This Row],[HT_Goals_H]]=Tabela53[[#This Row],[HT_Goals_A]],Tabela53[[#This Row],[HT_Odds_H]]-1,-1)</f>
        <v>-1</v>
      </c>
      <c r="AG148" s="14">
        <f>IF(Tabela53[[#This Row],[HT_Goals_H]]&lt;Tabela53[[#This Row],[HT_Goals_A]],Tabela53[[#This Row],[HT_Odds_H]]-1,-1)</f>
        <v>-1</v>
      </c>
      <c r="AH148" s="20">
        <f>IF(AND(Tabela53[[#This Row],[Método 1]]=1,Tabela53[[#This Row],[Pontos_H_HT]]=3),(Tabela53[[#This Row],[HT_Odds_H]]-1),IF(AND(Tabela53[[#This Row],[Método 1]]=1,Tabela53[[#This Row],[Pontos_H_HT]]&lt;&gt;3),(-1),0))</f>
        <v>1.46</v>
      </c>
      <c r="AI148" s="13">
        <f>IF(AND(Tabela53[[#This Row],[Odd_real_HHT]]&gt;2.5,Tabela53[[#This Row],[Odd_real_HHT]]&lt;3.3,Tabela53[[#This Row],[xpPT_H_HT]]&gt;1.39,Tabela53[[#This Row],[xpPT_H_HT]]&lt;1.59),1,0)</f>
        <v>1</v>
      </c>
      <c r="AJ14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48" s="28">
        <f>IF(Tabela53[[#This Row],[Método 1]]=1,0,IF(Tabela53[[#This Row],[dif_xp_H_A]]&lt;=0.354,1,IF(Tabela53[[#This Row],[dif_xp_H_A]]&gt;=0.499,1,0)))</f>
        <v>0</v>
      </c>
      <c r="AL148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48" s="29" t="e">
        <f>IF(AND(Tabela53[[#This Row],[dif_xp_H_A]]&gt;0.354,(Tabela53[[#This Row],[dif_xp_H_A]]&lt;0.499)),1,0)</f>
        <v>#VALUE!</v>
      </c>
    </row>
    <row r="149" spans="1:39" x14ac:dyDescent="0.3">
      <c r="A149" s="25">
        <v>18</v>
      </c>
      <c r="B149" s="26">
        <v>1588603</v>
      </c>
      <c r="C149" s="13" t="s">
        <v>14</v>
      </c>
      <c r="D149" s="13" t="s">
        <v>56</v>
      </c>
      <c r="E149" s="27">
        <v>44668.75</v>
      </c>
      <c r="F149" s="13">
        <v>2</v>
      </c>
      <c r="G149" s="13" t="s">
        <v>20</v>
      </c>
      <c r="H149" s="13" t="s">
        <v>22</v>
      </c>
      <c r="I149" s="13" t="str">
        <f>IF(Tabela53[[#This Row],[HT_Goals_A]]&lt;Tabela53[[#This Row],[HT_Goals_H]],"H",IF(Tabela53[[#This Row],[HT_Goals_A]]=Tabela53[[#This Row],[HT_Goals_H]],"D","A"))</f>
        <v>D</v>
      </c>
      <c r="J149" s="13">
        <v>0</v>
      </c>
      <c r="K149" s="13">
        <v>0</v>
      </c>
      <c r="L149" s="13">
        <v>0</v>
      </c>
      <c r="M149" s="13">
        <v>4.54</v>
      </c>
      <c r="N149" s="13">
        <v>2.1</v>
      </c>
      <c r="O149" s="13">
        <v>2.68</v>
      </c>
      <c r="P149" s="4">
        <f>((1/'Método 3'!$M149)+(1/'Método 3'!$N149)+(1/'Método 3'!$O149)-1)</f>
        <v>6.9589121729301873E-2</v>
      </c>
      <c r="Q149" s="4">
        <f>'Método 3'!$M149*(1+'Método 3'!$P149)</f>
        <v>4.8559346126510308</v>
      </c>
      <c r="R149" s="4">
        <f>'Método 3'!$N149*(1+'Método 3'!$P149)</f>
        <v>2.2461371556315339</v>
      </c>
      <c r="S149" s="4">
        <f>'Método 3'!$O149*(1+'Método 3'!$P149)</f>
        <v>2.8664988462345291</v>
      </c>
      <c r="T149" s="4">
        <f>IF('Método 3'!$J149&gt;'Método 3'!$K149,3,IF('Método 3'!$K149='Método 3'!$J149,1,0))</f>
        <v>1</v>
      </c>
      <c r="U149" s="4">
        <f>IF('Método 3'!$J149&lt;'Método 3'!$K149,3,IF('Método 3'!$K149='Método 3'!$J149,1,0))</f>
        <v>1</v>
      </c>
      <c r="V149" s="4">
        <f>(1/'Método 3'!$Q149)*3+(1/'Método 3'!$R149)*1</f>
        <v>1.0630095282701286</v>
      </c>
      <c r="W149" s="4">
        <f>(1/'Método 3'!$S149)*3+(1/'Método 3'!$R149)*1</f>
        <v>1.4917816840595406</v>
      </c>
      <c r="X149" s="4">
        <f>COUNTIF($G$1:G148,G149)+1</f>
        <v>8</v>
      </c>
      <c r="Y149" s="4">
        <f>COUNTIF($H$1:H148,H149)+1</f>
        <v>8</v>
      </c>
      <c r="Z149" s="2">
        <f>IFERROR(AVERAGEIFS($T$1:T148,$G$1:G148,G149,$X$1:X148,"&gt;="&amp;(X149-5)),"")</f>
        <v>1.4</v>
      </c>
      <c r="AA149" s="2">
        <f>IFERROR(AVERAGEIFS($U$1:U148,$H$1:H148,H149,$Y$1:Y148,"&gt;="&amp;(Y149-5)),"")</f>
        <v>1.8</v>
      </c>
      <c r="AB149" s="2">
        <f>IFERROR(AVERAGEIFS($V$1:V148,$J$1:J148,J149,$Z$1:Z148,"&gt;="&amp;(Z149-5)),"")</f>
        <v>1.4264888161864062</v>
      </c>
      <c r="AC149" s="2">
        <f>IFERROR(AVERAGEIFS($W$1:W148,$K$1:K148,K149,$AA$1:AA148,"&gt;="&amp;(AA149-5)),"")</f>
        <v>1.08139115778159</v>
      </c>
      <c r="AD149" s="13">
        <f>Tabela53[[#This Row],[md_exPT_H_6]]-Tabela53[[#This Row],[md_exPT_A_6]]</f>
        <v>0.34509765840481621</v>
      </c>
      <c r="AE149" s="14">
        <f>IF(Tabela53[[#This Row],[HT_Goals_H]]&gt;Tabela53[[#This Row],[HT_Goals_A]],Tabela53[[#This Row],[HT_Odds_H]]-1,-1)</f>
        <v>-1</v>
      </c>
      <c r="AF149" s="14">
        <f>IF(Tabela53[[#This Row],[HT_Goals_H]]=Tabela53[[#This Row],[HT_Goals_A]],Tabela53[[#This Row],[HT_Odds_H]]-1,-1)</f>
        <v>3.54</v>
      </c>
      <c r="AG149" s="14">
        <f>IF(Tabela53[[#This Row],[HT_Goals_H]]&lt;Tabela53[[#This Row],[HT_Goals_A]],Tabela53[[#This Row],[HT_Odds_H]]-1,-1)</f>
        <v>-1</v>
      </c>
      <c r="AH14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49" s="13">
        <f>IF(AND(Tabela53[[#This Row],[Odd_real_HHT]]&gt;2.5,Tabela53[[#This Row],[Odd_real_HHT]]&lt;3.3,Tabela53[[#This Row],[xpPT_H_HT]]&gt;1.39,Tabela53[[#This Row],[xpPT_H_HT]]&lt;1.59),1,0)</f>
        <v>0</v>
      </c>
      <c r="AJ149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149" s="28">
        <f>IF(Tabela53[[#This Row],[Método 1]]=1,0,IF(Tabela53[[#This Row],[dif_xp_H_A]]&lt;=0.354,1,IF(Tabela53[[#This Row],[dif_xp_H_A]]&gt;=0.499,1,0)))</f>
        <v>1</v>
      </c>
      <c r="AL14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49" s="29">
        <f>IF(AND(Tabela53[[#This Row],[dif_xp_H_A]]&gt;0.354,(Tabela53[[#This Row],[dif_xp_H_A]]&lt;0.499)),1,0)</f>
        <v>0</v>
      </c>
    </row>
    <row r="150" spans="1:39" x14ac:dyDescent="0.3">
      <c r="A150" s="25">
        <v>19</v>
      </c>
      <c r="B150" s="26">
        <v>1588599</v>
      </c>
      <c r="C150" s="13" t="s">
        <v>14</v>
      </c>
      <c r="D150" s="13" t="s">
        <v>56</v>
      </c>
      <c r="E150" s="27">
        <v>44668.75</v>
      </c>
      <c r="F150" s="13">
        <v>2</v>
      </c>
      <c r="G150" s="13" t="s">
        <v>30</v>
      </c>
      <c r="H150" s="13" t="s">
        <v>21</v>
      </c>
      <c r="I150" s="13" t="str">
        <f>IF(Tabela53[[#This Row],[HT_Goals_A]]&lt;Tabela53[[#This Row],[HT_Goals_H]],"H",IF(Tabela53[[#This Row],[HT_Goals_A]]=Tabela53[[#This Row],[HT_Goals_H]],"D","A"))</f>
        <v>D</v>
      </c>
      <c r="J150" s="13">
        <v>1</v>
      </c>
      <c r="K150" s="13">
        <v>1</v>
      </c>
      <c r="L150" s="13">
        <v>2</v>
      </c>
      <c r="M150" s="13">
        <v>2.63</v>
      </c>
      <c r="N150" s="13">
        <v>2.06</v>
      </c>
      <c r="O150" s="13">
        <v>4.9000000000000004</v>
      </c>
      <c r="P150" s="4">
        <f>((1/'Método 3'!$M150)+(1/'Método 3'!$N150)+(1/'Método 3'!$O150)-1)</f>
        <v>6.9746662739073928E-2</v>
      </c>
      <c r="Q150" s="4">
        <f>'Método 3'!$M150*(1+'Método 3'!$P150)</f>
        <v>2.8134337230037643</v>
      </c>
      <c r="R150" s="4">
        <f>'Método 3'!$N150*(1+'Método 3'!$P150)</f>
        <v>2.2036781252424924</v>
      </c>
      <c r="S150" s="4">
        <f>'Método 3'!$O150*(1+'Método 3'!$P150)</f>
        <v>5.241758647421463</v>
      </c>
      <c r="T150" s="4">
        <f>IF('Método 3'!$J150&gt;'Método 3'!$K150,3,IF('Método 3'!$K150='Método 3'!$J150,1,0))</f>
        <v>1</v>
      </c>
      <c r="U150" s="4">
        <f>IF('Método 3'!$J150&lt;'Método 3'!$K150,3,IF('Método 3'!$K150='Método 3'!$J150,1,0))</f>
        <v>1</v>
      </c>
      <c r="V150" s="4">
        <f>(1/'Método 3'!$Q150)*3+(1/'Método 3'!$R150)*1</f>
        <v>1.5200994408214434</v>
      </c>
      <c r="W150" s="4">
        <f>(1/'Método 3'!$S150)*3+(1/'Método 3'!$R150)*1</f>
        <v>1.02611377945547</v>
      </c>
      <c r="X150" s="4">
        <f>COUNTIF($G$1:G149,G150)+1</f>
        <v>7</v>
      </c>
      <c r="Y150" s="4">
        <f>COUNTIF($H$1:H149,H150)+1</f>
        <v>8</v>
      </c>
      <c r="Z150" s="2">
        <f>IFERROR(AVERAGEIFS($T$1:T149,$G$1:G149,G150,$X$1:X149,"&gt;="&amp;(X150-5)),"")</f>
        <v>1.4</v>
      </c>
      <c r="AA150" s="2">
        <f>IFERROR(AVERAGEIFS($U$1:U149,$H$1:H149,H150,$Y$1:Y149,"&gt;="&amp;(Y150-5)),"")</f>
        <v>0.4</v>
      </c>
      <c r="AB150" s="2">
        <f>IFERROR(AVERAGEIFS($V$1:V149,$J$1:J149,J150,$Z$1:Z149,"&gt;="&amp;(Z150-5)),"")</f>
        <v>1.4824596235588838</v>
      </c>
      <c r="AC150" s="2">
        <f>IFERROR(AVERAGEIFS($W$1:W149,$K$1:K149,K150,$AA$1:AA149,"&gt;="&amp;(AA150-5)),"")</f>
        <v>1.1232873403553618</v>
      </c>
      <c r="AD150" s="13">
        <f>Tabela53[[#This Row],[md_exPT_H_6]]-Tabela53[[#This Row],[md_exPT_A_6]]</f>
        <v>0.35917228320352201</v>
      </c>
      <c r="AE150" s="14">
        <f>IF(Tabela53[[#This Row],[HT_Goals_H]]&gt;Tabela53[[#This Row],[HT_Goals_A]],Tabela53[[#This Row],[HT_Odds_H]]-1,-1)</f>
        <v>-1</v>
      </c>
      <c r="AF150" s="14">
        <f>IF(Tabela53[[#This Row],[HT_Goals_H]]=Tabela53[[#This Row],[HT_Goals_A]],Tabela53[[#This Row],[HT_Odds_H]]-1,-1)</f>
        <v>1.63</v>
      </c>
      <c r="AG150" s="14">
        <f>IF(Tabela53[[#This Row],[HT_Goals_H]]&lt;Tabela53[[#This Row],[HT_Goals_A]],Tabela53[[#This Row],[HT_Odds_H]]-1,-1)</f>
        <v>-1</v>
      </c>
      <c r="AH15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50" s="13">
        <f>IF(AND(Tabela53[[#This Row],[Odd_real_HHT]]&gt;2.5,Tabela53[[#This Row],[Odd_real_HHT]]&lt;3.3,Tabela53[[#This Row],[xpPT_H_HT]]&gt;1.39,Tabela53[[#This Row],[xpPT_H_HT]]&lt;1.59),1,0)</f>
        <v>1</v>
      </c>
      <c r="AJ15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0" s="28">
        <f>IF(Tabela53[[#This Row],[Método 1]]=1,0,IF(Tabela53[[#This Row],[dif_xp_H_A]]&lt;=0.354,1,IF(Tabela53[[#This Row],[dif_xp_H_A]]&gt;=0.499,1,0)))</f>
        <v>0</v>
      </c>
      <c r="AL15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50" s="29">
        <f>IF(AND(Tabela53[[#This Row],[dif_xp_H_A]]&gt;0.354,(Tabela53[[#This Row],[dif_xp_H_A]]&lt;0.499)),1,0)</f>
        <v>1</v>
      </c>
    </row>
    <row r="151" spans="1:39" hidden="1" x14ac:dyDescent="0.3">
      <c r="A151" s="25">
        <v>20</v>
      </c>
      <c r="B151" s="26">
        <v>1588600</v>
      </c>
      <c r="C151" s="13" t="s">
        <v>14</v>
      </c>
      <c r="D151" s="13" t="s">
        <v>56</v>
      </c>
      <c r="E151" s="27">
        <v>44668.791666666657</v>
      </c>
      <c r="F151" s="13">
        <v>2</v>
      </c>
      <c r="G151" s="13" t="s">
        <v>58</v>
      </c>
      <c r="H151" s="13" t="s">
        <v>18</v>
      </c>
      <c r="I151" s="13" t="str">
        <f>IF(Tabela53[[#This Row],[HT_Goals_A]]&lt;Tabela53[[#This Row],[HT_Goals_H]],"H",IF(Tabela53[[#This Row],[HT_Goals_A]]=Tabela53[[#This Row],[HT_Goals_H]],"D","A"))</f>
        <v>D</v>
      </c>
      <c r="J151" s="13">
        <v>1</v>
      </c>
      <c r="K151" s="13">
        <v>1</v>
      </c>
      <c r="L151" s="13">
        <v>2</v>
      </c>
      <c r="M151" s="13">
        <v>2.5499999999999998</v>
      </c>
      <c r="N151" s="13">
        <v>2.1</v>
      </c>
      <c r="O151" s="13">
        <v>4.9400000000000004</v>
      </c>
      <c r="P151" s="4">
        <f>((1/'Método 3'!$M151)+(1/'Método 3'!$N151)+(1/'Método 3'!$O151)-1)</f>
        <v>7.0776488733145015E-2</v>
      </c>
      <c r="Q151" s="4">
        <f>'Método 3'!$M151*(1+'Método 3'!$P151)</f>
        <v>2.7304800462695198</v>
      </c>
      <c r="R151" s="4">
        <f>'Método 3'!$N151*(1+'Método 3'!$P151)</f>
        <v>2.2486306263396045</v>
      </c>
      <c r="S151" s="4">
        <f>'Método 3'!$O151*(1+'Método 3'!$P151)</f>
        <v>5.2896358543417366</v>
      </c>
      <c r="T151" s="4">
        <f>IF('Método 3'!$J151&gt;'Método 3'!$K151,3,IF('Método 3'!$K151='Método 3'!$J151,1,0))</f>
        <v>1</v>
      </c>
      <c r="U151" s="4">
        <f>IF('Método 3'!$J151&lt;'Método 3'!$K151,3,IF('Método 3'!$K151='Método 3'!$J151,1,0))</f>
        <v>1</v>
      </c>
      <c r="V151" s="4">
        <f>(1/'Método 3'!$Q151)*3+(1/'Método 3'!$R151)*1</f>
        <v>1.5434230036009322</v>
      </c>
      <c r="W151" s="4">
        <f>(1/'Método 3'!$S151)*3+(1/'Método 3'!$R151)*1</f>
        <v>1.011861893666596</v>
      </c>
      <c r="X151" s="4">
        <f>COUNTIF($G$1:G150,G151)+1</f>
        <v>1</v>
      </c>
      <c r="Y151" s="4">
        <f>COUNTIF($H$1:H150,H151)+1</f>
        <v>7</v>
      </c>
      <c r="Z151" s="2" t="str">
        <f>IFERROR(AVERAGEIFS($T$1:T150,$G$1:G150,G151,$X$1:X150,"&gt;="&amp;(X151-5)),"")</f>
        <v/>
      </c>
      <c r="AA151" s="2">
        <f>IFERROR(AVERAGEIFS($U$1:U150,$H$1:H150,H151,$Y$1:Y150,"&gt;="&amp;(Y151-5)),"")</f>
        <v>1.6</v>
      </c>
      <c r="AB151" s="2" t="str">
        <f>IFERROR(AVERAGEIFS($V$1:V150,$J$1:J150,J151,$Z$1:Z150,"&gt;="&amp;(Z151-5)),"")</f>
        <v/>
      </c>
      <c r="AC151" s="2">
        <f>IFERROR(AVERAGEIFS($W$1:W150,$K$1:K150,K151,$AA$1:AA150,"&gt;="&amp;(AA151-5)),"")</f>
        <v>1.1213042064594456</v>
      </c>
      <c r="AD151" s="13" t="e">
        <f>Tabela53[[#This Row],[md_exPT_H_6]]-Tabela53[[#This Row],[md_exPT_A_6]]</f>
        <v>#VALUE!</v>
      </c>
      <c r="AE151" s="14">
        <f>IF(Tabela53[[#This Row],[HT_Goals_H]]&gt;Tabela53[[#This Row],[HT_Goals_A]],Tabela53[[#This Row],[HT_Odds_H]]-1,-1)</f>
        <v>-1</v>
      </c>
      <c r="AF151" s="14">
        <f>IF(Tabela53[[#This Row],[HT_Goals_H]]=Tabela53[[#This Row],[HT_Goals_A]],Tabela53[[#This Row],[HT_Odds_H]]-1,-1)</f>
        <v>1.5499999999999998</v>
      </c>
      <c r="AG151" s="14">
        <f>IF(Tabela53[[#This Row],[HT_Goals_H]]&lt;Tabela53[[#This Row],[HT_Goals_A]],Tabela53[[#This Row],[HT_Odds_H]]-1,-1)</f>
        <v>-1</v>
      </c>
      <c r="AH15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51" s="13">
        <f>IF(AND(Tabela53[[#This Row],[Odd_real_HHT]]&gt;2.5,Tabela53[[#This Row],[Odd_real_HHT]]&lt;3.3,Tabela53[[#This Row],[xpPT_H_HT]]&gt;1.39,Tabela53[[#This Row],[xpPT_H_HT]]&lt;1.59),1,0)</f>
        <v>1</v>
      </c>
      <c r="AJ15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1" s="28">
        <f>IF(Tabela53[[#This Row],[Método 1]]=1,0,IF(Tabela53[[#This Row],[dif_xp_H_A]]&lt;=0.354,1,IF(Tabela53[[#This Row],[dif_xp_H_A]]&gt;=0.499,1,0)))</f>
        <v>0</v>
      </c>
      <c r="AL151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151" s="29" t="e">
        <f>IF(AND(Tabela53[[#This Row],[dif_xp_H_A]]&gt;0.354,(Tabela53[[#This Row],[dif_xp_H_A]]&lt;0.499)),1,0)</f>
        <v>#VALUE!</v>
      </c>
    </row>
    <row r="152" spans="1:39" x14ac:dyDescent="0.3">
      <c r="A152" s="25">
        <v>21</v>
      </c>
      <c r="B152" s="26">
        <v>1588615</v>
      </c>
      <c r="C152" s="13" t="s">
        <v>14</v>
      </c>
      <c r="D152" s="13" t="s">
        <v>56</v>
      </c>
      <c r="E152" s="27">
        <v>44671.8125</v>
      </c>
      <c r="F152" s="13">
        <v>4</v>
      </c>
      <c r="G152" s="13" t="s">
        <v>23</v>
      </c>
      <c r="H152" s="13" t="s">
        <v>16</v>
      </c>
      <c r="I152" s="13" t="str">
        <f>IF(Tabela53[[#This Row],[HT_Goals_A]]&lt;Tabela53[[#This Row],[HT_Goals_H]],"H",IF(Tabela53[[#This Row],[HT_Goals_A]]=Tabela53[[#This Row],[HT_Goals_H]],"D","A"))</f>
        <v>D</v>
      </c>
      <c r="J152" s="13">
        <v>0</v>
      </c>
      <c r="K152" s="13">
        <v>0</v>
      </c>
      <c r="L152" s="13">
        <v>0</v>
      </c>
      <c r="M152" s="13">
        <v>2.5</v>
      </c>
      <c r="N152" s="13">
        <v>2</v>
      </c>
      <c r="O152" s="13">
        <v>4.33</v>
      </c>
      <c r="P152" s="4">
        <f>((1/'Método 3'!$M152)+(1/'Método 3'!$N152)+(1/'Método 3'!$O152)-1)</f>
        <v>0.13094688221709005</v>
      </c>
      <c r="Q152" s="4">
        <f>'Método 3'!$M152*(1+'Método 3'!$P152)</f>
        <v>2.8273672055427252</v>
      </c>
      <c r="R152" s="4">
        <f>'Método 3'!$N152*(1+'Método 3'!$P152)</f>
        <v>2.2618937644341801</v>
      </c>
      <c r="S152" s="4">
        <f>'Método 3'!$O152*(1+'Método 3'!$P152)</f>
        <v>4.8970000000000002</v>
      </c>
      <c r="T152" s="4">
        <f>IF('Método 3'!$J152&gt;'Método 3'!$K152,3,IF('Método 3'!$K152='Método 3'!$J152,1,0))</f>
        <v>1</v>
      </c>
      <c r="U152" s="4">
        <f>IF('Método 3'!$J152&lt;'Método 3'!$K152,3,IF('Método 3'!$K152='Método 3'!$J152,1,0))</f>
        <v>1</v>
      </c>
      <c r="V152" s="4">
        <f>(1/'Método 3'!$Q152)*3+(1/'Método 3'!$R152)*1</f>
        <v>1.503165203185624</v>
      </c>
      <c r="W152" s="4">
        <f>(1/'Método 3'!$S152)*3+(1/'Método 3'!$R152)*1</f>
        <v>1.054727384112722</v>
      </c>
      <c r="X152" s="4">
        <f>COUNTIF($G$1:G151,G152)+1</f>
        <v>9</v>
      </c>
      <c r="Y152" s="4">
        <f>COUNTIF($H$1:H151,H152)+1</f>
        <v>9</v>
      </c>
      <c r="Z152" s="2">
        <f>IFERROR(AVERAGEIFS($T$1:T151,$G$1:G151,G152,$X$1:X151,"&gt;="&amp;(X152-5)),"")</f>
        <v>1.8</v>
      </c>
      <c r="AA152" s="2">
        <f>IFERROR(AVERAGEIFS($U$1:U151,$H$1:H151,H152,$Y$1:Y151,"&gt;="&amp;(Y152-5)),"")</f>
        <v>1.6</v>
      </c>
      <c r="AB152" s="2">
        <f>IFERROR(AVERAGEIFS($V$1:V151,$J$1:J151,J152,$Z$1:Z151,"&gt;="&amp;(Z152-5)),"")</f>
        <v>1.4199981146164726</v>
      </c>
      <c r="AC152" s="2">
        <f>IFERROR(AVERAGEIFS($W$1:W151,$K$1:K151,K152,$AA$1:AA151,"&gt;="&amp;(AA152-5)),"")</f>
        <v>1.087338846568227</v>
      </c>
      <c r="AD152" s="13">
        <f>Tabela53[[#This Row],[md_exPT_H_6]]-Tabela53[[#This Row],[md_exPT_A_6]]</f>
        <v>0.33265926804824564</v>
      </c>
      <c r="AE152" s="14">
        <f>IF(Tabela53[[#This Row],[HT_Goals_H]]&gt;Tabela53[[#This Row],[HT_Goals_A]],Tabela53[[#This Row],[HT_Odds_H]]-1,-1)</f>
        <v>-1</v>
      </c>
      <c r="AF152" s="14">
        <f>IF(Tabela53[[#This Row],[HT_Goals_H]]=Tabela53[[#This Row],[HT_Goals_A]],Tabela53[[#This Row],[HT_Odds_H]]-1,-1)</f>
        <v>1.5</v>
      </c>
      <c r="AG152" s="14">
        <f>IF(Tabela53[[#This Row],[HT_Goals_H]]&lt;Tabela53[[#This Row],[HT_Goals_A]],Tabela53[[#This Row],[HT_Odds_H]]-1,-1)</f>
        <v>-1</v>
      </c>
      <c r="AH15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52" s="13">
        <f>IF(AND(Tabela53[[#This Row],[Odd_real_HHT]]&gt;2.5,Tabela53[[#This Row],[Odd_real_HHT]]&lt;3.3,Tabela53[[#This Row],[xpPT_H_HT]]&gt;1.39,Tabela53[[#This Row],[xpPT_H_HT]]&lt;1.59),1,0)</f>
        <v>1</v>
      </c>
      <c r="AJ15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2" s="28">
        <f>IF(Tabela53[[#This Row],[Método 1]]=1,0,IF(Tabela53[[#This Row],[dif_xp_H_A]]&lt;=0.354,1,IF(Tabela53[[#This Row],[dif_xp_H_A]]&gt;=0.499,1,0)))</f>
        <v>0</v>
      </c>
      <c r="AL15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52" s="29">
        <f>IF(AND(Tabela53[[#This Row],[dif_xp_H_A]]&gt;0.354,(Tabela53[[#This Row],[dif_xp_H_A]]&lt;0.499)),1,0)</f>
        <v>0</v>
      </c>
    </row>
    <row r="153" spans="1:39" x14ac:dyDescent="0.3">
      <c r="A153" s="25">
        <v>22</v>
      </c>
      <c r="B153" s="26">
        <v>1588613</v>
      </c>
      <c r="C153" s="13" t="s">
        <v>14</v>
      </c>
      <c r="D153" s="13" t="s">
        <v>56</v>
      </c>
      <c r="E153" s="27">
        <v>44674.6875</v>
      </c>
      <c r="F153" s="13">
        <v>3</v>
      </c>
      <c r="G153" s="13" t="s">
        <v>20</v>
      </c>
      <c r="H153" s="13" t="s">
        <v>23</v>
      </c>
      <c r="I153" s="13" t="str">
        <f>IF(Tabela53[[#This Row],[HT_Goals_A]]&lt;Tabela53[[#This Row],[HT_Goals_H]],"H",IF(Tabela53[[#This Row],[HT_Goals_A]]=Tabela53[[#This Row],[HT_Goals_H]],"D","A"))</f>
        <v>H</v>
      </c>
      <c r="J153" s="13">
        <v>1</v>
      </c>
      <c r="K153" s="13">
        <v>0</v>
      </c>
      <c r="L153" s="13">
        <v>1</v>
      </c>
      <c r="M153" s="13">
        <v>4.2</v>
      </c>
      <c r="N153" s="13">
        <v>1.95</v>
      </c>
      <c r="O153" s="13">
        <v>2.7</v>
      </c>
      <c r="P153" s="4">
        <f>((1/'Método 3'!$M153)+(1/'Método 3'!$N153)+(1/'Método 3'!$O153)-1)</f>
        <v>0.12128612128612115</v>
      </c>
      <c r="Q153" s="4">
        <f>'Método 3'!$M153*(1+'Método 3'!$P153)</f>
        <v>4.7094017094017087</v>
      </c>
      <c r="R153" s="4">
        <f>'Método 3'!$N153*(1+'Método 3'!$P153)</f>
        <v>2.1865079365079363</v>
      </c>
      <c r="S153" s="4">
        <f>'Método 3'!$O153*(1+'Método 3'!$P153)</f>
        <v>3.0274725274725274</v>
      </c>
      <c r="T153" s="4">
        <f>IF('Método 3'!$J153&gt;'Método 3'!$K153,3,IF('Método 3'!$K153='Método 3'!$J153,1,0))</f>
        <v>3</v>
      </c>
      <c r="U153" s="4">
        <f>IF('Método 3'!$J153&lt;'Método 3'!$K153,3,IF('Método 3'!$K153='Método 3'!$J153,1,0))</f>
        <v>0</v>
      </c>
      <c r="V153" s="4">
        <f>(1/'Método 3'!$Q153)*3+(1/'Método 3'!$R153)*1</f>
        <v>1.0943738656987296</v>
      </c>
      <c r="W153" s="4">
        <f>(1/'Método 3'!$S153)*3+(1/'Método 3'!$R153)*1</f>
        <v>1.4482758620689657</v>
      </c>
      <c r="X153" s="4">
        <f>COUNTIF($G$1:G152,G153)+1</f>
        <v>9</v>
      </c>
      <c r="Y153" s="4">
        <f>COUNTIF($H$1:H152,H153)+1</f>
        <v>8</v>
      </c>
      <c r="Z153" s="2">
        <f>IFERROR(AVERAGEIFS($T$1:T152,$G$1:G152,G153,$X$1:X152,"&gt;="&amp;(X153-5)),"")</f>
        <v>1.6</v>
      </c>
      <c r="AA153" s="2">
        <f>IFERROR(AVERAGEIFS($U$1:U152,$H$1:H152,H153,$Y$1:Y152,"&gt;="&amp;(Y153-5)),"")</f>
        <v>1.6</v>
      </c>
      <c r="AB153" s="2">
        <f>IFERROR(AVERAGEIFS($V$1:V152,$J$1:J152,J153,$Z$1:Z152,"&gt;="&amp;(Z153-5)),"")</f>
        <v>1.4831834661985484</v>
      </c>
      <c r="AC153" s="2">
        <f>IFERROR(AVERAGEIFS($W$1:W152,$K$1:K152,K153,$AA$1:AA152,"&gt;="&amp;(AA153-5)),"")</f>
        <v>1.0868729685331484</v>
      </c>
      <c r="AD153" s="13">
        <f>Tabela53[[#This Row],[md_exPT_H_6]]-Tabela53[[#This Row],[md_exPT_A_6]]</f>
        <v>0.39631049766539994</v>
      </c>
      <c r="AE153" s="14">
        <f>IF(Tabela53[[#This Row],[HT_Goals_H]]&gt;Tabela53[[#This Row],[HT_Goals_A]],Tabela53[[#This Row],[HT_Odds_H]]-1,-1)</f>
        <v>3.2</v>
      </c>
      <c r="AF153" s="14">
        <f>IF(Tabela53[[#This Row],[HT_Goals_H]]=Tabela53[[#This Row],[HT_Goals_A]],Tabela53[[#This Row],[HT_Odds_H]]-1,-1)</f>
        <v>-1</v>
      </c>
      <c r="AG153" s="14">
        <f>IF(Tabela53[[#This Row],[HT_Goals_H]]&lt;Tabela53[[#This Row],[HT_Goals_A]],Tabela53[[#This Row],[HT_Odds_H]]-1,-1)</f>
        <v>-1</v>
      </c>
      <c r="AH15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3" s="13">
        <f>IF(AND(Tabela53[[#This Row],[Odd_real_HHT]]&gt;2.5,Tabela53[[#This Row],[Odd_real_HHT]]&lt;3.3,Tabela53[[#This Row],[xpPT_H_HT]]&gt;1.39,Tabela53[[#This Row],[xpPT_H_HT]]&lt;1.59),1,0)</f>
        <v>0</v>
      </c>
      <c r="AJ15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3" s="28">
        <f>IF(Tabela53[[#This Row],[Método 1]]=1,0,IF(Tabela53[[#This Row],[dif_xp_H_A]]&lt;=0.354,1,IF(Tabela53[[#This Row],[dif_xp_H_A]]&gt;=0.499,1,0)))</f>
        <v>0</v>
      </c>
      <c r="AL153" s="29">
        <f>IF(AND(Tabela53[[#This Row],[Método_3]]=1,Tabela53[[#This Row],[Pontos_H_HT]]=3),(Tabela53[[#This Row],[HT_Odds_H]]-1),IF(AND(Tabela53[[#This Row],[Método_3]]=1,Tabela53[[#This Row],[Pontos_H_HT]]&lt;&gt;3),(-1),0))</f>
        <v>3.2</v>
      </c>
      <c r="AM153" s="29">
        <f>IF(AND(Tabela53[[#This Row],[dif_xp_H_A]]&gt;0.354,(Tabela53[[#This Row],[dif_xp_H_A]]&lt;0.499)),1,0)</f>
        <v>1</v>
      </c>
    </row>
    <row r="154" spans="1:39" x14ac:dyDescent="0.3">
      <c r="A154" s="25">
        <v>23</v>
      </c>
      <c r="B154" s="26">
        <v>1588606</v>
      </c>
      <c r="C154" s="13" t="s">
        <v>14</v>
      </c>
      <c r="D154" s="13" t="s">
        <v>56</v>
      </c>
      <c r="E154" s="27">
        <v>44674.6875</v>
      </c>
      <c r="F154" s="13">
        <v>3</v>
      </c>
      <c r="G154" s="13" t="s">
        <v>19</v>
      </c>
      <c r="H154" s="13" t="s">
        <v>28</v>
      </c>
      <c r="I154" s="13" t="str">
        <f>IF(Tabela53[[#This Row],[HT_Goals_A]]&lt;Tabela53[[#This Row],[HT_Goals_H]],"H",IF(Tabela53[[#This Row],[HT_Goals_A]]=Tabela53[[#This Row],[HT_Goals_H]],"D","A"))</f>
        <v>H</v>
      </c>
      <c r="J154" s="13">
        <v>1</v>
      </c>
      <c r="K154" s="13">
        <v>0</v>
      </c>
      <c r="L154" s="13">
        <v>1</v>
      </c>
      <c r="M154" s="13">
        <v>3.4</v>
      </c>
      <c r="N154" s="13">
        <v>1.85</v>
      </c>
      <c r="O154" s="13">
        <v>3.5</v>
      </c>
      <c r="P154" s="4">
        <f>((1/'Método 3'!$M154)+(1/'Método 3'!$N154)+(1/'Método 3'!$O154)-1)</f>
        <v>0.12037247331364975</v>
      </c>
      <c r="Q154" s="4">
        <f>'Método 3'!$M154*(1+'Método 3'!$P154)</f>
        <v>3.8092664092664092</v>
      </c>
      <c r="R154" s="4">
        <f>'Método 3'!$N154*(1+'Método 3'!$P154)</f>
        <v>2.0726890756302523</v>
      </c>
      <c r="S154" s="4">
        <f>'Método 3'!$O154*(1+'Método 3'!$P154)</f>
        <v>3.9213036565977744</v>
      </c>
      <c r="T154" s="4">
        <f>IF('Método 3'!$J154&gt;'Método 3'!$K154,3,IF('Método 3'!$K154='Método 3'!$J154,1,0))</f>
        <v>3</v>
      </c>
      <c r="U154" s="4">
        <f>IF('Método 3'!$J154&lt;'Método 3'!$K154,3,IF('Método 3'!$K154='Método 3'!$J154,1,0))</f>
        <v>0</v>
      </c>
      <c r="V154" s="4">
        <f>(1/'Método 3'!$Q154)*3+(1/'Método 3'!$R154)*1</f>
        <v>1.270018244475978</v>
      </c>
      <c r="W154" s="4">
        <f>(1/'Método 3'!$S154)*3+(1/'Método 3'!$R154)*1</f>
        <v>1.2475167241029799</v>
      </c>
      <c r="X154" s="4">
        <f>COUNTIF($G$1:G153,G154)+1</f>
        <v>9</v>
      </c>
      <c r="Y154" s="4">
        <f>COUNTIF($H$1:H153,H154)+1</f>
        <v>8</v>
      </c>
      <c r="Z154" s="2">
        <f>IFERROR(AVERAGEIFS($T$1:T153,$G$1:G153,G154,$X$1:X153,"&gt;="&amp;(X154-5)),"")</f>
        <v>3</v>
      </c>
      <c r="AA154" s="2">
        <f>IFERROR(AVERAGEIFS($U$1:U153,$H$1:H153,H154,$Y$1:Y153,"&gt;="&amp;(Y154-5)),"")</f>
        <v>0.6</v>
      </c>
      <c r="AB154" s="2">
        <f>IFERROR(AVERAGEIFS($V$1:V153,$J$1:J153,J154,$Z$1:Z153,"&gt;="&amp;(Z154-5)),"")</f>
        <v>1.4758474360004386</v>
      </c>
      <c r="AC154" s="2">
        <f>IFERROR(AVERAGEIFS($W$1:W153,$K$1:K153,K154,$AA$1:AA153,"&gt;="&amp;(AA154-5)),"")</f>
        <v>1.0919631501322444</v>
      </c>
      <c r="AD154" s="13">
        <f>Tabela53[[#This Row],[md_exPT_H_6]]-Tabela53[[#This Row],[md_exPT_A_6]]</f>
        <v>0.38388428586819412</v>
      </c>
      <c r="AE154" s="14">
        <f>IF(Tabela53[[#This Row],[HT_Goals_H]]&gt;Tabela53[[#This Row],[HT_Goals_A]],Tabela53[[#This Row],[HT_Odds_H]]-1,-1)</f>
        <v>2.4</v>
      </c>
      <c r="AF154" s="14">
        <f>IF(Tabela53[[#This Row],[HT_Goals_H]]=Tabela53[[#This Row],[HT_Goals_A]],Tabela53[[#This Row],[HT_Odds_H]]-1,-1)</f>
        <v>-1</v>
      </c>
      <c r="AG154" s="14">
        <f>IF(Tabela53[[#This Row],[HT_Goals_H]]&lt;Tabela53[[#This Row],[HT_Goals_A]],Tabela53[[#This Row],[HT_Odds_H]]-1,-1)</f>
        <v>-1</v>
      </c>
      <c r="AH15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4" s="13">
        <f>IF(AND(Tabela53[[#This Row],[Odd_real_HHT]]&gt;2.5,Tabela53[[#This Row],[Odd_real_HHT]]&lt;3.3,Tabela53[[#This Row],[xpPT_H_HT]]&gt;1.39,Tabela53[[#This Row],[xpPT_H_HT]]&lt;1.59),1,0)</f>
        <v>0</v>
      </c>
      <c r="AJ15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4" s="28">
        <f>IF(Tabela53[[#This Row],[Método 1]]=1,0,IF(Tabela53[[#This Row],[dif_xp_H_A]]&lt;=0.354,1,IF(Tabela53[[#This Row],[dif_xp_H_A]]&gt;=0.499,1,0)))</f>
        <v>0</v>
      </c>
      <c r="AL154" s="29">
        <f>IF(AND(Tabela53[[#This Row],[Método_3]]=1,Tabela53[[#This Row],[Pontos_H_HT]]=3),(Tabela53[[#This Row],[HT_Odds_H]]-1),IF(AND(Tabela53[[#This Row],[Método_3]]=1,Tabela53[[#This Row],[Pontos_H_HT]]&lt;&gt;3),(-1),0))</f>
        <v>2.4</v>
      </c>
      <c r="AM154" s="29">
        <f>IF(AND(Tabela53[[#This Row],[dif_xp_H_A]]&gt;0.354,(Tabela53[[#This Row],[dif_xp_H_A]]&lt;0.499)),1,0)</f>
        <v>1</v>
      </c>
    </row>
    <row r="155" spans="1:39" x14ac:dyDescent="0.3">
      <c r="A155" s="25">
        <v>24</v>
      </c>
      <c r="B155" s="26">
        <v>1588605</v>
      </c>
      <c r="C155" s="13" t="s">
        <v>14</v>
      </c>
      <c r="D155" s="13" t="s">
        <v>56</v>
      </c>
      <c r="E155" s="27">
        <v>44674.791666666657</v>
      </c>
      <c r="F155" s="13">
        <v>3</v>
      </c>
      <c r="G155" s="13" t="s">
        <v>26</v>
      </c>
      <c r="H155" s="13" t="s">
        <v>30</v>
      </c>
      <c r="I155" s="13" t="str">
        <f>IF(Tabela53[[#This Row],[HT_Goals_A]]&lt;Tabela53[[#This Row],[HT_Goals_H]],"H",IF(Tabela53[[#This Row],[HT_Goals_A]]=Tabela53[[#This Row],[HT_Goals_H]],"D","A"))</f>
        <v>D</v>
      </c>
      <c r="J155" s="13">
        <v>0</v>
      </c>
      <c r="K155" s="13">
        <v>0</v>
      </c>
      <c r="L155" s="13">
        <v>0</v>
      </c>
      <c r="M155" s="13">
        <v>2.88</v>
      </c>
      <c r="N155" s="13">
        <v>1.8</v>
      </c>
      <c r="O155" s="13">
        <v>4.5999999999999996</v>
      </c>
      <c r="P155" s="4">
        <f>((1/'Método 3'!$M155)+(1/'Método 3'!$N155)+(1/'Método 3'!$O155)-1)</f>
        <v>0.12016908212560384</v>
      </c>
      <c r="Q155" s="4">
        <f>'Método 3'!$M155*(1+'Método 3'!$P155)</f>
        <v>3.2260869565217392</v>
      </c>
      <c r="R155" s="4">
        <f>'Método 3'!$N155*(1+'Método 3'!$P155)</f>
        <v>2.0163043478260869</v>
      </c>
      <c r="S155" s="4">
        <f>'Método 3'!$O155*(1+'Método 3'!$P155)</f>
        <v>5.1527777777777777</v>
      </c>
      <c r="T155" s="4">
        <f>IF('Método 3'!$J155&gt;'Método 3'!$K155,3,IF('Método 3'!$K155='Método 3'!$J155,1,0))</f>
        <v>1</v>
      </c>
      <c r="U155" s="4">
        <f>IF('Método 3'!$J155&lt;'Método 3'!$K155,3,IF('Método 3'!$K155='Método 3'!$J155,1,0))</f>
        <v>1</v>
      </c>
      <c r="V155" s="4">
        <f>(1/'Método 3'!$Q155)*3+(1/'Método 3'!$R155)*1</f>
        <v>1.4258760107816713</v>
      </c>
      <c r="W155" s="4">
        <f>(1/'Método 3'!$S155)*3+(1/'Método 3'!$R155)*1</f>
        <v>1.0781671159029649</v>
      </c>
      <c r="X155" s="4">
        <f>COUNTIF($G$1:G154,G155)+1</f>
        <v>8</v>
      </c>
      <c r="Y155" s="4">
        <f>COUNTIF($H$1:H154,H155)+1</f>
        <v>9</v>
      </c>
      <c r="Z155" s="2">
        <f>IFERROR(AVERAGEIFS($T$1:T154,$G$1:G154,G155,$X$1:X154,"&gt;="&amp;(X155-5)),"")</f>
        <v>1.6</v>
      </c>
      <c r="AA155" s="2">
        <f>IFERROR(AVERAGEIFS($U$1:U154,$H$1:H154,H155,$Y$1:Y154,"&gt;="&amp;(Y155-5)),"")</f>
        <v>0.4</v>
      </c>
      <c r="AB155" s="2">
        <f>IFERROR(AVERAGEIFS($V$1:V154,$J$1:J154,J155,$Z$1:Z154,"&gt;="&amp;(Z155-5)),"")</f>
        <v>1.4214571863457559</v>
      </c>
      <c r="AC155" s="2">
        <f>IFERROR(AVERAGEIFS($W$1:W154,$K$1:K154,K155,$AA$1:AA154,"&gt;="&amp;(AA155-5)),"")</f>
        <v>1.0941236164373935</v>
      </c>
      <c r="AD155" s="13">
        <f>Tabela53[[#This Row],[md_exPT_H_6]]-Tabela53[[#This Row],[md_exPT_A_6]]</f>
        <v>0.32733356990836238</v>
      </c>
      <c r="AE155" s="14">
        <f>IF(Tabela53[[#This Row],[HT_Goals_H]]&gt;Tabela53[[#This Row],[HT_Goals_A]],Tabela53[[#This Row],[HT_Odds_H]]-1,-1)</f>
        <v>-1</v>
      </c>
      <c r="AF155" s="14">
        <f>IF(Tabela53[[#This Row],[HT_Goals_H]]=Tabela53[[#This Row],[HT_Goals_A]],Tabela53[[#This Row],[HT_Odds_H]]-1,-1)</f>
        <v>1.88</v>
      </c>
      <c r="AG155" s="14">
        <f>IF(Tabela53[[#This Row],[HT_Goals_H]]&lt;Tabela53[[#This Row],[HT_Goals_A]],Tabela53[[#This Row],[HT_Odds_H]]-1,-1)</f>
        <v>-1</v>
      </c>
      <c r="AH15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55" s="13">
        <f>IF(AND(Tabela53[[#This Row],[Odd_real_HHT]]&gt;2.5,Tabela53[[#This Row],[Odd_real_HHT]]&lt;3.3,Tabela53[[#This Row],[xpPT_H_HT]]&gt;1.39,Tabela53[[#This Row],[xpPT_H_HT]]&lt;1.59),1,0)</f>
        <v>1</v>
      </c>
      <c r="AJ15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5" s="28">
        <f>IF(Tabela53[[#This Row],[Método 1]]=1,0,IF(Tabela53[[#This Row],[dif_xp_H_A]]&lt;=0.354,1,IF(Tabela53[[#This Row],[dif_xp_H_A]]&gt;=0.499,1,0)))</f>
        <v>0</v>
      </c>
      <c r="AL15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55" s="29">
        <f>IF(AND(Tabela53[[#This Row],[dif_xp_H_A]]&gt;0.354,(Tabela53[[#This Row],[dif_xp_H_A]]&lt;0.499)),1,0)</f>
        <v>0</v>
      </c>
    </row>
    <row r="156" spans="1:39" x14ac:dyDescent="0.3">
      <c r="A156" s="25">
        <v>25</v>
      </c>
      <c r="B156" s="26">
        <v>1588607</v>
      </c>
      <c r="C156" s="13" t="s">
        <v>14</v>
      </c>
      <c r="D156" s="13" t="s">
        <v>56</v>
      </c>
      <c r="E156" s="27">
        <v>44674.791666666657</v>
      </c>
      <c r="F156" s="13">
        <v>3</v>
      </c>
      <c r="G156" s="13" t="s">
        <v>16</v>
      </c>
      <c r="H156" s="13" t="s">
        <v>24</v>
      </c>
      <c r="I156" s="13" t="str">
        <f>IF(Tabela53[[#This Row],[HT_Goals_A]]&lt;Tabela53[[#This Row],[HT_Goals_H]],"H",IF(Tabela53[[#This Row],[HT_Goals_A]]=Tabela53[[#This Row],[HT_Goals_H]],"D","A"))</f>
        <v>H</v>
      </c>
      <c r="J156" s="13">
        <v>2</v>
      </c>
      <c r="K156" s="13">
        <v>0</v>
      </c>
      <c r="L156" s="13">
        <v>2</v>
      </c>
      <c r="M156" s="13">
        <v>2.63</v>
      </c>
      <c r="N156" s="13">
        <v>2.1</v>
      </c>
      <c r="O156" s="13">
        <v>4.5</v>
      </c>
      <c r="P156" s="4">
        <f>((1/'Método 3'!$M156)+(1/'Método 3'!$N156)+(1/'Método 3'!$O156)-1)</f>
        <v>7.8640835294827571E-2</v>
      </c>
      <c r="Q156" s="4">
        <f>'Método 3'!$M156*(1+'Método 3'!$P156)</f>
        <v>2.8368253968253963</v>
      </c>
      <c r="R156" s="4">
        <f>'Método 3'!$N156*(1+'Método 3'!$P156)</f>
        <v>2.2651457541191382</v>
      </c>
      <c r="S156" s="4">
        <f>'Método 3'!$O156*(1+'Método 3'!$P156)</f>
        <v>4.8538837588267238</v>
      </c>
      <c r="T156" s="4">
        <f>IF('Método 3'!$J156&gt;'Método 3'!$K156,3,IF('Método 3'!$K156='Método 3'!$J156,1,0))</f>
        <v>3</v>
      </c>
      <c r="U156" s="4">
        <f>IF('Método 3'!$J156&lt;'Método 3'!$K156,3,IF('Método 3'!$K156='Método 3'!$J156,1,0))</f>
        <v>0</v>
      </c>
      <c r="V156" s="4">
        <f>(1/'Método 3'!$Q156)*3+(1/'Método 3'!$R156)*1</f>
        <v>1.4989928379588184</v>
      </c>
      <c r="W156" s="4">
        <f>(1/'Método 3'!$S156)*3+(1/'Método 3'!$R156)*1</f>
        <v>1.0595344673231872</v>
      </c>
      <c r="X156" s="4">
        <f>COUNTIF($G$1:G155,G156)+1</f>
        <v>8</v>
      </c>
      <c r="Y156" s="4">
        <f>COUNTIF($H$1:H155,H156)+1</f>
        <v>9</v>
      </c>
      <c r="Z156" s="2">
        <f>IFERROR(AVERAGEIFS($T$1:T155,$G$1:G155,G156,$X$1:X155,"&gt;="&amp;(X156-5)),"")</f>
        <v>1</v>
      </c>
      <c r="AA156" s="2">
        <f>IFERROR(AVERAGEIFS($U$1:U155,$H$1:H155,H156,$Y$1:Y155,"&gt;="&amp;(Y156-5)),"")</f>
        <v>1.6</v>
      </c>
      <c r="AB156" s="2">
        <f>IFERROR(AVERAGEIFS($V$1:V155,$J$1:J155,J156,$Z$1:Z155,"&gt;="&amp;(Z156-5)),"")</f>
        <v>1.55918333857147</v>
      </c>
      <c r="AC156" s="2">
        <f>IFERROR(AVERAGEIFS($W$1:W155,$K$1:K155,K156,$AA$1:AA155,"&gt;="&amp;(AA156-5)),"")</f>
        <v>1.0939050342382919</v>
      </c>
      <c r="AD156" s="13">
        <f>Tabela53[[#This Row],[md_exPT_H_6]]-Tabela53[[#This Row],[md_exPT_A_6]]</f>
        <v>0.46527830433317807</v>
      </c>
      <c r="AE156" s="14">
        <f>IF(Tabela53[[#This Row],[HT_Goals_H]]&gt;Tabela53[[#This Row],[HT_Goals_A]],Tabela53[[#This Row],[HT_Odds_H]]-1,-1)</f>
        <v>1.63</v>
      </c>
      <c r="AF156" s="14">
        <f>IF(Tabela53[[#This Row],[HT_Goals_H]]=Tabela53[[#This Row],[HT_Goals_A]],Tabela53[[#This Row],[HT_Odds_H]]-1,-1)</f>
        <v>-1</v>
      </c>
      <c r="AG156" s="14">
        <f>IF(Tabela53[[#This Row],[HT_Goals_H]]&lt;Tabela53[[#This Row],[HT_Goals_A]],Tabela53[[#This Row],[HT_Odds_H]]-1,-1)</f>
        <v>-1</v>
      </c>
      <c r="AH156" s="20">
        <f>IF(AND(Tabela53[[#This Row],[Método 1]]=1,Tabela53[[#This Row],[Pontos_H_HT]]=3),(Tabela53[[#This Row],[HT_Odds_H]]-1),IF(AND(Tabela53[[#This Row],[Método 1]]=1,Tabela53[[#This Row],[Pontos_H_HT]]&lt;&gt;3),(-1),0))</f>
        <v>1.63</v>
      </c>
      <c r="AI156" s="13">
        <f>IF(AND(Tabela53[[#This Row],[Odd_real_HHT]]&gt;2.5,Tabela53[[#This Row],[Odd_real_HHT]]&lt;3.3,Tabela53[[#This Row],[xpPT_H_HT]]&gt;1.39,Tabela53[[#This Row],[xpPT_H_HT]]&lt;1.59),1,0)</f>
        <v>1</v>
      </c>
      <c r="AJ15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6" s="28">
        <f>IF(Tabela53[[#This Row],[Método 1]]=1,0,IF(Tabela53[[#This Row],[dif_xp_H_A]]&lt;=0.354,1,IF(Tabela53[[#This Row],[dif_xp_H_A]]&gt;=0.499,1,0)))</f>
        <v>0</v>
      </c>
      <c r="AL156" s="29">
        <f>IF(AND(Tabela53[[#This Row],[Método_3]]=1,Tabela53[[#This Row],[Pontos_H_HT]]=3),(Tabela53[[#This Row],[HT_Odds_H]]-1),IF(AND(Tabela53[[#This Row],[Método_3]]=1,Tabela53[[#This Row],[Pontos_H_HT]]&lt;&gt;3),(-1),0))</f>
        <v>1.63</v>
      </c>
      <c r="AM156" s="29">
        <f>IF(AND(Tabela53[[#This Row],[dif_xp_H_A]]&gt;0.354,(Tabela53[[#This Row],[dif_xp_H_A]]&lt;0.499)),1,0)</f>
        <v>1</v>
      </c>
    </row>
    <row r="157" spans="1:39" x14ac:dyDescent="0.3">
      <c r="A157" s="25">
        <v>26</v>
      </c>
      <c r="B157" s="26">
        <v>1588604</v>
      </c>
      <c r="C157" s="13" t="s">
        <v>14</v>
      </c>
      <c r="D157" s="13" t="s">
        <v>56</v>
      </c>
      <c r="E157" s="27">
        <v>44674.875</v>
      </c>
      <c r="F157" s="13">
        <v>3</v>
      </c>
      <c r="G157" s="13" t="s">
        <v>22</v>
      </c>
      <c r="H157" s="13" t="s">
        <v>33</v>
      </c>
      <c r="I157" s="13" t="str">
        <f>IF(Tabela53[[#This Row],[HT_Goals_A]]&lt;Tabela53[[#This Row],[HT_Goals_H]],"H",IF(Tabela53[[#This Row],[HT_Goals_A]]=Tabela53[[#This Row],[HT_Goals_H]],"D","A"))</f>
        <v>H</v>
      </c>
      <c r="J157" s="13">
        <v>2</v>
      </c>
      <c r="K157" s="13">
        <v>0</v>
      </c>
      <c r="L157" s="13">
        <v>2</v>
      </c>
      <c r="M157" s="13">
        <v>1.75</v>
      </c>
      <c r="N157" s="13">
        <v>2.25</v>
      </c>
      <c r="O157" s="13">
        <v>9.5</v>
      </c>
      <c r="P157" s="4">
        <f>((1/'Método 3'!$M157)+(1/'Método 3'!$N157)+(1/'Método 3'!$O157)-1)</f>
        <v>0.12113617376775254</v>
      </c>
      <c r="Q157" s="4">
        <f>'Método 3'!$M157*(1+'Método 3'!$P157)</f>
        <v>1.9619883040935671</v>
      </c>
      <c r="R157" s="4">
        <f>'Método 3'!$N157*(1+'Método 3'!$P157)</f>
        <v>2.5225563909774431</v>
      </c>
      <c r="S157" s="4">
        <f>'Método 3'!$O157*(1+'Método 3'!$P157)</f>
        <v>10.650793650793648</v>
      </c>
      <c r="T157" s="4">
        <f>IF('Método 3'!$J157&gt;'Método 3'!$K157,3,IF('Método 3'!$K157='Método 3'!$J157,1,0))</f>
        <v>3</v>
      </c>
      <c r="U157" s="4">
        <f>IF('Método 3'!$J157&lt;'Método 3'!$K157,3,IF('Método 3'!$K157='Método 3'!$J157,1,0))</f>
        <v>0</v>
      </c>
      <c r="V157" s="4">
        <f>(1/'Método 3'!$Q157)*3+(1/'Método 3'!$R157)*1</f>
        <v>1.9254843517138602</v>
      </c>
      <c r="W157" s="4">
        <f>(1/'Método 3'!$S157)*3+(1/'Método 3'!$R157)*1</f>
        <v>0.678092399403875</v>
      </c>
      <c r="X157" s="4">
        <f>COUNTIF($G$1:G156,G157)+1</f>
        <v>8</v>
      </c>
      <c r="Y157" s="4">
        <f>COUNTIF($H$1:H156,H157)+1</f>
        <v>9</v>
      </c>
      <c r="Z157" s="2">
        <f>IFERROR(AVERAGEIFS($T$1:T156,$G$1:G156,G157,$X$1:X156,"&gt;="&amp;(X157-5)),"")</f>
        <v>2.6</v>
      </c>
      <c r="AA157" s="2">
        <f>IFERROR(AVERAGEIFS($U$1:U156,$H$1:H156,H157,$Y$1:Y156,"&gt;="&amp;(Y157-5)),"")</f>
        <v>0.8</v>
      </c>
      <c r="AB157" s="2">
        <f>IFERROR(AVERAGEIFS($V$1:V156,$J$1:J156,J157,$Z$1:Z156,"&gt;="&amp;(Z157-5)),"")</f>
        <v>1.5558394218707672</v>
      </c>
      <c r="AC157" s="2">
        <f>IFERROR(AVERAGEIFS($W$1:W156,$K$1:K156,K157,$AA$1:AA156,"&gt;="&amp;(AA157-5)),"")</f>
        <v>1.0934405671178176</v>
      </c>
      <c r="AD157" s="13">
        <f>Tabela53[[#This Row],[md_exPT_H_6]]-Tabela53[[#This Row],[md_exPT_A_6]]</f>
        <v>0.46239885475294962</v>
      </c>
      <c r="AE157" s="14">
        <f>IF(Tabela53[[#This Row],[HT_Goals_H]]&gt;Tabela53[[#This Row],[HT_Goals_A]],Tabela53[[#This Row],[HT_Odds_H]]-1,-1)</f>
        <v>0.75</v>
      </c>
      <c r="AF157" s="14">
        <f>IF(Tabela53[[#This Row],[HT_Goals_H]]=Tabela53[[#This Row],[HT_Goals_A]],Tabela53[[#This Row],[HT_Odds_H]]-1,-1)</f>
        <v>-1</v>
      </c>
      <c r="AG157" s="14">
        <f>IF(Tabela53[[#This Row],[HT_Goals_H]]&lt;Tabela53[[#This Row],[HT_Goals_A]],Tabela53[[#This Row],[HT_Odds_H]]-1,-1)</f>
        <v>-1</v>
      </c>
      <c r="AH15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7" s="13">
        <f>IF(AND(Tabela53[[#This Row],[Odd_real_HHT]]&gt;2.5,Tabela53[[#This Row],[Odd_real_HHT]]&lt;3.3,Tabela53[[#This Row],[xpPT_H_HT]]&gt;1.39,Tabela53[[#This Row],[xpPT_H_HT]]&lt;1.59),1,0)</f>
        <v>0</v>
      </c>
      <c r="AJ15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7" s="28">
        <f>IF(Tabela53[[#This Row],[Método 1]]=1,0,IF(Tabela53[[#This Row],[dif_xp_H_A]]&lt;=0.354,1,IF(Tabela53[[#This Row],[dif_xp_H_A]]&gt;=0.499,1,0)))</f>
        <v>0</v>
      </c>
      <c r="AL157" s="29">
        <f>IF(AND(Tabela53[[#This Row],[Método_3]]=1,Tabela53[[#This Row],[Pontos_H_HT]]=3),(Tabela53[[#This Row],[HT_Odds_H]]-1),IF(AND(Tabela53[[#This Row],[Método_3]]=1,Tabela53[[#This Row],[Pontos_H_HT]]&lt;&gt;3),(-1),0))</f>
        <v>0.75</v>
      </c>
      <c r="AM157" s="29">
        <f>IF(AND(Tabela53[[#This Row],[dif_xp_H_A]]&gt;0.354,(Tabela53[[#This Row],[dif_xp_H_A]]&lt;0.499)),1,0)</f>
        <v>1</v>
      </c>
    </row>
    <row r="158" spans="1:39" x14ac:dyDescent="0.3">
      <c r="A158" s="25">
        <v>27</v>
      </c>
      <c r="B158" s="26">
        <v>1588608</v>
      </c>
      <c r="C158" s="13" t="s">
        <v>14</v>
      </c>
      <c r="D158" s="13" t="s">
        <v>56</v>
      </c>
      <c r="E158" s="27">
        <v>44675.666666666657</v>
      </c>
      <c r="F158" s="13">
        <v>3</v>
      </c>
      <c r="G158" s="13" t="s">
        <v>31</v>
      </c>
      <c r="H158" s="13" t="s">
        <v>17</v>
      </c>
      <c r="I158" s="13" t="str">
        <f>IF(Tabela53[[#This Row],[HT_Goals_A]]&lt;Tabela53[[#This Row],[HT_Goals_H]],"H",IF(Tabela53[[#This Row],[HT_Goals_A]]=Tabela53[[#This Row],[HT_Goals_H]],"D","A"))</f>
        <v>H</v>
      </c>
      <c r="J158" s="13">
        <v>1</v>
      </c>
      <c r="K158" s="13">
        <v>0</v>
      </c>
      <c r="L158" s="13">
        <v>1</v>
      </c>
      <c r="M158" s="13">
        <v>3.1</v>
      </c>
      <c r="N158" s="13">
        <v>1.8</v>
      </c>
      <c r="O158" s="13">
        <v>4</v>
      </c>
      <c r="P158" s="4">
        <f>((1/'Método 3'!$M158)+(1/'Método 3'!$N158)+(1/'Método 3'!$O158)-1)</f>
        <v>0.12813620071684584</v>
      </c>
      <c r="Q158" s="4">
        <f>'Método 3'!$M158*(1+'Método 3'!$P158)</f>
        <v>3.4972222222222222</v>
      </c>
      <c r="R158" s="4">
        <f>'Método 3'!$N158*(1+'Método 3'!$P158)</f>
        <v>2.0306451612903227</v>
      </c>
      <c r="S158" s="4">
        <f>'Método 3'!$O158*(1+'Método 3'!$P158)</f>
        <v>4.5125448028673834</v>
      </c>
      <c r="T158" s="4">
        <f>IF('Método 3'!$J158&gt;'Método 3'!$K158,3,IF('Método 3'!$K158='Método 3'!$J158,1,0))</f>
        <v>3</v>
      </c>
      <c r="U158" s="4">
        <f>IF('Método 3'!$J158&lt;'Método 3'!$K158,3,IF('Método 3'!$K158='Método 3'!$J158,1,0))</f>
        <v>0</v>
      </c>
      <c r="V158" s="4">
        <f>(1/'Método 3'!$Q158)*3+(1/'Método 3'!$R158)*1</f>
        <v>1.3502779984114377</v>
      </c>
      <c r="W158" s="4">
        <f>(1/'Método 3'!$S158)*3+(1/'Método 3'!$R158)*1</f>
        <v>1.1572676727561557</v>
      </c>
      <c r="X158" s="4">
        <f>COUNTIF($G$1:G157,G158)+1</f>
        <v>9</v>
      </c>
      <c r="Y158" s="4">
        <f>COUNTIF($H$1:H157,H158)+1</f>
        <v>8</v>
      </c>
      <c r="Z158" s="2">
        <f>IFERROR(AVERAGEIFS($T$1:T157,$G$1:G157,G158,$X$1:X157,"&gt;="&amp;(X158-5)),"")</f>
        <v>1.2</v>
      </c>
      <c r="AA158" s="2">
        <f>IFERROR(AVERAGEIFS($U$1:U157,$H$1:H157,H158,$Y$1:Y157,"&gt;="&amp;(Y158-5)),"")</f>
        <v>0.4</v>
      </c>
      <c r="AB158" s="2">
        <f>IFERROR(AVERAGEIFS($V$1:V157,$J$1:J157,J158,$Z$1:Z157,"&gt;="&amp;(Z158-5)),"")</f>
        <v>1.4720357843055412</v>
      </c>
      <c r="AC158" s="2">
        <f>IFERROR(AVERAGEIFS($W$1:W157,$K$1:K157,K158,$AA$1:AA157,"&gt;="&amp;(AA158-5)),"")</f>
        <v>1.0879025915482983</v>
      </c>
      <c r="AD158" s="13">
        <f>Tabela53[[#This Row],[md_exPT_H_6]]-Tabela53[[#This Row],[md_exPT_A_6]]</f>
        <v>0.38413319275724289</v>
      </c>
      <c r="AE158" s="14">
        <f>IF(Tabela53[[#This Row],[HT_Goals_H]]&gt;Tabela53[[#This Row],[HT_Goals_A]],Tabela53[[#This Row],[HT_Odds_H]]-1,-1)</f>
        <v>2.1</v>
      </c>
      <c r="AF158" s="14">
        <f>IF(Tabela53[[#This Row],[HT_Goals_H]]=Tabela53[[#This Row],[HT_Goals_A]],Tabela53[[#This Row],[HT_Odds_H]]-1,-1)</f>
        <v>-1</v>
      </c>
      <c r="AG158" s="14">
        <f>IF(Tabela53[[#This Row],[HT_Goals_H]]&lt;Tabela53[[#This Row],[HT_Goals_A]],Tabela53[[#This Row],[HT_Odds_H]]-1,-1)</f>
        <v>-1</v>
      </c>
      <c r="AH15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8" s="13">
        <f>IF(AND(Tabela53[[#This Row],[Odd_real_HHT]]&gt;2.5,Tabela53[[#This Row],[Odd_real_HHT]]&lt;3.3,Tabela53[[#This Row],[xpPT_H_HT]]&gt;1.39,Tabela53[[#This Row],[xpPT_H_HT]]&lt;1.59),1,0)</f>
        <v>0</v>
      </c>
      <c r="AJ15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58" s="28">
        <f>IF(Tabela53[[#This Row],[Método 1]]=1,0,IF(Tabela53[[#This Row],[dif_xp_H_A]]&lt;=0.354,1,IF(Tabela53[[#This Row],[dif_xp_H_A]]&gt;=0.499,1,0)))</f>
        <v>0</v>
      </c>
      <c r="AL158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158" s="29">
        <f>IF(AND(Tabela53[[#This Row],[dif_xp_H_A]]&gt;0.354,(Tabela53[[#This Row],[dif_xp_H_A]]&lt;0.499)),1,0)</f>
        <v>1</v>
      </c>
    </row>
    <row r="159" spans="1:39" x14ac:dyDescent="0.3">
      <c r="A159" s="25">
        <v>28</v>
      </c>
      <c r="B159" s="26">
        <v>1588609</v>
      </c>
      <c r="C159" s="13" t="s">
        <v>14</v>
      </c>
      <c r="D159" s="13" t="s">
        <v>56</v>
      </c>
      <c r="E159" s="27">
        <v>44675.75</v>
      </c>
      <c r="F159" s="13">
        <v>3</v>
      </c>
      <c r="G159" s="13" t="s">
        <v>60</v>
      </c>
      <c r="H159" s="13" t="s">
        <v>27</v>
      </c>
      <c r="I159" s="13" t="str">
        <f>IF(Tabela53[[#This Row],[HT_Goals_A]]&lt;Tabela53[[#This Row],[HT_Goals_H]],"H",IF(Tabela53[[#This Row],[HT_Goals_A]]=Tabela53[[#This Row],[HT_Goals_H]],"D","A"))</f>
        <v>D</v>
      </c>
      <c r="J159" s="13">
        <v>0</v>
      </c>
      <c r="K159" s="13">
        <v>0</v>
      </c>
      <c r="L159" s="13">
        <v>0</v>
      </c>
      <c r="M159" s="13">
        <v>3.1</v>
      </c>
      <c r="N159" s="13">
        <v>1.91</v>
      </c>
      <c r="O159" s="13">
        <v>4.33</v>
      </c>
      <c r="P159" s="4">
        <f>((1/'Método 3'!$M159)+(1/'Método 3'!$N159)+(1/'Método 3'!$O159)-1)</f>
        <v>7.708773680246428E-2</v>
      </c>
      <c r="Q159" s="4">
        <f>'Método 3'!$M159*(1+'Método 3'!$P159)</f>
        <v>3.3389719840876393</v>
      </c>
      <c r="R159" s="4">
        <f>'Método 3'!$N159*(1+'Método 3'!$P159)</f>
        <v>2.0572375772927067</v>
      </c>
      <c r="S159" s="4">
        <f>'Método 3'!$O159*(1+'Método 3'!$P159)</f>
        <v>4.6637899003546703</v>
      </c>
      <c r="T159" s="4">
        <f>IF('Método 3'!$J159&gt;'Método 3'!$K159,3,IF('Método 3'!$K159='Método 3'!$J159,1,0))</f>
        <v>1</v>
      </c>
      <c r="U159" s="4">
        <f>IF('Método 3'!$J159&lt;'Método 3'!$K159,3,IF('Método 3'!$K159='Método 3'!$J159,1,0))</f>
        <v>1</v>
      </c>
      <c r="V159" s="4">
        <f>(1/'Método 3'!$Q159)*3+(1/'Método 3'!$R159)*1</f>
        <v>1.384568864682429</v>
      </c>
      <c r="W159" s="4">
        <f>(1/'Método 3'!$S159)*3+(1/'Método 3'!$R159)*1</f>
        <v>1.1293424059273636</v>
      </c>
      <c r="X159" s="4">
        <f>COUNTIF($G$1:G158,G159)+1</f>
        <v>2</v>
      </c>
      <c r="Y159" s="4">
        <f>COUNTIF($H$1:H158,H159)+1</f>
        <v>9</v>
      </c>
      <c r="Z159" s="2">
        <f>IFERROR(AVERAGEIFS($T$1:T158,$G$1:G158,G159,$X$1:X158,"&gt;="&amp;(X159-5)),"")</f>
        <v>1</v>
      </c>
      <c r="AA159" s="2">
        <f>IFERROR(AVERAGEIFS($U$1:U158,$H$1:H158,H159,$Y$1:Y158,"&gt;="&amp;(Y159-5)),"")</f>
        <v>1.8</v>
      </c>
      <c r="AB159" s="2">
        <f>IFERROR(AVERAGEIFS($V$1:V158,$J$1:J158,J159,$Z$1:Z158,"&gt;="&amp;(Z159-5)),"")</f>
        <v>1.4215333729739614</v>
      </c>
      <c r="AC159" s="2">
        <f>IFERROR(AVERAGEIFS($W$1:W158,$K$1:K158,K159,$AA$1:AA158,"&gt;="&amp;(AA159-5)),"")</f>
        <v>1.0888152899852437</v>
      </c>
      <c r="AD159" s="13">
        <f>Tabela53[[#This Row],[md_exPT_H_6]]-Tabela53[[#This Row],[md_exPT_A_6]]</f>
        <v>0.33271808298871774</v>
      </c>
      <c r="AE159" s="14">
        <f>IF(Tabela53[[#This Row],[HT_Goals_H]]&gt;Tabela53[[#This Row],[HT_Goals_A]],Tabela53[[#This Row],[HT_Odds_H]]-1,-1)</f>
        <v>-1</v>
      </c>
      <c r="AF159" s="14">
        <f>IF(Tabela53[[#This Row],[HT_Goals_H]]=Tabela53[[#This Row],[HT_Goals_A]],Tabela53[[#This Row],[HT_Odds_H]]-1,-1)</f>
        <v>2.1</v>
      </c>
      <c r="AG159" s="14">
        <f>IF(Tabela53[[#This Row],[HT_Goals_H]]&lt;Tabela53[[#This Row],[HT_Goals_A]],Tabela53[[#This Row],[HT_Odds_H]]-1,-1)</f>
        <v>-1</v>
      </c>
      <c r="AH15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59" s="13">
        <f>IF(AND(Tabela53[[#This Row],[Odd_real_HHT]]&gt;2.5,Tabela53[[#This Row],[Odd_real_HHT]]&lt;3.3,Tabela53[[#This Row],[xpPT_H_HT]]&gt;1.39,Tabela53[[#This Row],[xpPT_H_HT]]&lt;1.59),1,0)</f>
        <v>0</v>
      </c>
      <c r="AJ159" s="28">
        <f>IF(AND(Tabela53[[#This Row],[Método_2]]=1,Tabela53[[#This Row],[Pontos_H_HT]]=1),(Tabela53[[#This Row],[HT_Odds_D]]-1),IF(AND(Tabela53[[#This Row],[Método_2]]=1,Tabela53[[#This Row],[Pontos_H_HT]]&lt;&gt;1),(-1),0))</f>
        <v>0.90999999999999992</v>
      </c>
      <c r="AK159" s="28">
        <f>IF(Tabela53[[#This Row],[Método 1]]=1,0,IF(Tabela53[[#This Row],[dif_xp_H_A]]&lt;=0.354,1,IF(Tabela53[[#This Row],[dif_xp_H_A]]&gt;=0.499,1,0)))</f>
        <v>1</v>
      </c>
      <c r="AL15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59" s="29">
        <f>IF(AND(Tabela53[[#This Row],[dif_xp_H_A]]&gt;0.354,(Tabela53[[#This Row],[dif_xp_H_A]]&lt;0.499)),1,0)</f>
        <v>0</v>
      </c>
    </row>
    <row r="160" spans="1:39" x14ac:dyDescent="0.3">
      <c r="A160" s="25">
        <v>29</v>
      </c>
      <c r="B160" s="26">
        <v>1588611</v>
      </c>
      <c r="C160" s="13" t="s">
        <v>14</v>
      </c>
      <c r="D160" s="13" t="s">
        <v>56</v>
      </c>
      <c r="E160" s="27">
        <v>44675.770833333343</v>
      </c>
      <c r="F160" s="13">
        <v>3</v>
      </c>
      <c r="G160" s="13" t="s">
        <v>57</v>
      </c>
      <c r="H160" s="13" t="s">
        <v>18</v>
      </c>
      <c r="I160" s="13" t="str">
        <f>IF(Tabela53[[#This Row],[HT_Goals_A]]&lt;Tabela53[[#This Row],[HT_Goals_H]],"H",IF(Tabela53[[#This Row],[HT_Goals_A]]=Tabela53[[#This Row],[HT_Goals_H]],"D","A"))</f>
        <v>D</v>
      </c>
      <c r="J160" s="13">
        <v>0</v>
      </c>
      <c r="K160" s="13">
        <v>0</v>
      </c>
      <c r="L160" s="13">
        <v>0</v>
      </c>
      <c r="M160" s="13">
        <v>2.85</v>
      </c>
      <c r="N160" s="13">
        <v>2.0499999999999998</v>
      </c>
      <c r="O160" s="13">
        <v>4.2</v>
      </c>
      <c r="P160" s="4">
        <f>((1/'Método 3'!$M160)+(1/'Método 3'!$N160)+(1/'Método 3'!$O160)-1)</f>
        <v>7.6777309126474735E-2</v>
      </c>
      <c r="Q160" s="4">
        <f>'Método 3'!$M160*(1+'Método 3'!$P160)</f>
        <v>3.0688153310104531</v>
      </c>
      <c r="R160" s="4">
        <f>'Método 3'!$N160*(1+'Método 3'!$P160)</f>
        <v>2.2073934837092728</v>
      </c>
      <c r="S160" s="4">
        <f>'Método 3'!$O160*(1+'Método 3'!$P160)</f>
        <v>4.522464698331194</v>
      </c>
      <c r="T160" s="4">
        <f>IF('Método 3'!$J160&gt;'Método 3'!$K160,3,IF('Método 3'!$K160='Método 3'!$J160,1,0))</f>
        <v>1</v>
      </c>
      <c r="U160" s="4">
        <f>IF('Método 3'!$J160&lt;'Método 3'!$K160,3,IF('Método 3'!$K160='Método 3'!$J160,1,0))</f>
        <v>1</v>
      </c>
      <c r="V160" s="4">
        <f>(1/'Método 3'!$Q160)*3+(1/'Método 3'!$R160)*1</f>
        <v>1.430598921373829</v>
      </c>
      <c r="W160" s="4">
        <f>(1/'Método 3'!$S160)*3+(1/'Método 3'!$R160)*1</f>
        <v>1.1163780868577917</v>
      </c>
      <c r="X160" s="4">
        <f>COUNTIF($G$1:G159,G160)+1</f>
        <v>2</v>
      </c>
      <c r="Y160" s="4">
        <f>COUNTIF($H$1:H159,H160)+1</f>
        <v>8</v>
      </c>
      <c r="Z160" s="2">
        <f>IFERROR(AVERAGEIFS($T$1:T159,$G$1:G159,G160,$X$1:X159,"&gt;="&amp;(X160-5)),"")</f>
        <v>1</v>
      </c>
      <c r="AA160" s="2">
        <f>IFERROR(AVERAGEIFS($U$1:U159,$H$1:H159,H160,$Y$1:Y159,"&gt;="&amp;(Y160-5)),"")</f>
        <v>1.2</v>
      </c>
      <c r="AB160" s="2">
        <f>IFERROR(AVERAGEIFS($V$1:V159,$J$1:J159,J160,$Z$1:Z159,"&gt;="&amp;(Z160-5)),"")</f>
        <v>1.4209068558842746</v>
      </c>
      <c r="AC160" s="2">
        <f>IFERROR(AVERAGEIFS($W$1:W159,$K$1:K159,K160,$AA$1:AA159,"&gt;="&amp;(AA160-5)),"")</f>
        <v>1.0893416161663101</v>
      </c>
      <c r="AD160" s="13">
        <f>Tabela53[[#This Row],[md_exPT_H_6]]-Tabela53[[#This Row],[md_exPT_A_6]]</f>
        <v>0.33156523971796448</v>
      </c>
      <c r="AE160" s="14">
        <f>IF(Tabela53[[#This Row],[HT_Goals_H]]&gt;Tabela53[[#This Row],[HT_Goals_A]],Tabela53[[#This Row],[HT_Odds_H]]-1,-1)</f>
        <v>-1</v>
      </c>
      <c r="AF160" s="14">
        <f>IF(Tabela53[[#This Row],[HT_Goals_H]]=Tabela53[[#This Row],[HT_Goals_A]],Tabela53[[#This Row],[HT_Odds_H]]-1,-1)</f>
        <v>1.85</v>
      </c>
      <c r="AG160" s="14">
        <f>IF(Tabela53[[#This Row],[HT_Goals_H]]&lt;Tabela53[[#This Row],[HT_Goals_A]],Tabela53[[#This Row],[HT_Odds_H]]-1,-1)</f>
        <v>-1</v>
      </c>
      <c r="AH16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60" s="13">
        <f>IF(AND(Tabela53[[#This Row],[Odd_real_HHT]]&gt;2.5,Tabela53[[#This Row],[Odd_real_HHT]]&lt;3.3,Tabela53[[#This Row],[xpPT_H_HT]]&gt;1.39,Tabela53[[#This Row],[xpPT_H_HT]]&lt;1.59),1,0)</f>
        <v>1</v>
      </c>
      <c r="AJ16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60" s="28">
        <f>IF(Tabela53[[#This Row],[Método 1]]=1,0,IF(Tabela53[[#This Row],[dif_xp_H_A]]&lt;=0.354,1,IF(Tabela53[[#This Row],[dif_xp_H_A]]&gt;=0.499,1,0)))</f>
        <v>0</v>
      </c>
      <c r="AL16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0" s="29">
        <f>IF(AND(Tabela53[[#This Row],[dif_xp_H_A]]&gt;0.354,(Tabela53[[#This Row],[dif_xp_H_A]]&lt;0.499)),1,0)</f>
        <v>0</v>
      </c>
    </row>
    <row r="161" spans="1:39" x14ac:dyDescent="0.3">
      <c r="A161" s="25">
        <v>30</v>
      </c>
      <c r="B161" s="26">
        <v>1588612</v>
      </c>
      <c r="C161" s="13" t="s">
        <v>14</v>
      </c>
      <c r="D161" s="13" t="s">
        <v>56</v>
      </c>
      <c r="E161" s="27">
        <v>44676.833333333343</v>
      </c>
      <c r="F161" s="13">
        <v>3</v>
      </c>
      <c r="G161" s="13" t="s">
        <v>59</v>
      </c>
      <c r="H161" s="13" t="s">
        <v>34</v>
      </c>
      <c r="I161" s="13" t="str">
        <f>IF(Tabela53[[#This Row],[HT_Goals_A]]&lt;Tabela53[[#This Row],[HT_Goals_H]],"H",IF(Tabela53[[#This Row],[HT_Goals_A]]=Tabela53[[#This Row],[HT_Goals_H]],"D","A"))</f>
        <v>H</v>
      </c>
      <c r="J161" s="13">
        <v>1</v>
      </c>
      <c r="K161" s="13">
        <v>0</v>
      </c>
      <c r="L161" s="13">
        <v>1</v>
      </c>
      <c r="M161" s="13">
        <v>3</v>
      </c>
      <c r="N161" s="13">
        <v>1.95</v>
      </c>
      <c r="O161" s="13">
        <v>4.33</v>
      </c>
      <c r="P161" s="4">
        <f>((1/'Método 3'!$M161)+(1/'Método 3'!$N161)+(1/'Método 3'!$O161)-1)</f>
        <v>7.71007283709364E-2</v>
      </c>
      <c r="Q161" s="4">
        <f>'Método 3'!$M161*(1+'Método 3'!$P161)</f>
        <v>3.231302185112809</v>
      </c>
      <c r="R161" s="4">
        <f>'Método 3'!$N161*(1+'Método 3'!$P161)</f>
        <v>2.100346420323326</v>
      </c>
      <c r="S161" s="4">
        <f>'Método 3'!$O161*(1+'Método 3'!$P161)</f>
        <v>4.6638461538461549</v>
      </c>
      <c r="T161" s="4">
        <f>IF('Método 3'!$J161&gt;'Método 3'!$K161,3,IF('Método 3'!$K161='Método 3'!$J161,1,0))</f>
        <v>3</v>
      </c>
      <c r="U161" s="4">
        <f>IF('Método 3'!$J161&lt;'Método 3'!$K161,3,IF('Método 3'!$K161='Método 3'!$J161,1,0))</f>
        <v>0</v>
      </c>
      <c r="V161" s="4">
        <f>(1/'Método 3'!$Q161)*3+(1/'Método 3'!$R161)*1</f>
        <v>1.404530210566826</v>
      </c>
      <c r="W161" s="4">
        <f>(1/'Método 3'!$S161)*3+(1/'Método 3'!$R161)*1</f>
        <v>1.1193578536478088</v>
      </c>
      <c r="X161" s="4">
        <f>COUNTIF($G$1:G160,G161)+1</f>
        <v>2</v>
      </c>
      <c r="Y161" s="4">
        <f>COUNTIF($H$1:H160,H161)+1</f>
        <v>9</v>
      </c>
      <c r="Z161" s="2">
        <f>IFERROR(AVERAGEIFS($T$1:T160,$G$1:G160,G161,$X$1:X160,"&gt;="&amp;(X161-5)),"")</f>
        <v>1</v>
      </c>
      <c r="AA161" s="2">
        <f>IFERROR(AVERAGEIFS($U$1:U160,$H$1:H160,H161,$Y$1:Y160,"&gt;="&amp;(Y161-5)),"")</f>
        <v>1</v>
      </c>
      <c r="AB161" s="2">
        <f>IFERROR(AVERAGEIFS($V$1:V160,$J$1:J160,J161,$Z$1:Z160,"&gt;="&amp;(Z161-5)),"")</f>
        <v>1.4698220063801939</v>
      </c>
      <c r="AC161" s="2">
        <f>IFERROR(AVERAGEIFS($W$1:W160,$K$1:K160,K161,$AA$1:AA160,"&gt;="&amp;(AA161-5)),"")</f>
        <v>1.0896882375854318</v>
      </c>
      <c r="AD161" s="13">
        <f>Tabela53[[#This Row],[md_exPT_H_6]]-Tabela53[[#This Row],[md_exPT_A_6]]</f>
        <v>0.38013376879476213</v>
      </c>
      <c r="AE161" s="14">
        <f>IF(Tabela53[[#This Row],[HT_Goals_H]]&gt;Tabela53[[#This Row],[HT_Goals_A]],Tabela53[[#This Row],[HT_Odds_H]]-1,-1)</f>
        <v>2</v>
      </c>
      <c r="AF161" s="14">
        <f>IF(Tabela53[[#This Row],[HT_Goals_H]]=Tabela53[[#This Row],[HT_Goals_A]],Tabela53[[#This Row],[HT_Odds_H]]-1,-1)</f>
        <v>-1</v>
      </c>
      <c r="AG161" s="14">
        <f>IF(Tabela53[[#This Row],[HT_Goals_H]]&lt;Tabela53[[#This Row],[HT_Goals_A]],Tabela53[[#This Row],[HT_Odds_H]]-1,-1)</f>
        <v>-1</v>
      </c>
      <c r="AH161" s="20">
        <f>IF(AND(Tabela53[[#This Row],[Método 1]]=1,Tabela53[[#This Row],[Pontos_H_HT]]=3),(Tabela53[[#This Row],[HT_Odds_H]]-1),IF(AND(Tabela53[[#This Row],[Método 1]]=1,Tabela53[[#This Row],[Pontos_H_HT]]&lt;&gt;3),(-1),0))</f>
        <v>2</v>
      </c>
      <c r="AI161" s="13">
        <f>IF(AND(Tabela53[[#This Row],[Odd_real_HHT]]&gt;2.5,Tabela53[[#This Row],[Odd_real_HHT]]&lt;3.3,Tabela53[[#This Row],[xpPT_H_HT]]&gt;1.39,Tabela53[[#This Row],[xpPT_H_HT]]&lt;1.59),1,0)</f>
        <v>1</v>
      </c>
      <c r="AJ16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61" s="28">
        <f>IF(Tabela53[[#This Row],[Método 1]]=1,0,IF(Tabela53[[#This Row],[dif_xp_H_A]]&lt;=0.354,1,IF(Tabela53[[#This Row],[dif_xp_H_A]]&gt;=0.499,1,0)))</f>
        <v>0</v>
      </c>
      <c r="AL161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161" s="29">
        <f>IF(AND(Tabela53[[#This Row],[dif_xp_H_A]]&gt;0.354,(Tabela53[[#This Row],[dif_xp_H_A]]&lt;0.499)),1,0)</f>
        <v>1</v>
      </c>
    </row>
    <row r="162" spans="1:39" x14ac:dyDescent="0.3">
      <c r="A162" s="25">
        <v>31</v>
      </c>
      <c r="B162" s="26">
        <v>1588614</v>
      </c>
      <c r="C162" s="13" t="s">
        <v>14</v>
      </c>
      <c r="D162" s="13" t="s">
        <v>56</v>
      </c>
      <c r="E162" s="27">
        <v>44681.6875</v>
      </c>
      <c r="F162" s="13">
        <v>4</v>
      </c>
      <c r="G162" s="13" t="s">
        <v>17</v>
      </c>
      <c r="H162" s="13" t="s">
        <v>20</v>
      </c>
      <c r="I162" s="13" t="str">
        <f>IF(Tabela53[[#This Row],[HT_Goals_A]]&lt;Tabela53[[#This Row],[HT_Goals_H]],"H",IF(Tabela53[[#This Row],[HT_Goals_A]]=Tabela53[[#This Row],[HT_Goals_H]],"D","A"))</f>
        <v>D</v>
      </c>
      <c r="J162" s="13">
        <v>0</v>
      </c>
      <c r="K162" s="13">
        <v>0</v>
      </c>
      <c r="L162" s="13">
        <v>0</v>
      </c>
      <c r="M162" s="13">
        <v>2.65</v>
      </c>
      <c r="N162" s="13">
        <v>1.95</v>
      </c>
      <c r="O162" s="13">
        <v>4.2</v>
      </c>
      <c r="P162" s="4">
        <f>((1/'Método 3'!$M162)+(1/'Método 3'!$N162)+(1/'Método 3'!$O162)-1)</f>
        <v>0.12827424148178879</v>
      </c>
      <c r="Q162" s="4">
        <f>'Método 3'!$M162*(1+'Método 3'!$P162)</f>
        <v>2.98992673992674</v>
      </c>
      <c r="R162" s="4">
        <f>'Método 3'!$N162*(1+'Método 3'!$P162)</f>
        <v>2.2001347708894881</v>
      </c>
      <c r="S162" s="4">
        <f>'Método 3'!$O162*(1+'Método 3'!$P162)</f>
        <v>4.7387518142235132</v>
      </c>
      <c r="T162" s="4">
        <f>IF('Método 3'!$J162&gt;'Método 3'!$K162,3,IF('Método 3'!$K162='Método 3'!$J162,1,0))</f>
        <v>1</v>
      </c>
      <c r="U162" s="4">
        <f>IF('Método 3'!$J162&lt;'Método 3'!$K162,3,IF('Método 3'!$K162='Método 3'!$J162,1,0))</f>
        <v>1</v>
      </c>
      <c r="V162" s="4">
        <f>(1/'Método 3'!$Q162)*3+(1/'Método 3'!$R162)*1</f>
        <v>1.4578866768759571</v>
      </c>
      <c r="W162" s="4">
        <f>(1/'Método 3'!$S162)*3+(1/'Método 3'!$R162)*1</f>
        <v>1.0875957120980091</v>
      </c>
      <c r="X162" s="4">
        <f>COUNTIF($G$1:G161,G162)+1</f>
        <v>9</v>
      </c>
      <c r="Y162" s="4">
        <f>COUNTIF($H$1:H161,H162)+1</f>
        <v>8</v>
      </c>
      <c r="Z162" s="2">
        <f>IFERROR(AVERAGEIFS($T$1:T161,$G$1:G161,G162,$X$1:X161,"&gt;="&amp;(X162-5)),"")</f>
        <v>2</v>
      </c>
      <c r="AA162" s="2">
        <f>IFERROR(AVERAGEIFS($U$1:U161,$H$1:H161,H162,$Y$1:Y161,"&gt;="&amp;(Y162-5)),"")</f>
        <v>1</v>
      </c>
      <c r="AB162" s="2">
        <f>IFERROR(AVERAGEIFS($V$1:V161,$J$1:J161,J162,$Z$1:Z161,"&gt;="&amp;(Z162-5)),"")</f>
        <v>1.4210683903091004</v>
      </c>
      <c r="AC162" s="2">
        <f>IFERROR(AVERAGEIFS($W$1:W161,$K$1:K161,K162,$AA$1:AA161,"&gt;="&amp;(AA162-5)),"")</f>
        <v>1.090063802345715</v>
      </c>
      <c r="AD162" s="13">
        <f>Tabela53[[#This Row],[md_exPT_H_6]]-Tabela53[[#This Row],[md_exPT_A_6]]</f>
        <v>0.33100458796338539</v>
      </c>
      <c r="AE162" s="14">
        <f>IF(Tabela53[[#This Row],[HT_Goals_H]]&gt;Tabela53[[#This Row],[HT_Goals_A]],Tabela53[[#This Row],[HT_Odds_H]]-1,-1)</f>
        <v>-1</v>
      </c>
      <c r="AF162" s="14">
        <f>IF(Tabela53[[#This Row],[HT_Goals_H]]=Tabela53[[#This Row],[HT_Goals_A]],Tabela53[[#This Row],[HT_Odds_H]]-1,-1)</f>
        <v>1.65</v>
      </c>
      <c r="AG162" s="14">
        <f>IF(Tabela53[[#This Row],[HT_Goals_H]]&lt;Tabela53[[#This Row],[HT_Goals_A]],Tabela53[[#This Row],[HT_Odds_H]]-1,-1)</f>
        <v>-1</v>
      </c>
      <c r="AH16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62" s="13">
        <f>IF(AND(Tabela53[[#This Row],[Odd_real_HHT]]&gt;2.5,Tabela53[[#This Row],[Odd_real_HHT]]&lt;3.3,Tabela53[[#This Row],[xpPT_H_HT]]&gt;1.39,Tabela53[[#This Row],[xpPT_H_HT]]&lt;1.59),1,0)</f>
        <v>1</v>
      </c>
      <c r="AJ16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62" s="28">
        <f>IF(Tabela53[[#This Row],[Método 1]]=1,0,IF(Tabela53[[#This Row],[dif_xp_H_A]]&lt;=0.354,1,IF(Tabela53[[#This Row],[dif_xp_H_A]]&gt;=0.499,1,0)))</f>
        <v>0</v>
      </c>
      <c r="AL16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2" s="29">
        <f>IF(AND(Tabela53[[#This Row],[dif_xp_H_A]]&gt;0.354,(Tabela53[[#This Row],[dif_xp_H_A]]&lt;0.499)),1,0)</f>
        <v>0</v>
      </c>
    </row>
    <row r="163" spans="1:39" x14ac:dyDescent="0.3">
      <c r="A163" s="25">
        <v>32</v>
      </c>
      <c r="B163" s="26">
        <v>1588620</v>
      </c>
      <c r="C163" s="13" t="s">
        <v>14</v>
      </c>
      <c r="D163" s="13" t="s">
        <v>56</v>
      </c>
      <c r="E163" s="27">
        <v>44681.6875</v>
      </c>
      <c r="F163" s="13">
        <v>4</v>
      </c>
      <c r="G163" s="13" t="s">
        <v>58</v>
      </c>
      <c r="H163" s="13" t="s">
        <v>19</v>
      </c>
      <c r="I163" s="13" t="str">
        <f>IF(Tabela53[[#This Row],[HT_Goals_A]]&lt;Tabela53[[#This Row],[HT_Goals_H]],"H",IF(Tabela53[[#This Row],[HT_Goals_A]]=Tabela53[[#This Row],[HT_Goals_H]],"D","A"))</f>
        <v>A</v>
      </c>
      <c r="J163" s="13">
        <v>0</v>
      </c>
      <c r="K163" s="13">
        <v>1</v>
      </c>
      <c r="L163" s="13">
        <v>1</v>
      </c>
      <c r="M163" s="13">
        <v>2.88</v>
      </c>
      <c r="N163" s="13">
        <v>1.95</v>
      </c>
      <c r="O163" s="13">
        <v>3.75</v>
      </c>
      <c r="P163" s="4">
        <f>((1/'Método 3'!$M163)+(1/'Método 3'!$N163)+(1/'Método 3'!$O163)-1)</f>
        <v>0.1267094017094017</v>
      </c>
      <c r="Q163" s="4">
        <f>'Método 3'!$M163*(1+'Método 3'!$P163)</f>
        <v>3.2449230769230768</v>
      </c>
      <c r="R163" s="4">
        <f>'Método 3'!$N163*(1+'Método 3'!$P163)</f>
        <v>2.1970833333333331</v>
      </c>
      <c r="S163" s="4">
        <f>'Método 3'!$O163*(1+'Método 3'!$P163)</f>
        <v>4.2251602564102564</v>
      </c>
      <c r="T163" s="4">
        <f>IF('Método 3'!$J163&gt;'Método 3'!$K163,3,IF('Método 3'!$K163='Método 3'!$J163,1,0))</f>
        <v>0</v>
      </c>
      <c r="U163" s="4">
        <f>IF('Método 3'!$J163&lt;'Método 3'!$K163,3,IF('Método 3'!$K163='Método 3'!$J163,1,0))</f>
        <v>3</v>
      </c>
      <c r="V163" s="4">
        <f>(1/'Método 3'!$Q163)*3+(1/'Método 3'!$R163)*1</f>
        <v>1.3796700170680829</v>
      </c>
      <c r="W163" s="4">
        <f>(1/'Método 3'!$S163)*3+(1/'Método 3'!$R163)*1</f>
        <v>1.1651811113218282</v>
      </c>
      <c r="X163" s="4">
        <f>COUNTIF($G$1:G162,G163)+1</f>
        <v>2</v>
      </c>
      <c r="Y163" s="4">
        <f>COUNTIF($H$1:H162,H163)+1</f>
        <v>8</v>
      </c>
      <c r="Z163" s="2">
        <f>IFERROR(AVERAGEIFS($T$1:T162,$G$1:G162,G163,$X$1:X162,"&gt;="&amp;(X163-5)),"")</f>
        <v>1</v>
      </c>
      <c r="AA163" s="2">
        <f>IFERROR(AVERAGEIFS($U$1:U162,$H$1:H162,H163,$Y$1:Y162,"&gt;="&amp;(Y163-5)),"")</f>
        <v>1.2</v>
      </c>
      <c r="AB163" s="2">
        <f>IFERROR(AVERAGEIFS($V$1:V162,$J$1:J162,J163,$Z$1:Z162,"&gt;="&amp;(Z163-5)),"")</f>
        <v>1.4216719687774095</v>
      </c>
      <c r="AC163" s="2">
        <f>IFERROR(AVERAGEIFS($W$1:W162,$K$1:K162,K163,$AA$1:AA162,"&gt;="&amp;(AA163-5)),"")</f>
        <v>1.1191153602035886</v>
      </c>
      <c r="AD163" s="13">
        <f>Tabela53[[#This Row],[md_exPT_H_6]]-Tabela53[[#This Row],[md_exPT_A_6]]</f>
        <v>0.30255660857382094</v>
      </c>
      <c r="AE163" s="14">
        <f>IF(Tabela53[[#This Row],[HT_Goals_H]]&gt;Tabela53[[#This Row],[HT_Goals_A]],Tabela53[[#This Row],[HT_Odds_H]]-1,-1)</f>
        <v>-1</v>
      </c>
      <c r="AF163" s="14">
        <f>IF(Tabela53[[#This Row],[HT_Goals_H]]=Tabela53[[#This Row],[HT_Goals_A]],Tabela53[[#This Row],[HT_Odds_H]]-1,-1)</f>
        <v>-1</v>
      </c>
      <c r="AG163" s="14">
        <f>IF(Tabela53[[#This Row],[HT_Goals_H]]&lt;Tabela53[[#This Row],[HT_Goals_A]],Tabela53[[#This Row],[HT_Odds_H]]-1,-1)</f>
        <v>1.88</v>
      </c>
      <c r="AH16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3" s="13">
        <f>IF(AND(Tabela53[[#This Row],[Odd_real_HHT]]&gt;2.5,Tabela53[[#This Row],[Odd_real_HHT]]&lt;3.3,Tabela53[[#This Row],[xpPT_H_HT]]&gt;1.39,Tabela53[[#This Row],[xpPT_H_HT]]&lt;1.59),1,0)</f>
        <v>0</v>
      </c>
      <c r="AJ163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63" s="28">
        <f>IF(Tabela53[[#This Row],[Método 1]]=1,0,IF(Tabela53[[#This Row],[dif_xp_H_A]]&lt;=0.354,1,IF(Tabela53[[#This Row],[dif_xp_H_A]]&gt;=0.499,1,0)))</f>
        <v>1</v>
      </c>
      <c r="AL16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3" s="29">
        <f>IF(AND(Tabela53[[#This Row],[dif_xp_H_A]]&gt;0.354,(Tabela53[[#This Row],[dif_xp_H_A]]&lt;0.499)),1,0)</f>
        <v>0</v>
      </c>
    </row>
    <row r="164" spans="1:39" x14ac:dyDescent="0.3">
      <c r="A164" s="25">
        <v>33</v>
      </c>
      <c r="B164" s="26">
        <v>1588621</v>
      </c>
      <c r="C164" s="13" t="s">
        <v>14</v>
      </c>
      <c r="D164" s="13" t="s">
        <v>56</v>
      </c>
      <c r="E164" s="27">
        <v>44681.770833333343</v>
      </c>
      <c r="F164" s="13">
        <v>4</v>
      </c>
      <c r="G164" s="13" t="s">
        <v>34</v>
      </c>
      <c r="H164" s="13" t="s">
        <v>22</v>
      </c>
      <c r="I164" s="13" t="str">
        <f>IF(Tabela53[[#This Row],[HT_Goals_A]]&lt;Tabela53[[#This Row],[HT_Goals_H]],"H",IF(Tabela53[[#This Row],[HT_Goals_A]]=Tabela53[[#This Row],[HT_Goals_H]],"D","A"))</f>
        <v>A</v>
      </c>
      <c r="J164" s="13">
        <v>0</v>
      </c>
      <c r="K164" s="13">
        <v>1</v>
      </c>
      <c r="L164" s="13">
        <v>1</v>
      </c>
      <c r="M164" s="13">
        <v>7</v>
      </c>
      <c r="N164" s="13">
        <v>2.15</v>
      </c>
      <c r="O164" s="13">
        <v>2.15</v>
      </c>
      <c r="P164" s="4">
        <f>((1/'Método 3'!$M164)+(1/'Método 3'!$N164)+(1/'Método 3'!$O164)-1)</f>
        <v>7.3089700996677776E-2</v>
      </c>
      <c r="Q164" s="4">
        <f>'Método 3'!$M164*(1+'Método 3'!$P164)</f>
        <v>7.5116279069767442</v>
      </c>
      <c r="R164" s="4">
        <f>'Método 3'!$N164*(1+'Método 3'!$P164)</f>
        <v>2.3071428571428569</v>
      </c>
      <c r="S164" s="4">
        <f>'Método 3'!$O164*(1+'Método 3'!$P164)</f>
        <v>2.3071428571428569</v>
      </c>
      <c r="T164" s="4">
        <f>IF('Método 3'!$J164&gt;'Método 3'!$K164,3,IF('Método 3'!$K164='Método 3'!$J164,1,0))</f>
        <v>0</v>
      </c>
      <c r="U164" s="4">
        <f>IF('Método 3'!$J164&lt;'Método 3'!$K164,3,IF('Método 3'!$K164='Método 3'!$J164,1,0))</f>
        <v>3</v>
      </c>
      <c r="V164" s="4">
        <f>(1/'Método 3'!$Q164)*3+(1/'Método 3'!$R164)*1</f>
        <v>0.83281733746130038</v>
      </c>
      <c r="W164" s="4">
        <f>(1/'Método 3'!$S164)*3+(1/'Método 3'!$R164)*1</f>
        <v>1.73374613003096</v>
      </c>
      <c r="X164" s="4">
        <f>COUNTIF($G$1:G163,G164)+1</f>
        <v>8</v>
      </c>
      <c r="Y164" s="4">
        <f>COUNTIF($H$1:H163,H164)+1</f>
        <v>9</v>
      </c>
      <c r="Z164" s="2">
        <f>IFERROR(AVERAGEIFS($T$1:T163,$G$1:G163,G164,$X$1:X163,"&gt;="&amp;(X164-5)),"")</f>
        <v>0.8</v>
      </c>
      <c r="AA164" s="2">
        <f>IFERROR(AVERAGEIFS($U$1:U163,$H$1:H163,H164,$Y$1:Y163,"&gt;="&amp;(Y164-5)),"")</f>
        <v>1.4</v>
      </c>
      <c r="AB164" s="2">
        <f>IFERROR(AVERAGEIFS($V$1:V163,$J$1:J163,J164,$Z$1:Z163,"&gt;="&amp;(Z164-5)),"")</f>
        <v>1.4209945179433883</v>
      </c>
      <c r="AC164" s="2">
        <f>IFERROR(AVERAGEIFS($W$1:W163,$K$1:K163,K164,$AA$1:AA163,"&gt;="&amp;(AA164-5)),"")</f>
        <v>1.120018610225515</v>
      </c>
      <c r="AD164" s="13">
        <f>Tabela53[[#This Row],[md_exPT_H_6]]-Tabela53[[#This Row],[md_exPT_A_6]]</f>
        <v>0.3009759077178733</v>
      </c>
      <c r="AE164" s="14">
        <f>IF(Tabela53[[#This Row],[HT_Goals_H]]&gt;Tabela53[[#This Row],[HT_Goals_A]],Tabela53[[#This Row],[HT_Odds_H]]-1,-1)</f>
        <v>-1</v>
      </c>
      <c r="AF164" s="14">
        <f>IF(Tabela53[[#This Row],[HT_Goals_H]]=Tabela53[[#This Row],[HT_Goals_A]],Tabela53[[#This Row],[HT_Odds_H]]-1,-1)</f>
        <v>-1</v>
      </c>
      <c r="AG164" s="14">
        <f>IF(Tabela53[[#This Row],[HT_Goals_H]]&lt;Tabela53[[#This Row],[HT_Goals_A]],Tabela53[[#This Row],[HT_Odds_H]]-1,-1)</f>
        <v>6</v>
      </c>
      <c r="AH16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4" s="13">
        <f>IF(AND(Tabela53[[#This Row],[Odd_real_HHT]]&gt;2.5,Tabela53[[#This Row],[Odd_real_HHT]]&lt;3.3,Tabela53[[#This Row],[xpPT_H_HT]]&gt;1.39,Tabela53[[#This Row],[xpPT_H_HT]]&lt;1.59),1,0)</f>
        <v>0</v>
      </c>
      <c r="AJ16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64" s="28">
        <f>IF(Tabela53[[#This Row],[Método 1]]=1,0,IF(Tabela53[[#This Row],[dif_xp_H_A]]&lt;=0.354,1,IF(Tabela53[[#This Row],[dif_xp_H_A]]&gt;=0.499,1,0)))</f>
        <v>1</v>
      </c>
      <c r="AL16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4" s="29">
        <f>IF(AND(Tabela53[[#This Row],[dif_xp_H_A]]&gt;0.354,(Tabela53[[#This Row],[dif_xp_H_A]]&lt;0.499)),1,0)</f>
        <v>0</v>
      </c>
    </row>
    <row r="165" spans="1:39" x14ac:dyDescent="0.3">
      <c r="A165" s="25">
        <v>34</v>
      </c>
      <c r="B165" s="26">
        <v>1588622</v>
      </c>
      <c r="C165" s="13" t="s">
        <v>14</v>
      </c>
      <c r="D165" s="13" t="s">
        <v>56</v>
      </c>
      <c r="E165" s="27">
        <v>44681.791666666657</v>
      </c>
      <c r="F165" s="13">
        <v>4</v>
      </c>
      <c r="G165" s="13" t="s">
        <v>27</v>
      </c>
      <c r="H165" s="13" t="s">
        <v>57</v>
      </c>
      <c r="I165" s="13" t="str">
        <f>IF(Tabela53[[#This Row],[HT_Goals_A]]&lt;Tabela53[[#This Row],[HT_Goals_H]],"H",IF(Tabela53[[#This Row],[HT_Goals_A]]=Tabela53[[#This Row],[HT_Goals_H]],"D","A"))</f>
        <v>A</v>
      </c>
      <c r="J165" s="13">
        <v>0</v>
      </c>
      <c r="K165" s="13">
        <v>1</v>
      </c>
      <c r="L165" s="13">
        <v>1</v>
      </c>
      <c r="M165" s="13">
        <v>3.2</v>
      </c>
      <c r="N165" s="13">
        <v>1.75</v>
      </c>
      <c r="O165" s="13">
        <v>4.2</v>
      </c>
      <c r="P165" s="4">
        <f>((1/'Método 3'!$M165)+(1/'Método 3'!$N165)+(1/'Método 3'!$O165)-1)</f>
        <v>0.12202380952380953</v>
      </c>
      <c r="Q165" s="4">
        <f>'Método 3'!$M165*(1+'Método 3'!$P165)</f>
        <v>3.5904761904761906</v>
      </c>
      <c r="R165" s="4">
        <f>'Método 3'!$N165*(1+'Método 3'!$P165)</f>
        <v>1.9635416666666667</v>
      </c>
      <c r="S165" s="4">
        <f>'Método 3'!$O165*(1+'Método 3'!$P165)</f>
        <v>4.7125000000000004</v>
      </c>
      <c r="T165" s="4">
        <f>IF('Método 3'!$J165&gt;'Método 3'!$K165,3,IF('Método 3'!$K165='Método 3'!$J165,1,0))</f>
        <v>0</v>
      </c>
      <c r="U165" s="4">
        <f>IF('Método 3'!$J165&lt;'Método 3'!$K165,3,IF('Método 3'!$K165='Método 3'!$J165,1,0))</f>
        <v>3</v>
      </c>
      <c r="V165" s="4">
        <f>(1/'Método 3'!$Q165)*3+(1/'Método 3'!$R165)*1</f>
        <v>1.3448275862068964</v>
      </c>
      <c r="W165" s="4">
        <f>(1/'Método 3'!$S165)*3+(1/'Método 3'!$R165)*1</f>
        <v>1.1458885941644561</v>
      </c>
      <c r="X165" s="4">
        <f>COUNTIF($G$1:G164,G165)+1</f>
        <v>8</v>
      </c>
      <c r="Y165" s="4">
        <f>COUNTIF($H$1:H164,H165)+1</f>
        <v>2</v>
      </c>
      <c r="Z165" s="2">
        <f>IFERROR(AVERAGEIFS($T$1:T164,$G$1:G164,G165,$X$1:X164,"&gt;="&amp;(X165-5)),"")</f>
        <v>1.2</v>
      </c>
      <c r="AA165" s="2">
        <f>IFERROR(AVERAGEIFS($U$1:U164,$H$1:H164,H165,$Y$1:Y164,"&gt;="&amp;(Y165-5)),"")</f>
        <v>0</v>
      </c>
      <c r="AB165" s="2">
        <f>IFERROR(AVERAGEIFS($V$1:V164,$J$1:J164,J165,$Z$1:Z164,"&gt;="&amp;(Z165-5)),"")</f>
        <v>1.4116583722214504</v>
      </c>
      <c r="AC165" s="2">
        <f>IFERROR(AVERAGEIFS($W$1:W164,$K$1:K164,K165,$AA$1:AA164,"&gt;="&amp;(AA165-5)),"")</f>
        <v>1.1318210625294658</v>
      </c>
      <c r="AD165" s="13">
        <f>Tabela53[[#This Row],[md_exPT_H_6]]-Tabela53[[#This Row],[md_exPT_A_6]]</f>
        <v>0.27983730969198461</v>
      </c>
      <c r="AE165" s="14">
        <f>IF(Tabela53[[#This Row],[HT_Goals_H]]&gt;Tabela53[[#This Row],[HT_Goals_A]],Tabela53[[#This Row],[HT_Odds_H]]-1,-1)</f>
        <v>-1</v>
      </c>
      <c r="AF165" s="14">
        <f>IF(Tabela53[[#This Row],[HT_Goals_H]]=Tabela53[[#This Row],[HT_Goals_A]],Tabela53[[#This Row],[HT_Odds_H]]-1,-1)</f>
        <v>-1</v>
      </c>
      <c r="AG165" s="14">
        <f>IF(Tabela53[[#This Row],[HT_Goals_H]]&lt;Tabela53[[#This Row],[HT_Goals_A]],Tabela53[[#This Row],[HT_Odds_H]]-1,-1)</f>
        <v>2.2000000000000002</v>
      </c>
      <c r="AH16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5" s="13">
        <f>IF(AND(Tabela53[[#This Row],[Odd_real_HHT]]&gt;2.5,Tabela53[[#This Row],[Odd_real_HHT]]&lt;3.3,Tabela53[[#This Row],[xpPT_H_HT]]&gt;1.39,Tabela53[[#This Row],[xpPT_H_HT]]&lt;1.59),1,0)</f>
        <v>0</v>
      </c>
      <c r="AJ16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65" s="28">
        <f>IF(Tabela53[[#This Row],[Método 1]]=1,0,IF(Tabela53[[#This Row],[dif_xp_H_A]]&lt;=0.354,1,IF(Tabela53[[#This Row],[dif_xp_H_A]]&gt;=0.499,1,0)))</f>
        <v>1</v>
      </c>
      <c r="AL16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5" s="29">
        <f>IF(AND(Tabela53[[#This Row],[dif_xp_H_A]]&gt;0.354,(Tabela53[[#This Row],[dif_xp_H_A]]&lt;0.499)),1,0)</f>
        <v>0</v>
      </c>
    </row>
    <row r="166" spans="1:39" x14ac:dyDescent="0.3">
      <c r="A166" s="25">
        <v>35</v>
      </c>
      <c r="B166" s="26">
        <v>1588618</v>
      </c>
      <c r="C166" s="13" t="s">
        <v>14</v>
      </c>
      <c r="D166" s="13" t="s">
        <v>56</v>
      </c>
      <c r="E166" s="27">
        <v>44682.458333333343</v>
      </c>
      <c r="F166" s="13">
        <v>4</v>
      </c>
      <c r="G166" s="13" t="s">
        <v>18</v>
      </c>
      <c r="H166" s="13" t="s">
        <v>60</v>
      </c>
      <c r="I166" s="13" t="str">
        <f>IF(Tabela53[[#This Row],[HT_Goals_A]]&lt;Tabela53[[#This Row],[HT_Goals_H]],"H",IF(Tabela53[[#This Row],[HT_Goals_A]]=Tabela53[[#This Row],[HT_Goals_H]],"D","A"))</f>
        <v>D</v>
      </c>
      <c r="J166" s="13">
        <v>0</v>
      </c>
      <c r="K166" s="13">
        <v>0</v>
      </c>
      <c r="L166" s="13">
        <v>0</v>
      </c>
      <c r="M166" s="13">
        <v>2.7</v>
      </c>
      <c r="N166" s="13">
        <v>1.91</v>
      </c>
      <c r="O166" s="13">
        <v>4.33</v>
      </c>
      <c r="P166" s="4">
        <f>((1/'Método 3'!$M166)+(1/'Método 3'!$N166)+(1/'Método 3'!$O166)-1)</f>
        <v>0.12487746201154426</v>
      </c>
      <c r="Q166" s="4">
        <f>'Método 3'!$M166*(1+'Método 3'!$P166)</f>
        <v>3.0371691474311695</v>
      </c>
      <c r="R166" s="4">
        <f>'Método 3'!$N166*(1+'Método 3'!$P166)</f>
        <v>2.1485159524420494</v>
      </c>
      <c r="S166" s="4">
        <f>'Método 3'!$O166*(1+'Método 3'!$P166)</f>
        <v>4.8707194105099871</v>
      </c>
      <c r="T166" s="4">
        <f>IF('Método 3'!$J166&gt;'Método 3'!$K166,3,IF('Método 3'!$K166='Método 3'!$J166,1,0))</f>
        <v>1</v>
      </c>
      <c r="U166" s="4">
        <f>IF('Método 3'!$J166&lt;'Método 3'!$K166,3,IF('Método 3'!$K166='Método 3'!$J166,1,0))</f>
        <v>1</v>
      </c>
      <c r="V166" s="4">
        <f>(1/'Método 3'!$Q166)*3+(1/'Método 3'!$R166)*1</f>
        <v>1.4531994601545486</v>
      </c>
      <c r="W166" s="4">
        <f>(1/'Método 3'!$S166)*3+(1/'Método 3'!$R166)*1</f>
        <v>1.0813629903297595</v>
      </c>
      <c r="X166" s="4">
        <f>COUNTIF($G$1:G165,G166)+1</f>
        <v>9</v>
      </c>
      <c r="Y166" s="4">
        <f>COUNTIF($H$1:H165,H166)+1</f>
        <v>2</v>
      </c>
      <c r="Z166" s="2">
        <f>IFERROR(AVERAGEIFS($T$1:T165,$G$1:G165,G166,$X$1:X165,"&gt;="&amp;(X166-5)),"")</f>
        <v>1.6</v>
      </c>
      <c r="AA166" s="2">
        <f>IFERROR(AVERAGEIFS($U$1:U165,$H$1:H165,H166,$Y$1:Y165,"&gt;="&amp;(Y166-5)),"")</f>
        <v>0</v>
      </c>
      <c r="AB166" s="2">
        <f>IFERROR(AVERAGEIFS($V$1:V165,$J$1:J165,J166,$Z$1:Z165,"&gt;="&amp;(Z166-5)),"")</f>
        <v>1.4106141411899729</v>
      </c>
      <c r="AC166" s="2">
        <f>IFERROR(AVERAGEIFS($W$1:W165,$K$1:K165,K166,$AA$1:AA165,"&gt;="&amp;(AA166-5)),"")</f>
        <v>1.0900329512176188</v>
      </c>
      <c r="AD166" s="13">
        <f>Tabela53[[#This Row],[md_exPT_H_6]]-Tabela53[[#This Row],[md_exPT_A_6]]</f>
        <v>0.32058118997235407</v>
      </c>
      <c r="AE166" s="14">
        <f>IF(Tabela53[[#This Row],[HT_Goals_H]]&gt;Tabela53[[#This Row],[HT_Goals_A]],Tabela53[[#This Row],[HT_Odds_H]]-1,-1)</f>
        <v>-1</v>
      </c>
      <c r="AF166" s="14">
        <f>IF(Tabela53[[#This Row],[HT_Goals_H]]=Tabela53[[#This Row],[HT_Goals_A]],Tabela53[[#This Row],[HT_Odds_H]]-1,-1)</f>
        <v>1.7000000000000002</v>
      </c>
      <c r="AG166" s="14">
        <f>IF(Tabela53[[#This Row],[HT_Goals_H]]&lt;Tabela53[[#This Row],[HT_Goals_A]],Tabela53[[#This Row],[HT_Odds_H]]-1,-1)</f>
        <v>-1</v>
      </c>
      <c r="AH16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66" s="13">
        <f>IF(AND(Tabela53[[#This Row],[Odd_real_HHT]]&gt;2.5,Tabela53[[#This Row],[Odd_real_HHT]]&lt;3.3,Tabela53[[#This Row],[xpPT_H_HT]]&gt;1.39,Tabela53[[#This Row],[xpPT_H_HT]]&lt;1.59),1,0)</f>
        <v>1</v>
      </c>
      <c r="AJ16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66" s="28">
        <f>IF(Tabela53[[#This Row],[Método 1]]=1,0,IF(Tabela53[[#This Row],[dif_xp_H_A]]&lt;=0.354,1,IF(Tabela53[[#This Row],[dif_xp_H_A]]&gt;=0.499,1,0)))</f>
        <v>0</v>
      </c>
      <c r="AL16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6" s="29">
        <f>IF(AND(Tabela53[[#This Row],[dif_xp_H_A]]&gt;0.354,(Tabela53[[#This Row],[dif_xp_H_A]]&lt;0.499)),1,0)</f>
        <v>0</v>
      </c>
    </row>
    <row r="167" spans="1:39" x14ac:dyDescent="0.3">
      <c r="A167" s="25">
        <v>36</v>
      </c>
      <c r="B167" s="26">
        <v>1588623</v>
      </c>
      <c r="C167" s="13" t="s">
        <v>14</v>
      </c>
      <c r="D167" s="13" t="s">
        <v>56</v>
      </c>
      <c r="E167" s="27">
        <v>44682.666666666657</v>
      </c>
      <c r="F167" s="13">
        <v>4</v>
      </c>
      <c r="G167" s="13" t="s">
        <v>33</v>
      </c>
      <c r="H167" s="13" t="s">
        <v>26</v>
      </c>
      <c r="I167" s="13" t="str">
        <f>IF(Tabela53[[#This Row],[HT_Goals_A]]&lt;Tabela53[[#This Row],[HT_Goals_H]],"H",IF(Tabela53[[#This Row],[HT_Goals_A]]=Tabela53[[#This Row],[HT_Goals_H]],"D","A"))</f>
        <v>A</v>
      </c>
      <c r="J167" s="13">
        <v>0</v>
      </c>
      <c r="K167" s="13">
        <v>2</v>
      </c>
      <c r="L167" s="13">
        <v>2</v>
      </c>
      <c r="M167" s="13">
        <v>3.1</v>
      </c>
      <c r="N167" s="13">
        <v>1.95</v>
      </c>
      <c r="O167" s="13">
        <v>3.4</v>
      </c>
      <c r="P167" s="4">
        <f>((1/'Método 3'!$M167)+(1/'Método 3'!$N167)+(1/'Método 3'!$O167)-1)</f>
        <v>0.12951880504062685</v>
      </c>
      <c r="Q167" s="4">
        <f>'Método 3'!$M167*(1+'Método 3'!$P167)</f>
        <v>3.5015082956259431</v>
      </c>
      <c r="R167" s="4">
        <f>'Método 3'!$N167*(1+'Método 3'!$P167)</f>
        <v>2.2025616698292225</v>
      </c>
      <c r="S167" s="4">
        <f>'Método 3'!$O167*(1+'Método 3'!$P167)</f>
        <v>3.8403639371381311</v>
      </c>
      <c r="T167" s="4">
        <f>IF('Método 3'!$J167&gt;'Método 3'!$K167,3,IF('Método 3'!$K167='Método 3'!$J167,1,0))</f>
        <v>0</v>
      </c>
      <c r="U167" s="4">
        <f>IF('Método 3'!$J167&lt;'Método 3'!$K167,3,IF('Método 3'!$K167='Método 3'!$J167,1,0))</f>
        <v>3</v>
      </c>
      <c r="V167" s="4">
        <f>(1/'Método 3'!$Q167)*3+(1/'Método 3'!$R167)*1</f>
        <v>1.310790437217316</v>
      </c>
      <c r="W167" s="4">
        <f>(1/'Método 3'!$S167)*3+(1/'Método 3'!$R167)*1</f>
        <v>1.2351927632995907</v>
      </c>
      <c r="X167" s="4">
        <f>COUNTIF($G$1:G166,G167)+1</f>
        <v>8</v>
      </c>
      <c r="Y167" s="4">
        <f>COUNTIF($H$1:H166,H167)+1</f>
        <v>9</v>
      </c>
      <c r="Z167" s="2">
        <f>IFERROR(AVERAGEIFS($T$1:T166,$G$1:G166,G167,$X$1:X166,"&gt;="&amp;(X167-5)),"")</f>
        <v>1.8</v>
      </c>
      <c r="AA167" s="2">
        <f>IFERROR(AVERAGEIFS($U$1:U166,$H$1:H166,H167,$Y$1:Y166,"&gt;="&amp;(Y167-5)),"")</f>
        <v>1</v>
      </c>
      <c r="AB167" s="2">
        <f>IFERROR(AVERAGEIFS($V$1:V166,$J$1:J166,J167,$Z$1:Z166,"&gt;="&amp;(Z167-5)),"")</f>
        <v>1.4112692999432741</v>
      </c>
      <c r="AC167" s="2">
        <f>IFERROR(AVERAGEIFS($W$1:W166,$K$1:K166,K167,$AA$1:AA166,"&gt;="&amp;(AA167-5)),"")</f>
        <v>1.0865576504693877</v>
      </c>
      <c r="AD167" s="13">
        <f>Tabela53[[#This Row],[md_exPT_H_6]]-Tabela53[[#This Row],[md_exPT_A_6]]</f>
        <v>0.32471164947388642</v>
      </c>
      <c r="AE167" s="14">
        <f>IF(Tabela53[[#This Row],[HT_Goals_H]]&gt;Tabela53[[#This Row],[HT_Goals_A]],Tabela53[[#This Row],[HT_Odds_H]]-1,-1)</f>
        <v>-1</v>
      </c>
      <c r="AF167" s="14">
        <f>IF(Tabela53[[#This Row],[HT_Goals_H]]=Tabela53[[#This Row],[HT_Goals_A]],Tabela53[[#This Row],[HT_Odds_H]]-1,-1)</f>
        <v>-1</v>
      </c>
      <c r="AG167" s="14">
        <f>IF(Tabela53[[#This Row],[HT_Goals_H]]&lt;Tabela53[[#This Row],[HT_Goals_A]],Tabela53[[#This Row],[HT_Odds_H]]-1,-1)</f>
        <v>2.1</v>
      </c>
      <c r="AH16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7" s="13">
        <f>IF(AND(Tabela53[[#This Row],[Odd_real_HHT]]&gt;2.5,Tabela53[[#This Row],[Odd_real_HHT]]&lt;3.3,Tabela53[[#This Row],[xpPT_H_HT]]&gt;1.39,Tabela53[[#This Row],[xpPT_H_HT]]&lt;1.59),1,0)</f>
        <v>0</v>
      </c>
      <c r="AJ16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67" s="28">
        <f>IF(Tabela53[[#This Row],[Método 1]]=1,0,IF(Tabela53[[#This Row],[dif_xp_H_A]]&lt;=0.354,1,IF(Tabela53[[#This Row],[dif_xp_H_A]]&gt;=0.499,1,0)))</f>
        <v>1</v>
      </c>
      <c r="AL16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7" s="29">
        <f>IF(AND(Tabela53[[#This Row],[dif_xp_H_A]]&gt;0.354,(Tabela53[[#This Row],[dif_xp_H_A]]&lt;0.499)),1,0)</f>
        <v>0</v>
      </c>
    </row>
    <row r="168" spans="1:39" x14ac:dyDescent="0.3">
      <c r="A168" s="25">
        <v>37</v>
      </c>
      <c r="B168" s="26">
        <v>1588617</v>
      </c>
      <c r="C168" s="13" t="s">
        <v>14</v>
      </c>
      <c r="D168" s="13" t="s">
        <v>56</v>
      </c>
      <c r="E168" s="27">
        <v>44682.666666666657</v>
      </c>
      <c r="F168" s="13">
        <v>4</v>
      </c>
      <c r="G168" s="13" t="s">
        <v>24</v>
      </c>
      <c r="H168" s="13" t="s">
        <v>21</v>
      </c>
      <c r="I168" s="13" t="str">
        <f>IF(Tabela53[[#This Row],[HT_Goals_A]]&lt;Tabela53[[#This Row],[HT_Goals_H]],"H",IF(Tabela53[[#This Row],[HT_Goals_A]]=Tabela53[[#This Row],[HT_Goals_H]],"D","A"))</f>
        <v>D</v>
      </c>
      <c r="J168" s="13">
        <v>0</v>
      </c>
      <c r="K168" s="13">
        <v>0</v>
      </c>
      <c r="L168" s="13">
        <v>0</v>
      </c>
      <c r="M168" s="13">
        <v>2.4</v>
      </c>
      <c r="N168" s="13">
        <v>2</v>
      </c>
      <c r="O168" s="13">
        <v>4.7</v>
      </c>
      <c r="P168" s="4">
        <f>((1/'Método 3'!$M168)+(1/'Método 3'!$N168)+(1/'Método 3'!$O168)-1)</f>
        <v>0.12943262411347534</v>
      </c>
      <c r="Q168" s="4">
        <f>'Método 3'!$M168*(1+'Método 3'!$P168)</f>
        <v>2.7106382978723409</v>
      </c>
      <c r="R168" s="4">
        <f>'Método 3'!$N168*(1+'Método 3'!$P168)</f>
        <v>2.2588652482269507</v>
      </c>
      <c r="S168" s="4">
        <f>'Método 3'!$O168*(1+'Método 3'!$P168)</f>
        <v>5.3083333333333345</v>
      </c>
      <c r="T168" s="4">
        <f>IF('Método 3'!$J168&gt;'Método 3'!$K168,3,IF('Método 3'!$K168='Método 3'!$J168,1,0))</f>
        <v>1</v>
      </c>
      <c r="U168" s="4">
        <f>IF('Método 3'!$J168&lt;'Método 3'!$K168,3,IF('Método 3'!$K168='Método 3'!$J168,1,0))</f>
        <v>1</v>
      </c>
      <c r="V168" s="4">
        <f>(1/'Método 3'!$Q168)*3+(1/'Método 3'!$R168)*1</f>
        <v>1.5494505494505493</v>
      </c>
      <c r="W168" s="4">
        <f>(1/'Método 3'!$S168)*3+(1/'Método 3'!$R168)*1</f>
        <v>1.0078492935635792</v>
      </c>
      <c r="X168" s="4">
        <f>COUNTIF($G$1:G167,G168)+1</f>
        <v>8</v>
      </c>
      <c r="Y168" s="4">
        <f>COUNTIF($H$1:H167,H168)+1</f>
        <v>9</v>
      </c>
      <c r="Z168" s="2">
        <f>IFERROR(AVERAGEIFS($T$1:T167,$G$1:G167,G168,$X$1:X167,"&gt;="&amp;(X168-5)),"")</f>
        <v>1.2</v>
      </c>
      <c r="AA168" s="2">
        <f>IFERROR(AVERAGEIFS($U$1:U167,$H$1:H167,H168,$Y$1:Y167,"&gt;="&amp;(Y168-5)),"")</f>
        <v>0.4</v>
      </c>
      <c r="AB168" s="2">
        <f>IFERROR(AVERAGEIFS($V$1:V167,$J$1:J167,J168,$Z$1:Z167,"&gt;="&amp;(Z168-5)),"")</f>
        <v>1.4097468929322747</v>
      </c>
      <c r="AC168" s="2">
        <f>IFERROR(AVERAGEIFS($W$1:W167,$K$1:K167,K168,$AA$1:AA167,"&gt;="&amp;(AA168-5)),"")</f>
        <v>1.0899259146634477</v>
      </c>
      <c r="AD168" s="13">
        <f>Tabela53[[#This Row],[md_exPT_H_6]]-Tabela53[[#This Row],[md_exPT_A_6]]</f>
        <v>0.31982097826882705</v>
      </c>
      <c r="AE168" s="14">
        <f>IF(Tabela53[[#This Row],[HT_Goals_H]]&gt;Tabela53[[#This Row],[HT_Goals_A]],Tabela53[[#This Row],[HT_Odds_H]]-1,-1)</f>
        <v>-1</v>
      </c>
      <c r="AF168" s="14">
        <f>IF(Tabela53[[#This Row],[HT_Goals_H]]=Tabela53[[#This Row],[HT_Goals_A]],Tabela53[[#This Row],[HT_Odds_H]]-1,-1)</f>
        <v>1.4</v>
      </c>
      <c r="AG168" s="14">
        <f>IF(Tabela53[[#This Row],[HT_Goals_H]]&lt;Tabela53[[#This Row],[HT_Goals_A]],Tabela53[[#This Row],[HT_Odds_H]]-1,-1)</f>
        <v>-1</v>
      </c>
      <c r="AH16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68" s="13">
        <f>IF(AND(Tabela53[[#This Row],[Odd_real_HHT]]&gt;2.5,Tabela53[[#This Row],[Odd_real_HHT]]&lt;3.3,Tabela53[[#This Row],[xpPT_H_HT]]&gt;1.39,Tabela53[[#This Row],[xpPT_H_HT]]&lt;1.59),1,0)</f>
        <v>1</v>
      </c>
      <c r="AJ16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68" s="28">
        <f>IF(Tabela53[[#This Row],[Método 1]]=1,0,IF(Tabela53[[#This Row],[dif_xp_H_A]]&lt;=0.354,1,IF(Tabela53[[#This Row],[dif_xp_H_A]]&gt;=0.499,1,0)))</f>
        <v>0</v>
      </c>
      <c r="AL16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8" s="29">
        <f>IF(AND(Tabela53[[#This Row],[dif_xp_H_A]]&gt;0.354,(Tabela53[[#This Row],[dif_xp_H_A]]&lt;0.499)),1,0)</f>
        <v>0</v>
      </c>
    </row>
    <row r="169" spans="1:39" x14ac:dyDescent="0.3">
      <c r="A169" s="25">
        <v>38</v>
      </c>
      <c r="B169" s="26">
        <v>1588619</v>
      </c>
      <c r="C169" s="13" t="s">
        <v>14</v>
      </c>
      <c r="D169" s="13" t="s">
        <v>56</v>
      </c>
      <c r="E169" s="27">
        <v>44682.791666666657</v>
      </c>
      <c r="F169" s="13">
        <v>4</v>
      </c>
      <c r="G169" s="13" t="s">
        <v>30</v>
      </c>
      <c r="H169" s="13" t="s">
        <v>59</v>
      </c>
      <c r="I169" s="13" t="str">
        <f>IF(Tabela53[[#This Row],[HT_Goals_A]]&lt;Tabela53[[#This Row],[HT_Goals_H]],"H",IF(Tabela53[[#This Row],[HT_Goals_A]]=Tabela53[[#This Row],[HT_Goals_H]],"D","A"))</f>
        <v>D</v>
      </c>
      <c r="J169" s="13">
        <v>0</v>
      </c>
      <c r="K169" s="13">
        <v>0</v>
      </c>
      <c r="L169" s="13">
        <v>0</v>
      </c>
      <c r="M169" s="13">
        <v>2.1</v>
      </c>
      <c r="N169" s="13">
        <v>1.91</v>
      </c>
      <c r="O169" s="13">
        <v>8</v>
      </c>
      <c r="P169" s="4">
        <f>((1/'Método 3'!$M169)+(1/'Método 3'!$N169)+(1/'Método 3'!$O169)-1)</f>
        <v>0.12475068561455993</v>
      </c>
      <c r="Q169" s="4">
        <f>'Método 3'!$M169*(1+'Método 3'!$P169)</f>
        <v>2.3619764397905758</v>
      </c>
      <c r="R169" s="4">
        <f>'Método 3'!$N169*(1+'Método 3'!$P169)</f>
        <v>2.1482738095238094</v>
      </c>
      <c r="S169" s="4">
        <f>'Método 3'!$O169*(1+'Método 3'!$P169)</f>
        <v>8.9980054849164794</v>
      </c>
      <c r="T169" s="4">
        <f>IF('Método 3'!$J169&gt;'Método 3'!$K169,3,IF('Método 3'!$K169='Método 3'!$J169,1,0))</f>
        <v>1</v>
      </c>
      <c r="U169" s="4">
        <f>IF('Método 3'!$J169&lt;'Método 3'!$K169,3,IF('Método 3'!$K169='Método 3'!$J169,1,0))</f>
        <v>1</v>
      </c>
      <c r="V169" s="4">
        <f>(1/'Método 3'!$Q169)*3+(1/'Método 3'!$R169)*1</f>
        <v>1.7356127566429305</v>
      </c>
      <c r="W169" s="4">
        <f>(1/'Método 3'!$S169)*3+(1/'Método 3'!$R169)*1</f>
        <v>0.79889723199689677</v>
      </c>
      <c r="X169" s="4">
        <f>COUNTIF($G$1:G168,G169)+1</f>
        <v>8</v>
      </c>
      <c r="Y169" s="4">
        <f>COUNTIF($H$1:H168,H169)+1</f>
        <v>2</v>
      </c>
      <c r="Z169" s="2">
        <f>IFERROR(AVERAGEIFS($T$1:T168,$G$1:G168,G169,$X$1:X168,"&gt;="&amp;(X169-5)),"")</f>
        <v>1.4</v>
      </c>
      <c r="AA169" s="2">
        <f>IFERROR(AVERAGEIFS($U$1:U168,$H$1:H168,H169,$Y$1:Y168,"&gt;="&amp;(Y169-5)),"")</f>
        <v>0</v>
      </c>
      <c r="AB169" s="2">
        <f>IFERROR(AVERAGEIFS($V$1:V168,$J$1:J168,J169,$Z$1:Z168,"&gt;="&amp;(Z169-5)),"")</f>
        <v>1.4118320221340401</v>
      </c>
      <c r="AC169" s="2">
        <f>IFERROR(AVERAGEIFS($W$1:W168,$K$1:K168,K169,$AA$1:AA168,"&gt;="&amp;(AA169-5)),"")</f>
        <v>1.0889249802597907</v>
      </c>
      <c r="AD169" s="13">
        <f>Tabela53[[#This Row],[md_exPT_H_6]]-Tabela53[[#This Row],[md_exPT_A_6]]</f>
        <v>0.32290704187424946</v>
      </c>
      <c r="AE169" s="14">
        <f>IF(Tabela53[[#This Row],[HT_Goals_H]]&gt;Tabela53[[#This Row],[HT_Goals_A]],Tabela53[[#This Row],[HT_Odds_H]]-1,-1)</f>
        <v>-1</v>
      </c>
      <c r="AF169" s="14">
        <f>IF(Tabela53[[#This Row],[HT_Goals_H]]=Tabela53[[#This Row],[HT_Goals_A]],Tabela53[[#This Row],[HT_Odds_H]]-1,-1)</f>
        <v>1.1000000000000001</v>
      </c>
      <c r="AG169" s="14">
        <f>IF(Tabela53[[#This Row],[HT_Goals_H]]&lt;Tabela53[[#This Row],[HT_Goals_A]],Tabela53[[#This Row],[HT_Odds_H]]-1,-1)</f>
        <v>-1</v>
      </c>
      <c r="AH16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69" s="13">
        <f>IF(AND(Tabela53[[#This Row],[Odd_real_HHT]]&gt;2.5,Tabela53[[#This Row],[Odd_real_HHT]]&lt;3.3,Tabela53[[#This Row],[xpPT_H_HT]]&gt;1.39,Tabela53[[#This Row],[xpPT_H_HT]]&lt;1.59),1,0)</f>
        <v>0</v>
      </c>
      <c r="AJ169" s="28">
        <f>IF(AND(Tabela53[[#This Row],[Método_2]]=1,Tabela53[[#This Row],[Pontos_H_HT]]=1),(Tabela53[[#This Row],[HT_Odds_D]]-1),IF(AND(Tabela53[[#This Row],[Método_2]]=1,Tabela53[[#This Row],[Pontos_H_HT]]&lt;&gt;1),(-1),0))</f>
        <v>0.90999999999999992</v>
      </c>
      <c r="AK169" s="28">
        <f>IF(Tabela53[[#This Row],[Método 1]]=1,0,IF(Tabela53[[#This Row],[dif_xp_H_A]]&lt;=0.354,1,IF(Tabela53[[#This Row],[dif_xp_H_A]]&gt;=0.499,1,0)))</f>
        <v>1</v>
      </c>
      <c r="AL16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69" s="29">
        <f>IF(AND(Tabela53[[#This Row],[dif_xp_H_A]]&gt;0.354,(Tabela53[[#This Row],[dif_xp_H_A]]&lt;0.499)),1,0)</f>
        <v>0</v>
      </c>
    </row>
    <row r="170" spans="1:39" x14ac:dyDescent="0.3">
      <c r="A170" s="25">
        <v>39</v>
      </c>
      <c r="B170" s="26">
        <v>1588616</v>
      </c>
      <c r="C170" s="13" t="s">
        <v>14</v>
      </c>
      <c r="D170" s="13" t="s">
        <v>56</v>
      </c>
      <c r="E170" s="27">
        <v>44683.833333333343</v>
      </c>
      <c r="F170" s="13">
        <v>4</v>
      </c>
      <c r="G170" s="13" t="s">
        <v>28</v>
      </c>
      <c r="H170" s="13" t="s">
        <v>31</v>
      </c>
      <c r="I170" s="13" t="str">
        <f>IF(Tabela53[[#This Row],[HT_Goals_A]]&lt;Tabela53[[#This Row],[HT_Goals_H]],"H",IF(Tabela53[[#This Row],[HT_Goals_A]]=Tabela53[[#This Row],[HT_Goals_H]],"D","A"))</f>
        <v>D</v>
      </c>
      <c r="J170" s="13">
        <v>1</v>
      </c>
      <c r="K170" s="13">
        <v>1</v>
      </c>
      <c r="L170" s="13">
        <v>2</v>
      </c>
      <c r="M170" s="13">
        <v>2.25</v>
      </c>
      <c r="N170" s="13">
        <v>2.2000000000000002</v>
      </c>
      <c r="O170" s="13">
        <v>5.5</v>
      </c>
      <c r="P170" s="4">
        <f>((1/'Método 3'!$M170)+(1/'Método 3'!$N170)+(1/'Método 3'!$O170)-1)</f>
        <v>8.0808080808080884E-2</v>
      </c>
      <c r="Q170" s="4">
        <f>'Método 3'!$M170*(1+'Método 3'!$P170)</f>
        <v>2.4318181818181821</v>
      </c>
      <c r="R170" s="4">
        <f>'Método 3'!$N170*(1+'Método 3'!$P170)</f>
        <v>2.3777777777777782</v>
      </c>
      <c r="S170" s="4">
        <f>'Método 3'!$O170*(1+'Método 3'!$P170)</f>
        <v>5.9444444444444446</v>
      </c>
      <c r="T170" s="4">
        <f>IF('Método 3'!$J170&gt;'Método 3'!$K170,3,IF('Método 3'!$K170='Método 3'!$J170,1,0))</f>
        <v>1</v>
      </c>
      <c r="U170" s="4">
        <f>IF('Método 3'!$J170&lt;'Método 3'!$K170,3,IF('Método 3'!$K170='Método 3'!$J170,1,0))</f>
        <v>1</v>
      </c>
      <c r="V170" s="4">
        <f>(1/'Método 3'!$Q170)*3+(1/'Método 3'!$R170)*1</f>
        <v>1.6542056074766351</v>
      </c>
      <c r="W170" s="4">
        <f>(1/'Método 3'!$S170)*3+(1/'Método 3'!$R170)*1</f>
        <v>0.92523364485981296</v>
      </c>
      <c r="X170" s="4">
        <f>COUNTIF($G$1:G169,G170)+1</f>
        <v>9</v>
      </c>
      <c r="Y170" s="4">
        <f>COUNTIF($H$1:H169,H170)+1</f>
        <v>8</v>
      </c>
      <c r="Z170" s="2">
        <f>IFERROR(AVERAGEIFS($T$1:T169,$G$1:G169,G170,$X$1:X169,"&gt;="&amp;(X170-5)),"")</f>
        <v>1</v>
      </c>
      <c r="AA170" s="2">
        <f>IFERROR(AVERAGEIFS($U$1:U169,$H$1:H169,H170,$Y$1:Y169,"&gt;="&amp;(Y170-5)),"")</f>
        <v>1.2</v>
      </c>
      <c r="AB170" s="2">
        <f>IFERROR(AVERAGEIFS($V$1:V169,$J$1:J169,J170,$Z$1:Z169,"&gt;="&amp;(Z170-5)),"")</f>
        <v>1.4686560814549554</v>
      </c>
      <c r="AC170" s="2">
        <f>IFERROR(AVERAGEIFS($W$1:W169,$K$1:K169,K170,$AA$1:AA169,"&gt;="&amp;(AA170-5)),"")</f>
        <v>1.1320864876546541</v>
      </c>
      <c r="AD170" s="13">
        <f>Tabela53[[#This Row],[md_exPT_H_6]]-Tabela53[[#This Row],[md_exPT_A_6]]</f>
        <v>0.33656959380030127</v>
      </c>
      <c r="AE170" s="14">
        <f>IF(Tabela53[[#This Row],[HT_Goals_H]]&gt;Tabela53[[#This Row],[HT_Goals_A]],Tabela53[[#This Row],[HT_Odds_H]]-1,-1)</f>
        <v>-1</v>
      </c>
      <c r="AF170" s="14">
        <f>IF(Tabela53[[#This Row],[HT_Goals_H]]=Tabela53[[#This Row],[HT_Goals_A]],Tabela53[[#This Row],[HT_Odds_H]]-1,-1)</f>
        <v>1.25</v>
      </c>
      <c r="AG170" s="14">
        <f>IF(Tabela53[[#This Row],[HT_Goals_H]]&lt;Tabela53[[#This Row],[HT_Goals_A]],Tabela53[[#This Row],[HT_Odds_H]]-1,-1)</f>
        <v>-1</v>
      </c>
      <c r="AH17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0" s="13">
        <f>IF(AND(Tabela53[[#This Row],[Odd_real_HHT]]&gt;2.5,Tabela53[[#This Row],[Odd_real_HHT]]&lt;3.3,Tabela53[[#This Row],[xpPT_H_HT]]&gt;1.39,Tabela53[[#This Row],[xpPT_H_HT]]&lt;1.59),1,0)</f>
        <v>0</v>
      </c>
      <c r="AJ170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170" s="28">
        <f>IF(Tabela53[[#This Row],[Método 1]]=1,0,IF(Tabela53[[#This Row],[dif_xp_H_A]]&lt;=0.354,1,IF(Tabela53[[#This Row],[dif_xp_H_A]]&gt;=0.499,1,0)))</f>
        <v>1</v>
      </c>
      <c r="AL17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0" s="29">
        <f>IF(AND(Tabela53[[#This Row],[dif_xp_H_A]]&gt;0.354,(Tabela53[[#This Row],[dif_xp_H_A]]&lt;0.499)),1,0)</f>
        <v>0</v>
      </c>
    </row>
    <row r="171" spans="1:39" x14ac:dyDescent="0.3">
      <c r="A171" s="25">
        <v>40</v>
      </c>
      <c r="B171" s="26">
        <v>1588624</v>
      </c>
      <c r="C171" s="13" t="s">
        <v>14</v>
      </c>
      <c r="D171" s="13" t="s">
        <v>56</v>
      </c>
      <c r="E171" s="27">
        <v>44688.6875</v>
      </c>
      <c r="F171" s="13">
        <v>5</v>
      </c>
      <c r="G171" s="13" t="s">
        <v>22</v>
      </c>
      <c r="H171" s="13" t="s">
        <v>17</v>
      </c>
      <c r="I171" s="13" t="str">
        <f>IF(Tabela53[[#This Row],[HT_Goals_A]]&lt;Tabela53[[#This Row],[HT_Goals_H]],"H",IF(Tabela53[[#This Row],[HT_Goals_A]]=Tabela53[[#This Row],[HT_Goals_H]],"D","A"))</f>
        <v>A</v>
      </c>
      <c r="J171" s="13">
        <v>0</v>
      </c>
      <c r="K171" s="13">
        <v>1</v>
      </c>
      <c r="L171" s="13">
        <v>1</v>
      </c>
      <c r="M171" s="13">
        <v>1.96</v>
      </c>
      <c r="N171" s="13">
        <v>2.38</v>
      </c>
      <c r="O171" s="13">
        <v>7.2</v>
      </c>
      <c r="P171" s="4">
        <f>((1/'Método 3'!$M171)+(1/'Método 3'!$N171)+(1/'Método 3'!$O171)-1)</f>
        <v>6.9261037748432619E-2</v>
      </c>
      <c r="Q171" s="4">
        <f>'Método 3'!$M171*(1+'Método 3'!$P171)</f>
        <v>2.0957516339869278</v>
      </c>
      <c r="R171" s="4">
        <f>'Método 3'!$N171*(1+'Método 3'!$P171)</f>
        <v>2.5448412698412697</v>
      </c>
      <c r="S171" s="4">
        <f>'Método 3'!$O171*(1+'Método 3'!$P171)</f>
        <v>7.698679471788715</v>
      </c>
      <c r="T171" s="4">
        <f>IF('Método 3'!$J171&gt;'Método 3'!$K171,3,IF('Método 3'!$K171='Método 3'!$J171,1,0))</f>
        <v>0</v>
      </c>
      <c r="U171" s="4">
        <f>IF('Método 3'!$J171&lt;'Método 3'!$K171,3,IF('Método 3'!$K171='Método 3'!$J171,1,0))</f>
        <v>3</v>
      </c>
      <c r="V171" s="4">
        <f>(1/'Método 3'!$Q171)*3+(1/'Método 3'!$R171)*1</f>
        <v>1.8244191486043975</v>
      </c>
      <c r="W171" s="4">
        <f>(1/'Método 3'!$S171)*3+(1/'Método 3'!$R171)*1</f>
        <v>0.78262903477311718</v>
      </c>
      <c r="X171" s="4">
        <f>COUNTIF($G$1:G170,G171)+1</f>
        <v>9</v>
      </c>
      <c r="Y171" s="4">
        <f>COUNTIF($H$1:H170,H171)+1</f>
        <v>9</v>
      </c>
      <c r="Z171" s="2">
        <f>IFERROR(AVERAGEIFS($T$1:T170,$G$1:G170,G171,$X$1:X170,"&gt;="&amp;(X171-5)),"")</f>
        <v>2.6</v>
      </c>
      <c r="AA171" s="2">
        <f>IFERROR(AVERAGEIFS($U$1:U170,$H$1:H170,H171,$Y$1:Y170,"&gt;="&amp;(Y171-5)),"")</f>
        <v>0.4</v>
      </c>
      <c r="AB171" s="2">
        <f>IFERROR(AVERAGEIFS($V$1:V170,$J$1:J170,J171,$Z$1:Z170,"&gt;="&amp;(Z171-5)),"")</f>
        <v>1.4165935035238768</v>
      </c>
      <c r="AC171" s="2">
        <f>IFERROR(AVERAGEIFS($W$1:W170,$K$1:K170,K171,$AA$1:AA170,"&gt;="&amp;(AA171-5)),"")</f>
        <v>1.1282558794547499</v>
      </c>
      <c r="AD171" s="13">
        <f>Tabela53[[#This Row],[md_exPT_H_6]]-Tabela53[[#This Row],[md_exPT_A_6]]</f>
        <v>0.28833762406912689</v>
      </c>
      <c r="AE171" s="14">
        <f>IF(Tabela53[[#This Row],[HT_Goals_H]]&gt;Tabela53[[#This Row],[HT_Goals_A]],Tabela53[[#This Row],[HT_Odds_H]]-1,-1)</f>
        <v>-1</v>
      </c>
      <c r="AF171" s="14">
        <f>IF(Tabela53[[#This Row],[HT_Goals_H]]=Tabela53[[#This Row],[HT_Goals_A]],Tabela53[[#This Row],[HT_Odds_H]]-1,-1)</f>
        <v>-1</v>
      </c>
      <c r="AG171" s="14">
        <f>IF(Tabela53[[#This Row],[HT_Goals_H]]&lt;Tabela53[[#This Row],[HT_Goals_A]],Tabela53[[#This Row],[HT_Odds_H]]-1,-1)</f>
        <v>0.96</v>
      </c>
      <c r="AH17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1" s="13">
        <f>IF(AND(Tabela53[[#This Row],[Odd_real_HHT]]&gt;2.5,Tabela53[[#This Row],[Odd_real_HHT]]&lt;3.3,Tabela53[[#This Row],[xpPT_H_HT]]&gt;1.39,Tabela53[[#This Row],[xpPT_H_HT]]&lt;1.59),1,0)</f>
        <v>0</v>
      </c>
      <c r="AJ17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71" s="28">
        <f>IF(Tabela53[[#This Row],[Método 1]]=1,0,IF(Tabela53[[#This Row],[dif_xp_H_A]]&lt;=0.354,1,IF(Tabela53[[#This Row],[dif_xp_H_A]]&gt;=0.499,1,0)))</f>
        <v>1</v>
      </c>
      <c r="AL17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1" s="29">
        <f>IF(AND(Tabela53[[#This Row],[dif_xp_H_A]]&gt;0.354,(Tabela53[[#This Row],[dif_xp_H_A]]&lt;0.499)),1,0)</f>
        <v>0</v>
      </c>
    </row>
    <row r="172" spans="1:39" x14ac:dyDescent="0.3">
      <c r="A172" s="25">
        <v>41</v>
      </c>
      <c r="B172" s="26">
        <v>1588633</v>
      </c>
      <c r="C172" s="13" t="s">
        <v>14</v>
      </c>
      <c r="D172" s="13" t="s">
        <v>56</v>
      </c>
      <c r="E172" s="27">
        <v>44688.854166666657</v>
      </c>
      <c r="F172" s="13">
        <v>5</v>
      </c>
      <c r="G172" s="13" t="s">
        <v>20</v>
      </c>
      <c r="H172" s="13" t="s">
        <v>58</v>
      </c>
      <c r="I172" s="13" t="str">
        <f>IF(Tabela53[[#This Row],[HT_Goals_A]]&lt;Tabela53[[#This Row],[HT_Goals_H]],"H",IF(Tabela53[[#This Row],[HT_Goals_A]]=Tabela53[[#This Row],[HT_Goals_H]],"D","A"))</f>
        <v>D</v>
      </c>
      <c r="J172" s="13">
        <v>0</v>
      </c>
      <c r="K172" s="13">
        <v>0</v>
      </c>
      <c r="L172" s="13">
        <v>0</v>
      </c>
      <c r="M172" s="13">
        <v>2.75</v>
      </c>
      <c r="N172" s="13">
        <v>1.91</v>
      </c>
      <c r="O172" s="13">
        <v>4.2</v>
      </c>
      <c r="P172" s="4">
        <f>((1/'Método 3'!$M172)+(1/'Método 3'!$N172)+(1/'Método 3'!$O172)-1)</f>
        <v>0.12529181115568555</v>
      </c>
      <c r="Q172" s="4">
        <f>'Método 3'!$M172*(1+'Método 3'!$P172)</f>
        <v>3.0945524806781353</v>
      </c>
      <c r="R172" s="4">
        <f>'Método 3'!$N172*(1+'Método 3'!$P172)</f>
        <v>2.1493073593073593</v>
      </c>
      <c r="S172" s="4">
        <f>'Método 3'!$O172*(1+'Método 3'!$P172)</f>
        <v>4.7262256068538795</v>
      </c>
      <c r="T172" s="4">
        <f>IF('Método 3'!$J172&gt;'Método 3'!$K172,3,IF('Método 3'!$K172='Método 3'!$J172,1,0))</f>
        <v>1</v>
      </c>
      <c r="U172" s="4">
        <f>IF('Método 3'!$J172&lt;'Método 3'!$K172,3,IF('Método 3'!$K172='Método 3'!$J172,1,0))</f>
        <v>1</v>
      </c>
      <c r="V172" s="4">
        <f>(1/'Método 3'!$Q172)*3+(1/'Método 3'!$R172)*1</f>
        <v>1.4347116759652763</v>
      </c>
      <c r="W172" s="4">
        <f>(1/'Método 3'!$S172)*3+(1/'Método 3'!$R172)*1</f>
        <v>1.1000221555318335</v>
      </c>
      <c r="X172" s="4">
        <f>COUNTIF($G$1:G171,G172)+1</f>
        <v>10</v>
      </c>
      <c r="Y172" s="4">
        <f>COUNTIF($H$1:H171,H172)+1</f>
        <v>2</v>
      </c>
      <c r="Z172" s="2">
        <f>IFERROR(AVERAGEIFS($T$1:T171,$G$1:G171,G172,$X$1:X171,"&gt;="&amp;(X172-5)),"")</f>
        <v>2</v>
      </c>
      <c r="AA172" s="2">
        <f>IFERROR(AVERAGEIFS($U$1:U171,$H$1:H171,H172,$Y$1:Y171,"&gt;="&amp;(Y172-5)),"")</f>
        <v>3</v>
      </c>
      <c r="AB172" s="2">
        <f>IFERROR(AVERAGEIFS($V$1:V171,$J$1:J171,J172,$Z$1:Z171,"&gt;="&amp;(Z172-5)),"")</f>
        <v>1.4225040201192467</v>
      </c>
      <c r="AC172" s="2">
        <f>IFERROR(AVERAGEIFS($W$1:W171,$K$1:K171,K172,$AA$1:AA171,"&gt;="&amp;(AA172-5)),"")</f>
        <v>1.085430670039756</v>
      </c>
      <c r="AD172" s="13">
        <f>Tabela53[[#This Row],[md_exPT_H_6]]-Tabela53[[#This Row],[md_exPT_A_6]]</f>
        <v>0.33707335007949069</v>
      </c>
      <c r="AE172" s="14">
        <f>IF(Tabela53[[#This Row],[HT_Goals_H]]&gt;Tabela53[[#This Row],[HT_Goals_A]],Tabela53[[#This Row],[HT_Odds_H]]-1,-1)</f>
        <v>-1</v>
      </c>
      <c r="AF172" s="14">
        <f>IF(Tabela53[[#This Row],[HT_Goals_H]]=Tabela53[[#This Row],[HT_Goals_A]],Tabela53[[#This Row],[HT_Odds_H]]-1,-1)</f>
        <v>1.75</v>
      </c>
      <c r="AG172" s="14">
        <f>IF(Tabela53[[#This Row],[HT_Goals_H]]&lt;Tabela53[[#This Row],[HT_Goals_A]],Tabela53[[#This Row],[HT_Odds_H]]-1,-1)</f>
        <v>-1</v>
      </c>
      <c r="AH17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72" s="13">
        <f>IF(AND(Tabela53[[#This Row],[Odd_real_HHT]]&gt;2.5,Tabela53[[#This Row],[Odd_real_HHT]]&lt;3.3,Tabela53[[#This Row],[xpPT_H_HT]]&gt;1.39,Tabela53[[#This Row],[xpPT_H_HT]]&lt;1.59),1,0)</f>
        <v>1</v>
      </c>
      <c r="AJ17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72" s="28">
        <f>IF(Tabela53[[#This Row],[Método 1]]=1,0,IF(Tabela53[[#This Row],[dif_xp_H_A]]&lt;=0.354,1,IF(Tabela53[[#This Row],[dif_xp_H_A]]&gt;=0.499,1,0)))</f>
        <v>0</v>
      </c>
      <c r="AL17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2" s="29">
        <f>IF(AND(Tabela53[[#This Row],[dif_xp_H_A]]&gt;0.354,(Tabela53[[#This Row],[dif_xp_H_A]]&lt;0.499)),1,0)</f>
        <v>0</v>
      </c>
    </row>
    <row r="173" spans="1:39" x14ac:dyDescent="0.3">
      <c r="A173" s="25">
        <v>42</v>
      </c>
      <c r="B173" s="26">
        <v>1588625</v>
      </c>
      <c r="C173" s="13" t="s">
        <v>14</v>
      </c>
      <c r="D173" s="13" t="s">
        <v>56</v>
      </c>
      <c r="E173" s="27">
        <v>44689.458333333343</v>
      </c>
      <c r="F173" s="13">
        <v>5</v>
      </c>
      <c r="G173" s="13" t="s">
        <v>23</v>
      </c>
      <c r="H173" s="13" t="s">
        <v>18</v>
      </c>
      <c r="I173" s="13" t="str">
        <f>IF(Tabela53[[#This Row],[HT_Goals_A]]&lt;Tabela53[[#This Row],[HT_Goals_H]],"H",IF(Tabela53[[#This Row],[HT_Goals_A]]=Tabela53[[#This Row],[HT_Goals_H]],"D","A"))</f>
        <v>D</v>
      </c>
      <c r="J173" s="13">
        <v>0</v>
      </c>
      <c r="K173" s="13">
        <v>0</v>
      </c>
      <c r="L173" s="13">
        <v>0</v>
      </c>
      <c r="M173" s="13">
        <v>1.85</v>
      </c>
      <c r="N173" s="13">
        <v>2.2000000000000002</v>
      </c>
      <c r="O173" s="13">
        <v>7.5</v>
      </c>
      <c r="P173" s="4">
        <f>((1/'Método 3'!$M173)+(1/'Método 3'!$N173)+(1/'Método 3'!$O173)-1)</f>
        <v>0.12841932841932824</v>
      </c>
      <c r="Q173" s="4">
        <f>'Método 3'!$M173*(1+'Método 3'!$P173)</f>
        <v>2.0875757575757574</v>
      </c>
      <c r="R173" s="4">
        <f>'Método 3'!$N173*(1+'Método 3'!$P173)</f>
        <v>2.4825225225225225</v>
      </c>
      <c r="S173" s="4">
        <f>'Método 3'!$O173*(1+'Método 3'!$P173)</f>
        <v>8.4631449631449627</v>
      </c>
      <c r="T173" s="4">
        <f>IF('Método 3'!$J173&gt;'Método 3'!$K173,3,IF('Método 3'!$K173='Método 3'!$J173,1,0))</f>
        <v>1</v>
      </c>
      <c r="U173" s="4">
        <f>IF('Método 3'!$J173&lt;'Método 3'!$K173,3,IF('Método 3'!$K173='Método 3'!$J173,1,0))</f>
        <v>1</v>
      </c>
      <c r="V173" s="4">
        <f>(1/'Método 3'!$Q173)*3+(1/'Método 3'!$R173)*1</f>
        <v>1.8398896791987227</v>
      </c>
      <c r="W173" s="4">
        <f>(1/'Método 3'!$S173)*3+(1/'Método 3'!$R173)*1</f>
        <v>0.75729423718972277</v>
      </c>
      <c r="X173" s="4">
        <f>COUNTIF($G$1:G172,G173)+1</f>
        <v>10</v>
      </c>
      <c r="Y173" s="4">
        <f>COUNTIF($H$1:H172,H173)+1</f>
        <v>9</v>
      </c>
      <c r="Z173" s="2">
        <f>IFERROR(AVERAGEIFS($T$1:T172,$G$1:G172,G173,$X$1:X172,"&gt;="&amp;(X173-5)),"")</f>
        <v>1.8</v>
      </c>
      <c r="AA173" s="2">
        <f>IFERROR(AVERAGEIFS($U$1:U172,$H$1:H172,H173,$Y$1:Y172,"&gt;="&amp;(Y173-5)),"")</f>
        <v>1.2</v>
      </c>
      <c r="AB173" s="2">
        <f>IFERROR(AVERAGEIFS($V$1:V172,$J$1:J172,J173,$Z$1:Z172,"&gt;="&amp;(Z173-5)),"")</f>
        <v>1.4226784152027614</v>
      </c>
      <c r="AC173" s="2">
        <f>IFERROR(AVERAGEIFS($W$1:W172,$K$1:K172,K173,$AA$1:AA172,"&gt;="&amp;(AA173-5)),"")</f>
        <v>1.0856043782003759</v>
      </c>
      <c r="AD173" s="13">
        <f>Tabela53[[#This Row],[md_exPT_H_6]]-Tabela53[[#This Row],[md_exPT_A_6]]</f>
        <v>0.33707403700238547</v>
      </c>
      <c r="AE173" s="14">
        <f>IF(Tabela53[[#This Row],[HT_Goals_H]]&gt;Tabela53[[#This Row],[HT_Goals_A]],Tabela53[[#This Row],[HT_Odds_H]]-1,-1)</f>
        <v>-1</v>
      </c>
      <c r="AF173" s="14">
        <f>IF(Tabela53[[#This Row],[HT_Goals_H]]=Tabela53[[#This Row],[HT_Goals_A]],Tabela53[[#This Row],[HT_Odds_H]]-1,-1)</f>
        <v>0.85000000000000009</v>
      </c>
      <c r="AG173" s="14">
        <f>IF(Tabela53[[#This Row],[HT_Goals_H]]&lt;Tabela53[[#This Row],[HT_Goals_A]],Tabela53[[#This Row],[HT_Odds_H]]-1,-1)</f>
        <v>-1</v>
      </c>
      <c r="AH17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3" s="13">
        <f>IF(AND(Tabela53[[#This Row],[Odd_real_HHT]]&gt;2.5,Tabela53[[#This Row],[Odd_real_HHT]]&lt;3.3,Tabela53[[#This Row],[xpPT_H_HT]]&gt;1.39,Tabela53[[#This Row],[xpPT_H_HT]]&lt;1.59),1,0)</f>
        <v>0</v>
      </c>
      <c r="AJ173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173" s="28">
        <f>IF(Tabela53[[#This Row],[Método 1]]=1,0,IF(Tabela53[[#This Row],[dif_xp_H_A]]&lt;=0.354,1,IF(Tabela53[[#This Row],[dif_xp_H_A]]&gt;=0.499,1,0)))</f>
        <v>1</v>
      </c>
      <c r="AL17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3" s="29">
        <f>IF(AND(Tabela53[[#This Row],[dif_xp_H_A]]&gt;0.354,(Tabela53[[#This Row],[dif_xp_H_A]]&lt;0.499)),1,0)</f>
        <v>0</v>
      </c>
    </row>
    <row r="174" spans="1:39" x14ac:dyDescent="0.3">
      <c r="A174" s="25">
        <v>43</v>
      </c>
      <c r="B174" s="26">
        <v>1588627</v>
      </c>
      <c r="C174" s="13" t="s">
        <v>14</v>
      </c>
      <c r="D174" s="13" t="s">
        <v>56</v>
      </c>
      <c r="E174" s="27">
        <v>44689.666666666657</v>
      </c>
      <c r="F174" s="13">
        <v>5</v>
      </c>
      <c r="G174" s="13" t="s">
        <v>16</v>
      </c>
      <c r="H174" s="13" t="s">
        <v>26</v>
      </c>
      <c r="I174" s="13" t="str">
        <f>IF(Tabela53[[#This Row],[HT_Goals_A]]&lt;Tabela53[[#This Row],[HT_Goals_H]],"H",IF(Tabela53[[#This Row],[HT_Goals_A]]=Tabela53[[#This Row],[HT_Goals_H]],"D","A"))</f>
        <v>D</v>
      </c>
      <c r="J174" s="13">
        <v>0</v>
      </c>
      <c r="K174" s="13">
        <v>0</v>
      </c>
      <c r="L174" s="13">
        <v>0</v>
      </c>
      <c r="M174" s="13">
        <v>2.25</v>
      </c>
      <c r="N174" s="13">
        <v>1.95</v>
      </c>
      <c r="O174" s="13">
        <v>6</v>
      </c>
      <c r="P174" s="4">
        <f>((1/'Método 3'!$M174)+(1/'Método 3'!$N174)+(1/'Método 3'!$O174)-1)</f>
        <v>0.12393162393162394</v>
      </c>
      <c r="Q174" s="4">
        <f>'Método 3'!$M174*(1+'Método 3'!$P174)</f>
        <v>2.5288461538461537</v>
      </c>
      <c r="R174" s="4">
        <f>'Método 3'!$N174*(1+'Método 3'!$P174)</f>
        <v>2.1916666666666664</v>
      </c>
      <c r="S174" s="4">
        <f>'Método 3'!$O174*(1+'Método 3'!$P174)</f>
        <v>6.7435897435897436</v>
      </c>
      <c r="T174" s="4">
        <f>IF('Método 3'!$J174&gt;'Método 3'!$K174,3,IF('Método 3'!$K174='Método 3'!$J174,1,0))</f>
        <v>1</v>
      </c>
      <c r="U174" s="4">
        <f>IF('Método 3'!$J174&lt;'Método 3'!$K174,3,IF('Método 3'!$K174='Método 3'!$J174,1,0))</f>
        <v>1</v>
      </c>
      <c r="V174" s="4">
        <f>(1/'Método 3'!$Q174)*3+(1/'Método 3'!$R174)*1</f>
        <v>1.6425855513307985</v>
      </c>
      <c r="W174" s="4">
        <f>(1/'Método 3'!$S174)*3+(1/'Método 3'!$R174)*1</f>
        <v>0.90114068441064643</v>
      </c>
      <c r="X174" s="4">
        <f>COUNTIF($G$1:G173,G174)+1</f>
        <v>9</v>
      </c>
      <c r="Y174" s="4">
        <f>COUNTIF($H$1:H173,H174)+1</f>
        <v>10</v>
      </c>
      <c r="Z174" s="2">
        <f>IFERROR(AVERAGEIFS($T$1:T173,$G$1:G173,G174,$X$1:X173,"&gt;="&amp;(X174-5)),"")</f>
        <v>1.4</v>
      </c>
      <c r="AA174" s="2">
        <f>IFERROR(AVERAGEIFS($U$1:U173,$H$1:H173,H174,$Y$1:Y173,"&gt;="&amp;(Y174-5)),"")</f>
        <v>1.4</v>
      </c>
      <c r="AB174" s="2">
        <f>IFERROR(AVERAGEIFS($V$1:V173,$J$1:J173,J174,$Z$1:Z173,"&gt;="&amp;(Z174-5)),"")</f>
        <v>1.4285546301886198</v>
      </c>
      <c r="AC174" s="2">
        <f>IFERROR(AVERAGEIFS($W$1:W173,$K$1:K173,K174,$AA$1:AA173,"&gt;="&amp;(AA174-5)),"")</f>
        <v>1.0817419059531919</v>
      </c>
      <c r="AD174" s="13">
        <f>Tabela53[[#This Row],[md_exPT_H_6]]-Tabela53[[#This Row],[md_exPT_A_6]]</f>
        <v>0.34681272423542797</v>
      </c>
      <c r="AE174" s="14">
        <f>IF(Tabela53[[#This Row],[HT_Goals_H]]&gt;Tabela53[[#This Row],[HT_Goals_A]],Tabela53[[#This Row],[HT_Odds_H]]-1,-1)</f>
        <v>-1</v>
      </c>
      <c r="AF174" s="14">
        <f>IF(Tabela53[[#This Row],[HT_Goals_H]]=Tabela53[[#This Row],[HT_Goals_A]],Tabela53[[#This Row],[HT_Odds_H]]-1,-1)</f>
        <v>1.25</v>
      </c>
      <c r="AG174" s="14">
        <f>IF(Tabela53[[#This Row],[HT_Goals_H]]&lt;Tabela53[[#This Row],[HT_Goals_A]],Tabela53[[#This Row],[HT_Odds_H]]-1,-1)</f>
        <v>-1</v>
      </c>
      <c r="AH17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4" s="13">
        <f>IF(AND(Tabela53[[#This Row],[Odd_real_HHT]]&gt;2.5,Tabela53[[#This Row],[Odd_real_HHT]]&lt;3.3,Tabela53[[#This Row],[xpPT_H_HT]]&gt;1.39,Tabela53[[#This Row],[xpPT_H_HT]]&lt;1.59),1,0)</f>
        <v>0</v>
      </c>
      <c r="AJ174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174" s="28">
        <f>IF(Tabela53[[#This Row],[Método 1]]=1,0,IF(Tabela53[[#This Row],[dif_xp_H_A]]&lt;=0.354,1,IF(Tabela53[[#This Row],[dif_xp_H_A]]&gt;=0.499,1,0)))</f>
        <v>1</v>
      </c>
      <c r="AL17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4" s="29">
        <f>IF(AND(Tabela53[[#This Row],[dif_xp_H_A]]&gt;0.354,(Tabela53[[#This Row],[dif_xp_H_A]]&lt;0.499)),1,0)</f>
        <v>0</v>
      </c>
    </row>
    <row r="175" spans="1:39" x14ac:dyDescent="0.3">
      <c r="A175" s="25">
        <v>44</v>
      </c>
      <c r="B175" s="26">
        <v>1588631</v>
      </c>
      <c r="C175" s="13" t="s">
        <v>14</v>
      </c>
      <c r="D175" s="13" t="s">
        <v>56</v>
      </c>
      <c r="E175" s="27">
        <v>44689.666666666657</v>
      </c>
      <c r="F175" s="13">
        <v>5</v>
      </c>
      <c r="G175" s="13" t="s">
        <v>57</v>
      </c>
      <c r="H175" s="13" t="s">
        <v>34</v>
      </c>
      <c r="I175" s="13" t="str">
        <f>IF(Tabela53[[#This Row],[HT_Goals_A]]&lt;Tabela53[[#This Row],[HT_Goals_H]],"H",IF(Tabela53[[#This Row],[HT_Goals_A]]=Tabela53[[#This Row],[HT_Goals_H]],"D","A"))</f>
        <v>A</v>
      </c>
      <c r="J175" s="13">
        <v>0</v>
      </c>
      <c r="K175" s="13">
        <v>1</v>
      </c>
      <c r="L175" s="13">
        <v>1</v>
      </c>
      <c r="M175" s="13">
        <v>2.62</v>
      </c>
      <c r="N175" s="13">
        <v>1.85</v>
      </c>
      <c r="O175" s="13">
        <v>4.8</v>
      </c>
      <c r="P175" s="4">
        <f>((1/'Método 3'!$M175)+(1/'Método 3'!$N175)+(1/'Método 3'!$O175)-1)</f>
        <v>0.1305532631868509</v>
      </c>
      <c r="Q175" s="4">
        <f>'Método 3'!$M175*(1+'Método 3'!$P175)</f>
        <v>2.9620495495495494</v>
      </c>
      <c r="R175" s="4">
        <f>'Método 3'!$N175*(1+'Método 3'!$P175)</f>
        <v>2.0915235368956742</v>
      </c>
      <c r="S175" s="4">
        <f>'Método 3'!$O175*(1+'Método 3'!$P175)</f>
        <v>5.4266556632968843</v>
      </c>
      <c r="T175" s="4">
        <f>IF('Método 3'!$J175&gt;'Método 3'!$K175,3,IF('Método 3'!$K175='Método 3'!$J175,1,0))</f>
        <v>0</v>
      </c>
      <c r="U175" s="4">
        <f>IF('Método 3'!$J175&lt;'Método 3'!$K175,3,IF('Método 3'!$K175='Método 3'!$J175,1,0))</f>
        <v>3</v>
      </c>
      <c r="V175" s="4">
        <f>(1/'Método 3'!$Q175)*3+(1/'Método 3'!$R175)*1</f>
        <v>1.490932593240315</v>
      </c>
      <c r="W175" s="4">
        <f>(1/'Método 3'!$S175)*3+(1/'Método 3'!$R175)*1</f>
        <v>1.0309470402615672</v>
      </c>
      <c r="X175" s="4">
        <f>COUNTIF($G$1:G174,G175)+1</f>
        <v>3</v>
      </c>
      <c r="Y175" s="4">
        <f>COUNTIF($H$1:H174,H175)+1</f>
        <v>10</v>
      </c>
      <c r="Z175" s="2">
        <f>IFERROR(AVERAGEIFS($T$1:T174,$G$1:G174,G175,$X$1:X174,"&gt;="&amp;(X175-5)),"")</f>
        <v>1</v>
      </c>
      <c r="AA175" s="2">
        <f>IFERROR(AVERAGEIFS($U$1:U174,$H$1:H174,H175,$Y$1:Y174,"&gt;="&amp;(Y175-5)),"")</f>
        <v>0.8</v>
      </c>
      <c r="AB175" s="2">
        <f>IFERROR(AVERAGEIFS($V$1:V174,$J$1:J174,J175,$Z$1:Z174,"&gt;="&amp;(Z175-5)),"")</f>
        <v>1.4315272818711502</v>
      </c>
      <c r="AC175" s="2">
        <f>IFERROR(AVERAGEIFS($W$1:W174,$K$1:K174,K175,$AA$1:AA174,"&gt;="&amp;(AA175-5)),"")</f>
        <v>1.1219717550059929</v>
      </c>
      <c r="AD175" s="13">
        <f>Tabela53[[#This Row],[md_exPT_H_6]]-Tabela53[[#This Row],[md_exPT_A_6]]</f>
        <v>0.3095555268651573</v>
      </c>
      <c r="AE175" s="14">
        <f>IF(Tabela53[[#This Row],[HT_Goals_H]]&gt;Tabela53[[#This Row],[HT_Goals_A]],Tabela53[[#This Row],[HT_Odds_H]]-1,-1)</f>
        <v>-1</v>
      </c>
      <c r="AF175" s="14">
        <f>IF(Tabela53[[#This Row],[HT_Goals_H]]=Tabela53[[#This Row],[HT_Goals_A]],Tabela53[[#This Row],[HT_Odds_H]]-1,-1)</f>
        <v>-1</v>
      </c>
      <c r="AG175" s="14">
        <f>IF(Tabela53[[#This Row],[HT_Goals_H]]&lt;Tabela53[[#This Row],[HT_Goals_A]],Tabela53[[#This Row],[HT_Odds_H]]-1,-1)</f>
        <v>1.62</v>
      </c>
      <c r="AH17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75" s="13">
        <f>IF(AND(Tabela53[[#This Row],[Odd_real_HHT]]&gt;2.5,Tabela53[[#This Row],[Odd_real_HHT]]&lt;3.3,Tabela53[[#This Row],[xpPT_H_HT]]&gt;1.39,Tabela53[[#This Row],[xpPT_H_HT]]&lt;1.59),1,0)</f>
        <v>1</v>
      </c>
      <c r="AJ17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75" s="28">
        <f>IF(Tabela53[[#This Row],[Método 1]]=1,0,IF(Tabela53[[#This Row],[dif_xp_H_A]]&lt;=0.354,1,IF(Tabela53[[#This Row],[dif_xp_H_A]]&gt;=0.499,1,0)))</f>
        <v>0</v>
      </c>
      <c r="AL17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5" s="29">
        <f>IF(AND(Tabela53[[#This Row],[dif_xp_H_A]]&gt;0.354,(Tabela53[[#This Row],[dif_xp_H_A]]&lt;0.499)),1,0)</f>
        <v>0</v>
      </c>
    </row>
    <row r="176" spans="1:39" x14ac:dyDescent="0.3">
      <c r="A176" s="25">
        <v>45</v>
      </c>
      <c r="B176" s="26">
        <v>1588628</v>
      </c>
      <c r="C176" s="13" t="s">
        <v>14</v>
      </c>
      <c r="D176" s="13" t="s">
        <v>56</v>
      </c>
      <c r="E176" s="27">
        <v>44689.75</v>
      </c>
      <c r="F176" s="13">
        <v>5</v>
      </c>
      <c r="G176" s="13" t="s">
        <v>31</v>
      </c>
      <c r="H176" s="13" t="s">
        <v>27</v>
      </c>
      <c r="I176" s="13" t="str">
        <f>IF(Tabela53[[#This Row],[HT_Goals_A]]&lt;Tabela53[[#This Row],[HT_Goals_H]],"H",IF(Tabela53[[#This Row],[HT_Goals_A]]=Tabela53[[#This Row],[HT_Goals_H]],"D","A"))</f>
        <v>H</v>
      </c>
      <c r="J176" s="13">
        <v>2</v>
      </c>
      <c r="K176" s="13">
        <v>1</v>
      </c>
      <c r="L176" s="13">
        <v>3</v>
      </c>
      <c r="M176" s="13">
        <v>2.6</v>
      </c>
      <c r="N176" s="13">
        <v>1.85</v>
      </c>
      <c r="O176" s="13">
        <v>5</v>
      </c>
      <c r="P176" s="4">
        <f>((1/'Método 3'!$M176)+(1/'Método 3'!$N176)+(1/'Método 3'!$O176)-1)</f>
        <v>0.12515592515592511</v>
      </c>
      <c r="Q176" s="4">
        <f>'Método 3'!$M176*(1+'Método 3'!$P176)</f>
        <v>2.9254054054054053</v>
      </c>
      <c r="R176" s="4">
        <f>'Método 3'!$N176*(1+'Método 3'!$P176)</f>
        <v>2.0815384615384613</v>
      </c>
      <c r="S176" s="4">
        <f>'Método 3'!$O176*(1+'Método 3'!$P176)</f>
        <v>5.6257796257796251</v>
      </c>
      <c r="T176" s="4">
        <f>IF('Método 3'!$J176&gt;'Método 3'!$K176,3,IF('Método 3'!$K176='Método 3'!$J176,1,0))</f>
        <v>3</v>
      </c>
      <c r="U176" s="4">
        <f>IF('Método 3'!$J176&lt;'Método 3'!$K176,3,IF('Método 3'!$K176='Método 3'!$J176,1,0))</f>
        <v>0</v>
      </c>
      <c r="V176" s="4">
        <f>(1/'Método 3'!$Q176)*3+(1/'Método 3'!$R176)*1</f>
        <v>1.5059127864005915</v>
      </c>
      <c r="W176" s="4">
        <f>(1/'Método 3'!$S176)*3+(1/'Método 3'!$R176)*1</f>
        <v>1.0136733185513673</v>
      </c>
      <c r="X176" s="4">
        <f>COUNTIF($G$1:G175,G176)+1</f>
        <v>10</v>
      </c>
      <c r="Y176" s="4">
        <f>COUNTIF($H$1:H175,H176)+1</f>
        <v>10</v>
      </c>
      <c r="Z176" s="2">
        <f>IFERROR(AVERAGEIFS($T$1:T175,$G$1:G175,G176,$X$1:X175,"&gt;="&amp;(X176-5)),"")</f>
        <v>1.6</v>
      </c>
      <c r="AA176" s="2">
        <f>IFERROR(AVERAGEIFS($U$1:U175,$H$1:H175,H176,$Y$1:Y175,"&gt;="&amp;(Y176-5)),"")</f>
        <v>1.4</v>
      </c>
      <c r="AB176" s="2">
        <f>IFERROR(AVERAGEIFS($V$1:V175,$J$1:J175,J176,$Z$1:Z175,"&gt;="&amp;(Z176-5)),"")</f>
        <v>1.5752944181782982</v>
      </c>
      <c r="AC176" s="2">
        <f>IFERROR(AVERAGEIFS($W$1:W175,$K$1:K175,K176,$AA$1:AA175,"&gt;="&amp;(AA176-5)),"")</f>
        <v>1.120346313671271</v>
      </c>
      <c r="AD176" s="13">
        <f>Tabela53[[#This Row],[md_exPT_H_6]]-Tabela53[[#This Row],[md_exPT_A_6]]</f>
        <v>0.45494810450702716</v>
      </c>
      <c r="AE176" s="14">
        <f>IF(Tabela53[[#This Row],[HT_Goals_H]]&gt;Tabela53[[#This Row],[HT_Goals_A]],Tabela53[[#This Row],[HT_Odds_H]]-1,-1)</f>
        <v>1.6</v>
      </c>
      <c r="AF176" s="14">
        <f>IF(Tabela53[[#This Row],[HT_Goals_H]]=Tabela53[[#This Row],[HT_Goals_A]],Tabela53[[#This Row],[HT_Odds_H]]-1,-1)</f>
        <v>-1</v>
      </c>
      <c r="AG176" s="14">
        <f>IF(Tabela53[[#This Row],[HT_Goals_H]]&lt;Tabela53[[#This Row],[HT_Goals_A]],Tabela53[[#This Row],[HT_Odds_H]]-1,-1)</f>
        <v>-1</v>
      </c>
      <c r="AH176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176" s="13">
        <f>IF(AND(Tabela53[[#This Row],[Odd_real_HHT]]&gt;2.5,Tabela53[[#This Row],[Odd_real_HHT]]&lt;3.3,Tabela53[[#This Row],[xpPT_H_HT]]&gt;1.39,Tabela53[[#This Row],[xpPT_H_HT]]&lt;1.59),1,0)</f>
        <v>1</v>
      </c>
      <c r="AJ17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76" s="28">
        <f>IF(Tabela53[[#This Row],[Método 1]]=1,0,IF(Tabela53[[#This Row],[dif_xp_H_A]]&lt;=0.354,1,IF(Tabela53[[#This Row],[dif_xp_H_A]]&gt;=0.499,1,0)))</f>
        <v>0</v>
      </c>
      <c r="AL176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176" s="29">
        <f>IF(AND(Tabela53[[#This Row],[dif_xp_H_A]]&gt;0.354,(Tabela53[[#This Row],[dif_xp_H_A]]&lt;0.499)),1,0)</f>
        <v>1</v>
      </c>
    </row>
    <row r="177" spans="1:39" x14ac:dyDescent="0.3">
      <c r="A177" s="25">
        <v>46</v>
      </c>
      <c r="B177" s="26">
        <v>1588626</v>
      </c>
      <c r="C177" s="13" t="s">
        <v>14</v>
      </c>
      <c r="D177" s="13" t="s">
        <v>56</v>
      </c>
      <c r="E177" s="27">
        <v>44689.75</v>
      </c>
      <c r="F177" s="13">
        <v>5</v>
      </c>
      <c r="G177" s="13" t="s">
        <v>19</v>
      </c>
      <c r="H177" s="13" t="s">
        <v>24</v>
      </c>
      <c r="I177" s="13" t="str">
        <f>IF(Tabela53[[#This Row],[HT_Goals_A]]&lt;Tabela53[[#This Row],[HT_Goals_H]],"H",IF(Tabela53[[#This Row],[HT_Goals_A]]=Tabela53[[#This Row],[HT_Goals_H]],"D","A"))</f>
        <v>D</v>
      </c>
      <c r="J177" s="13">
        <v>0</v>
      </c>
      <c r="K177" s="13">
        <v>0</v>
      </c>
      <c r="L177" s="13">
        <v>0</v>
      </c>
      <c r="M177" s="13">
        <v>3.25</v>
      </c>
      <c r="N177" s="13">
        <v>1.85</v>
      </c>
      <c r="O177" s="13">
        <v>3.6</v>
      </c>
      <c r="P177" s="4">
        <f>((1/'Método 3'!$M177)+(1/'Método 3'!$N177)+(1/'Método 3'!$O177)-1)</f>
        <v>0.12601062601062596</v>
      </c>
      <c r="Q177" s="4">
        <f>'Método 3'!$M177*(1+'Método 3'!$P177)</f>
        <v>3.6595345345345343</v>
      </c>
      <c r="R177" s="4">
        <f>'Método 3'!$N177*(1+'Método 3'!$P177)</f>
        <v>2.0831196581196583</v>
      </c>
      <c r="S177" s="4">
        <f>'Método 3'!$O177*(1+'Método 3'!$P177)</f>
        <v>4.0536382536382538</v>
      </c>
      <c r="T177" s="4">
        <f>IF('Método 3'!$J177&gt;'Método 3'!$K177,3,IF('Método 3'!$K177='Método 3'!$J177,1,0))</f>
        <v>1</v>
      </c>
      <c r="U177" s="4">
        <f>IF('Método 3'!$J177&lt;'Método 3'!$K177,3,IF('Método 3'!$K177='Método 3'!$J177,1,0))</f>
        <v>1</v>
      </c>
      <c r="V177" s="4">
        <f>(1/'Método 3'!$Q177)*3+(1/'Método 3'!$R177)*1</f>
        <v>1.2998256231408349</v>
      </c>
      <c r="W177" s="4">
        <f>(1/'Método 3'!$S177)*3+(1/'Método 3'!$R177)*1</f>
        <v>1.2201251410401066</v>
      </c>
      <c r="X177" s="4">
        <f>COUNTIF($G$1:G176,G177)+1</f>
        <v>10</v>
      </c>
      <c r="Y177" s="4">
        <f>COUNTIF($H$1:H176,H177)+1</f>
        <v>10</v>
      </c>
      <c r="Z177" s="2">
        <f>IFERROR(AVERAGEIFS($T$1:T176,$G$1:G176,G177,$X$1:X176,"&gt;="&amp;(X177-5)),"")</f>
        <v>3</v>
      </c>
      <c r="AA177" s="2">
        <f>IFERROR(AVERAGEIFS($U$1:U176,$H$1:H176,H177,$Y$1:Y176,"&gt;="&amp;(Y177-5)),"")</f>
        <v>1.4</v>
      </c>
      <c r="AB177" s="2">
        <f>IFERROR(AVERAGEIFS($V$1:V176,$J$1:J176,J177,$Z$1:Z176,"&gt;="&amp;(Z177-5)),"")</f>
        <v>1.4323410532597689</v>
      </c>
      <c r="AC177" s="2">
        <f>IFERROR(AVERAGEIFS($W$1:W176,$K$1:K176,K177,$AA$1:AA176,"&gt;="&amp;(AA177-5)),"")</f>
        <v>1.0796418917492088</v>
      </c>
      <c r="AD177" s="13">
        <f>Tabela53[[#This Row],[md_exPT_H_6]]-Tabela53[[#This Row],[md_exPT_A_6]]</f>
        <v>0.35269916151056013</v>
      </c>
      <c r="AE177" s="14">
        <f>IF(Tabela53[[#This Row],[HT_Goals_H]]&gt;Tabela53[[#This Row],[HT_Goals_A]],Tabela53[[#This Row],[HT_Odds_H]]-1,-1)</f>
        <v>-1</v>
      </c>
      <c r="AF177" s="14">
        <f>IF(Tabela53[[#This Row],[HT_Goals_H]]=Tabela53[[#This Row],[HT_Goals_A]],Tabela53[[#This Row],[HT_Odds_H]]-1,-1)</f>
        <v>2.25</v>
      </c>
      <c r="AG177" s="14">
        <f>IF(Tabela53[[#This Row],[HT_Goals_H]]&lt;Tabela53[[#This Row],[HT_Goals_A]],Tabela53[[#This Row],[HT_Odds_H]]-1,-1)</f>
        <v>-1</v>
      </c>
      <c r="AH17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7" s="13">
        <f>IF(AND(Tabela53[[#This Row],[Odd_real_HHT]]&gt;2.5,Tabela53[[#This Row],[Odd_real_HHT]]&lt;3.3,Tabela53[[#This Row],[xpPT_H_HT]]&gt;1.39,Tabela53[[#This Row],[xpPT_H_HT]]&lt;1.59),1,0)</f>
        <v>0</v>
      </c>
      <c r="AJ177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177" s="28">
        <f>IF(Tabela53[[#This Row],[Método 1]]=1,0,IF(Tabela53[[#This Row],[dif_xp_H_A]]&lt;=0.354,1,IF(Tabela53[[#This Row],[dif_xp_H_A]]&gt;=0.499,1,0)))</f>
        <v>1</v>
      </c>
      <c r="AL17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7" s="29">
        <f>IF(AND(Tabela53[[#This Row],[dif_xp_H_A]]&gt;0.354,(Tabela53[[#This Row],[dif_xp_H_A]]&lt;0.499)),1,0)</f>
        <v>0</v>
      </c>
    </row>
    <row r="178" spans="1:39" x14ac:dyDescent="0.3">
      <c r="A178" s="25">
        <v>47</v>
      </c>
      <c r="B178" s="26">
        <v>1588629</v>
      </c>
      <c r="C178" s="13" t="s">
        <v>14</v>
      </c>
      <c r="D178" s="13" t="s">
        <v>56</v>
      </c>
      <c r="E178" s="27">
        <v>44689.791666666657</v>
      </c>
      <c r="F178" s="13">
        <v>5</v>
      </c>
      <c r="G178" s="13" t="s">
        <v>60</v>
      </c>
      <c r="H178" s="13" t="s">
        <v>30</v>
      </c>
      <c r="I178" s="13" t="str">
        <f>IF(Tabela53[[#This Row],[HT_Goals_A]]&lt;Tabela53[[#This Row],[HT_Goals_H]],"H",IF(Tabela53[[#This Row],[HT_Goals_A]]=Tabela53[[#This Row],[HT_Goals_H]],"D","A"))</f>
        <v>D</v>
      </c>
      <c r="J178" s="13">
        <v>0</v>
      </c>
      <c r="K178" s="13">
        <v>0</v>
      </c>
      <c r="L178" s="13">
        <v>0</v>
      </c>
      <c r="M178" s="13">
        <v>3.9</v>
      </c>
      <c r="N178" s="13">
        <v>1.83</v>
      </c>
      <c r="O178" s="13">
        <v>3.1</v>
      </c>
      <c r="P178" s="4">
        <f>((1/'Método 3'!$M178)+(1/'Método 3'!$N178)+(1/'Método 3'!$O178)-1)</f>
        <v>0.12543898900324058</v>
      </c>
      <c r="Q178" s="4">
        <f>'Método 3'!$M178*(1+'Método 3'!$P178)</f>
        <v>4.3892120571126378</v>
      </c>
      <c r="R178" s="4">
        <f>'Método 3'!$N178*(1+'Método 3'!$P178)</f>
        <v>2.0595533498759302</v>
      </c>
      <c r="S178" s="4">
        <f>'Método 3'!$O178*(1+'Método 3'!$P178)</f>
        <v>3.4888608659100457</v>
      </c>
      <c r="T178" s="4">
        <f>IF('Método 3'!$J178&gt;'Método 3'!$K178,3,IF('Método 3'!$K178='Método 3'!$J178,1,0))</f>
        <v>1</v>
      </c>
      <c r="U178" s="4">
        <f>IF('Método 3'!$J178&lt;'Método 3'!$K178,3,IF('Método 3'!$K178='Método 3'!$J178,1,0))</f>
        <v>1</v>
      </c>
      <c r="V178" s="4">
        <f>(1/'Método 3'!$Q178)*3+(1/'Método 3'!$R178)*1</f>
        <v>1.1690361445783135</v>
      </c>
      <c r="W178" s="4">
        <f>(1/'Método 3'!$S178)*3+(1/'Método 3'!$R178)*1</f>
        <v>1.3454216867469881</v>
      </c>
      <c r="X178" s="4">
        <f>COUNTIF($G$1:G177,G178)+1</f>
        <v>3</v>
      </c>
      <c r="Y178" s="4">
        <f>COUNTIF($H$1:H177,H178)+1</f>
        <v>10</v>
      </c>
      <c r="Z178" s="2">
        <f>IFERROR(AVERAGEIFS($T$1:T177,$G$1:G177,G178,$X$1:X177,"&gt;="&amp;(X178-5)),"")</f>
        <v>1</v>
      </c>
      <c r="AA178" s="2">
        <f>IFERROR(AVERAGEIFS($U$1:U177,$H$1:H177,H178,$Y$1:Y177,"&gt;="&amp;(Y178-5)),"")</f>
        <v>0.6</v>
      </c>
      <c r="AB178" s="2">
        <f>IFERROR(AVERAGEIFS($V$1:V177,$J$1:J177,J178,$Z$1:Z177,"&gt;="&amp;(Z178-5)),"")</f>
        <v>1.4305503042041074</v>
      </c>
      <c r="AC178" s="2">
        <f>IFERROR(AVERAGEIFS($W$1:W177,$K$1:K177,K178,$AA$1:AA177,"&gt;="&amp;(AA178-5)),"")</f>
        <v>1.0812566417410581</v>
      </c>
      <c r="AD178" s="13">
        <f>Tabela53[[#This Row],[md_exPT_H_6]]-Tabela53[[#This Row],[md_exPT_A_6]]</f>
        <v>0.34929366246304938</v>
      </c>
      <c r="AE178" s="14">
        <f>IF(Tabela53[[#This Row],[HT_Goals_H]]&gt;Tabela53[[#This Row],[HT_Goals_A]],Tabela53[[#This Row],[HT_Odds_H]]-1,-1)</f>
        <v>-1</v>
      </c>
      <c r="AF178" s="14">
        <f>IF(Tabela53[[#This Row],[HT_Goals_H]]=Tabela53[[#This Row],[HT_Goals_A]],Tabela53[[#This Row],[HT_Odds_H]]-1,-1)</f>
        <v>2.9</v>
      </c>
      <c r="AG178" s="14">
        <f>IF(Tabela53[[#This Row],[HT_Goals_H]]&lt;Tabela53[[#This Row],[HT_Goals_A]],Tabela53[[#This Row],[HT_Odds_H]]-1,-1)</f>
        <v>-1</v>
      </c>
      <c r="AH17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8" s="13">
        <f>IF(AND(Tabela53[[#This Row],[Odd_real_HHT]]&gt;2.5,Tabela53[[#This Row],[Odd_real_HHT]]&lt;3.3,Tabela53[[#This Row],[xpPT_H_HT]]&gt;1.39,Tabela53[[#This Row],[xpPT_H_HT]]&lt;1.59),1,0)</f>
        <v>0</v>
      </c>
      <c r="AJ178" s="28">
        <f>IF(AND(Tabela53[[#This Row],[Método_2]]=1,Tabela53[[#This Row],[Pontos_H_HT]]=1),(Tabela53[[#This Row],[HT_Odds_D]]-1),IF(AND(Tabela53[[#This Row],[Método_2]]=1,Tabela53[[#This Row],[Pontos_H_HT]]&lt;&gt;1),(-1),0))</f>
        <v>0.83000000000000007</v>
      </c>
      <c r="AK178" s="28">
        <f>IF(Tabela53[[#This Row],[Método 1]]=1,0,IF(Tabela53[[#This Row],[dif_xp_H_A]]&lt;=0.354,1,IF(Tabela53[[#This Row],[dif_xp_H_A]]&gt;=0.499,1,0)))</f>
        <v>1</v>
      </c>
      <c r="AL17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8" s="29">
        <f>IF(AND(Tabela53[[#This Row],[dif_xp_H_A]]&gt;0.354,(Tabela53[[#This Row],[dif_xp_H_A]]&lt;0.499)),1,0)</f>
        <v>0</v>
      </c>
    </row>
    <row r="179" spans="1:39" x14ac:dyDescent="0.3">
      <c r="A179" s="25">
        <v>48</v>
      </c>
      <c r="B179" s="26">
        <v>1588630</v>
      </c>
      <c r="C179" s="13" t="s">
        <v>14</v>
      </c>
      <c r="D179" s="13" t="s">
        <v>56</v>
      </c>
      <c r="E179" s="27">
        <v>44689.791666666657</v>
      </c>
      <c r="F179" s="13">
        <v>5</v>
      </c>
      <c r="G179" s="13" t="s">
        <v>21</v>
      </c>
      <c r="H179" s="13" t="s">
        <v>28</v>
      </c>
      <c r="I179" s="13" t="str">
        <f>IF(Tabela53[[#This Row],[HT_Goals_A]]&lt;Tabela53[[#This Row],[HT_Goals_H]],"H",IF(Tabela53[[#This Row],[HT_Goals_A]]=Tabela53[[#This Row],[HT_Goals_H]],"D","A"))</f>
        <v>D</v>
      </c>
      <c r="J179" s="13">
        <v>0</v>
      </c>
      <c r="K179" s="13">
        <v>0</v>
      </c>
      <c r="L179" s="13">
        <v>0</v>
      </c>
      <c r="M179" s="13">
        <v>3.5</v>
      </c>
      <c r="N179" s="13">
        <v>1.85</v>
      </c>
      <c r="O179" s="13">
        <v>3.4</v>
      </c>
      <c r="P179" s="4">
        <f>((1/'Método 3'!$M179)+(1/'Método 3'!$N179)+(1/'Método 3'!$O179)-1)</f>
        <v>0.12037247331364975</v>
      </c>
      <c r="Q179" s="4">
        <f>'Método 3'!$M179*(1+'Método 3'!$P179)</f>
        <v>3.9213036565977744</v>
      </c>
      <c r="R179" s="4">
        <f>'Método 3'!$N179*(1+'Método 3'!$P179)</f>
        <v>2.0726890756302523</v>
      </c>
      <c r="S179" s="4">
        <f>'Método 3'!$O179*(1+'Método 3'!$P179)</f>
        <v>3.8092664092664092</v>
      </c>
      <c r="T179" s="4">
        <f>IF('Método 3'!$J179&gt;'Método 3'!$K179,3,IF('Método 3'!$K179='Método 3'!$J179,1,0))</f>
        <v>1</v>
      </c>
      <c r="U179" s="4">
        <f>IF('Método 3'!$J179&lt;'Método 3'!$K179,3,IF('Método 3'!$K179='Método 3'!$J179,1,0))</f>
        <v>1</v>
      </c>
      <c r="V179" s="4">
        <f>(1/'Método 3'!$Q179)*3+(1/'Método 3'!$R179)*1</f>
        <v>1.2475167241029799</v>
      </c>
      <c r="W179" s="4">
        <f>(1/'Método 3'!$S179)*3+(1/'Método 3'!$R179)*1</f>
        <v>1.270018244475978</v>
      </c>
      <c r="X179" s="4">
        <f>COUNTIF($G$1:G178,G179)+1</f>
        <v>8</v>
      </c>
      <c r="Y179" s="4">
        <f>COUNTIF($H$1:H178,H179)+1</f>
        <v>9</v>
      </c>
      <c r="Z179" s="2">
        <f>IFERROR(AVERAGEIFS($T$1:T178,$G$1:G178,G179,$X$1:X178,"&gt;="&amp;(X179-5)),"")</f>
        <v>0.8</v>
      </c>
      <c r="AA179" s="2">
        <f>IFERROR(AVERAGEIFS($U$1:U178,$H$1:H178,H179,$Y$1:Y178,"&gt;="&amp;(Y179-5)),"")</f>
        <v>0.4</v>
      </c>
      <c r="AB179" s="2">
        <f>IFERROR(AVERAGEIFS($V$1:V178,$J$1:J178,J179,$Z$1:Z178,"&gt;="&amp;(Z179-5)),"")</f>
        <v>1.4270634487424303</v>
      </c>
      <c r="AC179" s="2">
        <f>IFERROR(AVERAGEIFS($W$1:W178,$K$1:K178,K179,$AA$1:AA178,"&gt;="&amp;(AA179-5)),"")</f>
        <v>1.084258517252489</v>
      </c>
      <c r="AD179" s="13">
        <f>Tabela53[[#This Row],[md_exPT_H_6]]-Tabela53[[#This Row],[md_exPT_A_6]]</f>
        <v>0.34280493148994129</v>
      </c>
      <c r="AE179" s="14">
        <f>IF(Tabela53[[#This Row],[HT_Goals_H]]&gt;Tabela53[[#This Row],[HT_Goals_A]],Tabela53[[#This Row],[HT_Odds_H]]-1,-1)</f>
        <v>-1</v>
      </c>
      <c r="AF179" s="14">
        <f>IF(Tabela53[[#This Row],[HT_Goals_H]]=Tabela53[[#This Row],[HT_Goals_A]],Tabela53[[#This Row],[HT_Odds_H]]-1,-1)</f>
        <v>2.5</v>
      </c>
      <c r="AG179" s="14">
        <f>IF(Tabela53[[#This Row],[HT_Goals_H]]&lt;Tabela53[[#This Row],[HT_Goals_A]],Tabela53[[#This Row],[HT_Odds_H]]-1,-1)</f>
        <v>-1</v>
      </c>
      <c r="AH17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79" s="13">
        <f>IF(AND(Tabela53[[#This Row],[Odd_real_HHT]]&gt;2.5,Tabela53[[#This Row],[Odd_real_HHT]]&lt;3.3,Tabela53[[#This Row],[xpPT_H_HT]]&gt;1.39,Tabela53[[#This Row],[xpPT_H_HT]]&lt;1.59),1,0)</f>
        <v>0</v>
      </c>
      <c r="AJ179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179" s="28">
        <f>IF(Tabela53[[#This Row],[Método 1]]=1,0,IF(Tabela53[[#This Row],[dif_xp_H_A]]&lt;=0.354,1,IF(Tabela53[[#This Row],[dif_xp_H_A]]&gt;=0.499,1,0)))</f>
        <v>1</v>
      </c>
      <c r="AL17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79" s="29">
        <f>IF(AND(Tabela53[[#This Row],[dif_xp_H_A]]&gt;0.354,(Tabela53[[#This Row],[dif_xp_H_A]]&lt;0.499)),1,0)</f>
        <v>0</v>
      </c>
    </row>
    <row r="180" spans="1:39" x14ac:dyDescent="0.3">
      <c r="A180" s="25">
        <v>49</v>
      </c>
      <c r="B180" s="26">
        <v>1588632</v>
      </c>
      <c r="C180" s="13" t="s">
        <v>14</v>
      </c>
      <c r="D180" s="13" t="s">
        <v>56</v>
      </c>
      <c r="E180" s="27">
        <v>44690.833333333343</v>
      </c>
      <c r="F180" s="13">
        <v>5</v>
      </c>
      <c r="G180" s="13" t="s">
        <v>59</v>
      </c>
      <c r="H180" s="13" t="s">
        <v>33</v>
      </c>
      <c r="I180" s="13" t="str">
        <f>IF(Tabela53[[#This Row],[HT_Goals_A]]&lt;Tabela53[[#This Row],[HT_Goals_H]],"H",IF(Tabela53[[#This Row],[HT_Goals_A]]=Tabela53[[#This Row],[HT_Goals_H]],"D","A"))</f>
        <v>D</v>
      </c>
      <c r="J180" s="13">
        <v>0</v>
      </c>
      <c r="K180" s="13">
        <v>0</v>
      </c>
      <c r="L180" s="13">
        <v>0</v>
      </c>
      <c r="M180" s="13">
        <v>3.5</v>
      </c>
      <c r="N180" s="13">
        <v>1.95</v>
      </c>
      <c r="O180" s="13">
        <v>3.6</v>
      </c>
      <c r="P180" s="4">
        <f>((1/'Método 3'!$M180)+(1/'Método 3'!$N180)+(1/'Método 3'!$O180)-1)</f>
        <v>7.6312576312576486E-2</v>
      </c>
      <c r="Q180" s="4">
        <f>'Método 3'!$M180*(1+'Método 3'!$P180)</f>
        <v>3.7670940170940179</v>
      </c>
      <c r="R180" s="4">
        <f>'Método 3'!$N180*(1+'Método 3'!$P180)</f>
        <v>2.0988095238095239</v>
      </c>
      <c r="S180" s="4">
        <f>'Método 3'!$O180*(1+'Método 3'!$P180)</f>
        <v>3.8747252747252756</v>
      </c>
      <c r="T180" s="4">
        <f>IF('Método 3'!$J180&gt;'Método 3'!$K180,3,IF('Método 3'!$K180='Método 3'!$J180,1,0))</f>
        <v>1</v>
      </c>
      <c r="U180" s="4">
        <f>IF('Método 3'!$J180&lt;'Método 3'!$K180,3,IF('Método 3'!$K180='Método 3'!$J180,1,0))</f>
        <v>1</v>
      </c>
      <c r="V180" s="4">
        <f>(1/'Método 3'!$Q180)*3+(1/'Método 3'!$R180)*1</f>
        <v>1.2728304027226316</v>
      </c>
      <c r="W180" s="4">
        <f>(1/'Método 3'!$S180)*3+(1/'Método 3'!$R180)*1</f>
        <v>1.2507090187180938</v>
      </c>
      <c r="X180" s="4">
        <f>COUNTIF($G$1:G179,G180)+1</f>
        <v>3</v>
      </c>
      <c r="Y180" s="4">
        <f>COUNTIF($H$1:H179,H180)+1</f>
        <v>10</v>
      </c>
      <c r="Z180" s="2">
        <f>IFERROR(AVERAGEIFS($T$1:T179,$G$1:G179,G180,$X$1:X179,"&gt;="&amp;(X180-5)),"")</f>
        <v>2</v>
      </c>
      <c r="AA180" s="2">
        <f>IFERROR(AVERAGEIFS($U$1:U179,$H$1:H179,H180,$Y$1:Y179,"&gt;="&amp;(Y180-5)),"")</f>
        <v>0.8</v>
      </c>
      <c r="AB180" s="2">
        <f>IFERROR(AVERAGEIFS($V$1:V179,$J$1:J179,J180,$Z$1:Z179,"&gt;="&amp;(Z180-5)),"")</f>
        <v>1.4247009918392797</v>
      </c>
      <c r="AC180" s="2">
        <f>IFERROR(AVERAGEIFS($W$1:W179,$K$1:K179,K180,$AA$1:AA179,"&gt;="&amp;(AA180-5)),"")</f>
        <v>1.0863457051988203</v>
      </c>
      <c r="AD180" s="13">
        <f>Tabela53[[#This Row],[md_exPT_H_6]]-Tabela53[[#This Row],[md_exPT_A_6]]</f>
        <v>0.33835528664045933</v>
      </c>
      <c r="AE180" s="14">
        <f>IF(Tabela53[[#This Row],[HT_Goals_H]]&gt;Tabela53[[#This Row],[HT_Goals_A]],Tabela53[[#This Row],[HT_Odds_H]]-1,-1)</f>
        <v>-1</v>
      </c>
      <c r="AF180" s="14">
        <f>IF(Tabela53[[#This Row],[HT_Goals_H]]=Tabela53[[#This Row],[HT_Goals_A]],Tabela53[[#This Row],[HT_Odds_H]]-1,-1)</f>
        <v>2.5</v>
      </c>
      <c r="AG180" s="14">
        <f>IF(Tabela53[[#This Row],[HT_Goals_H]]&lt;Tabela53[[#This Row],[HT_Goals_A]],Tabela53[[#This Row],[HT_Odds_H]]-1,-1)</f>
        <v>-1</v>
      </c>
      <c r="AH18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0" s="13">
        <f>IF(AND(Tabela53[[#This Row],[Odd_real_HHT]]&gt;2.5,Tabela53[[#This Row],[Odd_real_HHT]]&lt;3.3,Tabela53[[#This Row],[xpPT_H_HT]]&gt;1.39,Tabela53[[#This Row],[xpPT_H_HT]]&lt;1.59),1,0)</f>
        <v>0</v>
      </c>
      <c r="AJ180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180" s="28">
        <f>IF(Tabela53[[#This Row],[Método 1]]=1,0,IF(Tabela53[[#This Row],[dif_xp_H_A]]&lt;=0.354,1,IF(Tabela53[[#This Row],[dif_xp_H_A]]&gt;=0.499,1,0)))</f>
        <v>1</v>
      </c>
      <c r="AL18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80" s="29">
        <f>IF(AND(Tabela53[[#This Row],[dif_xp_H_A]]&gt;0.354,(Tabela53[[#This Row],[dif_xp_H_A]]&lt;0.499)),1,0)</f>
        <v>0</v>
      </c>
    </row>
    <row r="181" spans="1:39" x14ac:dyDescent="0.3">
      <c r="A181" s="25">
        <v>50</v>
      </c>
      <c r="B181" s="26">
        <v>1588646</v>
      </c>
      <c r="C181" s="13" t="s">
        <v>14</v>
      </c>
      <c r="D181" s="13" t="s">
        <v>56</v>
      </c>
      <c r="E181" s="27">
        <v>44692.854166666657</v>
      </c>
      <c r="F181" s="13">
        <v>7</v>
      </c>
      <c r="G181" s="13" t="s">
        <v>19</v>
      </c>
      <c r="H181" s="13" t="s">
        <v>22</v>
      </c>
      <c r="I181" s="13" t="str">
        <f>IF(Tabela53[[#This Row],[HT_Goals_A]]&lt;Tabela53[[#This Row],[HT_Goals_H]],"H",IF(Tabela53[[#This Row],[HT_Goals_A]]=Tabela53[[#This Row],[HT_Goals_H]],"D","A"))</f>
        <v>H</v>
      </c>
      <c r="J181" s="13">
        <v>1</v>
      </c>
      <c r="K181" s="13">
        <v>0</v>
      </c>
      <c r="L181" s="13">
        <v>1</v>
      </c>
      <c r="M181" s="13">
        <v>4.3899999999999997</v>
      </c>
      <c r="N181" s="13">
        <v>2.23</v>
      </c>
      <c r="O181" s="13">
        <v>2.71</v>
      </c>
      <c r="P181" s="4">
        <f>((1/'Método 3'!$M181)+(1/'Método 3'!$N181)+(1/'Método 3'!$O181)-1)</f>
        <v>4.5224616112265359E-2</v>
      </c>
      <c r="Q181" s="4">
        <f>'Método 3'!$M181*(1+'Método 3'!$P181)</f>
        <v>4.5885360647328444</v>
      </c>
      <c r="R181" s="4">
        <f>'Método 3'!$N181*(1+'Método 3'!$P181)</f>
        <v>2.3308508939303518</v>
      </c>
      <c r="S181" s="4">
        <f>'Método 3'!$O181*(1+'Método 3'!$P181)</f>
        <v>2.8325587096642391</v>
      </c>
      <c r="T181" s="4">
        <f>IF('Método 3'!$J181&gt;'Método 3'!$K181,3,IF('Método 3'!$K181='Método 3'!$J181,1,0))</f>
        <v>3</v>
      </c>
      <c r="U181" s="4">
        <f>IF('Método 3'!$J181&lt;'Método 3'!$K181,3,IF('Método 3'!$K181='Método 3'!$J181,1,0))</f>
        <v>0</v>
      </c>
      <c r="V181" s="4">
        <f>(1/'Método 3'!$Q181)*3+(1/'Método 3'!$R181)*1</f>
        <v>1.0828311678008216</v>
      </c>
      <c r="W181" s="4">
        <f>(1/'Método 3'!$S181)*3+(1/'Método 3'!$R181)*1</f>
        <v>1.4881409597582391</v>
      </c>
      <c r="X181" s="4">
        <f>COUNTIF($G$1:G180,G181)+1</f>
        <v>11</v>
      </c>
      <c r="Y181" s="4">
        <f>COUNTIF($H$1:H180,H181)+1</f>
        <v>10</v>
      </c>
      <c r="Z181" s="2">
        <f>IFERROR(AVERAGEIFS($T$1:T180,$G$1:G180,G181,$X$1:X180,"&gt;="&amp;(X181-5)),"")</f>
        <v>2.6</v>
      </c>
      <c r="AA181" s="2">
        <f>IFERROR(AVERAGEIFS($U$1:U180,$H$1:H180,H181,$Y$1:Y180,"&gt;="&amp;(Y181-5)),"")</f>
        <v>1.8</v>
      </c>
      <c r="AB181" s="2">
        <f>IFERROR(AVERAGEIFS($V$1:V180,$J$1:J180,J181,$Z$1:Z180,"&gt;="&amp;(Z181-5)),"")</f>
        <v>1.471911336297441</v>
      </c>
      <c r="AC181" s="2">
        <f>IFERROR(AVERAGEIFS($W$1:W180,$K$1:K180,K181,$AA$1:AA180,"&gt;="&amp;(AA181-5)),"")</f>
        <v>1.0881719642379235</v>
      </c>
      <c r="AD181" s="13">
        <f>Tabela53[[#This Row],[md_exPT_H_6]]-Tabela53[[#This Row],[md_exPT_A_6]]</f>
        <v>0.38373937205951747</v>
      </c>
      <c r="AE181" s="14">
        <f>IF(Tabela53[[#This Row],[HT_Goals_H]]&gt;Tabela53[[#This Row],[HT_Goals_A]],Tabela53[[#This Row],[HT_Odds_H]]-1,-1)</f>
        <v>3.3899999999999997</v>
      </c>
      <c r="AF181" s="14">
        <f>IF(Tabela53[[#This Row],[HT_Goals_H]]=Tabela53[[#This Row],[HT_Goals_A]],Tabela53[[#This Row],[HT_Odds_H]]-1,-1)</f>
        <v>-1</v>
      </c>
      <c r="AG181" s="14">
        <f>IF(Tabela53[[#This Row],[HT_Goals_H]]&lt;Tabela53[[#This Row],[HT_Goals_A]],Tabela53[[#This Row],[HT_Odds_H]]-1,-1)</f>
        <v>-1</v>
      </c>
      <c r="AH18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1" s="13">
        <f>IF(AND(Tabela53[[#This Row],[Odd_real_HHT]]&gt;2.5,Tabela53[[#This Row],[Odd_real_HHT]]&lt;3.3,Tabela53[[#This Row],[xpPT_H_HT]]&gt;1.39,Tabela53[[#This Row],[xpPT_H_HT]]&lt;1.59),1,0)</f>
        <v>0</v>
      </c>
      <c r="AJ18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1" s="28">
        <f>IF(Tabela53[[#This Row],[Método 1]]=1,0,IF(Tabela53[[#This Row],[dif_xp_H_A]]&lt;=0.354,1,IF(Tabela53[[#This Row],[dif_xp_H_A]]&gt;=0.499,1,0)))</f>
        <v>0</v>
      </c>
      <c r="AL181" s="29">
        <f>IF(AND(Tabela53[[#This Row],[Método_3]]=1,Tabela53[[#This Row],[Pontos_H_HT]]=3),(Tabela53[[#This Row],[HT_Odds_H]]-1),IF(AND(Tabela53[[#This Row],[Método_3]]=1,Tabela53[[#This Row],[Pontos_H_HT]]&lt;&gt;3),(-1),0))</f>
        <v>3.3899999999999997</v>
      </c>
      <c r="AM181" s="29">
        <f>IF(AND(Tabela53[[#This Row],[dif_xp_H_A]]&gt;0.354,(Tabela53[[#This Row],[dif_xp_H_A]]&lt;0.499)),1,0)</f>
        <v>1</v>
      </c>
    </row>
    <row r="182" spans="1:39" x14ac:dyDescent="0.3">
      <c r="A182" s="25">
        <v>51</v>
      </c>
      <c r="B182" s="26">
        <v>1588640</v>
      </c>
      <c r="C182" s="13" t="s">
        <v>14</v>
      </c>
      <c r="D182" s="13" t="s">
        <v>56</v>
      </c>
      <c r="E182" s="27">
        <v>44695.6875</v>
      </c>
      <c r="F182" s="13">
        <v>6</v>
      </c>
      <c r="G182" s="13" t="s">
        <v>58</v>
      </c>
      <c r="H182" s="13" t="s">
        <v>23</v>
      </c>
      <c r="I182" s="13" t="str">
        <f>IF(Tabela53[[#This Row],[HT_Goals_A]]&lt;Tabela53[[#This Row],[HT_Goals_H]],"H",IF(Tabela53[[#This Row],[HT_Goals_A]]=Tabela53[[#This Row],[HT_Goals_H]],"D","A"))</f>
        <v>A</v>
      </c>
      <c r="J182" s="13">
        <v>1</v>
      </c>
      <c r="K182" s="13">
        <v>2</v>
      </c>
      <c r="L182" s="13">
        <v>3</v>
      </c>
      <c r="M182" s="13">
        <v>4.34</v>
      </c>
      <c r="N182" s="13">
        <v>2.13</v>
      </c>
      <c r="O182" s="13">
        <v>2.7</v>
      </c>
      <c r="P182" s="4">
        <f>((1/'Método 3'!$M182)+(1/'Método 3'!$N182)+(1/'Método 3'!$O182)-1)</f>
        <v>7.0268684989266639E-2</v>
      </c>
      <c r="Q182" s="4">
        <f>'Método 3'!$M182*(1+'Método 3'!$P182)</f>
        <v>4.6449660928534167</v>
      </c>
      <c r="R182" s="4">
        <f>'Método 3'!$N182*(1+'Método 3'!$P182)</f>
        <v>2.2796722990271379</v>
      </c>
      <c r="S182" s="4">
        <f>'Método 3'!$O182*(1+'Método 3'!$P182)</f>
        <v>2.8897254494710203</v>
      </c>
      <c r="T182" s="4">
        <f>IF('Método 3'!$J182&gt;'Método 3'!$K182,3,IF('Método 3'!$K182='Método 3'!$J182,1,0))</f>
        <v>0</v>
      </c>
      <c r="U182" s="4">
        <f>IF('Método 3'!$J182&lt;'Método 3'!$K182,3,IF('Método 3'!$K182='Método 3'!$J182,1,0))</f>
        <v>3</v>
      </c>
      <c r="V182" s="4">
        <f>(1/'Método 3'!$Q182)*3+(1/'Método 3'!$R182)*1</f>
        <v>1.0845200125780514</v>
      </c>
      <c r="W182" s="4">
        <f>(1/'Método 3'!$S182)*3+(1/'Método 3'!$R182)*1</f>
        <v>1.4768204483176852</v>
      </c>
      <c r="X182" s="4">
        <f>COUNTIF($G$1:G181,G182)+1</f>
        <v>3</v>
      </c>
      <c r="Y182" s="4">
        <f>COUNTIF($H$1:H181,H182)+1</f>
        <v>9</v>
      </c>
      <c r="Z182" s="2">
        <f>IFERROR(AVERAGEIFS($T$1:T181,$G$1:G181,G182,$X$1:X181,"&gt;="&amp;(X182-5)),"")</f>
        <v>0.5</v>
      </c>
      <c r="AA182" s="2">
        <f>IFERROR(AVERAGEIFS($U$1:U181,$H$1:H181,H182,$Y$1:Y181,"&gt;="&amp;(Y182-5)),"")</f>
        <v>1</v>
      </c>
      <c r="AB182" s="2">
        <f>IFERROR(AVERAGEIFS($V$1:V181,$J$1:J181,J182,$Z$1:Z181,"&gt;="&amp;(Z182-5)),"")</f>
        <v>1.4652030575302579</v>
      </c>
      <c r="AC182" s="2">
        <f>IFERROR(AVERAGEIFS($W$1:W181,$K$1:K181,K182,$AA$1:AA181,"&gt;="&amp;(AA182-5)),"")</f>
        <v>1.1162846730354281</v>
      </c>
      <c r="AD182" s="13">
        <f>Tabela53[[#This Row],[md_exPT_H_6]]-Tabela53[[#This Row],[md_exPT_A_6]]</f>
        <v>0.34891838449482981</v>
      </c>
      <c r="AE182" s="14">
        <f>IF(Tabela53[[#This Row],[HT_Goals_H]]&gt;Tabela53[[#This Row],[HT_Goals_A]],Tabela53[[#This Row],[HT_Odds_H]]-1,-1)</f>
        <v>-1</v>
      </c>
      <c r="AF182" s="14">
        <f>IF(Tabela53[[#This Row],[HT_Goals_H]]=Tabela53[[#This Row],[HT_Goals_A]],Tabela53[[#This Row],[HT_Odds_H]]-1,-1)</f>
        <v>-1</v>
      </c>
      <c r="AG182" s="14">
        <f>IF(Tabela53[[#This Row],[HT_Goals_H]]&lt;Tabela53[[#This Row],[HT_Goals_A]],Tabela53[[#This Row],[HT_Odds_H]]-1,-1)</f>
        <v>3.34</v>
      </c>
      <c r="AH18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2" s="13">
        <f>IF(AND(Tabela53[[#This Row],[Odd_real_HHT]]&gt;2.5,Tabela53[[#This Row],[Odd_real_HHT]]&lt;3.3,Tabela53[[#This Row],[xpPT_H_HT]]&gt;1.39,Tabela53[[#This Row],[xpPT_H_HT]]&lt;1.59),1,0)</f>
        <v>0</v>
      </c>
      <c r="AJ18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82" s="28">
        <f>IF(Tabela53[[#This Row],[Método 1]]=1,0,IF(Tabela53[[#This Row],[dif_xp_H_A]]&lt;=0.354,1,IF(Tabela53[[#This Row],[dif_xp_H_A]]&gt;=0.499,1,0)))</f>
        <v>1</v>
      </c>
      <c r="AL18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82" s="29">
        <f>IF(AND(Tabela53[[#This Row],[dif_xp_H_A]]&gt;0.354,(Tabela53[[#This Row],[dif_xp_H_A]]&lt;0.499)),1,0)</f>
        <v>0</v>
      </c>
    </row>
    <row r="183" spans="1:39" x14ac:dyDescent="0.3">
      <c r="A183" s="25">
        <v>52</v>
      </c>
      <c r="B183" s="26">
        <v>1588637</v>
      </c>
      <c r="C183" s="13" t="s">
        <v>14</v>
      </c>
      <c r="D183" s="13" t="s">
        <v>56</v>
      </c>
      <c r="E183" s="27">
        <v>44695.6875</v>
      </c>
      <c r="F183" s="13">
        <v>6</v>
      </c>
      <c r="G183" s="13" t="s">
        <v>16</v>
      </c>
      <c r="H183" s="13" t="s">
        <v>19</v>
      </c>
      <c r="I183" s="13" t="str">
        <f>IF(Tabela53[[#This Row],[HT_Goals_A]]&lt;Tabela53[[#This Row],[HT_Goals_H]],"H",IF(Tabela53[[#This Row],[HT_Goals_A]]=Tabela53[[#This Row],[HT_Goals_H]],"D","A"))</f>
        <v>H</v>
      </c>
      <c r="J183" s="13">
        <v>1</v>
      </c>
      <c r="K183" s="13">
        <v>0</v>
      </c>
      <c r="L183" s="13">
        <v>1</v>
      </c>
      <c r="M183" s="13">
        <v>2.2200000000000002</v>
      </c>
      <c r="N183" s="13">
        <v>2.2400000000000002</v>
      </c>
      <c r="O183" s="13">
        <v>5.7</v>
      </c>
      <c r="P183" s="4">
        <f>((1/'Método 3'!$M183)+(1/'Método 3'!$N183)+(1/'Método 3'!$O183)-1)</f>
        <v>7.2317618370249859E-2</v>
      </c>
      <c r="Q183" s="4">
        <f>'Método 3'!$M183*(1+'Método 3'!$P183)</f>
        <v>2.380545112781955</v>
      </c>
      <c r="R183" s="4">
        <f>'Método 3'!$N183*(1+'Método 3'!$P183)</f>
        <v>2.4019914651493601</v>
      </c>
      <c r="S183" s="4">
        <f>'Método 3'!$O183*(1+'Método 3'!$P183)</f>
        <v>6.1122104247104243</v>
      </c>
      <c r="T183" s="4">
        <f>IF('Método 3'!$J183&gt;'Método 3'!$K183,3,IF('Método 3'!$K183='Método 3'!$J183,1,0))</f>
        <v>3</v>
      </c>
      <c r="U183" s="4">
        <f>IF('Método 3'!$J183&lt;'Método 3'!$K183,3,IF('Método 3'!$K183='Método 3'!$J183,1,0))</f>
        <v>0</v>
      </c>
      <c r="V183" s="4">
        <f>(1/'Método 3'!$Q183)*3+(1/'Método 3'!$R183)*1</f>
        <v>1.6765367760274783</v>
      </c>
      <c r="W183" s="4">
        <f>(1/'Método 3'!$S183)*3+(1/'Método 3'!$R183)*1</f>
        <v>0.90714201113348336</v>
      </c>
      <c r="X183" s="4">
        <f>COUNTIF($G$1:G182,G183)+1</f>
        <v>10</v>
      </c>
      <c r="Y183" s="4">
        <f>COUNTIF($H$1:H182,H183)+1</f>
        <v>9</v>
      </c>
      <c r="Z183" s="2">
        <f>IFERROR(AVERAGEIFS($T$1:T182,$G$1:G182,G183,$X$1:X182,"&gt;="&amp;(X183-5)),"")</f>
        <v>1.4</v>
      </c>
      <c r="AA183" s="2">
        <f>IFERROR(AVERAGEIFS($U$1:U182,$H$1:H182,H183,$Y$1:Y182,"&gt;="&amp;(Y183-5)),"")</f>
        <v>1.6</v>
      </c>
      <c r="AB183" s="2">
        <f>IFERROR(AVERAGEIFS($V$1:V182,$J$1:J182,J183,$Z$1:Z182,"&gt;="&amp;(Z183-5)),"")</f>
        <v>1.458750802531068</v>
      </c>
      <c r="AC183" s="2">
        <f>IFERROR(AVERAGEIFS($W$1:W182,$K$1:K182,K183,$AA$1:AA182,"&gt;="&amp;(AA183-5)),"")</f>
        <v>1.0925672279249599</v>
      </c>
      <c r="AD183" s="13">
        <f>Tabela53[[#This Row],[md_exPT_H_6]]-Tabela53[[#This Row],[md_exPT_A_6]]</f>
        <v>0.36618357460610818</v>
      </c>
      <c r="AE183" s="14">
        <f>IF(Tabela53[[#This Row],[HT_Goals_H]]&gt;Tabela53[[#This Row],[HT_Goals_A]],Tabela53[[#This Row],[HT_Odds_H]]-1,-1)</f>
        <v>1.2200000000000002</v>
      </c>
      <c r="AF183" s="14">
        <f>IF(Tabela53[[#This Row],[HT_Goals_H]]=Tabela53[[#This Row],[HT_Goals_A]],Tabela53[[#This Row],[HT_Odds_H]]-1,-1)</f>
        <v>-1</v>
      </c>
      <c r="AG183" s="14">
        <f>IF(Tabela53[[#This Row],[HT_Goals_H]]&lt;Tabela53[[#This Row],[HT_Goals_A]],Tabela53[[#This Row],[HT_Odds_H]]-1,-1)</f>
        <v>-1</v>
      </c>
      <c r="AH18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3" s="13">
        <f>IF(AND(Tabela53[[#This Row],[Odd_real_HHT]]&gt;2.5,Tabela53[[#This Row],[Odd_real_HHT]]&lt;3.3,Tabela53[[#This Row],[xpPT_H_HT]]&gt;1.39,Tabela53[[#This Row],[xpPT_H_HT]]&lt;1.59),1,0)</f>
        <v>0</v>
      </c>
      <c r="AJ18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3" s="28">
        <f>IF(Tabela53[[#This Row],[Método 1]]=1,0,IF(Tabela53[[#This Row],[dif_xp_H_A]]&lt;=0.354,1,IF(Tabela53[[#This Row],[dif_xp_H_A]]&gt;=0.499,1,0)))</f>
        <v>0</v>
      </c>
      <c r="AL183" s="29">
        <f>IF(AND(Tabela53[[#This Row],[Método_3]]=1,Tabela53[[#This Row],[Pontos_H_HT]]=3),(Tabela53[[#This Row],[HT_Odds_H]]-1),IF(AND(Tabela53[[#This Row],[Método_3]]=1,Tabela53[[#This Row],[Pontos_H_HT]]&lt;&gt;3),(-1),0))</f>
        <v>1.2200000000000002</v>
      </c>
      <c r="AM183" s="29">
        <f>IF(AND(Tabela53[[#This Row],[dif_xp_H_A]]&gt;0.354,(Tabela53[[#This Row],[dif_xp_H_A]]&lt;0.499)),1,0)</f>
        <v>1</v>
      </c>
    </row>
    <row r="184" spans="1:39" x14ac:dyDescent="0.3">
      <c r="A184" s="25">
        <v>53</v>
      </c>
      <c r="B184" s="26">
        <v>1588639</v>
      </c>
      <c r="C184" s="13" t="s">
        <v>14</v>
      </c>
      <c r="D184" s="13" t="s">
        <v>56</v>
      </c>
      <c r="E184" s="27">
        <v>44695.791666666657</v>
      </c>
      <c r="F184" s="13">
        <v>6</v>
      </c>
      <c r="G184" s="13" t="s">
        <v>30</v>
      </c>
      <c r="H184" s="13" t="s">
        <v>24</v>
      </c>
      <c r="I184" s="13" t="str">
        <f>IF(Tabela53[[#This Row],[HT_Goals_A]]&lt;Tabela53[[#This Row],[HT_Goals_H]],"H",IF(Tabela53[[#This Row],[HT_Goals_A]]=Tabela53[[#This Row],[HT_Goals_H]],"D","A"))</f>
        <v>H</v>
      </c>
      <c r="J184" s="13">
        <v>2</v>
      </c>
      <c r="K184" s="13">
        <v>1</v>
      </c>
      <c r="L184" s="13">
        <v>3</v>
      </c>
      <c r="M184" s="13">
        <v>3.04</v>
      </c>
      <c r="N184" s="13">
        <v>1.98</v>
      </c>
      <c r="O184" s="13">
        <v>4.24</v>
      </c>
      <c r="P184" s="4">
        <f>((1/'Método 3'!$M184)+(1/'Método 3'!$N184)+(1/'Método 3'!$O184)-1)</f>
        <v>6.9846930075331271E-2</v>
      </c>
      <c r="Q184" s="4">
        <f>'Método 3'!$M184*(1+'Método 3'!$P184)</f>
        <v>3.252334667429007</v>
      </c>
      <c r="R184" s="4">
        <f>'Método 3'!$N184*(1+'Método 3'!$P184)</f>
        <v>2.1182969215491561</v>
      </c>
      <c r="S184" s="4">
        <f>'Método 3'!$O184*(1+'Método 3'!$P184)</f>
        <v>4.5361509835194047</v>
      </c>
      <c r="T184" s="4">
        <f>IF('Método 3'!$J184&gt;'Método 3'!$K184,3,IF('Método 3'!$K184='Método 3'!$J184,1,0))</f>
        <v>3</v>
      </c>
      <c r="U184" s="4">
        <f>IF('Método 3'!$J184&lt;'Método 3'!$K184,3,IF('Método 3'!$K184='Método 3'!$J184,1,0))</f>
        <v>0</v>
      </c>
      <c r="V184" s="4">
        <f>(1/'Método 3'!$Q184)*3+(1/'Método 3'!$R184)*1</f>
        <v>1.3944916495751538</v>
      </c>
      <c r="W184" s="4">
        <f>(1/'Método 3'!$S184)*3+(1/'Método 3'!$R184)*1</f>
        <v>1.1334309991210079</v>
      </c>
      <c r="X184" s="4">
        <f>COUNTIF($G$1:G183,G184)+1</f>
        <v>9</v>
      </c>
      <c r="Y184" s="4">
        <f>COUNTIF($H$1:H183,H184)+1</f>
        <v>11</v>
      </c>
      <c r="Z184" s="2">
        <f>IFERROR(AVERAGEIFS($T$1:T183,$G$1:G183,G184,$X$1:X183,"&gt;="&amp;(X184-5)),"")</f>
        <v>1.4</v>
      </c>
      <c r="AA184" s="2">
        <f>IFERROR(AVERAGEIFS($U$1:U183,$H$1:H183,H184,$Y$1:Y183,"&gt;="&amp;(Y184-5)),"")</f>
        <v>1.4</v>
      </c>
      <c r="AB184" s="2">
        <f>IFERROR(AVERAGEIFS($V$1:V183,$J$1:J183,J184,$Z$1:Z183,"&gt;="&amp;(Z184-5)),"")</f>
        <v>1.571825336589413</v>
      </c>
      <c r="AC184" s="2">
        <f>IFERROR(AVERAGEIFS($W$1:W183,$K$1:K183,K184,$AA$1:AA183,"&gt;="&amp;(AA184-5)),"")</f>
        <v>1.1184748576165358</v>
      </c>
      <c r="AD184" s="13">
        <f>Tabela53[[#This Row],[md_exPT_H_6]]-Tabela53[[#This Row],[md_exPT_A_6]]</f>
        <v>0.45335047897287728</v>
      </c>
      <c r="AE184" s="14">
        <f>IF(Tabela53[[#This Row],[HT_Goals_H]]&gt;Tabela53[[#This Row],[HT_Goals_A]],Tabela53[[#This Row],[HT_Odds_H]]-1,-1)</f>
        <v>2.04</v>
      </c>
      <c r="AF184" s="14">
        <f>IF(Tabela53[[#This Row],[HT_Goals_H]]=Tabela53[[#This Row],[HT_Goals_A]],Tabela53[[#This Row],[HT_Odds_H]]-1,-1)</f>
        <v>-1</v>
      </c>
      <c r="AG184" s="14">
        <f>IF(Tabela53[[#This Row],[HT_Goals_H]]&lt;Tabela53[[#This Row],[HT_Goals_A]],Tabela53[[#This Row],[HT_Odds_H]]-1,-1)</f>
        <v>-1</v>
      </c>
      <c r="AH184" s="20">
        <f>IF(AND(Tabela53[[#This Row],[Método 1]]=1,Tabela53[[#This Row],[Pontos_H_HT]]=3),(Tabela53[[#This Row],[HT_Odds_H]]-1),IF(AND(Tabela53[[#This Row],[Método 1]]=1,Tabela53[[#This Row],[Pontos_H_HT]]&lt;&gt;3),(-1),0))</f>
        <v>2.04</v>
      </c>
      <c r="AI184" s="13">
        <f>IF(AND(Tabela53[[#This Row],[Odd_real_HHT]]&gt;2.5,Tabela53[[#This Row],[Odd_real_HHT]]&lt;3.3,Tabela53[[#This Row],[xpPT_H_HT]]&gt;1.39,Tabela53[[#This Row],[xpPT_H_HT]]&lt;1.59),1,0)</f>
        <v>1</v>
      </c>
      <c r="AJ18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4" s="28">
        <f>IF(Tabela53[[#This Row],[Método 1]]=1,0,IF(Tabela53[[#This Row],[dif_xp_H_A]]&lt;=0.354,1,IF(Tabela53[[#This Row],[dif_xp_H_A]]&gt;=0.499,1,0)))</f>
        <v>0</v>
      </c>
      <c r="AL184" s="29">
        <f>IF(AND(Tabela53[[#This Row],[Método_3]]=1,Tabela53[[#This Row],[Pontos_H_HT]]=3),(Tabela53[[#This Row],[HT_Odds_H]]-1),IF(AND(Tabela53[[#This Row],[Método_3]]=1,Tabela53[[#This Row],[Pontos_H_HT]]&lt;&gt;3),(-1),0))</f>
        <v>2.04</v>
      </c>
      <c r="AM184" s="29">
        <f>IF(AND(Tabela53[[#This Row],[dif_xp_H_A]]&gt;0.354,(Tabela53[[#This Row],[dif_xp_H_A]]&lt;0.499)),1,0)</f>
        <v>1</v>
      </c>
    </row>
    <row r="185" spans="1:39" x14ac:dyDescent="0.3">
      <c r="A185" s="25">
        <v>54</v>
      </c>
      <c r="B185" s="26">
        <v>1588634</v>
      </c>
      <c r="C185" s="13" t="s">
        <v>14</v>
      </c>
      <c r="D185" s="13" t="s">
        <v>56</v>
      </c>
      <c r="E185" s="27">
        <v>44695.791666666657</v>
      </c>
      <c r="F185" s="13">
        <v>6</v>
      </c>
      <c r="G185" s="13" t="s">
        <v>22</v>
      </c>
      <c r="H185" s="13" t="s">
        <v>57</v>
      </c>
      <c r="I185" s="13" t="str">
        <f>IF(Tabela53[[#This Row],[HT_Goals_A]]&lt;Tabela53[[#This Row],[HT_Goals_H]],"H",IF(Tabela53[[#This Row],[HT_Goals_A]]=Tabela53[[#This Row],[HT_Goals_H]],"D","A"))</f>
        <v>H</v>
      </c>
      <c r="J185" s="13">
        <v>1</v>
      </c>
      <c r="K185" s="13">
        <v>0</v>
      </c>
      <c r="L185" s="13">
        <v>1</v>
      </c>
      <c r="M185" s="13">
        <v>1.79</v>
      </c>
      <c r="N185" s="13">
        <v>2.52</v>
      </c>
      <c r="O185" s="13">
        <v>8.6999999999999993</v>
      </c>
      <c r="P185" s="4">
        <f>((1/'Método 3'!$M185)+(1/'Método 3'!$N185)+(1/'Método 3'!$O185)-1)</f>
        <v>7.0427143438124062E-2</v>
      </c>
      <c r="Q185" s="4">
        <f>'Método 3'!$M185*(1+'Método 3'!$P185)</f>
        <v>1.9160645867542421</v>
      </c>
      <c r="R185" s="4">
        <f>'Método 3'!$N185*(1+'Método 3'!$P185)</f>
        <v>2.6974764014640726</v>
      </c>
      <c r="S185" s="4">
        <f>'Método 3'!$O185*(1+'Método 3'!$P185)</f>
        <v>9.3127161479116793</v>
      </c>
      <c r="T185" s="4">
        <f>IF('Método 3'!$J185&gt;'Método 3'!$K185,3,IF('Método 3'!$K185='Método 3'!$J185,1,0))</f>
        <v>3</v>
      </c>
      <c r="U185" s="4">
        <f>IF('Método 3'!$J185&lt;'Método 3'!$K185,3,IF('Método 3'!$K185='Método 3'!$J185,1,0))</f>
        <v>0</v>
      </c>
      <c r="V185" s="4">
        <f>(1/'Método 3'!$Q185)*3+(1/'Método 3'!$R185)*1</f>
        <v>1.9364260922971448</v>
      </c>
      <c r="W185" s="4">
        <f>(1/'Método 3'!$S185)*3+(1/'Método 3'!$R185)*1</f>
        <v>0.69285704083527344</v>
      </c>
      <c r="X185" s="4">
        <f>COUNTIF($G$1:G184,G185)+1</f>
        <v>10</v>
      </c>
      <c r="Y185" s="4">
        <f>COUNTIF($H$1:H184,H185)+1</f>
        <v>3</v>
      </c>
      <c r="Z185" s="2">
        <f>IFERROR(AVERAGEIFS($T$1:T184,$G$1:G184,G185,$X$1:X184,"&gt;="&amp;(X185-5)),"")</f>
        <v>2</v>
      </c>
      <c r="AA185" s="2">
        <f>IFERROR(AVERAGEIFS($U$1:U184,$H$1:H184,H185,$Y$1:Y184,"&gt;="&amp;(Y185-5)),"")</f>
        <v>1.5</v>
      </c>
      <c r="AB185" s="2">
        <f>IFERROR(AVERAGEIFS($V$1:V184,$J$1:J184,J185,$Z$1:Z184,"&gt;="&amp;(Z185-5)),"")</f>
        <v>1.4623805687560081</v>
      </c>
      <c r="AC185" s="2">
        <f>IFERROR(AVERAGEIFS($W$1:W184,$K$1:K184,K185,$AA$1:AA184,"&gt;="&amp;(AA185-5)),"")</f>
        <v>1.0905517364380961</v>
      </c>
      <c r="AD185" s="13">
        <f>Tabela53[[#This Row],[md_exPT_H_6]]-Tabela53[[#This Row],[md_exPT_A_6]]</f>
        <v>0.37182883231791197</v>
      </c>
      <c r="AE185" s="14">
        <f>IF(Tabela53[[#This Row],[HT_Goals_H]]&gt;Tabela53[[#This Row],[HT_Goals_A]],Tabela53[[#This Row],[HT_Odds_H]]-1,-1)</f>
        <v>0.79</v>
      </c>
      <c r="AF185" s="14">
        <f>IF(Tabela53[[#This Row],[HT_Goals_H]]=Tabela53[[#This Row],[HT_Goals_A]],Tabela53[[#This Row],[HT_Odds_H]]-1,-1)</f>
        <v>-1</v>
      </c>
      <c r="AG185" s="14">
        <f>IF(Tabela53[[#This Row],[HT_Goals_H]]&lt;Tabela53[[#This Row],[HT_Goals_A]],Tabela53[[#This Row],[HT_Odds_H]]-1,-1)</f>
        <v>-1</v>
      </c>
      <c r="AH18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5" s="13">
        <f>IF(AND(Tabela53[[#This Row],[Odd_real_HHT]]&gt;2.5,Tabela53[[#This Row],[Odd_real_HHT]]&lt;3.3,Tabela53[[#This Row],[xpPT_H_HT]]&gt;1.39,Tabela53[[#This Row],[xpPT_H_HT]]&lt;1.59),1,0)</f>
        <v>0</v>
      </c>
      <c r="AJ18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5" s="28">
        <f>IF(Tabela53[[#This Row],[Método 1]]=1,0,IF(Tabela53[[#This Row],[dif_xp_H_A]]&lt;=0.354,1,IF(Tabela53[[#This Row],[dif_xp_H_A]]&gt;=0.499,1,0)))</f>
        <v>0</v>
      </c>
      <c r="AL185" s="29">
        <f>IF(AND(Tabela53[[#This Row],[Método_3]]=1,Tabela53[[#This Row],[Pontos_H_HT]]=3),(Tabela53[[#This Row],[HT_Odds_H]]-1),IF(AND(Tabela53[[#This Row],[Método_3]]=1,Tabela53[[#This Row],[Pontos_H_HT]]&lt;&gt;3),(-1),0))</f>
        <v>0.79</v>
      </c>
      <c r="AM185" s="29">
        <f>IF(AND(Tabela53[[#This Row],[dif_xp_H_A]]&gt;0.354,(Tabela53[[#This Row],[dif_xp_H_A]]&lt;0.499)),1,0)</f>
        <v>1</v>
      </c>
    </row>
    <row r="186" spans="1:39" x14ac:dyDescent="0.3">
      <c r="A186" s="25">
        <v>55</v>
      </c>
      <c r="B186" s="26">
        <v>1588635</v>
      </c>
      <c r="C186" s="13" t="s">
        <v>14</v>
      </c>
      <c r="D186" s="13" t="s">
        <v>56</v>
      </c>
      <c r="E186" s="27">
        <v>44695.875</v>
      </c>
      <c r="F186" s="13">
        <v>6</v>
      </c>
      <c r="G186" s="13" t="s">
        <v>26</v>
      </c>
      <c r="H186" s="13" t="s">
        <v>20</v>
      </c>
      <c r="I186" s="13" t="str">
        <f>IF(Tabela53[[#This Row],[HT_Goals_A]]&lt;Tabela53[[#This Row],[HT_Goals_H]],"H",IF(Tabela53[[#This Row],[HT_Goals_A]]=Tabela53[[#This Row],[HT_Goals_H]],"D","A"))</f>
        <v>H</v>
      </c>
      <c r="J186" s="13">
        <v>1</v>
      </c>
      <c r="K186" s="13">
        <v>0</v>
      </c>
      <c r="L186" s="13">
        <v>1</v>
      </c>
      <c r="M186" s="13">
        <v>2.8</v>
      </c>
      <c r="N186" s="13">
        <v>1.91</v>
      </c>
      <c r="O186" s="13">
        <v>4.2</v>
      </c>
      <c r="P186" s="4">
        <f>((1/'Método 3'!$M186)+(1/'Método 3'!$N186)+(1/'Método 3'!$O186)-1)</f>
        <v>0.118798304662179</v>
      </c>
      <c r="Q186" s="4">
        <f>'Método 3'!$M186*(1+'Método 3'!$P186)</f>
        <v>3.1326352530541008</v>
      </c>
      <c r="R186" s="4">
        <f>'Método 3'!$N186*(1+'Método 3'!$P186)</f>
        <v>2.1369047619047619</v>
      </c>
      <c r="S186" s="4">
        <f>'Método 3'!$O186*(1+'Método 3'!$P186)</f>
        <v>4.6989528795811522</v>
      </c>
      <c r="T186" s="4">
        <f>IF('Método 3'!$J186&gt;'Método 3'!$K186,3,IF('Método 3'!$K186='Método 3'!$J186,1,0))</f>
        <v>3</v>
      </c>
      <c r="U186" s="4">
        <f>IF('Método 3'!$J186&lt;'Método 3'!$K186,3,IF('Método 3'!$K186='Método 3'!$J186,1,0))</f>
        <v>0</v>
      </c>
      <c r="V186" s="4">
        <f>(1/'Método 3'!$Q186)*3+(1/'Método 3'!$R186)*1</f>
        <v>1.4256267409470753</v>
      </c>
      <c r="W186" s="4">
        <f>(1/'Método 3'!$S186)*3+(1/'Método 3'!$R186)*1</f>
        <v>1.1064066852367689</v>
      </c>
      <c r="X186" s="4">
        <f>COUNTIF($G$1:G185,G186)+1</f>
        <v>9</v>
      </c>
      <c r="Y186" s="4">
        <f>COUNTIF($H$1:H185,H186)+1</f>
        <v>9</v>
      </c>
      <c r="Z186" s="2">
        <f>IFERROR(AVERAGEIFS($T$1:T185,$G$1:G185,G186,$X$1:X185,"&gt;="&amp;(X186-5)),"")</f>
        <v>1.2</v>
      </c>
      <c r="AA186" s="2">
        <f>IFERROR(AVERAGEIFS($U$1:U185,$H$1:H185,H186,$Y$1:Y185,"&gt;="&amp;(Y186-5)),"")</f>
        <v>1</v>
      </c>
      <c r="AB186" s="2">
        <f>IFERROR(AVERAGEIFS($V$1:V185,$J$1:J185,J186,$Z$1:Z185,"&gt;="&amp;(Z186-5)),"")</f>
        <v>1.4701518068468464</v>
      </c>
      <c r="AC186" s="2">
        <f>IFERROR(AVERAGEIFS($W$1:W185,$K$1:K185,K186,$AA$1:AA185,"&gt;="&amp;(AA186-5)),"")</f>
        <v>1.0862754493886035</v>
      </c>
      <c r="AD186" s="13">
        <f>Tabela53[[#This Row],[md_exPT_H_6]]-Tabela53[[#This Row],[md_exPT_A_6]]</f>
        <v>0.38387635745824289</v>
      </c>
      <c r="AE186" s="14">
        <f>IF(Tabela53[[#This Row],[HT_Goals_H]]&gt;Tabela53[[#This Row],[HT_Goals_A]],Tabela53[[#This Row],[HT_Odds_H]]-1,-1)</f>
        <v>1.7999999999999998</v>
      </c>
      <c r="AF186" s="14">
        <f>IF(Tabela53[[#This Row],[HT_Goals_H]]=Tabela53[[#This Row],[HT_Goals_A]],Tabela53[[#This Row],[HT_Odds_H]]-1,-1)</f>
        <v>-1</v>
      </c>
      <c r="AG186" s="14">
        <f>IF(Tabela53[[#This Row],[HT_Goals_H]]&lt;Tabela53[[#This Row],[HT_Goals_A]],Tabela53[[#This Row],[HT_Odds_H]]-1,-1)</f>
        <v>-1</v>
      </c>
      <c r="AH186" s="20">
        <f>IF(AND(Tabela53[[#This Row],[Método 1]]=1,Tabela53[[#This Row],[Pontos_H_HT]]=3),(Tabela53[[#This Row],[HT_Odds_H]]-1),IF(AND(Tabela53[[#This Row],[Método 1]]=1,Tabela53[[#This Row],[Pontos_H_HT]]&lt;&gt;3),(-1),0))</f>
        <v>1.7999999999999998</v>
      </c>
      <c r="AI186" s="13">
        <f>IF(AND(Tabela53[[#This Row],[Odd_real_HHT]]&gt;2.5,Tabela53[[#This Row],[Odd_real_HHT]]&lt;3.3,Tabela53[[#This Row],[xpPT_H_HT]]&gt;1.39,Tabela53[[#This Row],[xpPT_H_HT]]&lt;1.59),1,0)</f>
        <v>1</v>
      </c>
      <c r="AJ18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6" s="28">
        <f>IF(Tabela53[[#This Row],[Método 1]]=1,0,IF(Tabela53[[#This Row],[dif_xp_H_A]]&lt;=0.354,1,IF(Tabela53[[#This Row],[dif_xp_H_A]]&gt;=0.499,1,0)))</f>
        <v>0</v>
      </c>
      <c r="AL186" s="29">
        <f>IF(AND(Tabela53[[#This Row],[Método_3]]=1,Tabela53[[#This Row],[Pontos_H_HT]]=3),(Tabela53[[#This Row],[HT_Odds_H]]-1),IF(AND(Tabela53[[#This Row],[Método_3]]=1,Tabela53[[#This Row],[Pontos_H_HT]]&lt;&gt;3),(-1),0))</f>
        <v>1.7999999999999998</v>
      </c>
      <c r="AM186" s="29">
        <f>IF(AND(Tabela53[[#This Row],[dif_xp_H_A]]&gt;0.354,(Tabela53[[#This Row],[dif_xp_H_A]]&lt;0.499)),1,0)</f>
        <v>1</v>
      </c>
    </row>
    <row r="187" spans="1:39" x14ac:dyDescent="0.3">
      <c r="A187" s="25">
        <v>56</v>
      </c>
      <c r="B187" s="26">
        <v>1588636</v>
      </c>
      <c r="C187" s="13" t="s">
        <v>14</v>
      </c>
      <c r="D187" s="13" t="s">
        <v>56</v>
      </c>
      <c r="E187" s="27">
        <v>44696.666666666657</v>
      </c>
      <c r="F187" s="13">
        <v>6</v>
      </c>
      <c r="G187" s="13" t="s">
        <v>28</v>
      </c>
      <c r="H187" s="13" t="s">
        <v>27</v>
      </c>
      <c r="I187" s="13" t="str">
        <f>IF(Tabela53[[#This Row],[HT_Goals_A]]&lt;Tabela53[[#This Row],[HT_Goals_H]],"H",IF(Tabela53[[#This Row],[HT_Goals_A]]=Tabela53[[#This Row],[HT_Goals_H]],"D","A"))</f>
        <v>A</v>
      </c>
      <c r="J187" s="13">
        <v>0</v>
      </c>
      <c r="K187" s="13">
        <v>1</v>
      </c>
      <c r="L187" s="13">
        <v>1</v>
      </c>
      <c r="M187" s="13">
        <v>2.1</v>
      </c>
      <c r="N187" s="13">
        <v>2.0499999999999998</v>
      </c>
      <c r="O187" s="13">
        <v>7</v>
      </c>
      <c r="P187" s="4">
        <f>((1/'Método 3'!$M187)+(1/'Método 3'!$N187)+(1/'Método 3'!$O187)-1)</f>
        <v>0.10685249709639955</v>
      </c>
      <c r="Q187" s="4">
        <f>'Método 3'!$M187*(1+'Método 3'!$P187)</f>
        <v>2.3243902439024393</v>
      </c>
      <c r="R187" s="4">
        <f>'Método 3'!$N187*(1+'Método 3'!$P187)</f>
        <v>2.269047619047619</v>
      </c>
      <c r="S187" s="4">
        <f>'Método 3'!$O187*(1+'Método 3'!$P187)</f>
        <v>7.7479674796747968</v>
      </c>
      <c r="T187" s="4">
        <f>IF('Método 3'!$J187&gt;'Método 3'!$K187,3,IF('Método 3'!$K187='Método 3'!$J187,1,0))</f>
        <v>0</v>
      </c>
      <c r="U187" s="4">
        <f>IF('Método 3'!$J187&lt;'Método 3'!$K187,3,IF('Método 3'!$K187='Método 3'!$J187,1,0))</f>
        <v>3</v>
      </c>
      <c r="V187" s="4">
        <f>(1/'Método 3'!$Q187)*3+(1/'Método 3'!$R187)*1</f>
        <v>1.7313746065057711</v>
      </c>
      <c r="W187" s="4">
        <f>(1/'Método 3'!$S187)*3+(1/'Método 3'!$R187)*1</f>
        <v>0.82791185729275973</v>
      </c>
      <c r="X187" s="4">
        <f>COUNTIF($G$1:G186,G187)+1</f>
        <v>10</v>
      </c>
      <c r="Y187" s="4">
        <f>COUNTIF($H$1:H186,H187)+1</f>
        <v>11</v>
      </c>
      <c r="Z187" s="2">
        <f>IFERROR(AVERAGEIFS($T$1:T186,$G$1:G186,G187,$X$1:X186,"&gt;="&amp;(X187-5)),"")</f>
        <v>1.2</v>
      </c>
      <c r="AA187" s="2">
        <f>IFERROR(AVERAGEIFS($U$1:U186,$H$1:H186,H187,$Y$1:Y186,"&gt;="&amp;(Y187-5)),"")</f>
        <v>1.2</v>
      </c>
      <c r="AB187" s="2">
        <f>IFERROR(AVERAGEIFS($V$1:V186,$J$1:J186,J187,$Z$1:Z186,"&gt;="&amp;(Z187-5)),"")</f>
        <v>1.4227286465260764</v>
      </c>
      <c r="AC187" s="2">
        <f>IFERROR(AVERAGEIFS($W$1:W186,$K$1:K186,K187,$AA$1:AA186,"&gt;="&amp;(AA187-5)),"")</f>
        <v>1.1187327221252334</v>
      </c>
      <c r="AD187" s="13">
        <f>Tabela53[[#This Row],[md_exPT_H_6]]-Tabela53[[#This Row],[md_exPT_A_6]]</f>
        <v>0.303995924400843</v>
      </c>
      <c r="AE187" s="14">
        <f>IF(Tabela53[[#This Row],[HT_Goals_H]]&gt;Tabela53[[#This Row],[HT_Goals_A]],Tabela53[[#This Row],[HT_Odds_H]]-1,-1)</f>
        <v>-1</v>
      </c>
      <c r="AF187" s="14">
        <f>IF(Tabela53[[#This Row],[HT_Goals_H]]=Tabela53[[#This Row],[HT_Goals_A]],Tabela53[[#This Row],[HT_Odds_H]]-1,-1)</f>
        <v>-1</v>
      </c>
      <c r="AG187" s="14">
        <f>IF(Tabela53[[#This Row],[HT_Goals_H]]&lt;Tabela53[[#This Row],[HT_Goals_A]],Tabela53[[#This Row],[HT_Odds_H]]-1,-1)</f>
        <v>1.1000000000000001</v>
      </c>
      <c r="AH18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87" s="13">
        <f>IF(AND(Tabela53[[#This Row],[Odd_real_HHT]]&gt;2.5,Tabela53[[#This Row],[Odd_real_HHT]]&lt;3.3,Tabela53[[#This Row],[xpPT_H_HT]]&gt;1.39,Tabela53[[#This Row],[xpPT_H_HT]]&lt;1.59),1,0)</f>
        <v>0</v>
      </c>
      <c r="AJ18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87" s="28">
        <f>IF(Tabela53[[#This Row],[Método 1]]=1,0,IF(Tabela53[[#This Row],[dif_xp_H_A]]&lt;=0.354,1,IF(Tabela53[[#This Row],[dif_xp_H_A]]&gt;=0.499,1,0)))</f>
        <v>1</v>
      </c>
      <c r="AL18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87" s="29">
        <f>IF(AND(Tabela53[[#This Row],[dif_xp_H_A]]&gt;0.354,(Tabela53[[#This Row],[dif_xp_H_A]]&lt;0.499)),1,0)</f>
        <v>0</v>
      </c>
    </row>
    <row r="188" spans="1:39" x14ac:dyDescent="0.3">
      <c r="A188" s="25">
        <v>57</v>
      </c>
      <c r="B188" s="26">
        <v>1588643</v>
      </c>
      <c r="C188" s="13" t="s">
        <v>14</v>
      </c>
      <c r="D188" s="13" t="s">
        <v>56</v>
      </c>
      <c r="E188" s="27">
        <v>44696.729166666657</v>
      </c>
      <c r="F188" s="13">
        <v>6</v>
      </c>
      <c r="G188" s="13" t="s">
        <v>33</v>
      </c>
      <c r="H188" s="13" t="s">
        <v>17</v>
      </c>
      <c r="I188" s="13" t="str">
        <f>IF(Tabela53[[#This Row],[HT_Goals_A]]&lt;Tabela53[[#This Row],[HT_Goals_H]],"H",IF(Tabela53[[#This Row],[HT_Goals_A]]=Tabela53[[#This Row],[HT_Goals_H]],"D","A"))</f>
        <v>H</v>
      </c>
      <c r="J188" s="13">
        <v>1</v>
      </c>
      <c r="K188" s="13">
        <v>0</v>
      </c>
      <c r="L188" s="13">
        <v>1</v>
      </c>
      <c r="M188" s="13">
        <v>2.75</v>
      </c>
      <c r="N188" s="13">
        <v>2.0499999999999998</v>
      </c>
      <c r="O188" s="13">
        <v>3.8</v>
      </c>
      <c r="P188" s="4">
        <f>((1/'Método 3'!$M188)+(1/'Método 3'!$N188)+(1/'Método 3'!$O188)-1)</f>
        <v>0.11459913642198627</v>
      </c>
      <c r="Q188" s="4">
        <f>'Método 3'!$M188*(1+'Método 3'!$P188)</f>
        <v>3.0651476251604621</v>
      </c>
      <c r="R188" s="4">
        <f>'Método 3'!$N188*(1+'Método 3'!$P188)</f>
        <v>2.2849282296650717</v>
      </c>
      <c r="S188" s="4">
        <f>'Método 3'!$O188*(1+'Método 3'!$P188)</f>
        <v>4.2354767184035476</v>
      </c>
      <c r="T188" s="4">
        <f>IF('Método 3'!$J188&gt;'Método 3'!$K188,3,IF('Método 3'!$K188='Método 3'!$J188,1,0))</f>
        <v>3</v>
      </c>
      <c r="U188" s="4">
        <f>IF('Método 3'!$J188&lt;'Método 3'!$K188,3,IF('Método 3'!$K188='Método 3'!$J188,1,0))</f>
        <v>0</v>
      </c>
      <c r="V188" s="4">
        <f>(1/'Método 3'!$Q188)*3+(1/'Método 3'!$R188)*1</f>
        <v>1.4163961888807455</v>
      </c>
      <c r="W188" s="4">
        <f>(1/'Método 3'!$S188)*3+(1/'Método 3'!$R188)*1</f>
        <v>1.1459533033190243</v>
      </c>
      <c r="X188" s="4">
        <f>COUNTIF($G$1:G187,G188)+1</f>
        <v>9</v>
      </c>
      <c r="Y188" s="4">
        <f>COUNTIF($H$1:H187,H188)+1</f>
        <v>10</v>
      </c>
      <c r="Z188" s="2">
        <f>IFERROR(AVERAGEIFS($T$1:T187,$G$1:G187,G188,$X$1:X187,"&gt;="&amp;(X188-5)),"")</f>
        <v>1.2</v>
      </c>
      <c r="AA188" s="2">
        <f>IFERROR(AVERAGEIFS($U$1:U187,$H$1:H187,H188,$Y$1:Y187,"&gt;="&amp;(Y188-5)),"")</f>
        <v>1</v>
      </c>
      <c r="AB188" s="2">
        <f>IFERROR(AVERAGEIFS($V$1:V187,$J$1:J187,J188,$Z$1:Z187,"&gt;="&amp;(Z188-5)),"")</f>
        <v>1.4694336606226566</v>
      </c>
      <c r="AC188" s="2">
        <f>IFERROR(AVERAGEIFS($W$1:W187,$K$1:K187,K188,$AA$1:AA187,"&gt;="&amp;(AA188-5)),"")</f>
        <v>1.0864896114720946</v>
      </c>
      <c r="AD188" s="13">
        <f>Tabela53[[#This Row],[md_exPT_H_6]]-Tabela53[[#This Row],[md_exPT_A_6]]</f>
        <v>0.38294404915056202</v>
      </c>
      <c r="AE188" s="14">
        <f>IF(Tabela53[[#This Row],[HT_Goals_H]]&gt;Tabela53[[#This Row],[HT_Goals_A]],Tabela53[[#This Row],[HT_Odds_H]]-1,-1)</f>
        <v>1.75</v>
      </c>
      <c r="AF188" s="14">
        <f>IF(Tabela53[[#This Row],[HT_Goals_H]]=Tabela53[[#This Row],[HT_Goals_A]],Tabela53[[#This Row],[HT_Odds_H]]-1,-1)</f>
        <v>-1</v>
      </c>
      <c r="AG188" s="14">
        <f>IF(Tabela53[[#This Row],[HT_Goals_H]]&lt;Tabela53[[#This Row],[HT_Goals_A]],Tabela53[[#This Row],[HT_Odds_H]]-1,-1)</f>
        <v>-1</v>
      </c>
      <c r="AH188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188" s="13">
        <f>IF(AND(Tabela53[[#This Row],[Odd_real_HHT]]&gt;2.5,Tabela53[[#This Row],[Odd_real_HHT]]&lt;3.3,Tabela53[[#This Row],[xpPT_H_HT]]&gt;1.39,Tabela53[[#This Row],[xpPT_H_HT]]&lt;1.59),1,0)</f>
        <v>1</v>
      </c>
      <c r="AJ18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8" s="28">
        <f>IF(Tabela53[[#This Row],[Método 1]]=1,0,IF(Tabela53[[#This Row],[dif_xp_H_A]]&lt;=0.354,1,IF(Tabela53[[#This Row],[dif_xp_H_A]]&gt;=0.499,1,0)))</f>
        <v>0</v>
      </c>
      <c r="AL188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188" s="29">
        <f>IF(AND(Tabela53[[#This Row],[dif_xp_H_A]]&gt;0.354,(Tabela53[[#This Row],[dif_xp_H_A]]&lt;0.499)),1,0)</f>
        <v>1</v>
      </c>
    </row>
    <row r="189" spans="1:39" x14ac:dyDescent="0.3">
      <c r="A189" s="25">
        <v>58</v>
      </c>
      <c r="B189" s="26">
        <v>1588638</v>
      </c>
      <c r="C189" s="13" t="s">
        <v>14</v>
      </c>
      <c r="D189" s="13" t="s">
        <v>56</v>
      </c>
      <c r="E189" s="27">
        <v>44696.75</v>
      </c>
      <c r="F189" s="13">
        <v>6</v>
      </c>
      <c r="G189" s="13" t="s">
        <v>18</v>
      </c>
      <c r="H189" s="13" t="s">
        <v>21</v>
      </c>
      <c r="I189" s="13" t="str">
        <f>IF(Tabela53[[#This Row],[HT_Goals_A]]&lt;Tabela53[[#This Row],[HT_Goals_H]],"H",IF(Tabela53[[#This Row],[HT_Goals_A]]=Tabela53[[#This Row],[HT_Goals_H]],"D","A"))</f>
        <v>D</v>
      </c>
      <c r="J189" s="13">
        <v>1</v>
      </c>
      <c r="K189" s="13">
        <v>1</v>
      </c>
      <c r="L189" s="13">
        <v>2</v>
      </c>
      <c r="M189" s="13">
        <v>2.8</v>
      </c>
      <c r="N189" s="13">
        <v>1.95</v>
      </c>
      <c r="O189" s="13">
        <v>4.0999999999999996</v>
      </c>
      <c r="P189" s="4">
        <f>((1/'Método 3'!$M189)+(1/'Método 3'!$N189)+(1/'Método 3'!$O189)-1)</f>
        <v>0.11386580898776022</v>
      </c>
      <c r="Q189" s="4">
        <f>'Método 3'!$M189*(1+'Método 3'!$P189)</f>
        <v>3.1188242651657285</v>
      </c>
      <c r="R189" s="4">
        <f>'Método 3'!$N189*(1+'Método 3'!$P189)</f>
        <v>2.1720383275261326</v>
      </c>
      <c r="S189" s="4">
        <f>'Método 3'!$O189*(1+'Método 3'!$P189)</f>
        <v>4.5668498168498166</v>
      </c>
      <c r="T189" s="4">
        <f>IF('Método 3'!$J189&gt;'Método 3'!$K189,3,IF('Método 3'!$K189='Método 3'!$J189,1,0))</f>
        <v>1</v>
      </c>
      <c r="U189" s="4">
        <f>IF('Método 3'!$J189&lt;'Método 3'!$K189,3,IF('Método 3'!$K189='Método 3'!$J189,1,0))</f>
        <v>1</v>
      </c>
      <c r="V189" s="4">
        <f>(1/'Método 3'!$Q189)*3+(1/'Método 3'!$R189)*1</f>
        <v>1.4222979747343092</v>
      </c>
      <c r="W189" s="4">
        <f>(1/'Método 3'!$S189)*3+(1/'Método 3'!$R189)*1</f>
        <v>1.1173049929817525</v>
      </c>
      <c r="X189" s="4">
        <f>COUNTIF($G$1:G188,G189)+1</f>
        <v>10</v>
      </c>
      <c r="Y189" s="4">
        <f>COUNTIF($H$1:H188,H189)+1</f>
        <v>10</v>
      </c>
      <c r="Z189" s="2">
        <f>IFERROR(AVERAGEIFS($T$1:T188,$G$1:G188,G189,$X$1:X188,"&gt;="&amp;(X189-5)),"")</f>
        <v>1.6</v>
      </c>
      <c r="AA189" s="2">
        <f>IFERROR(AVERAGEIFS($U$1:U188,$H$1:H188,H189,$Y$1:Y188,"&gt;="&amp;(Y189-5)),"")</f>
        <v>0.6</v>
      </c>
      <c r="AB189" s="2">
        <f>IFERROR(AVERAGEIFS($V$1:V188,$J$1:J188,J189,$Z$1:Z188,"&gt;="&amp;(Z189-5)),"")</f>
        <v>1.4685917959918324</v>
      </c>
      <c r="AC189" s="2">
        <f>IFERROR(AVERAGEIFS($W$1:W188,$K$1:K188,K189,$AA$1:AA188,"&gt;="&amp;(AA189-5)),"")</f>
        <v>1.1138035549246832</v>
      </c>
      <c r="AD189" s="13">
        <f>Tabela53[[#This Row],[md_exPT_H_6]]-Tabela53[[#This Row],[md_exPT_A_6]]</f>
        <v>0.35478824106714923</v>
      </c>
      <c r="AE189" s="14">
        <f>IF(Tabela53[[#This Row],[HT_Goals_H]]&gt;Tabela53[[#This Row],[HT_Goals_A]],Tabela53[[#This Row],[HT_Odds_H]]-1,-1)</f>
        <v>-1</v>
      </c>
      <c r="AF189" s="14">
        <f>IF(Tabela53[[#This Row],[HT_Goals_H]]=Tabela53[[#This Row],[HT_Goals_A]],Tabela53[[#This Row],[HT_Odds_H]]-1,-1)</f>
        <v>1.7999999999999998</v>
      </c>
      <c r="AG189" s="14">
        <f>IF(Tabela53[[#This Row],[HT_Goals_H]]&lt;Tabela53[[#This Row],[HT_Goals_A]],Tabela53[[#This Row],[HT_Odds_H]]-1,-1)</f>
        <v>-1</v>
      </c>
      <c r="AH18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89" s="13">
        <f>IF(AND(Tabela53[[#This Row],[Odd_real_HHT]]&gt;2.5,Tabela53[[#This Row],[Odd_real_HHT]]&lt;3.3,Tabela53[[#This Row],[xpPT_H_HT]]&gt;1.39,Tabela53[[#This Row],[xpPT_H_HT]]&lt;1.59),1,0)</f>
        <v>1</v>
      </c>
      <c r="AJ18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89" s="28">
        <f>IF(Tabela53[[#This Row],[Método 1]]=1,0,IF(Tabela53[[#This Row],[dif_xp_H_A]]&lt;=0.354,1,IF(Tabela53[[#This Row],[dif_xp_H_A]]&gt;=0.499,1,0)))</f>
        <v>0</v>
      </c>
      <c r="AL189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89" s="29">
        <f>IF(AND(Tabela53[[#This Row],[dif_xp_H_A]]&gt;0.354,(Tabela53[[#This Row],[dif_xp_H_A]]&lt;0.499)),1,0)</f>
        <v>1</v>
      </c>
    </row>
    <row r="190" spans="1:39" x14ac:dyDescent="0.3">
      <c r="A190" s="25">
        <v>59</v>
      </c>
      <c r="B190" s="26">
        <v>1588642</v>
      </c>
      <c r="C190" s="13" t="s">
        <v>14</v>
      </c>
      <c r="D190" s="13" t="s">
        <v>56</v>
      </c>
      <c r="E190" s="27">
        <v>44696.75</v>
      </c>
      <c r="F190" s="13">
        <v>6</v>
      </c>
      <c r="G190" s="13" t="s">
        <v>59</v>
      </c>
      <c r="H190" s="13" t="s">
        <v>60</v>
      </c>
      <c r="I190" s="13" t="str">
        <f>IF(Tabela53[[#This Row],[HT_Goals_A]]&lt;Tabela53[[#This Row],[HT_Goals_H]],"H",IF(Tabela53[[#This Row],[HT_Goals_A]]=Tabela53[[#This Row],[HT_Goals_H]],"D","A"))</f>
        <v>D</v>
      </c>
      <c r="J190" s="13">
        <v>1</v>
      </c>
      <c r="K190" s="13">
        <v>1</v>
      </c>
      <c r="L190" s="13">
        <v>2</v>
      </c>
      <c r="M190" s="13">
        <v>3.3</v>
      </c>
      <c r="N190" s="13">
        <v>1.8</v>
      </c>
      <c r="O190" s="13">
        <v>3.7</v>
      </c>
      <c r="P190" s="4">
        <f>((1/'Método 3'!$M190)+(1/'Método 3'!$N190)+(1/'Método 3'!$O190)-1)</f>
        <v>0.12885612885612874</v>
      </c>
      <c r="Q190" s="4">
        <f>'Método 3'!$M190*(1+'Método 3'!$P190)</f>
        <v>3.7252252252252247</v>
      </c>
      <c r="R190" s="4">
        <f>'Método 3'!$N190*(1+'Método 3'!$P190)</f>
        <v>2.0319410319410318</v>
      </c>
      <c r="S190" s="4">
        <f>'Método 3'!$O190*(1+'Método 3'!$P190)</f>
        <v>4.1767676767676765</v>
      </c>
      <c r="T190" s="4">
        <f>IF('Método 3'!$J190&gt;'Método 3'!$K190,3,IF('Método 3'!$K190='Método 3'!$J190,1,0))</f>
        <v>1</v>
      </c>
      <c r="U190" s="4">
        <f>IF('Método 3'!$J190&lt;'Método 3'!$K190,3,IF('Método 3'!$K190='Método 3'!$J190,1,0))</f>
        <v>1</v>
      </c>
      <c r="V190" s="4">
        <f>(1/'Método 3'!$Q190)*3+(1/'Método 3'!$R190)*1</f>
        <v>1.2974607013301092</v>
      </c>
      <c r="W190" s="4">
        <f>(1/'Método 3'!$S190)*3+(1/'Método 3'!$R190)*1</f>
        <v>1.210399032648126</v>
      </c>
      <c r="X190" s="4">
        <f>COUNTIF($G$1:G189,G190)+1</f>
        <v>4</v>
      </c>
      <c r="Y190" s="4">
        <f>COUNTIF($H$1:H189,H190)+1</f>
        <v>3</v>
      </c>
      <c r="Z190" s="2">
        <f>IFERROR(AVERAGEIFS($T$1:T189,$G$1:G189,G190,$X$1:X189,"&gt;="&amp;(X190-5)),"")</f>
        <v>1.6666666666666667</v>
      </c>
      <c r="AA190" s="2">
        <f>IFERROR(AVERAGEIFS($U$1:U189,$H$1:H189,H190,$Y$1:Y189,"&gt;="&amp;(Y190-5)),"")</f>
        <v>0.5</v>
      </c>
      <c r="AB190" s="2">
        <f>IFERROR(AVERAGEIFS($V$1:V189,$J$1:J189,J190,$Z$1:Z189,"&gt;="&amp;(Z190-5)),"")</f>
        <v>1.4678684550346837</v>
      </c>
      <c r="AC190" s="2">
        <f>IFERROR(AVERAGEIFS($W$1:W189,$K$1:K189,K190,$AA$1:AA189,"&gt;="&amp;(AA190-5)),"")</f>
        <v>1.1138619122256344</v>
      </c>
      <c r="AD190" s="13">
        <f>Tabela53[[#This Row],[md_exPT_H_6]]-Tabela53[[#This Row],[md_exPT_A_6]]</f>
        <v>0.35400654280904931</v>
      </c>
      <c r="AE190" s="14">
        <f>IF(Tabela53[[#This Row],[HT_Goals_H]]&gt;Tabela53[[#This Row],[HT_Goals_A]],Tabela53[[#This Row],[HT_Odds_H]]-1,-1)</f>
        <v>-1</v>
      </c>
      <c r="AF190" s="14">
        <f>IF(Tabela53[[#This Row],[HT_Goals_H]]=Tabela53[[#This Row],[HT_Goals_A]],Tabela53[[#This Row],[HT_Odds_H]]-1,-1)</f>
        <v>2.2999999999999998</v>
      </c>
      <c r="AG190" s="14">
        <f>IF(Tabela53[[#This Row],[HT_Goals_H]]&lt;Tabela53[[#This Row],[HT_Goals_A]],Tabela53[[#This Row],[HT_Odds_H]]-1,-1)</f>
        <v>-1</v>
      </c>
      <c r="AH19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0" s="13">
        <f>IF(AND(Tabela53[[#This Row],[Odd_real_HHT]]&gt;2.5,Tabela53[[#This Row],[Odd_real_HHT]]&lt;3.3,Tabela53[[#This Row],[xpPT_H_HT]]&gt;1.39,Tabela53[[#This Row],[xpPT_H_HT]]&lt;1.59),1,0)</f>
        <v>0</v>
      </c>
      <c r="AJ19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0" s="28">
        <f>IF(Tabela53[[#This Row],[Método 1]]=1,0,IF(Tabela53[[#This Row],[dif_xp_H_A]]&lt;=0.354,1,IF(Tabela53[[#This Row],[dif_xp_H_A]]&gt;=0.499,1,0)))</f>
        <v>0</v>
      </c>
      <c r="AL190" s="29">
        <f>IF(AND(Tabela53[[#This Row],[Método_3]]=1,Tabela53[[#This Row],[Pontos_H_HT]]=3),(Tabela53[[#This Row],[HT_Odds_H]]-1),IF(AND(Tabela53[[#This Row],[Método_3]]=1,Tabela53[[#This Row],[Pontos_H_HT]]&lt;&gt;3),(-1),0))</f>
        <v>-1</v>
      </c>
      <c r="AM190" s="29">
        <f>IF(AND(Tabela53[[#This Row],[dif_xp_H_A]]&gt;0.354,(Tabela53[[#This Row],[dif_xp_H_A]]&lt;0.499)),1,0)</f>
        <v>1</v>
      </c>
    </row>
    <row r="191" spans="1:39" x14ac:dyDescent="0.3">
      <c r="A191" s="25">
        <v>60</v>
      </c>
      <c r="B191" s="26">
        <v>1588641</v>
      </c>
      <c r="C191" s="13" t="s">
        <v>14</v>
      </c>
      <c r="D191" s="13" t="s">
        <v>56</v>
      </c>
      <c r="E191" s="27">
        <v>44696.791666666657</v>
      </c>
      <c r="F191" s="13">
        <v>6</v>
      </c>
      <c r="G191" s="13" t="s">
        <v>34</v>
      </c>
      <c r="H191" s="13" t="s">
        <v>31</v>
      </c>
      <c r="I191" s="13" t="str">
        <f>IF(Tabela53[[#This Row],[HT_Goals_A]]&lt;Tabela53[[#This Row],[HT_Goals_H]],"H",IF(Tabela53[[#This Row],[HT_Goals_A]]=Tabela53[[#This Row],[HT_Goals_H]],"D","A"))</f>
        <v>H</v>
      </c>
      <c r="J191" s="13">
        <v>1</v>
      </c>
      <c r="K191" s="13">
        <v>0</v>
      </c>
      <c r="L191" s="13">
        <v>1</v>
      </c>
      <c r="M191" s="13">
        <v>3.7</v>
      </c>
      <c r="N191" s="13">
        <v>1.85</v>
      </c>
      <c r="O191" s="13">
        <v>3.2</v>
      </c>
      <c r="P191" s="4">
        <f>((1/'Método 3'!$M191)+(1/'Método 3'!$N191)+(1/'Método 3'!$O191)-1)</f>
        <v>0.12331081081081074</v>
      </c>
      <c r="Q191" s="4">
        <f>'Método 3'!$M191*(1+'Método 3'!$P191)</f>
        <v>4.15625</v>
      </c>
      <c r="R191" s="4">
        <f>'Método 3'!$N191*(1+'Método 3'!$P191)</f>
        <v>2.078125</v>
      </c>
      <c r="S191" s="4">
        <f>'Método 3'!$O191*(1+'Método 3'!$P191)</f>
        <v>3.5945945945945947</v>
      </c>
      <c r="T191" s="4">
        <f>IF('Método 3'!$J191&gt;'Método 3'!$K191,3,IF('Método 3'!$K191='Método 3'!$J191,1,0))</f>
        <v>3</v>
      </c>
      <c r="U191" s="4">
        <f>IF('Método 3'!$J191&lt;'Método 3'!$K191,3,IF('Método 3'!$K191='Método 3'!$J191,1,0))</f>
        <v>0</v>
      </c>
      <c r="V191" s="4">
        <f>(1/'Método 3'!$Q191)*3+(1/'Método 3'!$R191)*1</f>
        <v>1.2030075187969924</v>
      </c>
      <c r="W191" s="4">
        <f>(1/'Método 3'!$S191)*3+(1/'Método 3'!$R191)*1</f>
        <v>1.3157894736842104</v>
      </c>
      <c r="X191" s="4">
        <f>COUNTIF($G$1:G190,G191)+1</f>
        <v>9</v>
      </c>
      <c r="Y191" s="4">
        <f>COUNTIF($H$1:H190,H191)+1</f>
        <v>9</v>
      </c>
      <c r="Z191" s="2">
        <f>IFERROR(AVERAGEIFS($T$1:T190,$G$1:G190,G191,$X$1:X190,"&gt;="&amp;(X191-5)),"")</f>
        <v>0.6</v>
      </c>
      <c r="AA191" s="2">
        <f>IFERROR(AVERAGEIFS($U$1:U190,$H$1:H190,H191,$Y$1:Y190,"&gt;="&amp;(Y191-5)),"")</f>
        <v>0.8</v>
      </c>
      <c r="AB191" s="2">
        <f>IFERROR(AVERAGEIFS($V$1:V190,$J$1:J190,J191,$Z$1:Z190,"&gt;="&amp;(Z191-5)),"")</f>
        <v>1.4652467972853824</v>
      </c>
      <c r="AC191" s="2">
        <f>IFERROR(AVERAGEIFS($W$1:W190,$K$1:K190,K191,$AA$1:AA190,"&gt;="&amp;(AA191-5)),"")</f>
        <v>1.0871155450704832</v>
      </c>
      <c r="AD191" s="13">
        <f>Tabela53[[#This Row],[md_exPT_H_6]]-Tabela53[[#This Row],[md_exPT_A_6]]</f>
        <v>0.37813125221489918</v>
      </c>
      <c r="AE191" s="14">
        <f>IF(Tabela53[[#This Row],[HT_Goals_H]]&gt;Tabela53[[#This Row],[HT_Goals_A]],Tabela53[[#This Row],[HT_Odds_H]]-1,-1)</f>
        <v>2.7</v>
      </c>
      <c r="AF191" s="14">
        <f>IF(Tabela53[[#This Row],[HT_Goals_H]]=Tabela53[[#This Row],[HT_Goals_A]],Tabela53[[#This Row],[HT_Odds_H]]-1,-1)</f>
        <v>-1</v>
      </c>
      <c r="AG191" s="14">
        <f>IF(Tabela53[[#This Row],[HT_Goals_H]]&lt;Tabela53[[#This Row],[HT_Goals_A]],Tabela53[[#This Row],[HT_Odds_H]]-1,-1)</f>
        <v>-1</v>
      </c>
      <c r="AH19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1" s="13">
        <f>IF(AND(Tabela53[[#This Row],[Odd_real_HHT]]&gt;2.5,Tabela53[[#This Row],[Odd_real_HHT]]&lt;3.3,Tabela53[[#This Row],[xpPT_H_HT]]&gt;1.39,Tabela53[[#This Row],[xpPT_H_HT]]&lt;1.59),1,0)</f>
        <v>0</v>
      </c>
      <c r="AJ19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1" s="28">
        <f>IF(Tabela53[[#This Row],[Método 1]]=1,0,IF(Tabela53[[#This Row],[dif_xp_H_A]]&lt;=0.354,1,IF(Tabela53[[#This Row],[dif_xp_H_A]]&gt;=0.499,1,0)))</f>
        <v>0</v>
      </c>
      <c r="AL191" s="29">
        <f>IF(AND(Tabela53[[#This Row],[Método_3]]=1,Tabela53[[#This Row],[Pontos_H_HT]]=3),(Tabela53[[#This Row],[HT_Odds_H]]-1),IF(AND(Tabela53[[#This Row],[Método_3]]=1,Tabela53[[#This Row],[Pontos_H_HT]]&lt;&gt;3),(-1),0))</f>
        <v>2.7</v>
      </c>
      <c r="AM191" s="29">
        <f>IF(AND(Tabela53[[#This Row],[dif_xp_H_A]]&gt;0.354,(Tabela53[[#This Row],[dif_xp_H_A]]&lt;0.499)),1,0)</f>
        <v>1</v>
      </c>
    </row>
    <row r="192" spans="1:39" x14ac:dyDescent="0.3">
      <c r="A192" s="25">
        <v>61</v>
      </c>
      <c r="B192" s="26">
        <v>1588645</v>
      </c>
      <c r="C192" s="13" t="s">
        <v>14</v>
      </c>
      <c r="D192" s="13" t="s">
        <v>56</v>
      </c>
      <c r="E192" s="27">
        <v>44702.6875</v>
      </c>
      <c r="F192" s="13">
        <v>7</v>
      </c>
      <c r="G192" s="13" t="s">
        <v>23</v>
      </c>
      <c r="H192" s="13" t="s">
        <v>34</v>
      </c>
      <c r="I192" s="13" t="str">
        <f>IF(Tabela53[[#This Row],[HT_Goals_A]]&lt;Tabela53[[#This Row],[HT_Goals_H]],"H",IF(Tabela53[[#This Row],[HT_Goals_A]]=Tabela53[[#This Row],[HT_Goals_H]],"D","A"))</f>
        <v>H</v>
      </c>
      <c r="J192" s="13">
        <v>1</v>
      </c>
      <c r="K192" s="13">
        <v>0</v>
      </c>
      <c r="L192" s="13">
        <v>1</v>
      </c>
      <c r="M192" s="13">
        <v>1.57</v>
      </c>
      <c r="N192" s="13">
        <v>2.4500000000000002</v>
      </c>
      <c r="O192" s="13">
        <v>12</v>
      </c>
      <c r="P192" s="4">
        <f>((1/'Método 3'!$M192)+(1/'Método 3'!$N192)+(1/'Método 3'!$O192)-1)</f>
        <v>0.12843927379869124</v>
      </c>
      <c r="Q192" s="4">
        <f>'Método 3'!$M192*(1+'Método 3'!$P192)</f>
        <v>1.7716496598639453</v>
      </c>
      <c r="R192" s="4">
        <f>'Método 3'!$N192*(1+'Método 3'!$P192)</f>
        <v>2.7646762208067939</v>
      </c>
      <c r="S192" s="4">
        <f>'Método 3'!$O192*(1+'Método 3'!$P192)</f>
        <v>13.541271285584294</v>
      </c>
      <c r="T192" s="4">
        <f>IF('Método 3'!$J192&gt;'Método 3'!$K192,3,IF('Método 3'!$K192='Método 3'!$J192,1,0))</f>
        <v>3</v>
      </c>
      <c r="U192" s="4">
        <f>IF('Método 3'!$J192&lt;'Método 3'!$K192,3,IF('Método 3'!$K192='Método 3'!$J192,1,0))</f>
        <v>0</v>
      </c>
      <c r="V192" s="4">
        <f>(1/'Método 3'!$Q192)*3+(1/'Método 3'!$R192)*1</f>
        <v>2.0550430533823545</v>
      </c>
      <c r="W192" s="4">
        <f>(1/'Método 3'!$S192)*3+(1/'Método 3'!$R192)*1</f>
        <v>0.58325093834294883</v>
      </c>
      <c r="X192" s="4">
        <f>COUNTIF($G$1:G191,G192)+1</f>
        <v>11</v>
      </c>
      <c r="Y192" s="4">
        <f>COUNTIF($H$1:H191,H192)+1</f>
        <v>11</v>
      </c>
      <c r="Z192" s="2">
        <f>IFERROR(AVERAGEIFS($T$1:T191,$G$1:G191,G192,$X$1:X191,"&gt;="&amp;(X192-5)),"")</f>
        <v>1.8</v>
      </c>
      <c r="AA192" s="2">
        <f>IFERROR(AVERAGEIFS($U$1:U191,$H$1:H191,H192,$Y$1:Y191,"&gt;="&amp;(Y192-5)),"")</f>
        <v>0.8</v>
      </c>
      <c r="AB192" s="2">
        <f>IFERROR(AVERAGEIFS($V$1:V191,$J$1:J191,J192,$Z$1:Z191,"&gt;="&amp;(Z192-5)),"")</f>
        <v>1.4612734748840432</v>
      </c>
      <c r="AC192" s="2">
        <f>IFERROR(AVERAGEIFS($W$1:W191,$K$1:K191,K192,$AA$1:AA191,"&gt;="&amp;(AA192-5)),"")</f>
        <v>1.0894975651602095</v>
      </c>
      <c r="AD192" s="13">
        <f>Tabela53[[#This Row],[md_exPT_H_6]]-Tabela53[[#This Row],[md_exPT_A_6]]</f>
        <v>0.37177590972383379</v>
      </c>
      <c r="AE192" s="14">
        <f>IF(Tabela53[[#This Row],[HT_Goals_H]]&gt;Tabela53[[#This Row],[HT_Goals_A]],Tabela53[[#This Row],[HT_Odds_H]]-1,-1)</f>
        <v>0.57000000000000006</v>
      </c>
      <c r="AF192" s="14">
        <f>IF(Tabela53[[#This Row],[HT_Goals_H]]=Tabela53[[#This Row],[HT_Goals_A]],Tabela53[[#This Row],[HT_Odds_H]]-1,-1)</f>
        <v>-1</v>
      </c>
      <c r="AG192" s="14">
        <f>IF(Tabela53[[#This Row],[HT_Goals_H]]&lt;Tabela53[[#This Row],[HT_Goals_A]],Tabela53[[#This Row],[HT_Odds_H]]-1,-1)</f>
        <v>-1</v>
      </c>
      <c r="AH19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2" s="13">
        <f>IF(AND(Tabela53[[#This Row],[Odd_real_HHT]]&gt;2.5,Tabela53[[#This Row],[Odd_real_HHT]]&lt;3.3,Tabela53[[#This Row],[xpPT_H_HT]]&gt;1.39,Tabela53[[#This Row],[xpPT_H_HT]]&lt;1.59),1,0)</f>
        <v>0</v>
      </c>
      <c r="AJ19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2" s="28">
        <f>IF(Tabela53[[#This Row],[Método 1]]=1,0,IF(Tabela53[[#This Row],[dif_xp_H_A]]&lt;=0.354,1,IF(Tabela53[[#This Row],[dif_xp_H_A]]&gt;=0.499,1,0)))</f>
        <v>0</v>
      </c>
      <c r="AL192" s="29">
        <f>IF(AND(Tabela53[[#This Row],[Método_3]]=1,Tabela53[[#This Row],[Pontos_H_HT]]=3),(Tabela53[[#This Row],[HT_Odds_H]]-1),IF(AND(Tabela53[[#This Row],[Método_3]]=1,Tabela53[[#This Row],[Pontos_H_HT]]&lt;&gt;3),(-1),0))</f>
        <v>0.57000000000000006</v>
      </c>
      <c r="AM192" s="29">
        <f>IF(AND(Tabela53[[#This Row],[dif_xp_H_A]]&gt;0.354,(Tabela53[[#This Row],[dif_xp_H_A]]&lt;0.499)),1,0)</f>
        <v>1</v>
      </c>
    </row>
    <row r="193" spans="1:39" x14ac:dyDescent="0.3">
      <c r="A193" s="25">
        <v>62</v>
      </c>
      <c r="B193" s="26">
        <v>1588651</v>
      </c>
      <c r="C193" s="13" t="s">
        <v>14</v>
      </c>
      <c r="D193" s="13" t="s">
        <v>56</v>
      </c>
      <c r="E193" s="27">
        <v>44702.6875</v>
      </c>
      <c r="F193" s="13">
        <v>7</v>
      </c>
      <c r="G193" s="13" t="s">
        <v>57</v>
      </c>
      <c r="H193" s="13" t="s">
        <v>33</v>
      </c>
      <c r="I193" s="13" t="str">
        <f>IF(Tabela53[[#This Row],[HT_Goals_A]]&lt;Tabela53[[#This Row],[HT_Goals_H]],"H",IF(Tabela53[[#This Row],[HT_Goals_A]]=Tabela53[[#This Row],[HT_Goals_H]],"D","A"))</f>
        <v>H</v>
      </c>
      <c r="J193" s="13">
        <v>1</v>
      </c>
      <c r="K193" s="13">
        <v>0</v>
      </c>
      <c r="L193" s="13">
        <v>1</v>
      </c>
      <c r="M193" s="13">
        <v>2.8</v>
      </c>
      <c r="N193" s="13">
        <v>1.91</v>
      </c>
      <c r="O193" s="13">
        <v>4.2</v>
      </c>
      <c r="P193" s="4">
        <f>((1/'Método 3'!$M193)+(1/'Método 3'!$N193)+(1/'Método 3'!$O193)-1)</f>
        <v>0.118798304662179</v>
      </c>
      <c r="Q193" s="4">
        <f>'Método 3'!$M193*(1+'Método 3'!$P193)</f>
        <v>3.1326352530541008</v>
      </c>
      <c r="R193" s="4">
        <f>'Método 3'!$N193*(1+'Método 3'!$P193)</f>
        <v>2.1369047619047619</v>
      </c>
      <c r="S193" s="4">
        <f>'Método 3'!$O193*(1+'Método 3'!$P193)</f>
        <v>4.6989528795811522</v>
      </c>
      <c r="T193" s="4">
        <f>IF('Método 3'!$J193&gt;'Método 3'!$K193,3,IF('Método 3'!$K193='Método 3'!$J193,1,0))</f>
        <v>3</v>
      </c>
      <c r="U193" s="4">
        <f>IF('Método 3'!$J193&lt;'Método 3'!$K193,3,IF('Método 3'!$K193='Método 3'!$J193,1,0))</f>
        <v>0</v>
      </c>
      <c r="V193" s="4">
        <f>(1/'Método 3'!$Q193)*3+(1/'Método 3'!$R193)*1</f>
        <v>1.4256267409470753</v>
      </c>
      <c r="W193" s="4">
        <f>(1/'Método 3'!$S193)*3+(1/'Método 3'!$R193)*1</f>
        <v>1.1064066852367689</v>
      </c>
      <c r="X193" s="4">
        <f>COUNTIF($G$1:G192,G193)+1</f>
        <v>4</v>
      </c>
      <c r="Y193" s="4">
        <f>COUNTIF($H$1:H192,H193)+1</f>
        <v>11</v>
      </c>
      <c r="Z193" s="2">
        <f>IFERROR(AVERAGEIFS($T$1:T192,$G$1:G192,G193,$X$1:X192,"&gt;="&amp;(X193-5)),"")</f>
        <v>0.66666666666666663</v>
      </c>
      <c r="AA193" s="2">
        <f>IFERROR(AVERAGEIFS($U$1:U192,$H$1:H192,H193,$Y$1:Y192,"&gt;="&amp;(Y193-5)),"")</f>
        <v>1</v>
      </c>
      <c r="AB193" s="2">
        <f>IFERROR(AVERAGEIFS($V$1:V192,$J$1:J192,J193,$Z$1:Z192,"&gt;="&amp;(Z193-5)),"")</f>
        <v>1.4701357073989434</v>
      </c>
      <c r="AC193" s="2">
        <f>IFERROR(AVERAGEIFS($W$1:W192,$K$1:K192,K193,$AA$1:AA192,"&gt;="&amp;(AA193-5)),"")</f>
        <v>1.0842785277703406</v>
      </c>
      <c r="AD193" s="13">
        <f>Tabela53[[#This Row],[md_exPT_H_6]]-Tabela53[[#This Row],[md_exPT_A_6]]</f>
        <v>0.38585717962860278</v>
      </c>
      <c r="AE193" s="14">
        <f>IF(Tabela53[[#This Row],[HT_Goals_H]]&gt;Tabela53[[#This Row],[HT_Goals_A]],Tabela53[[#This Row],[HT_Odds_H]]-1,-1)</f>
        <v>1.7999999999999998</v>
      </c>
      <c r="AF193" s="14">
        <f>IF(Tabela53[[#This Row],[HT_Goals_H]]=Tabela53[[#This Row],[HT_Goals_A]],Tabela53[[#This Row],[HT_Odds_H]]-1,-1)</f>
        <v>-1</v>
      </c>
      <c r="AG193" s="14">
        <f>IF(Tabela53[[#This Row],[HT_Goals_H]]&lt;Tabela53[[#This Row],[HT_Goals_A]],Tabela53[[#This Row],[HT_Odds_H]]-1,-1)</f>
        <v>-1</v>
      </c>
      <c r="AH193" s="20">
        <f>IF(AND(Tabela53[[#This Row],[Método 1]]=1,Tabela53[[#This Row],[Pontos_H_HT]]=3),(Tabela53[[#This Row],[HT_Odds_H]]-1),IF(AND(Tabela53[[#This Row],[Método 1]]=1,Tabela53[[#This Row],[Pontos_H_HT]]&lt;&gt;3),(-1),0))</f>
        <v>1.7999999999999998</v>
      </c>
      <c r="AI193" s="13">
        <f>IF(AND(Tabela53[[#This Row],[Odd_real_HHT]]&gt;2.5,Tabela53[[#This Row],[Odd_real_HHT]]&lt;3.3,Tabela53[[#This Row],[xpPT_H_HT]]&gt;1.39,Tabela53[[#This Row],[xpPT_H_HT]]&lt;1.59),1,0)</f>
        <v>1</v>
      </c>
      <c r="AJ19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3" s="28">
        <f>IF(Tabela53[[#This Row],[Método 1]]=1,0,IF(Tabela53[[#This Row],[dif_xp_H_A]]&lt;=0.354,1,IF(Tabela53[[#This Row],[dif_xp_H_A]]&gt;=0.499,1,0)))</f>
        <v>0</v>
      </c>
      <c r="AL193" s="29">
        <f>IF(AND(Tabela53[[#This Row],[Método_3]]=1,Tabela53[[#This Row],[Pontos_H_HT]]=3),(Tabela53[[#This Row],[HT_Odds_H]]-1),IF(AND(Tabela53[[#This Row],[Método_3]]=1,Tabela53[[#This Row],[Pontos_H_HT]]&lt;&gt;3),(-1),0))</f>
        <v>1.7999999999999998</v>
      </c>
      <c r="AM193" s="29">
        <f>IF(AND(Tabela53[[#This Row],[dif_xp_H_A]]&gt;0.354,(Tabela53[[#This Row],[dif_xp_H_A]]&lt;0.499)),1,0)</f>
        <v>1</v>
      </c>
    </row>
    <row r="194" spans="1:39" x14ac:dyDescent="0.3">
      <c r="A194" s="25">
        <v>63</v>
      </c>
      <c r="B194" s="26">
        <v>1588648</v>
      </c>
      <c r="C194" s="13" t="s">
        <v>14</v>
      </c>
      <c r="D194" s="13" t="s">
        <v>56</v>
      </c>
      <c r="E194" s="27">
        <v>44702.770833333343</v>
      </c>
      <c r="F194" s="13">
        <v>7</v>
      </c>
      <c r="G194" s="13" t="s">
        <v>31</v>
      </c>
      <c r="H194" s="13" t="s">
        <v>58</v>
      </c>
      <c r="I194" s="13" t="str">
        <f>IF(Tabela53[[#This Row],[HT_Goals_A]]&lt;Tabela53[[#This Row],[HT_Goals_H]],"H",IF(Tabela53[[#This Row],[HT_Goals_A]]=Tabela53[[#This Row],[HT_Goals_H]],"D","A"))</f>
        <v>D</v>
      </c>
      <c r="J194" s="13">
        <v>0</v>
      </c>
      <c r="K194" s="13">
        <v>0</v>
      </c>
      <c r="L194" s="13">
        <v>0</v>
      </c>
      <c r="M194" s="13">
        <v>2.7</v>
      </c>
      <c r="N194" s="13">
        <v>1.95</v>
      </c>
      <c r="O194" s="13">
        <v>4.2</v>
      </c>
      <c r="P194" s="4">
        <f>((1/'Método 3'!$M194)+(1/'Método 3'!$N194)+(1/'Método 3'!$O194)-1)</f>
        <v>0.12128612128612137</v>
      </c>
      <c r="Q194" s="4">
        <f>'Método 3'!$M194*(1+'Método 3'!$P194)</f>
        <v>3.0274725274725278</v>
      </c>
      <c r="R194" s="4">
        <f>'Método 3'!$N194*(1+'Método 3'!$P194)</f>
        <v>2.1865079365079367</v>
      </c>
      <c r="S194" s="4">
        <f>'Método 3'!$O194*(1+'Método 3'!$P194)</f>
        <v>4.7094017094017095</v>
      </c>
      <c r="T194" s="4">
        <f>IF('Método 3'!$J194&gt;'Método 3'!$K194,3,IF('Método 3'!$K194='Método 3'!$J194,1,0))</f>
        <v>1</v>
      </c>
      <c r="U194" s="4">
        <f>IF('Método 3'!$J194&lt;'Método 3'!$K194,3,IF('Método 3'!$K194='Método 3'!$J194,1,0))</f>
        <v>1</v>
      </c>
      <c r="V194" s="4">
        <f>(1/'Método 3'!$Q194)*3+(1/'Método 3'!$R194)*1</f>
        <v>1.4482758620689653</v>
      </c>
      <c r="W194" s="4">
        <f>(1/'Método 3'!$S194)*3+(1/'Método 3'!$R194)*1</f>
        <v>1.0943738656987296</v>
      </c>
      <c r="X194" s="4">
        <f>COUNTIF($G$1:G193,G194)+1</f>
        <v>11</v>
      </c>
      <c r="Y194" s="4">
        <f>COUNTIF($H$1:H193,H194)+1</f>
        <v>3</v>
      </c>
      <c r="Z194" s="2">
        <f>IFERROR(AVERAGEIFS($T$1:T193,$G$1:G193,G194,$X$1:X193,"&gt;="&amp;(X194-5)),"")</f>
        <v>2</v>
      </c>
      <c r="AA194" s="2">
        <f>IFERROR(AVERAGEIFS($U$1:U193,$H$1:H193,H194,$Y$1:Y193,"&gt;="&amp;(Y194-5)),"")</f>
        <v>2</v>
      </c>
      <c r="AB194" s="2">
        <f>IFERROR(AVERAGEIFS($V$1:V193,$J$1:J193,J194,$Z$1:Z193,"&gt;="&amp;(Z194-5)),"")</f>
        <v>1.4266856460129955</v>
      </c>
      <c r="AC194" s="2">
        <f>IFERROR(AVERAGEIFS($W$1:W193,$K$1:K193,K194,$AA$1:AA193,"&gt;="&amp;(AA194-5)),"")</f>
        <v>1.0845043252955082</v>
      </c>
      <c r="AD194" s="13">
        <f>Tabela53[[#This Row],[md_exPT_H_6]]-Tabela53[[#This Row],[md_exPT_A_6]]</f>
        <v>0.3421813207174873</v>
      </c>
      <c r="AE194" s="14">
        <f>IF(Tabela53[[#This Row],[HT_Goals_H]]&gt;Tabela53[[#This Row],[HT_Goals_A]],Tabela53[[#This Row],[HT_Odds_H]]-1,-1)</f>
        <v>-1</v>
      </c>
      <c r="AF194" s="14">
        <f>IF(Tabela53[[#This Row],[HT_Goals_H]]=Tabela53[[#This Row],[HT_Goals_A]],Tabela53[[#This Row],[HT_Odds_H]]-1,-1)</f>
        <v>1.7000000000000002</v>
      </c>
      <c r="AG194" s="14">
        <f>IF(Tabela53[[#This Row],[HT_Goals_H]]&lt;Tabela53[[#This Row],[HT_Goals_A]],Tabela53[[#This Row],[HT_Odds_H]]-1,-1)</f>
        <v>-1</v>
      </c>
      <c r="AH19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94" s="13">
        <f>IF(AND(Tabela53[[#This Row],[Odd_real_HHT]]&gt;2.5,Tabela53[[#This Row],[Odd_real_HHT]]&lt;3.3,Tabela53[[#This Row],[xpPT_H_HT]]&gt;1.39,Tabela53[[#This Row],[xpPT_H_HT]]&lt;1.59),1,0)</f>
        <v>1</v>
      </c>
      <c r="AJ19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4" s="28">
        <f>IF(Tabela53[[#This Row],[Método 1]]=1,0,IF(Tabela53[[#This Row],[dif_xp_H_A]]&lt;=0.354,1,IF(Tabela53[[#This Row],[dif_xp_H_A]]&gt;=0.499,1,0)))</f>
        <v>0</v>
      </c>
      <c r="AL19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94" s="29">
        <f>IF(AND(Tabela53[[#This Row],[dif_xp_H_A]]&gt;0.354,(Tabela53[[#This Row],[dif_xp_H_A]]&lt;0.499)),1,0)</f>
        <v>0</v>
      </c>
    </row>
    <row r="195" spans="1:39" x14ac:dyDescent="0.3">
      <c r="A195" s="25">
        <v>64</v>
      </c>
      <c r="B195" s="26">
        <v>1588649</v>
      </c>
      <c r="C195" s="13" t="s">
        <v>14</v>
      </c>
      <c r="D195" s="13" t="s">
        <v>56</v>
      </c>
      <c r="E195" s="27">
        <v>44702.791666666657</v>
      </c>
      <c r="F195" s="13">
        <v>7</v>
      </c>
      <c r="G195" s="13" t="s">
        <v>60</v>
      </c>
      <c r="H195" s="13" t="s">
        <v>16</v>
      </c>
      <c r="I195" s="13" t="str">
        <f>IF(Tabela53[[#This Row],[HT_Goals_A]]&lt;Tabela53[[#This Row],[HT_Goals_H]],"H",IF(Tabela53[[#This Row],[HT_Goals_A]]=Tabela53[[#This Row],[HT_Goals_H]],"D","A"))</f>
        <v>A</v>
      </c>
      <c r="J195" s="13">
        <v>0</v>
      </c>
      <c r="K195" s="13">
        <v>2</v>
      </c>
      <c r="L195" s="13">
        <v>2</v>
      </c>
      <c r="M195" s="13">
        <v>5.5</v>
      </c>
      <c r="N195" s="13">
        <v>1.95</v>
      </c>
      <c r="O195" s="13">
        <v>2.2999999999999998</v>
      </c>
      <c r="P195" s="4">
        <f>((1/'Método 3'!$M195)+(1/'Método 3'!$N195)+(1/'Método 3'!$O195)-1)</f>
        <v>0.12942130333434676</v>
      </c>
      <c r="Q195" s="4">
        <f>'Método 3'!$M195*(1+'Método 3'!$P195)</f>
        <v>6.2118171683389072</v>
      </c>
      <c r="R195" s="4">
        <f>'Método 3'!$N195*(1+'Método 3'!$P195)</f>
        <v>2.202371541501976</v>
      </c>
      <c r="S195" s="4">
        <f>'Método 3'!$O195*(1+'Método 3'!$P195)</f>
        <v>2.5976689976689973</v>
      </c>
      <c r="T195" s="4">
        <f>IF('Método 3'!$J195&gt;'Método 3'!$K195,3,IF('Método 3'!$K195='Método 3'!$J195,1,0))</f>
        <v>0</v>
      </c>
      <c r="U195" s="4">
        <f>IF('Método 3'!$J195&lt;'Método 3'!$K195,3,IF('Método 3'!$K195='Método 3'!$J195,1,0))</f>
        <v>3</v>
      </c>
      <c r="V195" s="4">
        <f>(1/'Método 3'!$Q195)*3+(1/'Método 3'!$R195)*1</f>
        <v>0.93700646087580775</v>
      </c>
      <c r="W195" s="4">
        <f>(1/'Método 3'!$S195)*3+(1/'Método 3'!$R195)*1</f>
        <v>1.6089375448671932</v>
      </c>
      <c r="X195" s="4">
        <f>COUNTIF($G$1:G194,G195)+1</f>
        <v>4</v>
      </c>
      <c r="Y195" s="4">
        <f>COUNTIF($H$1:H194,H195)+1</f>
        <v>10</v>
      </c>
      <c r="Z195" s="2">
        <f>IFERROR(AVERAGEIFS($T$1:T194,$G$1:G194,G195,$X$1:X194,"&gt;="&amp;(X195-5)),"")</f>
        <v>1</v>
      </c>
      <c r="AA195" s="2">
        <f>IFERROR(AVERAGEIFS($U$1:U194,$H$1:H194,H195,$Y$1:Y194,"&gt;="&amp;(Y195-5)),"")</f>
        <v>1.8</v>
      </c>
      <c r="AB195" s="2">
        <f>IFERROR(AVERAGEIFS($V$1:V194,$J$1:J194,J195,$Z$1:Z194,"&gt;="&amp;(Z195-5)),"")</f>
        <v>1.4269589398871219</v>
      </c>
      <c r="AC195" s="2">
        <f>IFERROR(AVERAGEIFS($W$1:W194,$K$1:K194,K195,$AA$1:AA194,"&gt;="&amp;(AA195-5)),"")</f>
        <v>1.1763739689158044</v>
      </c>
      <c r="AD195" s="13">
        <f>Tabela53[[#This Row],[md_exPT_H_6]]-Tabela53[[#This Row],[md_exPT_A_6]]</f>
        <v>0.25058497097131749</v>
      </c>
      <c r="AE195" s="14">
        <f>IF(Tabela53[[#This Row],[HT_Goals_H]]&gt;Tabela53[[#This Row],[HT_Goals_A]],Tabela53[[#This Row],[HT_Odds_H]]-1,-1)</f>
        <v>-1</v>
      </c>
      <c r="AF195" s="14">
        <f>IF(Tabela53[[#This Row],[HT_Goals_H]]=Tabela53[[#This Row],[HT_Goals_A]],Tabela53[[#This Row],[HT_Odds_H]]-1,-1)</f>
        <v>-1</v>
      </c>
      <c r="AG195" s="14">
        <f>IF(Tabela53[[#This Row],[HT_Goals_H]]&lt;Tabela53[[#This Row],[HT_Goals_A]],Tabela53[[#This Row],[HT_Odds_H]]-1,-1)</f>
        <v>4.5</v>
      </c>
      <c r="AH19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5" s="13">
        <f>IF(AND(Tabela53[[#This Row],[Odd_real_HHT]]&gt;2.5,Tabela53[[#This Row],[Odd_real_HHT]]&lt;3.3,Tabela53[[#This Row],[xpPT_H_HT]]&gt;1.39,Tabela53[[#This Row],[xpPT_H_HT]]&lt;1.59),1,0)</f>
        <v>0</v>
      </c>
      <c r="AJ19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95" s="28">
        <f>IF(Tabela53[[#This Row],[Método 1]]=1,0,IF(Tabela53[[#This Row],[dif_xp_H_A]]&lt;=0.354,1,IF(Tabela53[[#This Row],[dif_xp_H_A]]&gt;=0.499,1,0)))</f>
        <v>1</v>
      </c>
      <c r="AL19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95" s="29">
        <f>IF(AND(Tabela53[[#This Row],[dif_xp_H_A]]&gt;0.354,(Tabela53[[#This Row],[dif_xp_H_A]]&lt;0.499)),1,0)</f>
        <v>0</v>
      </c>
    </row>
    <row r="196" spans="1:39" x14ac:dyDescent="0.3">
      <c r="A196" s="25">
        <v>65</v>
      </c>
      <c r="B196" s="26">
        <v>1588644</v>
      </c>
      <c r="C196" s="13" t="s">
        <v>14</v>
      </c>
      <c r="D196" s="13" t="s">
        <v>56</v>
      </c>
      <c r="E196" s="27">
        <v>44702.875</v>
      </c>
      <c r="F196" s="13">
        <v>7</v>
      </c>
      <c r="G196" s="13" t="s">
        <v>17</v>
      </c>
      <c r="H196" s="13" t="s">
        <v>18</v>
      </c>
      <c r="I196" s="13" t="str">
        <f>IF(Tabela53[[#This Row],[HT_Goals_A]]&lt;Tabela53[[#This Row],[HT_Goals_H]],"H",IF(Tabela53[[#This Row],[HT_Goals_A]]=Tabela53[[#This Row],[HT_Goals_H]],"D","A"))</f>
        <v>H</v>
      </c>
      <c r="J196" s="13">
        <v>1</v>
      </c>
      <c r="K196" s="13">
        <v>0</v>
      </c>
      <c r="L196" s="13">
        <v>1</v>
      </c>
      <c r="M196" s="13">
        <v>2.75</v>
      </c>
      <c r="N196" s="13">
        <v>1.91</v>
      </c>
      <c r="O196" s="13">
        <v>4.2</v>
      </c>
      <c r="P196" s="4">
        <f>((1/'Método 3'!$M196)+(1/'Método 3'!$N196)+(1/'Método 3'!$O196)-1)</f>
        <v>0.12529181115568555</v>
      </c>
      <c r="Q196" s="4">
        <f>'Método 3'!$M196*(1+'Método 3'!$P196)</f>
        <v>3.0945524806781353</v>
      </c>
      <c r="R196" s="4">
        <f>'Método 3'!$N196*(1+'Método 3'!$P196)</f>
        <v>2.1493073593073593</v>
      </c>
      <c r="S196" s="4">
        <f>'Método 3'!$O196*(1+'Método 3'!$P196)</f>
        <v>4.7262256068538795</v>
      </c>
      <c r="T196" s="4">
        <f>IF('Método 3'!$J196&gt;'Método 3'!$K196,3,IF('Método 3'!$K196='Método 3'!$J196,1,0))</f>
        <v>3</v>
      </c>
      <c r="U196" s="4">
        <f>IF('Método 3'!$J196&lt;'Método 3'!$K196,3,IF('Método 3'!$K196='Método 3'!$J196,1,0))</f>
        <v>0</v>
      </c>
      <c r="V196" s="4">
        <f>(1/'Método 3'!$Q196)*3+(1/'Método 3'!$R196)*1</f>
        <v>1.4347116759652763</v>
      </c>
      <c r="W196" s="4">
        <f>(1/'Método 3'!$S196)*3+(1/'Método 3'!$R196)*1</f>
        <v>1.1000221555318335</v>
      </c>
      <c r="X196" s="4">
        <f>COUNTIF($G$1:G195,G196)+1</f>
        <v>10</v>
      </c>
      <c r="Y196" s="4">
        <f>COUNTIF($H$1:H195,H196)+1</f>
        <v>10</v>
      </c>
      <c r="Z196" s="2">
        <f>IFERROR(AVERAGEIFS($T$1:T195,$G$1:G195,G196,$X$1:X195,"&gt;="&amp;(X196-5)),"")</f>
        <v>1.6</v>
      </c>
      <c r="AA196" s="2">
        <f>IFERROR(AVERAGEIFS($U$1:U195,$H$1:H195,H196,$Y$1:Y195,"&gt;="&amp;(Y196-5)),"")</f>
        <v>1.4</v>
      </c>
      <c r="AB196" s="2">
        <f>IFERROR(AVERAGEIFS($V$1:V195,$J$1:J195,J196,$Z$1:Z195,"&gt;="&amp;(Z196-5)),"")</f>
        <v>1.4694811637746512</v>
      </c>
      <c r="AC196" s="2">
        <f>IFERROR(AVERAGEIFS($W$1:W195,$K$1:K195,K196,$AA$1:AA195,"&gt;="&amp;(AA196-5)),"")</f>
        <v>1.0846040176228136</v>
      </c>
      <c r="AD196" s="13">
        <f>Tabela53[[#This Row],[md_exPT_H_6]]-Tabela53[[#This Row],[md_exPT_A_6]]</f>
        <v>0.38487714615183766</v>
      </c>
      <c r="AE196" s="14">
        <f>IF(Tabela53[[#This Row],[HT_Goals_H]]&gt;Tabela53[[#This Row],[HT_Goals_A]],Tabela53[[#This Row],[HT_Odds_H]]-1,-1)</f>
        <v>1.75</v>
      </c>
      <c r="AF196" s="14">
        <f>IF(Tabela53[[#This Row],[HT_Goals_H]]=Tabela53[[#This Row],[HT_Goals_A]],Tabela53[[#This Row],[HT_Odds_H]]-1,-1)</f>
        <v>-1</v>
      </c>
      <c r="AG196" s="14">
        <f>IF(Tabela53[[#This Row],[HT_Goals_H]]&lt;Tabela53[[#This Row],[HT_Goals_A]],Tabela53[[#This Row],[HT_Odds_H]]-1,-1)</f>
        <v>-1</v>
      </c>
      <c r="AH196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196" s="13">
        <f>IF(AND(Tabela53[[#This Row],[Odd_real_HHT]]&gt;2.5,Tabela53[[#This Row],[Odd_real_HHT]]&lt;3.3,Tabela53[[#This Row],[xpPT_H_HT]]&gt;1.39,Tabela53[[#This Row],[xpPT_H_HT]]&lt;1.59),1,0)</f>
        <v>1</v>
      </c>
      <c r="AJ19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6" s="28">
        <f>IF(Tabela53[[#This Row],[Método 1]]=1,0,IF(Tabela53[[#This Row],[dif_xp_H_A]]&lt;=0.354,1,IF(Tabela53[[#This Row],[dif_xp_H_A]]&gt;=0.499,1,0)))</f>
        <v>0</v>
      </c>
      <c r="AL196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196" s="29">
        <f>IF(AND(Tabela53[[#This Row],[dif_xp_H_A]]&gt;0.354,(Tabela53[[#This Row],[dif_xp_H_A]]&lt;0.499)),1,0)</f>
        <v>1</v>
      </c>
    </row>
    <row r="197" spans="1:39" x14ac:dyDescent="0.3">
      <c r="A197" s="25">
        <v>66</v>
      </c>
      <c r="B197" s="26">
        <v>1588652</v>
      </c>
      <c r="C197" s="13" t="s">
        <v>14</v>
      </c>
      <c r="D197" s="13" t="s">
        <v>56</v>
      </c>
      <c r="E197" s="27">
        <v>44702.875</v>
      </c>
      <c r="F197" s="13">
        <v>7</v>
      </c>
      <c r="G197" s="13" t="s">
        <v>27</v>
      </c>
      <c r="H197" s="13" t="s">
        <v>30</v>
      </c>
      <c r="I197" s="13" t="str">
        <f>IF(Tabela53[[#This Row],[HT_Goals_A]]&lt;Tabela53[[#This Row],[HT_Goals_H]],"H",IF(Tabela53[[#This Row],[HT_Goals_A]]=Tabela53[[#This Row],[HT_Goals_H]],"D","A"))</f>
        <v>D</v>
      </c>
      <c r="J197" s="13">
        <v>0</v>
      </c>
      <c r="K197" s="13">
        <v>0</v>
      </c>
      <c r="L197" s="13">
        <v>0</v>
      </c>
      <c r="M197" s="13">
        <v>3.87</v>
      </c>
      <c r="N197" s="13">
        <v>2.0299999999999998</v>
      </c>
      <c r="O197" s="13">
        <v>3.4</v>
      </c>
      <c r="P197" s="4">
        <f>((1/'Método 3'!$M197)+(1/'Método 3'!$N197)+(1/'Método 3'!$O197)-1)</f>
        <v>4.5126417313784639E-2</v>
      </c>
      <c r="Q197" s="4">
        <f>'Método 3'!$M197*(1+'Método 3'!$P197)</f>
        <v>4.0446392350043467</v>
      </c>
      <c r="R197" s="4">
        <f>'Método 3'!$N197*(1+'Método 3'!$P197)</f>
        <v>2.1216066271469827</v>
      </c>
      <c r="S197" s="4">
        <f>'Método 3'!$O197*(1+'Método 3'!$P197)</f>
        <v>3.5534298188668676</v>
      </c>
      <c r="T197" s="4">
        <f>IF('Método 3'!$J197&gt;'Método 3'!$K197,3,IF('Método 3'!$K197='Método 3'!$J197,1,0))</f>
        <v>1</v>
      </c>
      <c r="U197" s="4">
        <f>IF('Método 3'!$J197&lt;'Método 3'!$K197,3,IF('Método 3'!$K197='Método 3'!$J197,1,0))</f>
        <v>1</v>
      </c>
      <c r="V197" s="4">
        <f>(1/'Método 3'!$Q197)*3+(1/'Método 3'!$R197)*1</f>
        <v>1.2130634293472227</v>
      </c>
      <c r="W197" s="4">
        <f>(1/'Método 3'!$S197)*3+(1/'Método 3'!$R197)*1</f>
        <v>1.3155956598522001</v>
      </c>
      <c r="X197" s="4">
        <f>COUNTIF($G$1:G196,G197)+1</f>
        <v>9</v>
      </c>
      <c r="Y197" s="4">
        <f>COUNTIF($H$1:H196,H197)+1</f>
        <v>11</v>
      </c>
      <c r="Z197" s="2">
        <f>IFERROR(AVERAGEIFS($T$1:T196,$G$1:G196,G197,$X$1:X196,"&gt;="&amp;(X197-5)),"")</f>
        <v>1.2</v>
      </c>
      <c r="AA197" s="2">
        <f>IFERROR(AVERAGEIFS($U$1:U196,$H$1:H196,H197,$Y$1:Y196,"&gt;="&amp;(Y197-5)),"")</f>
        <v>0.6</v>
      </c>
      <c r="AB197" s="2">
        <f>IFERROR(AVERAGEIFS($V$1:V196,$J$1:J196,J197,$Z$1:Z196,"&gt;="&amp;(Z197-5)),"")</f>
        <v>1.4208345338994803</v>
      </c>
      <c r="AC197" s="2">
        <f>IFERROR(AVERAGEIFS($W$1:W196,$K$1:K196,K197,$AA$1:AA196,"&gt;="&amp;(AA197-5)),"")</f>
        <v>1.0847581990019037</v>
      </c>
      <c r="AD197" s="13">
        <f>Tabela53[[#This Row],[md_exPT_H_6]]-Tabela53[[#This Row],[md_exPT_A_6]]</f>
        <v>0.3360763348975766</v>
      </c>
      <c r="AE197" s="14">
        <f>IF(Tabela53[[#This Row],[HT_Goals_H]]&gt;Tabela53[[#This Row],[HT_Goals_A]],Tabela53[[#This Row],[HT_Odds_H]]-1,-1)</f>
        <v>-1</v>
      </c>
      <c r="AF197" s="14">
        <f>IF(Tabela53[[#This Row],[HT_Goals_H]]=Tabela53[[#This Row],[HT_Goals_A]],Tabela53[[#This Row],[HT_Odds_H]]-1,-1)</f>
        <v>2.87</v>
      </c>
      <c r="AG197" s="14">
        <f>IF(Tabela53[[#This Row],[HT_Goals_H]]&lt;Tabela53[[#This Row],[HT_Goals_A]],Tabela53[[#This Row],[HT_Odds_H]]-1,-1)</f>
        <v>-1</v>
      </c>
      <c r="AH19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7" s="13">
        <f>IF(AND(Tabela53[[#This Row],[Odd_real_HHT]]&gt;2.5,Tabela53[[#This Row],[Odd_real_HHT]]&lt;3.3,Tabela53[[#This Row],[xpPT_H_HT]]&gt;1.39,Tabela53[[#This Row],[xpPT_H_HT]]&lt;1.59),1,0)</f>
        <v>0</v>
      </c>
      <c r="AJ197" s="28">
        <f>IF(AND(Tabela53[[#This Row],[Método_2]]=1,Tabela53[[#This Row],[Pontos_H_HT]]=1),(Tabela53[[#This Row],[HT_Odds_D]]-1),IF(AND(Tabela53[[#This Row],[Método_2]]=1,Tabela53[[#This Row],[Pontos_H_HT]]&lt;&gt;1),(-1),0))</f>
        <v>1.0299999999999998</v>
      </c>
      <c r="AK197" s="28">
        <f>IF(Tabela53[[#This Row],[Método 1]]=1,0,IF(Tabela53[[#This Row],[dif_xp_H_A]]&lt;=0.354,1,IF(Tabela53[[#This Row],[dif_xp_H_A]]&gt;=0.499,1,0)))</f>
        <v>1</v>
      </c>
      <c r="AL19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97" s="29">
        <f>IF(AND(Tabela53[[#This Row],[dif_xp_H_A]]&gt;0.354,(Tabela53[[#This Row],[dif_xp_H_A]]&lt;0.499)),1,0)</f>
        <v>0</v>
      </c>
    </row>
    <row r="198" spans="1:39" x14ac:dyDescent="0.3">
      <c r="A198" s="25">
        <v>67</v>
      </c>
      <c r="B198" s="26">
        <v>1588650</v>
      </c>
      <c r="C198" s="13" t="s">
        <v>14</v>
      </c>
      <c r="D198" s="13" t="s">
        <v>56</v>
      </c>
      <c r="E198" s="27">
        <v>44703.666666666657</v>
      </c>
      <c r="F198" s="13">
        <v>7</v>
      </c>
      <c r="G198" s="13" t="s">
        <v>21</v>
      </c>
      <c r="H198" s="13" t="s">
        <v>26</v>
      </c>
      <c r="I198" s="13" t="str">
        <f>IF(Tabela53[[#This Row],[HT_Goals_A]]&lt;Tabela53[[#This Row],[HT_Goals_H]],"H",IF(Tabela53[[#This Row],[HT_Goals_A]]=Tabela53[[#This Row],[HT_Goals_H]],"D","A"))</f>
        <v>A</v>
      </c>
      <c r="J198" s="13">
        <v>0</v>
      </c>
      <c r="K198" s="13">
        <v>1</v>
      </c>
      <c r="L198" s="13">
        <v>1</v>
      </c>
      <c r="M198" s="13">
        <v>3</v>
      </c>
      <c r="N198" s="13">
        <v>1.85</v>
      </c>
      <c r="O198" s="13">
        <v>4</v>
      </c>
      <c r="P198" s="4">
        <f>((1/'Método 3'!$M198)+(1/'Método 3'!$N198)+(1/'Método 3'!$O198)-1)</f>
        <v>0.12387387387387383</v>
      </c>
      <c r="Q198" s="4">
        <f>'Método 3'!$M198*(1+'Método 3'!$P198)</f>
        <v>3.3716216216216215</v>
      </c>
      <c r="R198" s="4">
        <f>'Método 3'!$N198*(1+'Método 3'!$P198)</f>
        <v>2.0791666666666666</v>
      </c>
      <c r="S198" s="4">
        <f>'Método 3'!$O198*(1+'Método 3'!$P198)</f>
        <v>4.4954954954954953</v>
      </c>
      <c r="T198" s="4">
        <f>IF('Método 3'!$J198&gt;'Método 3'!$K198,3,IF('Método 3'!$K198='Método 3'!$J198,1,0))</f>
        <v>0</v>
      </c>
      <c r="U198" s="4">
        <f>IF('Método 3'!$J198&lt;'Método 3'!$K198,3,IF('Método 3'!$K198='Método 3'!$J198,1,0))</f>
        <v>3</v>
      </c>
      <c r="V198" s="4">
        <f>(1/'Método 3'!$Q198)*3+(1/'Método 3'!$R198)*1</f>
        <v>1.3707414829659319</v>
      </c>
      <c r="W198" s="4">
        <f>(1/'Método 3'!$S198)*3+(1/'Método 3'!$R198)*1</f>
        <v>1.1482965931863727</v>
      </c>
      <c r="X198" s="4">
        <f>COUNTIF($G$1:G197,G198)+1</f>
        <v>9</v>
      </c>
      <c r="Y198" s="4">
        <f>COUNTIF($H$1:H197,H198)+1</f>
        <v>11</v>
      </c>
      <c r="Z198" s="2">
        <f>IFERROR(AVERAGEIFS($T$1:T197,$G$1:G197,G198,$X$1:X197,"&gt;="&amp;(X198-5)),"")</f>
        <v>0.8</v>
      </c>
      <c r="AA198" s="2">
        <f>IFERROR(AVERAGEIFS($U$1:U197,$H$1:H197,H198,$Y$1:Y197,"&gt;="&amp;(Y198-5)),"")</f>
        <v>1.4</v>
      </c>
      <c r="AB198" s="2">
        <f>IFERROR(AVERAGEIFS($V$1:V197,$J$1:J197,J198,$Z$1:Z197,"&gt;="&amp;(Z198-5)),"")</f>
        <v>1.4182694585346376</v>
      </c>
      <c r="AC198" s="2">
        <f>IFERROR(AVERAGEIFS($W$1:W197,$K$1:K197,K198,$AA$1:AA197,"&gt;="&amp;(AA198-5)),"")</f>
        <v>1.1154444879702654</v>
      </c>
      <c r="AD198" s="13">
        <f>Tabela53[[#This Row],[md_exPT_H_6]]-Tabela53[[#This Row],[md_exPT_A_6]]</f>
        <v>0.30282497056437219</v>
      </c>
      <c r="AE198" s="14">
        <f>IF(Tabela53[[#This Row],[HT_Goals_H]]&gt;Tabela53[[#This Row],[HT_Goals_A]],Tabela53[[#This Row],[HT_Odds_H]]-1,-1)</f>
        <v>-1</v>
      </c>
      <c r="AF198" s="14">
        <f>IF(Tabela53[[#This Row],[HT_Goals_H]]=Tabela53[[#This Row],[HT_Goals_A]],Tabela53[[#This Row],[HT_Odds_H]]-1,-1)</f>
        <v>-1</v>
      </c>
      <c r="AG198" s="14">
        <f>IF(Tabela53[[#This Row],[HT_Goals_H]]&lt;Tabela53[[#This Row],[HT_Goals_A]],Tabela53[[#This Row],[HT_Odds_H]]-1,-1)</f>
        <v>2</v>
      </c>
      <c r="AH19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198" s="13">
        <f>IF(AND(Tabela53[[#This Row],[Odd_real_HHT]]&gt;2.5,Tabela53[[#This Row],[Odd_real_HHT]]&lt;3.3,Tabela53[[#This Row],[xpPT_H_HT]]&gt;1.39,Tabela53[[#This Row],[xpPT_H_HT]]&lt;1.59),1,0)</f>
        <v>0</v>
      </c>
      <c r="AJ19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198" s="28">
        <f>IF(Tabela53[[#This Row],[Método 1]]=1,0,IF(Tabela53[[#This Row],[dif_xp_H_A]]&lt;=0.354,1,IF(Tabela53[[#This Row],[dif_xp_H_A]]&gt;=0.499,1,0)))</f>
        <v>1</v>
      </c>
      <c r="AL19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98" s="29">
        <f>IF(AND(Tabela53[[#This Row],[dif_xp_H_A]]&gt;0.354,(Tabela53[[#This Row],[dif_xp_H_A]]&lt;0.499)),1,0)</f>
        <v>0</v>
      </c>
    </row>
    <row r="199" spans="1:39" x14ac:dyDescent="0.3">
      <c r="A199" s="25">
        <v>68</v>
      </c>
      <c r="B199" s="26">
        <v>1588647</v>
      </c>
      <c r="C199" s="13" t="s">
        <v>14</v>
      </c>
      <c r="D199" s="13" t="s">
        <v>56</v>
      </c>
      <c r="E199" s="27">
        <v>44703.666666666657</v>
      </c>
      <c r="F199" s="13">
        <v>7</v>
      </c>
      <c r="G199" s="13" t="s">
        <v>24</v>
      </c>
      <c r="H199" s="13" t="s">
        <v>28</v>
      </c>
      <c r="I199" s="13" t="str">
        <f>IF(Tabela53[[#This Row],[HT_Goals_A]]&lt;Tabela53[[#This Row],[HT_Goals_H]],"H",IF(Tabela53[[#This Row],[HT_Goals_A]]=Tabela53[[#This Row],[HT_Goals_H]],"D","A"))</f>
        <v>A</v>
      </c>
      <c r="J199" s="13">
        <v>0</v>
      </c>
      <c r="K199" s="13">
        <v>1</v>
      </c>
      <c r="L199" s="13">
        <v>1</v>
      </c>
      <c r="M199" s="13">
        <v>2.88</v>
      </c>
      <c r="N199" s="13">
        <v>1.85</v>
      </c>
      <c r="O199" s="13">
        <v>4.2</v>
      </c>
      <c r="P199" s="4">
        <f>((1/'Método 3'!$M199)+(1/'Método 3'!$N199)+(1/'Método 3'!$O199)-1)</f>
        <v>0.12585800085800081</v>
      </c>
      <c r="Q199" s="4">
        <f>'Método 3'!$M199*(1+'Método 3'!$P199)</f>
        <v>3.2424710424710423</v>
      </c>
      <c r="R199" s="4">
        <f>'Método 3'!$N199*(1+'Método 3'!$P199)</f>
        <v>2.0828373015873014</v>
      </c>
      <c r="S199" s="4">
        <f>'Método 3'!$O199*(1+'Método 3'!$P199)</f>
        <v>4.7286036036036032</v>
      </c>
      <c r="T199" s="4">
        <f>IF('Método 3'!$J199&gt;'Método 3'!$K199,3,IF('Método 3'!$K199='Método 3'!$J199,1,0))</f>
        <v>0</v>
      </c>
      <c r="U199" s="4">
        <f>IF('Método 3'!$J199&lt;'Método 3'!$K199,3,IF('Método 3'!$K199='Método 3'!$J199,1,0))</f>
        <v>3</v>
      </c>
      <c r="V199" s="4">
        <f>(1/'Método 3'!$Q199)*3+(1/'Método 3'!$R199)*1</f>
        <v>1.4053346034770184</v>
      </c>
      <c r="W199" s="4">
        <f>(1/'Método 3'!$S199)*3+(1/'Método 3'!$R199)*1</f>
        <v>1.1145510835913313</v>
      </c>
      <c r="X199" s="4">
        <f>COUNTIF($G$1:G198,G199)+1</f>
        <v>9</v>
      </c>
      <c r="Y199" s="4">
        <f>COUNTIF($H$1:H198,H199)+1</f>
        <v>10</v>
      </c>
      <c r="Z199" s="2">
        <f>IFERROR(AVERAGEIFS($T$1:T198,$G$1:G198,G199,$X$1:X198,"&gt;="&amp;(X199-5)),"")</f>
        <v>1.2</v>
      </c>
      <c r="AA199" s="2">
        <f>IFERROR(AVERAGEIFS($U$1:U198,$H$1:H198,H199,$Y$1:Y198,"&gt;="&amp;(Y199-5)),"")</f>
        <v>0.4</v>
      </c>
      <c r="AB199" s="2">
        <f>IFERROR(AVERAGEIFS($V$1:V198,$J$1:J198,J199,$Z$1:Z198,"&gt;="&amp;(Z199-5)),"")</f>
        <v>1.4176898490764824</v>
      </c>
      <c r="AC199" s="2">
        <f>IFERROR(AVERAGEIFS($W$1:W198,$K$1:K198,K199,$AA$1:AA198,"&gt;="&amp;(AA199-5)),"")</f>
        <v>1.1159743606350414</v>
      </c>
      <c r="AD199" s="13">
        <f>Tabela53[[#This Row],[md_exPT_H_6]]-Tabela53[[#This Row],[md_exPT_A_6]]</f>
        <v>0.30171548844144103</v>
      </c>
      <c r="AE199" s="14">
        <f>IF(Tabela53[[#This Row],[HT_Goals_H]]&gt;Tabela53[[#This Row],[HT_Goals_A]],Tabela53[[#This Row],[HT_Odds_H]]-1,-1)</f>
        <v>-1</v>
      </c>
      <c r="AF199" s="14">
        <f>IF(Tabela53[[#This Row],[HT_Goals_H]]=Tabela53[[#This Row],[HT_Goals_A]],Tabela53[[#This Row],[HT_Odds_H]]-1,-1)</f>
        <v>-1</v>
      </c>
      <c r="AG199" s="14">
        <f>IF(Tabela53[[#This Row],[HT_Goals_H]]&lt;Tabela53[[#This Row],[HT_Goals_A]],Tabela53[[#This Row],[HT_Odds_H]]-1,-1)</f>
        <v>1.88</v>
      </c>
      <c r="AH19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199" s="13">
        <f>IF(AND(Tabela53[[#This Row],[Odd_real_HHT]]&gt;2.5,Tabela53[[#This Row],[Odd_real_HHT]]&lt;3.3,Tabela53[[#This Row],[xpPT_H_HT]]&gt;1.39,Tabela53[[#This Row],[xpPT_H_HT]]&lt;1.59),1,0)</f>
        <v>1</v>
      </c>
      <c r="AJ19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199" s="28">
        <f>IF(Tabela53[[#This Row],[Método 1]]=1,0,IF(Tabela53[[#This Row],[dif_xp_H_A]]&lt;=0.354,1,IF(Tabela53[[#This Row],[dif_xp_H_A]]&gt;=0.499,1,0)))</f>
        <v>0</v>
      </c>
      <c r="AL19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199" s="29">
        <f>IF(AND(Tabela53[[#This Row],[dif_xp_H_A]]&gt;0.354,(Tabela53[[#This Row],[dif_xp_H_A]]&lt;0.499)),1,0)</f>
        <v>0</v>
      </c>
    </row>
    <row r="200" spans="1:39" x14ac:dyDescent="0.3">
      <c r="A200" s="25">
        <v>69</v>
      </c>
      <c r="B200" s="26">
        <v>1588653</v>
      </c>
      <c r="C200" s="13" t="s">
        <v>14</v>
      </c>
      <c r="D200" s="13" t="s">
        <v>56</v>
      </c>
      <c r="E200" s="27">
        <v>44703.791666666657</v>
      </c>
      <c r="F200" s="13">
        <v>7</v>
      </c>
      <c r="G200" s="13" t="s">
        <v>20</v>
      </c>
      <c r="H200" s="13" t="s">
        <v>59</v>
      </c>
      <c r="I200" s="13" t="str">
        <f>IF(Tabela53[[#This Row],[HT_Goals_A]]&lt;Tabela53[[#This Row],[HT_Goals_H]],"H",IF(Tabela53[[#This Row],[HT_Goals_A]]=Tabela53[[#This Row],[HT_Goals_H]],"D","A"))</f>
        <v>H</v>
      </c>
      <c r="J200" s="13">
        <v>2</v>
      </c>
      <c r="K200" s="13">
        <v>0</v>
      </c>
      <c r="L200" s="13">
        <v>2</v>
      </c>
      <c r="M200" s="13">
        <v>2.38</v>
      </c>
      <c r="N200" s="13">
        <v>1.91</v>
      </c>
      <c r="O200" s="13">
        <v>5.5</v>
      </c>
      <c r="P200" s="4">
        <f>((1/'Método 3'!$M200)+(1/'Método 3'!$N200)+(1/'Método 3'!$O200)-1)</f>
        <v>0.12554645846915635</v>
      </c>
      <c r="Q200" s="4">
        <f>'Método 3'!$M200*(1+'Método 3'!$P200)</f>
        <v>2.6788005711565921</v>
      </c>
      <c r="R200" s="4">
        <f>'Método 3'!$N200*(1+'Método 3'!$P200)</f>
        <v>2.1497937356760883</v>
      </c>
      <c r="S200" s="4">
        <f>'Método 3'!$O200*(1+'Método 3'!$P200)</f>
        <v>6.1905055215803602</v>
      </c>
      <c r="T200" s="4">
        <f>IF('Método 3'!$J200&gt;'Método 3'!$K200,3,IF('Método 3'!$K200='Método 3'!$J200,1,0))</f>
        <v>3</v>
      </c>
      <c r="U200" s="4">
        <f>IF('Método 3'!$J200&lt;'Método 3'!$K200,3,IF('Método 3'!$K200='Método 3'!$J200,1,0))</f>
        <v>0</v>
      </c>
      <c r="V200" s="4">
        <f>(1/'Método 3'!$Q200)*3+(1/'Método 3'!$R200)*1</f>
        <v>1.5850651012053674</v>
      </c>
      <c r="W200" s="4">
        <f>(1/'Método 3'!$S200)*3+(1/'Método 3'!$R200)*1</f>
        <v>0.94977399363202197</v>
      </c>
      <c r="X200" s="4">
        <f>COUNTIF($G$1:G199,G200)+1</f>
        <v>11</v>
      </c>
      <c r="Y200" s="4">
        <f>COUNTIF($H$1:H199,H200)+1</f>
        <v>3</v>
      </c>
      <c r="Z200" s="2">
        <f>IFERROR(AVERAGEIFS($T$1:T199,$G$1:G199,G200,$X$1:X199,"&gt;="&amp;(X200-5)),"")</f>
        <v>1.6</v>
      </c>
      <c r="AA200" s="2">
        <f>IFERROR(AVERAGEIFS($U$1:U199,$H$1:H199,H200,$Y$1:Y199,"&gt;="&amp;(Y200-5)),"")</f>
        <v>0.5</v>
      </c>
      <c r="AB200" s="2">
        <f>IFERROR(AVERAGEIFS($V$1:V199,$J$1:J199,J200,$Z$1:Z199,"&gt;="&amp;(Z200-5)),"")</f>
        <v>1.5633808753030198</v>
      </c>
      <c r="AC200" s="2">
        <f>IFERROR(AVERAGEIFS($W$1:W199,$K$1:K199,K200,$AA$1:AA199,"&gt;="&amp;(AA200-5)),"")</f>
        <v>1.0870437184162631</v>
      </c>
      <c r="AD200" s="13">
        <f>Tabela53[[#This Row],[md_exPT_H_6]]-Tabela53[[#This Row],[md_exPT_A_6]]</f>
        <v>0.47633715688675671</v>
      </c>
      <c r="AE200" s="14">
        <f>IF(Tabela53[[#This Row],[HT_Goals_H]]&gt;Tabela53[[#This Row],[HT_Goals_A]],Tabela53[[#This Row],[HT_Odds_H]]-1,-1)</f>
        <v>1.38</v>
      </c>
      <c r="AF200" s="14">
        <f>IF(Tabela53[[#This Row],[HT_Goals_H]]=Tabela53[[#This Row],[HT_Goals_A]],Tabela53[[#This Row],[HT_Odds_H]]-1,-1)</f>
        <v>-1</v>
      </c>
      <c r="AG200" s="14">
        <f>IF(Tabela53[[#This Row],[HT_Goals_H]]&lt;Tabela53[[#This Row],[HT_Goals_A]],Tabela53[[#This Row],[HT_Odds_H]]-1,-1)</f>
        <v>-1</v>
      </c>
      <c r="AH200" s="20">
        <f>IF(AND(Tabela53[[#This Row],[Método 1]]=1,Tabela53[[#This Row],[Pontos_H_HT]]=3),(Tabela53[[#This Row],[HT_Odds_H]]-1),IF(AND(Tabela53[[#This Row],[Método 1]]=1,Tabela53[[#This Row],[Pontos_H_HT]]&lt;&gt;3),(-1),0))</f>
        <v>1.38</v>
      </c>
      <c r="AI200" s="13">
        <f>IF(AND(Tabela53[[#This Row],[Odd_real_HHT]]&gt;2.5,Tabela53[[#This Row],[Odd_real_HHT]]&lt;3.3,Tabela53[[#This Row],[xpPT_H_HT]]&gt;1.39,Tabela53[[#This Row],[xpPT_H_HT]]&lt;1.59),1,0)</f>
        <v>1</v>
      </c>
      <c r="AJ20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00" s="28">
        <f>IF(Tabela53[[#This Row],[Método 1]]=1,0,IF(Tabela53[[#This Row],[dif_xp_H_A]]&lt;=0.354,1,IF(Tabela53[[#This Row],[dif_xp_H_A]]&gt;=0.499,1,0)))</f>
        <v>0</v>
      </c>
      <c r="AL200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200" s="29">
        <f>IF(AND(Tabela53[[#This Row],[dif_xp_H_A]]&gt;0.354,(Tabela53[[#This Row],[dif_xp_H_A]]&lt;0.499)),1,0)</f>
        <v>1</v>
      </c>
    </row>
    <row r="201" spans="1:39" x14ac:dyDescent="0.3">
      <c r="A201" s="25">
        <v>70</v>
      </c>
      <c r="B201" s="26">
        <v>1588661</v>
      </c>
      <c r="C201" s="13" t="s">
        <v>14</v>
      </c>
      <c r="D201" s="13" t="s">
        <v>56</v>
      </c>
      <c r="E201" s="27">
        <v>44709.6875</v>
      </c>
      <c r="F201" s="13">
        <v>8</v>
      </c>
      <c r="G201" s="13" t="s">
        <v>34</v>
      </c>
      <c r="H201" s="13" t="s">
        <v>19</v>
      </c>
      <c r="I201" s="13" t="str">
        <f>IF(Tabela53[[#This Row],[HT_Goals_A]]&lt;Tabela53[[#This Row],[HT_Goals_H]],"H",IF(Tabela53[[#This Row],[HT_Goals_A]]=Tabela53[[#This Row],[HT_Goals_H]],"D","A"))</f>
        <v>A</v>
      </c>
      <c r="J201" s="13">
        <v>0</v>
      </c>
      <c r="K201" s="13">
        <v>1</v>
      </c>
      <c r="L201" s="13">
        <v>1</v>
      </c>
      <c r="M201" s="13">
        <v>4.24</v>
      </c>
      <c r="N201" s="13">
        <v>2.06</v>
      </c>
      <c r="O201" s="13">
        <v>2.86</v>
      </c>
      <c r="P201" s="4">
        <f>((1/'Método 3'!$M201)+(1/'Método 3'!$N201)+(1/'Método 3'!$O201)-1)</f>
        <v>7.0936299458006724E-2</v>
      </c>
      <c r="Q201" s="4">
        <f>'Método 3'!$M201*(1+'Método 3'!$P201)</f>
        <v>4.5407699097019485</v>
      </c>
      <c r="R201" s="4">
        <f>'Método 3'!$N201*(1+'Método 3'!$P201)</f>
        <v>2.2061287768834941</v>
      </c>
      <c r="S201" s="4">
        <f>'Método 3'!$O201*(1+'Método 3'!$P201)</f>
        <v>3.0628778164498991</v>
      </c>
      <c r="T201" s="4">
        <f>IF('Método 3'!$J201&gt;'Método 3'!$K201,3,IF('Método 3'!$K201='Método 3'!$J201,1,0))</f>
        <v>0</v>
      </c>
      <c r="U201" s="4">
        <f>IF('Método 3'!$J201&lt;'Método 3'!$K201,3,IF('Método 3'!$K201='Método 3'!$J201,1,0))</f>
        <v>3</v>
      </c>
      <c r="V201" s="4">
        <f>(1/'Método 3'!$Q201)*3+(1/'Método 3'!$R201)*1</f>
        <v>1.1139636070034837</v>
      </c>
      <c r="W201" s="4">
        <f>(1/'Método 3'!$S201)*3+(1/'Método 3'!$R201)*1</f>
        <v>1.4327536968645804</v>
      </c>
      <c r="X201" s="4">
        <f>COUNTIF($G$1:G200,G201)+1</f>
        <v>10</v>
      </c>
      <c r="Y201" s="4">
        <f>COUNTIF($H$1:H200,H201)+1</f>
        <v>10</v>
      </c>
      <c r="Z201" s="2">
        <f>IFERROR(AVERAGEIFS($T$1:T200,$G$1:G200,G201,$X$1:X200,"&gt;="&amp;(X201-5)),"")</f>
        <v>1</v>
      </c>
      <c r="AA201" s="2">
        <f>IFERROR(AVERAGEIFS($U$1:U200,$H$1:H200,H201,$Y$1:Y200,"&gt;="&amp;(Y201-5)),"")</f>
        <v>1.6</v>
      </c>
      <c r="AB201" s="2">
        <f>IFERROR(AVERAGEIFS($V$1:V200,$J$1:J200,J201,$Z$1:Z200,"&gt;="&amp;(Z201-5)),"")</f>
        <v>1.4175409906957661</v>
      </c>
      <c r="AC201" s="2">
        <f>IFERROR(AVERAGEIFS($W$1:W200,$K$1:K200,K201,$AA$1:AA200,"&gt;="&amp;(AA201-5)),"")</f>
        <v>1.1159517689359348</v>
      </c>
      <c r="AD201" s="13">
        <f>Tabela53[[#This Row],[md_exPT_H_6]]-Tabela53[[#This Row],[md_exPT_A_6]]</f>
        <v>0.30158922175983127</v>
      </c>
      <c r="AE201" s="14">
        <f>IF(Tabela53[[#This Row],[HT_Goals_H]]&gt;Tabela53[[#This Row],[HT_Goals_A]],Tabela53[[#This Row],[HT_Odds_H]]-1,-1)</f>
        <v>-1</v>
      </c>
      <c r="AF201" s="14">
        <f>IF(Tabela53[[#This Row],[HT_Goals_H]]=Tabela53[[#This Row],[HT_Goals_A]],Tabela53[[#This Row],[HT_Odds_H]]-1,-1)</f>
        <v>-1</v>
      </c>
      <c r="AG201" s="14">
        <f>IF(Tabela53[[#This Row],[HT_Goals_H]]&lt;Tabela53[[#This Row],[HT_Goals_A]],Tabela53[[#This Row],[HT_Odds_H]]-1,-1)</f>
        <v>3.24</v>
      </c>
      <c r="AH20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1" s="13">
        <f>IF(AND(Tabela53[[#This Row],[Odd_real_HHT]]&gt;2.5,Tabela53[[#This Row],[Odd_real_HHT]]&lt;3.3,Tabela53[[#This Row],[xpPT_H_HT]]&gt;1.39,Tabela53[[#This Row],[xpPT_H_HT]]&lt;1.59),1,0)</f>
        <v>0</v>
      </c>
      <c r="AJ20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01" s="28">
        <f>IF(Tabela53[[#This Row],[Método 1]]=1,0,IF(Tabela53[[#This Row],[dif_xp_H_A]]&lt;=0.354,1,IF(Tabela53[[#This Row],[dif_xp_H_A]]&gt;=0.499,1,0)))</f>
        <v>1</v>
      </c>
      <c r="AL20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1" s="29">
        <f>IF(AND(Tabela53[[#This Row],[dif_xp_H_A]]&gt;0.354,(Tabela53[[#This Row],[dif_xp_H_A]]&lt;0.499)),1,0)</f>
        <v>0</v>
      </c>
    </row>
    <row r="202" spans="1:39" x14ac:dyDescent="0.3">
      <c r="A202" s="25">
        <v>71</v>
      </c>
      <c r="B202" s="26">
        <v>1588656</v>
      </c>
      <c r="C202" s="13" t="s">
        <v>14</v>
      </c>
      <c r="D202" s="13" t="s">
        <v>56</v>
      </c>
      <c r="E202" s="27">
        <v>44709.791666666657</v>
      </c>
      <c r="F202" s="13">
        <v>8</v>
      </c>
      <c r="G202" s="13" t="s">
        <v>28</v>
      </c>
      <c r="H202" s="13" t="s">
        <v>58</v>
      </c>
      <c r="I202" s="13" t="str">
        <f>IF(Tabela53[[#This Row],[HT_Goals_A]]&lt;Tabela53[[#This Row],[HT_Goals_H]],"H",IF(Tabela53[[#This Row],[HT_Goals_A]]=Tabela53[[#This Row],[HT_Goals_H]],"D","A"))</f>
        <v>H</v>
      </c>
      <c r="J202" s="13">
        <v>2</v>
      </c>
      <c r="K202" s="13">
        <v>1</v>
      </c>
      <c r="L202" s="13">
        <v>3</v>
      </c>
      <c r="M202" s="13">
        <v>2.2999999999999998</v>
      </c>
      <c r="N202" s="13">
        <v>2.16</v>
      </c>
      <c r="O202" s="13">
        <v>5.8</v>
      </c>
      <c r="P202" s="4">
        <f>((1/'Método 3'!$M202)+(1/'Método 3'!$N202)+(1/'Método 3'!$O202)-1)</f>
        <v>7.0159364762063525E-2</v>
      </c>
      <c r="Q202" s="4">
        <f>'Método 3'!$M202*(1+'Método 3'!$P202)</f>
        <v>2.4613665389527459</v>
      </c>
      <c r="R202" s="4">
        <f>'Método 3'!$N202*(1+'Método 3'!$P202)</f>
        <v>2.3115442278860572</v>
      </c>
      <c r="S202" s="4">
        <f>'Método 3'!$O202*(1+'Método 3'!$P202)</f>
        <v>6.2069243156199683</v>
      </c>
      <c r="T202" s="4">
        <f>IF('Método 3'!$J202&gt;'Método 3'!$K202,3,IF('Método 3'!$K202='Método 3'!$J202,1,0))</f>
        <v>3</v>
      </c>
      <c r="U202" s="4">
        <f>IF('Método 3'!$J202&lt;'Método 3'!$K202,3,IF('Método 3'!$K202='Método 3'!$J202,1,0))</f>
        <v>0</v>
      </c>
      <c r="V202" s="4">
        <f>(1/'Método 3'!$Q202)*3+(1/'Método 3'!$R202)*1</f>
        <v>1.6514463613957711</v>
      </c>
      <c r="W202" s="4">
        <f>(1/'Método 3'!$S202)*3+(1/'Método 3'!$R202)*1</f>
        <v>0.91594240498119073</v>
      </c>
      <c r="X202" s="4">
        <f>COUNTIF($G$1:G201,G202)+1</f>
        <v>11</v>
      </c>
      <c r="Y202" s="4">
        <f>COUNTIF($H$1:H201,H202)+1</f>
        <v>4</v>
      </c>
      <c r="Z202" s="2">
        <f>IFERROR(AVERAGEIFS($T$1:T201,$G$1:G201,G202,$X$1:X201,"&gt;="&amp;(X202-5)),"")</f>
        <v>1.2</v>
      </c>
      <c r="AA202" s="2">
        <f>IFERROR(AVERAGEIFS($U$1:U201,$H$1:H201,H202,$Y$1:Y201,"&gt;="&amp;(Y202-5)),"")</f>
        <v>1.6666666666666667</v>
      </c>
      <c r="AB202" s="2">
        <f>IFERROR(AVERAGEIFS($V$1:V201,$J$1:J201,J202,$Z$1:Z201,"&gt;="&amp;(Z202-5)),"")</f>
        <v>1.5643665219349445</v>
      </c>
      <c r="AC202" s="2">
        <f>IFERROR(AVERAGEIFS($W$1:W201,$K$1:K201,K202,$AA$1:AA201,"&gt;="&amp;(AA202-5)),"")</f>
        <v>1.12090179905982</v>
      </c>
      <c r="AD202" s="13">
        <f>Tabela53[[#This Row],[md_exPT_H_6]]-Tabela53[[#This Row],[md_exPT_A_6]]</f>
        <v>0.44346472287512451</v>
      </c>
      <c r="AE202" s="14">
        <f>IF(Tabela53[[#This Row],[HT_Goals_H]]&gt;Tabela53[[#This Row],[HT_Goals_A]],Tabela53[[#This Row],[HT_Odds_H]]-1,-1)</f>
        <v>1.2999999999999998</v>
      </c>
      <c r="AF202" s="14">
        <f>IF(Tabela53[[#This Row],[HT_Goals_H]]=Tabela53[[#This Row],[HT_Goals_A]],Tabela53[[#This Row],[HT_Odds_H]]-1,-1)</f>
        <v>-1</v>
      </c>
      <c r="AG202" s="14">
        <f>IF(Tabela53[[#This Row],[HT_Goals_H]]&lt;Tabela53[[#This Row],[HT_Goals_A]],Tabela53[[#This Row],[HT_Odds_H]]-1,-1)</f>
        <v>-1</v>
      </c>
      <c r="AH20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2" s="13">
        <f>IF(AND(Tabela53[[#This Row],[Odd_real_HHT]]&gt;2.5,Tabela53[[#This Row],[Odd_real_HHT]]&lt;3.3,Tabela53[[#This Row],[xpPT_H_HT]]&gt;1.39,Tabela53[[#This Row],[xpPT_H_HT]]&lt;1.59),1,0)</f>
        <v>0</v>
      </c>
      <c r="AJ20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02" s="28">
        <f>IF(Tabela53[[#This Row],[Método 1]]=1,0,IF(Tabela53[[#This Row],[dif_xp_H_A]]&lt;=0.354,1,IF(Tabela53[[#This Row],[dif_xp_H_A]]&gt;=0.499,1,0)))</f>
        <v>0</v>
      </c>
      <c r="AL202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202" s="29">
        <f>IF(AND(Tabela53[[#This Row],[dif_xp_H_A]]&gt;0.354,(Tabela53[[#This Row],[dif_xp_H_A]]&lt;0.499)),1,0)</f>
        <v>1</v>
      </c>
    </row>
    <row r="203" spans="1:39" x14ac:dyDescent="0.3">
      <c r="A203" s="25">
        <v>72</v>
      </c>
      <c r="B203" s="26">
        <v>1588660</v>
      </c>
      <c r="C203" s="13" t="s">
        <v>14</v>
      </c>
      <c r="D203" s="13" t="s">
        <v>56</v>
      </c>
      <c r="E203" s="27">
        <v>44709.854166666657</v>
      </c>
      <c r="F203" s="13">
        <v>8</v>
      </c>
      <c r="G203" s="13" t="s">
        <v>21</v>
      </c>
      <c r="H203" s="13" t="s">
        <v>60</v>
      </c>
      <c r="I203" s="13" t="str">
        <f>IF(Tabela53[[#This Row],[HT_Goals_A]]&lt;Tabela53[[#This Row],[HT_Goals_H]],"H",IF(Tabela53[[#This Row],[HT_Goals_A]]=Tabela53[[#This Row],[HT_Goals_H]],"D","A"))</f>
        <v>D</v>
      </c>
      <c r="J203" s="13">
        <v>0</v>
      </c>
      <c r="K203" s="13">
        <v>0</v>
      </c>
      <c r="L203" s="13">
        <v>0</v>
      </c>
      <c r="M203" s="13">
        <v>2.44</v>
      </c>
      <c r="N203" s="13">
        <v>2.0699999999999998</v>
      </c>
      <c r="O203" s="13">
        <v>5.65</v>
      </c>
      <c r="P203" s="4">
        <f>((1/'Método 3'!$M203)+(1/'Método 3'!$N203)+(1/'Método 3'!$O203)-1)</f>
        <v>6.9919003455861883E-2</v>
      </c>
      <c r="Q203" s="4">
        <f>'Método 3'!$M203*(1+'Método 3'!$P203)</f>
        <v>2.610602368432303</v>
      </c>
      <c r="R203" s="4">
        <f>'Método 3'!$N203*(1+'Método 3'!$P203)</f>
        <v>2.214732337153634</v>
      </c>
      <c r="S203" s="4">
        <f>'Método 3'!$O203*(1+'Método 3'!$P203)</f>
        <v>6.0450423695256204</v>
      </c>
      <c r="T203" s="4">
        <f>IF('Método 3'!$J203&gt;'Método 3'!$K203,3,IF('Método 3'!$K203='Método 3'!$J203,1,0))</f>
        <v>1</v>
      </c>
      <c r="U203" s="4">
        <f>IF('Método 3'!$J203&lt;'Método 3'!$K203,3,IF('Método 3'!$K203='Método 3'!$J203,1,0))</f>
        <v>1</v>
      </c>
      <c r="V203" s="4">
        <f>(1/'Método 3'!$Q203)*3+(1/'Método 3'!$R203)*1</f>
        <v>1.6006819008066868</v>
      </c>
      <c r="W203" s="4">
        <f>(1/'Método 3'!$S203)*3+(1/'Método 3'!$R203)*1</f>
        <v>0.94779626821431717</v>
      </c>
      <c r="X203" s="4">
        <f>COUNTIF($G$1:G202,G203)+1</f>
        <v>10</v>
      </c>
      <c r="Y203" s="4">
        <f>COUNTIF($H$1:H202,H203)+1</f>
        <v>4</v>
      </c>
      <c r="Z203" s="2">
        <f>IFERROR(AVERAGEIFS($T$1:T202,$G$1:G202,G203,$X$1:X202,"&gt;="&amp;(X203-5)),"")</f>
        <v>0.6</v>
      </c>
      <c r="AA203" s="2">
        <f>IFERROR(AVERAGEIFS($U$1:U202,$H$1:H202,H203,$Y$1:Y202,"&gt;="&amp;(Y203-5)),"")</f>
        <v>0.66666666666666663</v>
      </c>
      <c r="AB203" s="2">
        <f>IFERROR(AVERAGEIFS($V$1:V202,$J$1:J202,J203,$Z$1:Z202,"&gt;="&amp;(Z203-5)),"")</f>
        <v>1.413926974223239</v>
      </c>
      <c r="AC203" s="2">
        <f>IFERROR(AVERAGEIFS($W$1:W202,$K$1:K202,K203,$AA$1:AA202,"&gt;="&amp;(AA203-5)),"")</f>
        <v>1.0856979368007313</v>
      </c>
      <c r="AD203" s="13">
        <f>Tabela53[[#This Row],[md_exPT_H_6]]-Tabela53[[#This Row],[md_exPT_A_6]]</f>
        <v>0.32822903742250764</v>
      </c>
      <c r="AE203" s="14">
        <f>IF(Tabela53[[#This Row],[HT_Goals_H]]&gt;Tabela53[[#This Row],[HT_Goals_A]],Tabela53[[#This Row],[HT_Odds_H]]-1,-1)</f>
        <v>-1</v>
      </c>
      <c r="AF203" s="14">
        <f>IF(Tabela53[[#This Row],[HT_Goals_H]]=Tabela53[[#This Row],[HT_Goals_A]],Tabela53[[#This Row],[HT_Odds_H]]-1,-1)</f>
        <v>1.44</v>
      </c>
      <c r="AG203" s="14">
        <f>IF(Tabela53[[#This Row],[HT_Goals_H]]&lt;Tabela53[[#This Row],[HT_Goals_A]],Tabela53[[#This Row],[HT_Odds_H]]-1,-1)</f>
        <v>-1</v>
      </c>
      <c r="AH20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3" s="13">
        <f>IF(AND(Tabela53[[#This Row],[Odd_real_HHT]]&gt;2.5,Tabela53[[#This Row],[Odd_real_HHT]]&lt;3.3,Tabela53[[#This Row],[xpPT_H_HT]]&gt;1.39,Tabela53[[#This Row],[xpPT_H_HT]]&lt;1.59),1,0)</f>
        <v>0</v>
      </c>
      <c r="AJ203" s="28">
        <f>IF(AND(Tabela53[[#This Row],[Método_2]]=1,Tabela53[[#This Row],[Pontos_H_HT]]=1),(Tabela53[[#This Row],[HT_Odds_D]]-1),IF(AND(Tabela53[[#This Row],[Método_2]]=1,Tabela53[[#This Row],[Pontos_H_HT]]&lt;&gt;1),(-1),0))</f>
        <v>1.0699999999999998</v>
      </c>
      <c r="AK203" s="28">
        <f>IF(Tabela53[[#This Row],[Método 1]]=1,0,IF(Tabela53[[#This Row],[dif_xp_H_A]]&lt;=0.354,1,IF(Tabela53[[#This Row],[dif_xp_H_A]]&gt;=0.499,1,0)))</f>
        <v>1</v>
      </c>
      <c r="AL20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3" s="29">
        <f>IF(AND(Tabela53[[#This Row],[dif_xp_H_A]]&gt;0.354,(Tabela53[[#This Row],[dif_xp_H_A]]&lt;0.499)),1,0)</f>
        <v>0</v>
      </c>
    </row>
    <row r="204" spans="1:39" x14ac:dyDescent="0.3">
      <c r="A204" s="25">
        <v>73</v>
      </c>
      <c r="B204" s="26">
        <v>1588658</v>
      </c>
      <c r="C204" s="13" t="s">
        <v>14</v>
      </c>
      <c r="D204" s="13" t="s">
        <v>56</v>
      </c>
      <c r="E204" s="27">
        <v>44710.666666666657</v>
      </c>
      <c r="F204" s="13">
        <v>8</v>
      </c>
      <c r="G204" s="13" t="s">
        <v>31</v>
      </c>
      <c r="H204" s="13" t="s">
        <v>16</v>
      </c>
      <c r="I204" s="13" t="str">
        <f>IF(Tabela53[[#This Row],[HT_Goals_A]]&lt;Tabela53[[#This Row],[HT_Goals_H]],"H",IF(Tabela53[[#This Row],[HT_Goals_A]]=Tabela53[[#This Row],[HT_Goals_H]],"D","A"))</f>
        <v>D</v>
      </c>
      <c r="J204" s="13">
        <v>0</v>
      </c>
      <c r="K204" s="13">
        <v>0</v>
      </c>
      <c r="L204" s="13">
        <v>0</v>
      </c>
      <c r="M204" s="13">
        <v>4.95</v>
      </c>
      <c r="N204" s="13">
        <v>2.04</v>
      </c>
      <c r="O204" s="13">
        <v>2.61</v>
      </c>
      <c r="P204" s="4">
        <f>((1/'Método 3'!$M204)+(1/'Método 3'!$N204)+(1/'Método 3'!$O204)-1)</f>
        <v>7.5358042903681977E-2</v>
      </c>
      <c r="Q204" s="4">
        <f>'Método 3'!$M204*(1+'Método 3'!$P204)</f>
        <v>5.3230223123732259</v>
      </c>
      <c r="R204" s="4">
        <f>'Método 3'!$N204*(1+'Método 3'!$P204)</f>
        <v>2.1937304075235113</v>
      </c>
      <c r="S204" s="4">
        <f>'Método 3'!$O204*(1+'Método 3'!$P204)</f>
        <v>2.80668449197861</v>
      </c>
      <c r="T204" s="4">
        <f>IF('Método 3'!$J204&gt;'Método 3'!$K204,3,IF('Método 3'!$K204='Método 3'!$J204,1,0))</f>
        <v>1</v>
      </c>
      <c r="U204" s="4">
        <f>IF('Método 3'!$J204&lt;'Método 3'!$K204,3,IF('Método 3'!$K204='Método 3'!$J204,1,0))</f>
        <v>1</v>
      </c>
      <c r="V204" s="4">
        <f>(1/'Método 3'!$Q204)*3+(1/'Método 3'!$R204)*1</f>
        <v>1.0194341240354385</v>
      </c>
      <c r="W204" s="4">
        <f>(1/'Método 3'!$S204)*3+(1/'Método 3'!$R204)*1</f>
        <v>1.5247213489568445</v>
      </c>
      <c r="X204" s="4">
        <f>COUNTIF($G$1:G203,G204)+1</f>
        <v>12</v>
      </c>
      <c r="Y204" s="4">
        <f>COUNTIF($H$1:H203,H204)+1</f>
        <v>11</v>
      </c>
      <c r="Z204" s="2">
        <f>IFERROR(AVERAGEIFS($T$1:T203,$G$1:G203,G204,$X$1:X203,"&gt;="&amp;(X204-5)),"")</f>
        <v>2.2000000000000002</v>
      </c>
      <c r="AA204" s="2">
        <f>IFERROR(AVERAGEIFS($U$1:U203,$H$1:H203,H204,$Y$1:Y203,"&gt;="&amp;(Y204-5)),"")</f>
        <v>1.8</v>
      </c>
      <c r="AB204" s="2">
        <f>IFERROR(AVERAGEIFS($V$1:V203,$J$1:J203,J204,$Z$1:Z203,"&gt;="&amp;(Z204-5)),"")</f>
        <v>1.4161240910065735</v>
      </c>
      <c r="AC204" s="2">
        <f>IFERROR(AVERAGEIFS($W$1:W203,$K$1:K203,K204,$AA$1:AA203,"&gt;="&amp;(AA204-5)),"")</f>
        <v>1.084359085649407</v>
      </c>
      <c r="AD204" s="13">
        <f>Tabela53[[#This Row],[md_exPT_H_6]]-Tabela53[[#This Row],[md_exPT_A_6]]</f>
        <v>0.33176500535716658</v>
      </c>
      <c r="AE204" s="14">
        <f>IF(Tabela53[[#This Row],[HT_Goals_H]]&gt;Tabela53[[#This Row],[HT_Goals_A]],Tabela53[[#This Row],[HT_Odds_H]]-1,-1)</f>
        <v>-1</v>
      </c>
      <c r="AF204" s="14">
        <f>IF(Tabela53[[#This Row],[HT_Goals_H]]=Tabela53[[#This Row],[HT_Goals_A]],Tabela53[[#This Row],[HT_Odds_H]]-1,-1)</f>
        <v>3.95</v>
      </c>
      <c r="AG204" s="14">
        <f>IF(Tabela53[[#This Row],[HT_Goals_H]]&lt;Tabela53[[#This Row],[HT_Goals_A]],Tabela53[[#This Row],[HT_Odds_H]]-1,-1)</f>
        <v>-1</v>
      </c>
      <c r="AH20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4" s="13">
        <f>IF(AND(Tabela53[[#This Row],[Odd_real_HHT]]&gt;2.5,Tabela53[[#This Row],[Odd_real_HHT]]&lt;3.3,Tabela53[[#This Row],[xpPT_H_HT]]&gt;1.39,Tabela53[[#This Row],[xpPT_H_HT]]&lt;1.59),1,0)</f>
        <v>0</v>
      </c>
      <c r="AJ204" s="28">
        <f>IF(AND(Tabela53[[#This Row],[Método_2]]=1,Tabela53[[#This Row],[Pontos_H_HT]]=1),(Tabela53[[#This Row],[HT_Odds_D]]-1),IF(AND(Tabela53[[#This Row],[Método_2]]=1,Tabela53[[#This Row],[Pontos_H_HT]]&lt;&gt;1),(-1),0))</f>
        <v>1.04</v>
      </c>
      <c r="AK204" s="28">
        <f>IF(Tabela53[[#This Row],[Método 1]]=1,0,IF(Tabela53[[#This Row],[dif_xp_H_A]]&lt;=0.354,1,IF(Tabela53[[#This Row],[dif_xp_H_A]]&gt;=0.499,1,0)))</f>
        <v>1</v>
      </c>
      <c r="AL20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4" s="29">
        <f>IF(AND(Tabela53[[#This Row],[dif_xp_H_A]]&gt;0.354,(Tabela53[[#This Row],[dif_xp_H_A]]&lt;0.499)),1,0)</f>
        <v>0</v>
      </c>
    </row>
    <row r="205" spans="1:39" x14ac:dyDescent="0.3">
      <c r="A205" s="25">
        <v>74</v>
      </c>
      <c r="B205" s="26">
        <v>1588663</v>
      </c>
      <c r="C205" s="13" t="s">
        <v>14</v>
      </c>
      <c r="D205" s="13" t="s">
        <v>56</v>
      </c>
      <c r="E205" s="27">
        <v>44710.666666666657</v>
      </c>
      <c r="F205" s="13">
        <v>8</v>
      </c>
      <c r="G205" s="13" t="s">
        <v>33</v>
      </c>
      <c r="H205" s="13" t="s">
        <v>18</v>
      </c>
      <c r="I205" s="13" t="str">
        <f>IF(Tabela53[[#This Row],[HT_Goals_A]]&lt;Tabela53[[#This Row],[HT_Goals_H]],"H",IF(Tabela53[[#This Row],[HT_Goals_A]]=Tabela53[[#This Row],[HT_Goals_H]],"D","A"))</f>
        <v>H</v>
      </c>
      <c r="J205" s="13">
        <v>1</v>
      </c>
      <c r="K205" s="13">
        <v>0</v>
      </c>
      <c r="L205" s="13">
        <v>1</v>
      </c>
      <c r="M205" s="13">
        <v>3.04</v>
      </c>
      <c r="N205" s="13">
        <v>2.0499999999999998</v>
      </c>
      <c r="O205" s="13">
        <v>3.88</v>
      </c>
      <c r="P205" s="4">
        <f>((1/'Método 3'!$M205)+(1/'Método 3'!$N205)+(1/'Método 3'!$O205)-1)</f>
        <v>7.4484205232719702E-2</v>
      </c>
      <c r="Q205" s="4">
        <f>'Método 3'!$M205*(1+'Método 3'!$P205)</f>
        <v>3.2664319839074678</v>
      </c>
      <c r="R205" s="4">
        <f>'Método 3'!$N205*(1+'Método 3'!$P205)</f>
        <v>2.2026926207270754</v>
      </c>
      <c r="S205" s="4">
        <f>'Método 3'!$O205*(1+'Método 3'!$P205)</f>
        <v>4.1689987163029523</v>
      </c>
      <c r="T205" s="4">
        <f>IF('Método 3'!$J205&gt;'Método 3'!$K205,3,IF('Método 3'!$K205='Método 3'!$J205,1,0))</f>
        <v>3</v>
      </c>
      <c r="U205" s="4">
        <f>IF('Método 3'!$J205&lt;'Método 3'!$K205,3,IF('Método 3'!$K205='Método 3'!$J205,1,0))</f>
        <v>0</v>
      </c>
      <c r="V205" s="4">
        <f>(1/'Método 3'!$Q205)*3+(1/'Método 3'!$R205)*1</f>
        <v>1.3724231367296353</v>
      </c>
      <c r="W205" s="4">
        <f>(1/'Método 3'!$S205)*3+(1/'Método 3'!$R205)*1</f>
        <v>1.1735870552553385</v>
      </c>
      <c r="X205" s="4">
        <f>COUNTIF($G$1:G204,G205)+1</f>
        <v>10</v>
      </c>
      <c r="Y205" s="4">
        <f>COUNTIF($H$1:H204,H205)+1</f>
        <v>11</v>
      </c>
      <c r="Z205" s="2">
        <f>IFERROR(AVERAGEIFS($T$1:T204,$G$1:G204,G205,$X$1:X204,"&gt;="&amp;(X205-5)),"")</f>
        <v>1.6</v>
      </c>
      <c r="AA205" s="2">
        <f>IFERROR(AVERAGEIFS($U$1:U204,$H$1:H204,H205,$Y$1:Y204,"&gt;="&amp;(Y205-5)),"")</f>
        <v>1.2</v>
      </c>
      <c r="AB205" s="2">
        <f>IFERROR(AVERAGEIFS($V$1:V204,$J$1:J204,J205,$Z$1:Z204,"&gt;="&amp;(Z205-5)),"")</f>
        <v>1.4689772581542255</v>
      </c>
      <c r="AC205" s="2">
        <f>IFERROR(AVERAGEIFS($W$1:W204,$K$1:K204,K205,$AA$1:AA204,"&gt;="&amp;(AA205-5)),"")</f>
        <v>1.0885933381812092</v>
      </c>
      <c r="AD205" s="13">
        <f>Tabela53[[#This Row],[md_exPT_H_6]]-Tabela53[[#This Row],[md_exPT_A_6]]</f>
        <v>0.38038391997301635</v>
      </c>
      <c r="AE205" s="14">
        <f>IF(Tabela53[[#This Row],[HT_Goals_H]]&gt;Tabela53[[#This Row],[HT_Goals_A]],Tabela53[[#This Row],[HT_Odds_H]]-1,-1)</f>
        <v>2.04</v>
      </c>
      <c r="AF205" s="14">
        <f>IF(Tabela53[[#This Row],[HT_Goals_H]]=Tabela53[[#This Row],[HT_Goals_A]],Tabela53[[#This Row],[HT_Odds_H]]-1,-1)</f>
        <v>-1</v>
      </c>
      <c r="AG205" s="14">
        <f>IF(Tabela53[[#This Row],[HT_Goals_H]]&lt;Tabela53[[#This Row],[HT_Goals_A]],Tabela53[[#This Row],[HT_Odds_H]]-1,-1)</f>
        <v>-1</v>
      </c>
      <c r="AH20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5" s="13">
        <f>IF(AND(Tabela53[[#This Row],[Odd_real_HHT]]&gt;2.5,Tabela53[[#This Row],[Odd_real_HHT]]&lt;3.3,Tabela53[[#This Row],[xpPT_H_HT]]&gt;1.39,Tabela53[[#This Row],[xpPT_H_HT]]&lt;1.59),1,0)</f>
        <v>0</v>
      </c>
      <c r="AJ20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05" s="28">
        <f>IF(Tabela53[[#This Row],[Método 1]]=1,0,IF(Tabela53[[#This Row],[dif_xp_H_A]]&lt;=0.354,1,IF(Tabela53[[#This Row],[dif_xp_H_A]]&gt;=0.499,1,0)))</f>
        <v>0</v>
      </c>
      <c r="AL205" s="29">
        <f>IF(AND(Tabela53[[#This Row],[Método_3]]=1,Tabela53[[#This Row],[Pontos_H_HT]]=3),(Tabela53[[#This Row],[HT_Odds_H]]-1),IF(AND(Tabela53[[#This Row],[Método_3]]=1,Tabela53[[#This Row],[Pontos_H_HT]]&lt;&gt;3),(-1),0))</f>
        <v>2.04</v>
      </c>
      <c r="AM205" s="29">
        <f>IF(AND(Tabela53[[#This Row],[dif_xp_H_A]]&gt;0.354,(Tabela53[[#This Row],[dif_xp_H_A]]&lt;0.499)),1,0)</f>
        <v>1</v>
      </c>
    </row>
    <row r="206" spans="1:39" x14ac:dyDescent="0.3">
      <c r="A206" s="25">
        <v>75</v>
      </c>
      <c r="B206" s="26">
        <v>1588655</v>
      </c>
      <c r="C206" s="13" t="s">
        <v>14</v>
      </c>
      <c r="D206" s="13" t="s">
        <v>56</v>
      </c>
      <c r="E206" s="27">
        <v>44710.75</v>
      </c>
      <c r="F206" s="13">
        <v>8</v>
      </c>
      <c r="G206" s="13" t="s">
        <v>26</v>
      </c>
      <c r="H206" s="13" t="s">
        <v>23</v>
      </c>
      <c r="I206" s="13" t="str">
        <f>IF(Tabela53[[#This Row],[HT_Goals_A]]&lt;Tabela53[[#This Row],[HT_Goals_H]],"H",IF(Tabela53[[#This Row],[HT_Goals_A]]=Tabela53[[#This Row],[HT_Goals_H]],"D","A"))</f>
        <v>D</v>
      </c>
      <c r="J206" s="13">
        <v>1</v>
      </c>
      <c r="K206" s="13">
        <v>1</v>
      </c>
      <c r="L206" s="13">
        <v>2</v>
      </c>
      <c r="M206" s="13">
        <v>4.55</v>
      </c>
      <c r="N206" s="13">
        <v>2.13</v>
      </c>
      <c r="O206" s="13">
        <v>2.59</v>
      </c>
      <c r="P206" s="4">
        <f>((1/'Método 3'!$M206)+(1/'Método 3'!$N206)+(1/'Método 3'!$O206)-1)</f>
        <v>7.5364173955723146E-2</v>
      </c>
      <c r="Q206" s="4">
        <f>'Método 3'!$M206*(1+'Método 3'!$P206)</f>
        <v>4.8929069914985401</v>
      </c>
      <c r="R206" s="4">
        <f>'Método 3'!$N206*(1+'Método 3'!$P206)</f>
        <v>2.2905256905256901</v>
      </c>
      <c r="S206" s="4">
        <f>'Método 3'!$O206*(1+'Método 3'!$P206)</f>
        <v>2.785193210545323</v>
      </c>
      <c r="T206" s="4">
        <f>IF('Método 3'!$J206&gt;'Método 3'!$K206,3,IF('Método 3'!$K206='Método 3'!$J206,1,0))</f>
        <v>1</v>
      </c>
      <c r="U206" s="4">
        <f>IF('Método 3'!$J206&lt;'Método 3'!$K206,3,IF('Método 3'!$K206='Método 3'!$J206,1,0))</f>
        <v>1</v>
      </c>
      <c r="V206" s="4">
        <f>(1/'Método 3'!$Q206)*3+(1/'Método 3'!$R206)*1</f>
        <v>1.049713441041467</v>
      </c>
      <c r="W206" s="4">
        <f>(1/'Método 3'!$S206)*3+(1/'Método 3'!$R206)*1</f>
        <v>1.5137055574284901</v>
      </c>
      <c r="X206" s="4">
        <f>COUNTIF($G$1:G205,G206)+1</f>
        <v>10</v>
      </c>
      <c r="Y206" s="4">
        <f>COUNTIF($H$1:H205,H206)+1</f>
        <v>10</v>
      </c>
      <c r="Z206" s="2">
        <f>IFERROR(AVERAGEIFS($T$1:T205,$G$1:G205,G206,$X$1:X205,"&gt;="&amp;(X206-5)),"")</f>
        <v>1.2</v>
      </c>
      <c r="AA206" s="2">
        <f>IFERROR(AVERAGEIFS($U$1:U205,$H$1:H205,H206,$Y$1:Y205,"&gt;="&amp;(Y206-5)),"")</f>
        <v>1</v>
      </c>
      <c r="AB206" s="2">
        <f>IFERROR(AVERAGEIFS($V$1:V205,$J$1:J205,J206,$Z$1:Z205,"&gt;="&amp;(Z206-5)),"")</f>
        <v>1.4675979135624457</v>
      </c>
      <c r="AC206" s="2">
        <f>IFERROR(AVERAGEIFS($W$1:W205,$K$1:K205,K206,$AA$1:AA205,"&gt;="&amp;(AA206-5)),"")</f>
        <v>1.1177485776124565</v>
      </c>
      <c r="AD206" s="13">
        <f>Tabela53[[#This Row],[md_exPT_H_6]]-Tabela53[[#This Row],[md_exPT_A_6]]</f>
        <v>0.34984933594998924</v>
      </c>
      <c r="AE206" s="14">
        <f>IF(Tabela53[[#This Row],[HT_Goals_H]]&gt;Tabela53[[#This Row],[HT_Goals_A]],Tabela53[[#This Row],[HT_Odds_H]]-1,-1)</f>
        <v>-1</v>
      </c>
      <c r="AF206" s="14">
        <f>IF(Tabela53[[#This Row],[HT_Goals_H]]=Tabela53[[#This Row],[HT_Goals_A]],Tabela53[[#This Row],[HT_Odds_H]]-1,-1)</f>
        <v>3.55</v>
      </c>
      <c r="AG206" s="14">
        <f>IF(Tabela53[[#This Row],[HT_Goals_H]]&lt;Tabela53[[#This Row],[HT_Goals_A]],Tabela53[[#This Row],[HT_Odds_H]]-1,-1)</f>
        <v>-1</v>
      </c>
      <c r="AH20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6" s="13">
        <f>IF(AND(Tabela53[[#This Row],[Odd_real_HHT]]&gt;2.5,Tabela53[[#This Row],[Odd_real_HHT]]&lt;3.3,Tabela53[[#This Row],[xpPT_H_HT]]&gt;1.39,Tabela53[[#This Row],[xpPT_H_HT]]&lt;1.59),1,0)</f>
        <v>0</v>
      </c>
      <c r="AJ206" s="28">
        <f>IF(AND(Tabela53[[#This Row],[Método_2]]=1,Tabela53[[#This Row],[Pontos_H_HT]]=1),(Tabela53[[#This Row],[HT_Odds_D]]-1),IF(AND(Tabela53[[#This Row],[Método_2]]=1,Tabela53[[#This Row],[Pontos_H_HT]]&lt;&gt;1),(-1),0))</f>
        <v>1.1299999999999999</v>
      </c>
      <c r="AK206" s="28">
        <f>IF(Tabela53[[#This Row],[Método 1]]=1,0,IF(Tabela53[[#This Row],[dif_xp_H_A]]&lt;=0.354,1,IF(Tabela53[[#This Row],[dif_xp_H_A]]&gt;=0.499,1,0)))</f>
        <v>1</v>
      </c>
      <c r="AL20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6" s="29">
        <f>IF(AND(Tabela53[[#This Row],[dif_xp_H_A]]&gt;0.354,(Tabela53[[#This Row],[dif_xp_H_A]]&lt;0.499)),1,0)</f>
        <v>0</v>
      </c>
    </row>
    <row r="207" spans="1:39" x14ac:dyDescent="0.3">
      <c r="A207" s="25">
        <v>76</v>
      </c>
      <c r="B207" s="26">
        <v>1588662</v>
      </c>
      <c r="C207" s="13" t="s">
        <v>14</v>
      </c>
      <c r="D207" s="13" t="s">
        <v>56</v>
      </c>
      <c r="E207" s="27">
        <v>44710.75</v>
      </c>
      <c r="F207" s="13">
        <v>8</v>
      </c>
      <c r="G207" s="13" t="s">
        <v>27</v>
      </c>
      <c r="H207" s="13" t="s">
        <v>20</v>
      </c>
      <c r="I207" s="13" t="str">
        <f>IF(Tabela53[[#This Row],[HT_Goals_A]]&lt;Tabela53[[#This Row],[HT_Goals_H]],"H",IF(Tabela53[[#This Row],[HT_Goals_A]]=Tabela53[[#This Row],[HT_Goals_H]],"D","A"))</f>
        <v>D</v>
      </c>
      <c r="J207" s="13">
        <v>0</v>
      </c>
      <c r="K207" s="13">
        <v>0</v>
      </c>
      <c r="L207" s="13">
        <v>0</v>
      </c>
      <c r="M207" s="13">
        <v>3.5</v>
      </c>
      <c r="N207" s="13">
        <v>1.75</v>
      </c>
      <c r="O207" s="13">
        <v>3.75</v>
      </c>
      <c r="P207" s="4">
        <f>((1/'Método 3'!$M207)+(1/'Método 3'!$N207)+(1/'Método 3'!$O207)-1)</f>
        <v>0.12380952380952381</v>
      </c>
      <c r="Q207" s="4">
        <f>'Método 3'!$M207*(1+'Método 3'!$P207)</f>
        <v>3.9333333333333336</v>
      </c>
      <c r="R207" s="4">
        <f>'Método 3'!$N207*(1+'Método 3'!$P207)</f>
        <v>1.9666666666666668</v>
      </c>
      <c r="S207" s="4">
        <f>'Método 3'!$O207*(1+'Método 3'!$P207)</f>
        <v>4.2142857142857144</v>
      </c>
      <c r="T207" s="4">
        <f>IF('Método 3'!$J207&gt;'Método 3'!$K207,3,IF('Método 3'!$K207='Método 3'!$J207,1,0))</f>
        <v>1</v>
      </c>
      <c r="U207" s="4">
        <f>IF('Método 3'!$J207&lt;'Método 3'!$K207,3,IF('Método 3'!$K207='Método 3'!$J207,1,0))</f>
        <v>1</v>
      </c>
      <c r="V207" s="4">
        <f>(1/'Método 3'!$Q207)*3+(1/'Método 3'!$R207)*1</f>
        <v>1.271186440677966</v>
      </c>
      <c r="W207" s="4">
        <f>(1/'Método 3'!$S207)*3+(1/'Método 3'!$R207)*1</f>
        <v>1.2203389830508473</v>
      </c>
      <c r="X207" s="4">
        <f>COUNTIF($G$1:G206,G207)+1</f>
        <v>10</v>
      </c>
      <c r="Y207" s="4">
        <f>COUNTIF($H$1:H206,H207)+1</f>
        <v>10</v>
      </c>
      <c r="Z207" s="2">
        <f>IFERROR(AVERAGEIFS($T$1:T206,$G$1:G206,G207,$X$1:X206,"&gt;="&amp;(X207-5)),"")</f>
        <v>0.8</v>
      </c>
      <c r="AA207" s="2">
        <f>IFERROR(AVERAGEIFS($U$1:U206,$H$1:H206,H207,$Y$1:Y206,"&gt;="&amp;(Y207-5)),"")</f>
        <v>1</v>
      </c>
      <c r="AB207" s="2">
        <f>IFERROR(AVERAGEIFS($V$1:V206,$J$1:J206,J207,$Z$1:Z206,"&gt;="&amp;(Z207-5)),"")</f>
        <v>1.4115114169720255</v>
      </c>
      <c r="AC207" s="2">
        <f>IFERROR(AVERAGEIFS($W$1:W206,$K$1:K206,K207,$AA$1:AA206,"&gt;="&amp;(AA207-5)),"")</f>
        <v>1.089402802153344</v>
      </c>
      <c r="AD207" s="13">
        <f>Tabela53[[#This Row],[md_exPT_H_6]]-Tabela53[[#This Row],[md_exPT_A_6]]</f>
        <v>0.32210861481868158</v>
      </c>
      <c r="AE207" s="14">
        <f>IF(Tabela53[[#This Row],[HT_Goals_H]]&gt;Tabela53[[#This Row],[HT_Goals_A]],Tabela53[[#This Row],[HT_Odds_H]]-1,-1)</f>
        <v>-1</v>
      </c>
      <c r="AF207" s="14">
        <f>IF(Tabela53[[#This Row],[HT_Goals_H]]=Tabela53[[#This Row],[HT_Goals_A]],Tabela53[[#This Row],[HT_Odds_H]]-1,-1)</f>
        <v>2.5</v>
      </c>
      <c r="AG207" s="14">
        <f>IF(Tabela53[[#This Row],[HT_Goals_H]]&lt;Tabela53[[#This Row],[HT_Goals_A]],Tabela53[[#This Row],[HT_Odds_H]]-1,-1)</f>
        <v>-1</v>
      </c>
      <c r="AH20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7" s="13">
        <f>IF(AND(Tabela53[[#This Row],[Odd_real_HHT]]&gt;2.5,Tabela53[[#This Row],[Odd_real_HHT]]&lt;3.3,Tabela53[[#This Row],[xpPT_H_HT]]&gt;1.39,Tabela53[[#This Row],[xpPT_H_HT]]&lt;1.59),1,0)</f>
        <v>0</v>
      </c>
      <c r="AJ207" s="28">
        <f>IF(AND(Tabela53[[#This Row],[Método_2]]=1,Tabela53[[#This Row],[Pontos_H_HT]]=1),(Tabela53[[#This Row],[HT_Odds_D]]-1),IF(AND(Tabela53[[#This Row],[Método_2]]=1,Tabela53[[#This Row],[Pontos_H_HT]]&lt;&gt;1),(-1),0))</f>
        <v>0.75</v>
      </c>
      <c r="AK207" s="28">
        <f>IF(Tabela53[[#This Row],[Método 1]]=1,0,IF(Tabela53[[#This Row],[dif_xp_H_A]]&lt;=0.354,1,IF(Tabela53[[#This Row],[dif_xp_H_A]]&gt;=0.499,1,0)))</f>
        <v>1</v>
      </c>
      <c r="AL20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7" s="29">
        <f>IF(AND(Tabela53[[#This Row],[dif_xp_H_A]]&gt;0.354,(Tabela53[[#This Row],[dif_xp_H_A]]&lt;0.499)),1,0)</f>
        <v>0</v>
      </c>
    </row>
    <row r="208" spans="1:39" x14ac:dyDescent="0.3">
      <c r="A208" s="25">
        <v>77</v>
      </c>
      <c r="B208" s="26">
        <v>1588657</v>
      </c>
      <c r="C208" s="13" t="s">
        <v>14</v>
      </c>
      <c r="D208" s="13" t="s">
        <v>56</v>
      </c>
      <c r="E208" s="27">
        <v>44710.75</v>
      </c>
      <c r="F208" s="13">
        <v>8</v>
      </c>
      <c r="G208" s="13" t="s">
        <v>24</v>
      </c>
      <c r="H208" s="13" t="s">
        <v>17</v>
      </c>
      <c r="I208" s="13" t="str">
        <f>IF(Tabela53[[#This Row],[HT_Goals_A]]&lt;Tabela53[[#This Row],[HT_Goals_H]],"H",IF(Tabela53[[#This Row],[HT_Goals_A]]=Tabela53[[#This Row],[HT_Goals_H]],"D","A"))</f>
        <v>D</v>
      </c>
      <c r="J208" s="13">
        <v>0</v>
      </c>
      <c r="K208" s="13">
        <v>0</v>
      </c>
      <c r="L208" s="13">
        <v>0</v>
      </c>
      <c r="M208" s="13">
        <v>2.3199999999999998</v>
      </c>
      <c r="N208" s="13">
        <v>2.09</v>
      </c>
      <c r="O208" s="13">
        <v>6.05</v>
      </c>
      <c r="P208" s="4">
        <f>((1/'Método 3'!$M208)+(1/'Método 3'!$N208)+(1/'Método 3'!$O208)-1)</f>
        <v>7.479263847849893E-2</v>
      </c>
      <c r="Q208" s="4">
        <f>'Método 3'!$M208*(1+'Método 3'!$P208)</f>
        <v>2.4935189212701174</v>
      </c>
      <c r="R208" s="4">
        <f>'Método 3'!$N208*(1+'Método 3'!$P208)</f>
        <v>2.2463166144200626</v>
      </c>
      <c r="S208" s="4">
        <f>'Método 3'!$O208*(1+'Método 3'!$P208)</f>
        <v>6.5024954627949185</v>
      </c>
      <c r="T208" s="4">
        <f>IF('Método 3'!$J208&gt;'Método 3'!$K208,3,IF('Método 3'!$K208='Método 3'!$J208,1,0))</f>
        <v>1</v>
      </c>
      <c r="U208" s="4">
        <f>IF('Método 3'!$J208&lt;'Método 3'!$K208,3,IF('Método 3'!$K208='Método 3'!$J208,1,0))</f>
        <v>1</v>
      </c>
      <c r="V208" s="4">
        <f>(1/'Método 3'!$Q208)*3+(1/'Método 3'!$R208)*1</f>
        <v>1.6482922234239263</v>
      </c>
      <c r="W208" s="4">
        <f>(1/'Método 3'!$S208)*3+(1/'Método 3'!$R208)*1</f>
        <v>0.90653455674563033</v>
      </c>
      <c r="X208" s="4">
        <f>COUNTIF($G$1:G207,G208)+1</f>
        <v>10</v>
      </c>
      <c r="Y208" s="4">
        <f>COUNTIF($H$1:H207,H208)+1</f>
        <v>11</v>
      </c>
      <c r="Z208" s="2">
        <f>IFERROR(AVERAGEIFS($T$1:T207,$G$1:G207,G208,$X$1:X207,"&gt;="&amp;(X208-5)),"")</f>
        <v>1</v>
      </c>
      <c r="AA208" s="2">
        <f>IFERROR(AVERAGEIFS($U$1:U207,$H$1:H207,H208,$Y$1:Y207,"&gt;="&amp;(Y208-5)),"")</f>
        <v>0.8</v>
      </c>
      <c r="AB208" s="2">
        <f>IFERROR(AVERAGEIFS($V$1:V207,$J$1:J207,J208,$Z$1:Z207,"&gt;="&amp;(Z208-5)),"")</f>
        <v>1.409898486210025</v>
      </c>
      <c r="AC208" s="2">
        <f>IFERROR(AVERAGEIFS($W$1:W207,$K$1:K207,K208,$AA$1:AA207,"&gt;="&amp;(AA208-5)),"")</f>
        <v>1.090638049142943</v>
      </c>
      <c r="AD208" s="13">
        <f>Tabela53[[#This Row],[md_exPT_H_6]]-Tabela53[[#This Row],[md_exPT_A_6]]</f>
        <v>0.31926043706708196</v>
      </c>
      <c r="AE208" s="14">
        <f>IF(Tabela53[[#This Row],[HT_Goals_H]]&gt;Tabela53[[#This Row],[HT_Goals_A]],Tabela53[[#This Row],[HT_Odds_H]]-1,-1)</f>
        <v>-1</v>
      </c>
      <c r="AF208" s="14">
        <f>IF(Tabela53[[#This Row],[HT_Goals_H]]=Tabela53[[#This Row],[HT_Goals_A]],Tabela53[[#This Row],[HT_Odds_H]]-1,-1)</f>
        <v>1.3199999999999998</v>
      </c>
      <c r="AG208" s="14">
        <f>IF(Tabela53[[#This Row],[HT_Goals_H]]&lt;Tabela53[[#This Row],[HT_Goals_A]],Tabela53[[#This Row],[HT_Odds_H]]-1,-1)</f>
        <v>-1</v>
      </c>
      <c r="AH20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8" s="13">
        <f>IF(AND(Tabela53[[#This Row],[Odd_real_HHT]]&gt;2.5,Tabela53[[#This Row],[Odd_real_HHT]]&lt;3.3,Tabela53[[#This Row],[xpPT_H_HT]]&gt;1.39,Tabela53[[#This Row],[xpPT_H_HT]]&lt;1.59),1,0)</f>
        <v>0</v>
      </c>
      <c r="AJ208" s="28">
        <f>IF(AND(Tabela53[[#This Row],[Método_2]]=1,Tabela53[[#This Row],[Pontos_H_HT]]=1),(Tabela53[[#This Row],[HT_Odds_D]]-1),IF(AND(Tabela53[[#This Row],[Método_2]]=1,Tabela53[[#This Row],[Pontos_H_HT]]&lt;&gt;1),(-1),0))</f>
        <v>1.0899999999999999</v>
      </c>
      <c r="AK208" s="28">
        <f>IF(Tabela53[[#This Row],[Método 1]]=1,0,IF(Tabela53[[#This Row],[dif_xp_H_A]]&lt;=0.354,1,IF(Tabela53[[#This Row],[dif_xp_H_A]]&gt;=0.499,1,0)))</f>
        <v>1</v>
      </c>
      <c r="AL20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8" s="29">
        <f>IF(AND(Tabela53[[#This Row],[dif_xp_H_A]]&gt;0.354,(Tabela53[[#This Row],[dif_xp_H_A]]&lt;0.499)),1,0)</f>
        <v>0</v>
      </c>
    </row>
    <row r="209" spans="1:39" x14ac:dyDescent="0.3">
      <c r="A209" s="25">
        <v>78</v>
      </c>
      <c r="B209" s="26">
        <v>1588654</v>
      </c>
      <c r="C209" s="13" t="s">
        <v>14</v>
      </c>
      <c r="D209" s="13" t="s">
        <v>56</v>
      </c>
      <c r="E209" s="27">
        <v>44710.791666666657</v>
      </c>
      <c r="F209" s="13">
        <v>8</v>
      </c>
      <c r="G209" s="13" t="s">
        <v>22</v>
      </c>
      <c r="H209" s="13" t="s">
        <v>59</v>
      </c>
      <c r="I209" s="13" t="str">
        <f>IF(Tabela53[[#This Row],[HT_Goals_A]]&lt;Tabela53[[#This Row],[HT_Goals_H]],"H",IF(Tabela53[[#This Row],[HT_Goals_A]]=Tabela53[[#This Row],[HT_Goals_H]],"D","A"))</f>
        <v>A</v>
      </c>
      <c r="J209" s="13">
        <v>0</v>
      </c>
      <c r="K209" s="13">
        <v>1</v>
      </c>
      <c r="L209" s="13">
        <v>1</v>
      </c>
      <c r="M209" s="13">
        <v>1.71</v>
      </c>
      <c r="N209" s="13">
        <v>2.52</v>
      </c>
      <c r="O209" s="13">
        <v>10.75</v>
      </c>
      <c r="P209" s="4">
        <f>((1/'Método 3'!$M209)+(1/'Método 3'!$N209)+(1/'Método 3'!$O209)-1)</f>
        <v>7.4643974276777048E-2</v>
      </c>
      <c r="Q209" s="4">
        <f>'Método 3'!$M209*(1+'Método 3'!$P209)</f>
        <v>1.8376411960132888</v>
      </c>
      <c r="R209" s="4">
        <f>'Método 3'!$N209*(1+'Método 3'!$P209)</f>
        <v>2.7081028151774782</v>
      </c>
      <c r="S209" s="4">
        <f>'Método 3'!$O209*(1+'Método 3'!$P209)</f>
        <v>11.552422723475352</v>
      </c>
      <c r="T209" s="4">
        <f>IF('Método 3'!$J209&gt;'Método 3'!$K209,3,IF('Método 3'!$K209='Método 3'!$J209,1,0))</f>
        <v>0</v>
      </c>
      <c r="U209" s="4">
        <f>IF('Método 3'!$J209&lt;'Método 3'!$K209,3,IF('Método 3'!$K209='Método 3'!$J209,1,0))</f>
        <v>3</v>
      </c>
      <c r="V209" s="4">
        <f>(1/'Método 3'!$Q209)*3+(1/'Método 3'!$R209)*1</f>
        <v>2.0017898143293626</v>
      </c>
      <c r="W209" s="4">
        <f>(1/'Método 3'!$S209)*3+(1/'Método 3'!$R209)*1</f>
        <v>0.62894798691085285</v>
      </c>
      <c r="X209" s="4">
        <f>COUNTIF($G$1:G208,G209)+1</f>
        <v>11</v>
      </c>
      <c r="Y209" s="4">
        <f>COUNTIF($H$1:H208,H209)+1</f>
        <v>4</v>
      </c>
      <c r="Z209" s="2">
        <f>IFERROR(AVERAGEIFS($T$1:T208,$G$1:G208,G209,$X$1:X208,"&gt;="&amp;(X209-5)),"")</f>
        <v>2.4</v>
      </c>
      <c r="AA209" s="2">
        <f>IFERROR(AVERAGEIFS($U$1:U208,$H$1:H208,H209,$Y$1:Y208,"&gt;="&amp;(Y209-5)),"")</f>
        <v>0.33333333333333331</v>
      </c>
      <c r="AB209" s="2">
        <f>IFERROR(AVERAGEIFS($V$1:V208,$J$1:J208,J209,$Z$1:Z208,"&gt;="&amp;(Z209-5)),"")</f>
        <v>1.4126075059510919</v>
      </c>
      <c r="AC209" s="2">
        <f>IFERROR(AVERAGEIFS($W$1:W208,$K$1:K208,K209,$AA$1:AA208,"&gt;="&amp;(AA209-5)),"")</f>
        <v>1.1237479257914875</v>
      </c>
      <c r="AD209" s="13">
        <f>Tabela53[[#This Row],[md_exPT_H_6]]-Tabela53[[#This Row],[md_exPT_A_6]]</f>
        <v>0.28885958015960433</v>
      </c>
      <c r="AE209" s="14">
        <f>IF(Tabela53[[#This Row],[HT_Goals_H]]&gt;Tabela53[[#This Row],[HT_Goals_A]],Tabela53[[#This Row],[HT_Odds_H]]-1,-1)</f>
        <v>-1</v>
      </c>
      <c r="AF209" s="14">
        <f>IF(Tabela53[[#This Row],[HT_Goals_H]]=Tabela53[[#This Row],[HT_Goals_A]],Tabela53[[#This Row],[HT_Odds_H]]-1,-1)</f>
        <v>-1</v>
      </c>
      <c r="AG209" s="14">
        <f>IF(Tabela53[[#This Row],[HT_Goals_H]]&lt;Tabela53[[#This Row],[HT_Goals_A]],Tabela53[[#This Row],[HT_Odds_H]]-1,-1)</f>
        <v>0.71</v>
      </c>
      <c r="AH20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09" s="13">
        <f>IF(AND(Tabela53[[#This Row],[Odd_real_HHT]]&gt;2.5,Tabela53[[#This Row],[Odd_real_HHT]]&lt;3.3,Tabela53[[#This Row],[xpPT_H_HT]]&gt;1.39,Tabela53[[#This Row],[xpPT_H_HT]]&lt;1.59),1,0)</f>
        <v>0</v>
      </c>
      <c r="AJ20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09" s="28">
        <f>IF(Tabela53[[#This Row],[Método 1]]=1,0,IF(Tabela53[[#This Row],[dif_xp_H_A]]&lt;=0.354,1,IF(Tabela53[[#This Row],[dif_xp_H_A]]&gt;=0.499,1,0)))</f>
        <v>1</v>
      </c>
      <c r="AL20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09" s="29">
        <f>IF(AND(Tabela53[[#This Row],[dif_xp_H_A]]&gt;0.354,(Tabela53[[#This Row],[dif_xp_H_A]]&lt;0.499)),1,0)</f>
        <v>0</v>
      </c>
    </row>
    <row r="210" spans="1:39" x14ac:dyDescent="0.3">
      <c r="A210" s="25">
        <v>79</v>
      </c>
      <c r="B210" s="26">
        <v>1588659</v>
      </c>
      <c r="C210" s="13" t="s">
        <v>14</v>
      </c>
      <c r="D210" s="13" t="s">
        <v>56</v>
      </c>
      <c r="E210" s="27">
        <v>44711.833333333343</v>
      </c>
      <c r="F210" s="13">
        <v>8</v>
      </c>
      <c r="G210" s="13" t="s">
        <v>30</v>
      </c>
      <c r="H210" s="13" t="s">
        <v>57</v>
      </c>
      <c r="I210" s="13" t="str">
        <f>IF(Tabela53[[#This Row],[HT_Goals_A]]&lt;Tabela53[[#This Row],[HT_Goals_H]],"H",IF(Tabela53[[#This Row],[HT_Goals_A]]=Tabela53[[#This Row],[HT_Goals_H]],"D","A"))</f>
        <v>H</v>
      </c>
      <c r="J210" s="13">
        <v>1</v>
      </c>
      <c r="K210" s="13">
        <v>0</v>
      </c>
      <c r="L210" s="13">
        <v>1</v>
      </c>
      <c r="M210" s="13">
        <v>2.38</v>
      </c>
      <c r="N210" s="13">
        <v>1.95</v>
      </c>
      <c r="O210" s="13">
        <v>5.5</v>
      </c>
      <c r="P210" s="4">
        <f>((1/'Método 3'!$M210)+(1/'Método 3'!$N210)+(1/'Método 3'!$O210)-1)</f>
        <v>0.11480676186558547</v>
      </c>
      <c r="Q210" s="4">
        <f>'Método 3'!$M210*(1+'Método 3'!$P210)</f>
        <v>2.6532400932400932</v>
      </c>
      <c r="R210" s="4">
        <f>'Método 3'!$N210*(1+'Método 3'!$P210)</f>
        <v>2.1738731856378917</v>
      </c>
      <c r="S210" s="4">
        <f>'Método 3'!$O210*(1+'Método 3'!$P210)</f>
        <v>6.1314371902607201</v>
      </c>
      <c r="T210" s="4">
        <f>IF('Método 3'!$J210&gt;'Método 3'!$K210,3,IF('Método 3'!$K210='Método 3'!$J210,1,0))</f>
        <v>3</v>
      </c>
      <c r="U210" s="4">
        <f>IF('Método 3'!$J210&lt;'Método 3'!$K210,3,IF('Método 3'!$K210='Método 3'!$J210,1,0))</f>
        <v>0</v>
      </c>
      <c r="V210" s="4">
        <f>(1/'Método 3'!$Q210)*3+(1/'Método 3'!$R210)*1</f>
        <v>1.590701433792522</v>
      </c>
      <c r="W210" s="4">
        <f>(1/'Método 3'!$S210)*3+(1/'Método 3'!$R210)*1</f>
        <v>0.94929013213382052</v>
      </c>
      <c r="X210" s="4">
        <f>COUNTIF($G$1:G209,G210)+1</f>
        <v>10</v>
      </c>
      <c r="Y210" s="4">
        <f>COUNTIF($H$1:H209,H210)+1</f>
        <v>4</v>
      </c>
      <c r="Z210" s="2">
        <f>IFERROR(AVERAGEIFS($T$1:T209,$G$1:G209,G210,$X$1:X209,"&gt;="&amp;(X210-5)),"")</f>
        <v>1.8</v>
      </c>
      <c r="AA210" s="2">
        <f>IFERROR(AVERAGEIFS($U$1:U209,$H$1:H209,H210,$Y$1:Y209,"&gt;="&amp;(Y210-5)),"")</f>
        <v>1</v>
      </c>
      <c r="AB210" s="2">
        <f>IFERROR(AVERAGEIFS($V$1:V209,$J$1:J209,J210,$Z$1:Z209,"&gt;="&amp;(Z210-5)),"")</f>
        <v>1.4617122167663754</v>
      </c>
      <c r="AC210" s="2">
        <f>IFERROR(AVERAGEIFS($W$1:W209,$K$1:K209,K210,$AA$1:AA209,"&gt;="&amp;(AA210-5)),"")</f>
        <v>1.0889174557560521</v>
      </c>
      <c r="AD210" s="13">
        <f>Tabela53[[#This Row],[md_exPT_H_6]]-Tabela53[[#This Row],[md_exPT_A_6]]</f>
        <v>0.37279476101032327</v>
      </c>
      <c r="AE210" s="14">
        <f>IF(Tabela53[[#This Row],[HT_Goals_H]]&gt;Tabela53[[#This Row],[HT_Goals_A]],Tabela53[[#This Row],[HT_Odds_H]]-1,-1)</f>
        <v>1.38</v>
      </c>
      <c r="AF210" s="14">
        <f>IF(Tabela53[[#This Row],[HT_Goals_H]]=Tabela53[[#This Row],[HT_Goals_A]],Tabela53[[#This Row],[HT_Odds_H]]-1,-1)</f>
        <v>-1</v>
      </c>
      <c r="AG210" s="14">
        <f>IF(Tabela53[[#This Row],[HT_Goals_H]]&lt;Tabela53[[#This Row],[HT_Goals_A]],Tabela53[[#This Row],[HT_Odds_H]]-1,-1)</f>
        <v>-1</v>
      </c>
      <c r="AH2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0" s="13">
        <f>IF(AND(Tabela53[[#This Row],[Odd_real_HHT]]&gt;2.5,Tabela53[[#This Row],[Odd_real_HHT]]&lt;3.3,Tabela53[[#This Row],[xpPT_H_HT]]&gt;1.39,Tabela53[[#This Row],[xpPT_H_HT]]&lt;1.59),1,0)</f>
        <v>0</v>
      </c>
      <c r="AJ21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10" s="28">
        <f>IF(Tabela53[[#This Row],[Método 1]]=1,0,IF(Tabela53[[#This Row],[dif_xp_H_A]]&lt;=0.354,1,IF(Tabela53[[#This Row],[dif_xp_H_A]]&gt;=0.499,1,0)))</f>
        <v>0</v>
      </c>
      <c r="AL210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210" s="29">
        <f>IF(AND(Tabela53[[#This Row],[dif_xp_H_A]]&gt;0.354,(Tabela53[[#This Row],[dif_xp_H_A]]&lt;0.499)),1,0)</f>
        <v>1</v>
      </c>
    </row>
    <row r="211" spans="1:39" x14ac:dyDescent="0.3">
      <c r="A211" s="25">
        <v>80</v>
      </c>
      <c r="B211" s="26">
        <v>1588610</v>
      </c>
      <c r="C211" s="13" t="s">
        <v>14</v>
      </c>
      <c r="D211" s="13" t="s">
        <v>56</v>
      </c>
      <c r="E211" s="27">
        <v>44713.854166666657</v>
      </c>
      <c r="F211" s="13">
        <v>3</v>
      </c>
      <c r="G211" s="13" t="s">
        <v>21</v>
      </c>
      <c r="H211" s="13" t="s">
        <v>58</v>
      </c>
      <c r="I211" s="13" t="str">
        <f>IF(Tabela53[[#This Row],[HT_Goals_A]]&lt;Tabela53[[#This Row],[HT_Goals_H]],"H",IF(Tabela53[[#This Row],[HT_Goals_A]]=Tabela53[[#This Row],[HT_Goals_H]],"D","A"))</f>
        <v>A</v>
      </c>
      <c r="J211" s="13">
        <v>0</v>
      </c>
      <c r="K211" s="13">
        <v>1</v>
      </c>
      <c r="L211" s="13">
        <v>1</v>
      </c>
      <c r="M211" s="13">
        <v>3.1</v>
      </c>
      <c r="N211" s="13">
        <v>1.91</v>
      </c>
      <c r="O211" s="13">
        <v>3.6</v>
      </c>
      <c r="P211" s="4">
        <f>((1/'Método 3'!$M211)+(1/'Método 3'!$N211)+(1/'Método 3'!$O211)-1)</f>
        <v>0.12391863236315181</v>
      </c>
      <c r="Q211" s="4">
        <f>'Método 3'!$M211*(1+'Método 3'!$P211)</f>
        <v>3.4841477603257709</v>
      </c>
      <c r="R211" s="4">
        <f>'Método 3'!$N211*(1+'Método 3'!$P211)</f>
        <v>2.14668458781362</v>
      </c>
      <c r="S211" s="4">
        <f>'Método 3'!$O211*(1+'Método 3'!$P211)</f>
        <v>4.0461070765073464</v>
      </c>
      <c r="T211" s="4">
        <f>IF('Método 3'!$J211&gt;'Método 3'!$K211,3,IF('Método 3'!$K211='Método 3'!$J211,1,0))</f>
        <v>0</v>
      </c>
      <c r="U211" s="4">
        <f>IF('Método 3'!$J211&lt;'Método 3'!$K211,3,IF('Método 3'!$K211='Método 3'!$J211,1,0))</f>
        <v>3</v>
      </c>
      <c r="V211" s="4">
        <f>(1/'Método 3'!$Q211)*3+(1/'Método 3'!$R211)*1</f>
        <v>1.3268773218683474</v>
      </c>
      <c r="W211" s="4">
        <f>(1/'Método 3'!$S211)*3+(1/'Método 3'!$R211)*1</f>
        <v>1.2072880577701717</v>
      </c>
      <c r="X211" s="4">
        <f>COUNTIF($G$1:G210,G211)+1</f>
        <v>11</v>
      </c>
      <c r="Y211" s="4">
        <f>COUNTIF($H$1:H210,H211)+1</f>
        <v>5</v>
      </c>
      <c r="Z211" s="2">
        <f>IFERROR(AVERAGEIFS($T$1:T210,$G$1:G210,G211,$X$1:X210,"&gt;="&amp;(X211-5)),"")</f>
        <v>0.6</v>
      </c>
      <c r="AA211" s="2">
        <f>IFERROR(AVERAGEIFS($U$1:U210,$H$1:H210,H211,$Y$1:Y210,"&gt;="&amp;(Y211-5)),"")</f>
        <v>1.25</v>
      </c>
      <c r="AB211" s="2">
        <f>IFERROR(AVERAGEIFS($V$1:V210,$J$1:J210,J211,$Z$1:Z210,"&gt;="&amp;(Z211-5)),"")</f>
        <v>1.4192275318879264</v>
      </c>
      <c r="AC211" s="2">
        <f>IFERROR(AVERAGEIFS($W$1:W210,$K$1:K210,K211,$AA$1:AA210,"&gt;="&amp;(AA211-5)),"")</f>
        <v>1.1163628520768512</v>
      </c>
      <c r="AD211" s="13">
        <f>Tabela53[[#This Row],[md_exPT_H_6]]-Tabela53[[#This Row],[md_exPT_A_6]]</f>
        <v>0.30286467981107523</v>
      </c>
      <c r="AE211" s="14">
        <f>IF(Tabela53[[#This Row],[HT_Goals_H]]&gt;Tabela53[[#This Row],[HT_Goals_A]],Tabela53[[#This Row],[HT_Odds_H]]-1,-1)</f>
        <v>-1</v>
      </c>
      <c r="AF211" s="14">
        <f>IF(Tabela53[[#This Row],[HT_Goals_H]]=Tabela53[[#This Row],[HT_Goals_A]],Tabela53[[#This Row],[HT_Odds_H]]-1,-1)</f>
        <v>-1</v>
      </c>
      <c r="AG211" s="14">
        <f>IF(Tabela53[[#This Row],[HT_Goals_H]]&lt;Tabela53[[#This Row],[HT_Goals_A]],Tabela53[[#This Row],[HT_Odds_H]]-1,-1)</f>
        <v>2.1</v>
      </c>
      <c r="AH21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1" s="13">
        <f>IF(AND(Tabela53[[#This Row],[Odd_real_HHT]]&gt;2.5,Tabela53[[#This Row],[Odd_real_HHT]]&lt;3.3,Tabela53[[#This Row],[xpPT_H_HT]]&gt;1.39,Tabela53[[#This Row],[xpPT_H_HT]]&lt;1.59),1,0)</f>
        <v>0</v>
      </c>
      <c r="AJ21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11" s="28">
        <f>IF(Tabela53[[#This Row],[Método 1]]=1,0,IF(Tabela53[[#This Row],[dif_xp_H_A]]&lt;=0.354,1,IF(Tabela53[[#This Row],[dif_xp_H_A]]&gt;=0.499,1,0)))</f>
        <v>1</v>
      </c>
      <c r="AL21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1" s="29">
        <f>IF(AND(Tabela53[[#This Row],[dif_xp_H_A]]&gt;0.354,(Tabela53[[#This Row],[dif_xp_H_A]]&lt;0.499)),1,0)</f>
        <v>0</v>
      </c>
    </row>
    <row r="212" spans="1:39" x14ac:dyDescent="0.3">
      <c r="A212" s="25">
        <v>81</v>
      </c>
      <c r="B212" s="26">
        <v>1588664</v>
      </c>
      <c r="C212" s="13" t="s">
        <v>14</v>
      </c>
      <c r="D212" s="13" t="s">
        <v>56</v>
      </c>
      <c r="E212" s="27">
        <v>44716.6875</v>
      </c>
      <c r="F212" s="13">
        <v>9</v>
      </c>
      <c r="G212" s="13" t="s">
        <v>17</v>
      </c>
      <c r="H212" s="13" t="s">
        <v>27</v>
      </c>
      <c r="I212" s="13" t="str">
        <f>IF(Tabela53[[#This Row],[HT_Goals_A]]&lt;Tabela53[[#This Row],[HT_Goals_H]],"H",IF(Tabela53[[#This Row],[HT_Goals_A]]=Tabela53[[#This Row],[HT_Goals_H]],"D","A"))</f>
        <v>D</v>
      </c>
      <c r="J212" s="13">
        <v>1</v>
      </c>
      <c r="K212" s="13">
        <v>1</v>
      </c>
      <c r="L212" s="13">
        <v>2</v>
      </c>
      <c r="M212" s="13">
        <v>2.5499999999999998</v>
      </c>
      <c r="N212" s="13">
        <v>1.9</v>
      </c>
      <c r="O212" s="13">
        <v>5.25</v>
      </c>
      <c r="P212" s="4">
        <f>((1/'Método 3'!$M212)+(1/'Método 3'!$N212)+(1/'Método 3'!$O212)-1)</f>
        <v>0.10894884269497274</v>
      </c>
      <c r="Q212" s="4">
        <f>'Método 3'!$M212*(1+'Método 3'!$P212)</f>
        <v>2.8278195488721805</v>
      </c>
      <c r="R212" s="4">
        <f>'Método 3'!$N212*(1+'Método 3'!$P212)</f>
        <v>2.1070028011204482</v>
      </c>
      <c r="S212" s="4">
        <f>'Método 3'!$O212*(1+'Método 3'!$P212)</f>
        <v>5.821981424148607</v>
      </c>
      <c r="T212" s="4">
        <f>IF('Método 3'!$J212&gt;'Método 3'!$K212,3,IF('Método 3'!$K212='Método 3'!$J212,1,0))</f>
        <v>1</v>
      </c>
      <c r="U212" s="4">
        <f>IF('Método 3'!$J212&lt;'Método 3'!$K212,3,IF('Método 3'!$K212='Método 3'!$J212,1,0))</f>
        <v>1</v>
      </c>
      <c r="V212" s="4">
        <f>(1/'Método 3'!$Q212)*3+(1/'Método 3'!$R212)*1</f>
        <v>1.5354958787556501</v>
      </c>
      <c r="W212" s="4">
        <f>(1/'Método 3'!$S212)*3+(1/'Método 3'!$R212)*1</f>
        <v>0.98989630417442154</v>
      </c>
      <c r="X212" s="4">
        <f>COUNTIF($G$1:G211,G212)+1</f>
        <v>11</v>
      </c>
      <c r="Y212" s="4">
        <f>COUNTIF($H$1:H211,H212)+1</f>
        <v>12</v>
      </c>
      <c r="Z212" s="2">
        <f>IFERROR(AVERAGEIFS($T$1:T211,$G$1:G211,G212,$X$1:X211,"&gt;="&amp;(X212-5)),"")</f>
        <v>2</v>
      </c>
      <c r="AA212" s="2">
        <f>IFERROR(AVERAGEIFS($U$1:U211,$H$1:H211,H212,$Y$1:Y211,"&gt;="&amp;(Y212-5)),"")</f>
        <v>1.6</v>
      </c>
      <c r="AB212" s="2">
        <f>IFERROR(AVERAGEIFS($V$1:V211,$J$1:J211,J212,$Z$1:Z211,"&gt;="&amp;(Z212-5)),"")</f>
        <v>1.4635037336695165</v>
      </c>
      <c r="AC212" s="2">
        <f>IFERROR(AVERAGEIFS($W$1:W211,$K$1:K211,K212,$AA$1:AA211,"&gt;="&amp;(AA212-5)),"")</f>
        <v>1.117699987454694</v>
      </c>
      <c r="AD212" s="13">
        <f>Tabela53[[#This Row],[md_exPT_H_6]]-Tabela53[[#This Row],[md_exPT_A_6]]</f>
        <v>0.34580374621482246</v>
      </c>
      <c r="AE212" s="14">
        <f>IF(Tabela53[[#This Row],[HT_Goals_H]]&gt;Tabela53[[#This Row],[HT_Goals_A]],Tabela53[[#This Row],[HT_Odds_H]]-1,-1)</f>
        <v>-1</v>
      </c>
      <c r="AF212" s="14">
        <f>IF(Tabela53[[#This Row],[HT_Goals_H]]=Tabela53[[#This Row],[HT_Goals_A]],Tabela53[[#This Row],[HT_Odds_H]]-1,-1)</f>
        <v>1.5499999999999998</v>
      </c>
      <c r="AG212" s="14">
        <f>IF(Tabela53[[#This Row],[HT_Goals_H]]&lt;Tabela53[[#This Row],[HT_Goals_A]],Tabela53[[#This Row],[HT_Odds_H]]-1,-1)</f>
        <v>-1</v>
      </c>
      <c r="AH21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12" s="13">
        <f>IF(AND(Tabela53[[#This Row],[Odd_real_HHT]]&gt;2.5,Tabela53[[#This Row],[Odd_real_HHT]]&lt;3.3,Tabela53[[#This Row],[xpPT_H_HT]]&gt;1.39,Tabela53[[#This Row],[xpPT_H_HT]]&lt;1.59),1,0)</f>
        <v>1</v>
      </c>
      <c r="AJ21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12" s="28">
        <f>IF(Tabela53[[#This Row],[Método 1]]=1,0,IF(Tabela53[[#This Row],[dif_xp_H_A]]&lt;=0.354,1,IF(Tabela53[[#This Row],[dif_xp_H_A]]&gt;=0.499,1,0)))</f>
        <v>0</v>
      </c>
      <c r="AL21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2" s="29">
        <f>IF(AND(Tabela53[[#This Row],[dif_xp_H_A]]&gt;0.354,(Tabela53[[#This Row],[dif_xp_H_A]]&lt;0.499)),1,0)</f>
        <v>0</v>
      </c>
    </row>
    <row r="213" spans="1:39" x14ac:dyDescent="0.3">
      <c r="A213" s="25">
        <v>82</v>
      </c>
      <c r="B213" s="26">
        <v>1588670</v>
      </c>
      <c r="C213" s="13" t="s">
        <v>14</v>
      </c>
      <c r="D213" s="13" t="s">
        <v>56</v>
      </c>
      <c r="E213" s="27">
        <v>44716.791666666657</v>
      </c>
      <c r="F213" s="13">
        <v>9</v>
      </c>
      <c r="G213" s="13" t="s">
        <v>58</v>
      </c>
      <c r="H213" s="13" t="s">
        <v>33</v>
      </c>
      <c r="I213" s="13" t="str">
        <f>IF(Tabela53[[#This Row],[HT_Goals_A]]&lt;Tabela53[[#This Row],[HT_Goals_H]],"H",IF(Tabela53[[#This Row],[HT_Goals_A]]=Tabela53[[#This Row],[HT_Goals_H]],"D","A"))</f>
        <v>H</v>
      </c>
      <c r="J213" s="13">
        <v>1</v>
      </c>
      <c r="K213" s="13">
        <v>0</v>
      </c>
      <c r="L213" s="13">
        <v>1</v>
      </c>
      <c r="M213" s="13">
        <v>2.5</v>
      </c>
      <c r="N213" s="13">
        <v>1.95</v>
      </c>
      <c r="O213" s="13">
        <v>4.75</v>
      </c>
      <c r="P213" s="4">
        <f>((1/'Método 3'!$M213)+(1/'Método 3'!$N213)+(1/'Método 3'!$O213)-1)</f>
        <v>0.12334682860998658</v>
      </c>
      <c r="Q213" s="4">
        <f>'Método 3'!$M213*(1+'Método 3'!$P213)</f>
        <v>2.8083670715249665</v>
      </c>
      <c r="R213" s="4">
        <f>'Método 3'!$N213*(1+'Método 3'!$P213)</f>
        <v>2.1905263157894739</v>
      </c>
      <c r="S213" s="4">
        <f>'Método 3'!$O213*(1+'Método 3'!$P213)</f>
        <v>5.3358974358974365</v>
      </c>
      <c r="T213" s="4">
        <f>IF('Método 3'!$J213&gt;'Método 3'!$K213,3,IF('Método 3'!$K213='Método 3'!$J213,1,0))</f>
        <v>3</v>
      </c>
      <c r="U213" s="4">
        <f>IF('Método 3'!$J213&lt;'Método 3'!$K213,3,IF('Método 3'!$K213='Método 3'!$J213,1,0))</f>
        <v>0</v>
      </c>
      <c r="V213" s="4">
        <f>(1/'Método 3'!$Q213)*3+(1/'Método 3'!$R213)*1</f>
        <v>1.5247477174435367</v>
      </c>
      <c r="W213" s="4">
        <f>(1/'Método 3'!$S213)*3+(1/'Método 3'!$R213)*1</f>
        <v>1.0187409899086977</v>
      </c>
      <c r="X213" s="4">
        <f>COUNTIF($G$1:G212,G213)+1</f>
        <v>4</v>
      </c>
      <c r="Y213" s="4">
        <f>COUNTIF($H$1:H212,H213)+1</f>
        <v>12</v>
      </c>
      <c r="Z213" s="2">
        <f>IFERROR(AVERAGEIFS($T$1:T212,$G$1:G212,G213,$X$1:X212,"&gt;="&amp;(X213-5)),"")</f>
        <v>0.33333333333333331</v>
      </c>
      <c r="AA213" s="2">
        <f>IFERROR(AVERAGEIFS($U$1:U212,$H$1:H212,H213,$Y$1:Y212,"&gt;="&amp;(Y213-5)),"")</f>
        <v>0.8</v>
      </c>
      <c r="AB213" s="2">
        <f>IFERROR(AVERAGEIFS($V$1:V212,$J$1:J212,J213,$Z$1:Z212,"&gt;="&amp;(Z213-5)),"")</f>
        <v>1.4644899274378196</v>
      </c>
      <c r="AC213" s="2">
        <f>IFERROR(AVERAGEIFS($W$1:W212,$K$1:K212,K213,$AA$1:AA212,"&gt;="&amp;(AA213-5)),"")</f>
        <v>1.0876246101669576</v>
      </c>
      <c r="AD213" s="13">
        <f>Tabela53[[#This Row],[md_exPT_H_6]]-Tabela53[[#This Row],[md_exPT_A_6]]</f>
        <v>0.37686531727086203</v>
      </c>
      <c r="AE213" s="14">
        <f>IF(Tabela53[[#This Row],[HT_Goals_H]]&gt;Tabela53[[#This Row],[HT_Goals_A]],Tabela53[[#This Row],[HT_Odds_H]]-1,-1)</f>
        <v>1.5</v>
      </c>
      <c r="AF213" s="14">
        <f>IF(Tabela53[[#This Row],[HT_Goals_H]]=Tabela53[[#This Row],[HT_Goals_A]],Tabela53[[#This Row],[HT_Odds_H]]-1,-1)</f>
        <v>-1</v>
      </c>
      <c r="AG213" s="14">
        <f>IF(Tabela53[[#This Row],[HT_Goals_H]]&lt;Tabela53[[#This Row],[HT_Goals_A]],Tabela53[[#This Row],[HT_Odds_H]]-1,-1)</f>
        <v>-1</v>
      </c>
      <c r="AH213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213" s="13">
        <f>IF(AND(Tabela53[[#This Row],[Odd_real_HHT]]&gt;2.5,Tabela53[[#This Row],[Odd_real_HHT]]&lt;3.3,Tabela53[[#This Row],[xpPT_H_HT]]&gt;1.39,Tabela53[[#This Row],[xpPT_H_HT]]&lt;1.59),1,0)</f>
        <v>1</v>
      </c>
      <c r="AJ21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13" s="28">
        <f>IF(Tabela53[[#This Row],[Método 1]]=1,0,IF(Tabela53[[#This Row],[dif_xp_H_A]]&lt;=0.354,1,IF(Tabela53[[#This Row],[dif_xp_H_A]]&gt;=0.499,1,0)))</f>
        <v>0</v>
      </c>
      <c r="AL213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213" s="29">
        <f>IF(AND(Tabela53[[#This Row],[dif_xp_H_A]]&gt;0.354,(Tabela53[[#This Row],[dif_xp_H_A]]&lt;0.499)),1,0)</f>
        <v>1</v>
      </c>
    </row>
    <row r="214" spans="1:39" x14ac:dyDescent="0.3">
      <c r="A214" s="25">
        <v>83</v>
      </c>
      <c r="B214" s="26">
        <v>1588673</v>
      </c>
      <c r="C214" s="13" t="s">
        <v>14</v>
      </c>
      <c r="D214" s="13" t="s">
        <v>56</v>
      </c>
      <c r="E214" s="27">
        <v>44716.791666666657</v>
      </c>
      <c r="F214" s="13">
        <v>9</v>
      </c>
      <c r="G214" s="13" t="s">
        <v>20</v>
      </c>
      <c r="H214" s="13" t="s">
        <v>31</v>
      </c>
      <c r="I214" s="13" t="str">
        <f>IF(Tabela53[[#This Row],[HT_Goals_A]]&lt;Tabela53[[#This Row],[HT_Goals_H]],"H",IF(Tabela53[[#This Row],[HT_Goals_A]]=Tabela53[[#This Row],[HT_Goals_H]],"D","A"))</f>
        <v>D</v>
      </c>
      <c r="J214" s="13">
        <v>1</v>
      </c>
      <c r="K214" s="13">
        <v>1</v>
      </c>
      <c r="L214" s="13">
        <v>2</v>
      </c>
      <c r="M214" s="13">
        <v>2.7</v>
      </c>
      <c r="N214" s="13">
        <v>1.85</v>
      </c>
      <c r="O214" s="13">
        <v>4.5</v>
      </c>
      <c r="P214" s="4">
        <f>((1/'Método 3'!$M214)+(1/'Método 3'!$N214)+(1/'Método 3'!$O214)-1)</f>
        <v>0.13313313313313291</v>
      </c>
      <c r="Q214" s="4">
        <f>'Método 3'!$M214*(1+'Método 3'!$P214)</f>
        <v>3.0594594594594589</v>
      </c>
      <c r="R214" s="4">
        <f>'Método 3'!$N214*(1+'Método 3'!$P214)</f>
        <v>2.0962962962962961</v>
      </c>
      <c r="S214" s="4">
        <f>'Método 3'!$O214*(1+'Método 3'!$P214)</f>
        <v>5.0990990990990976</v>
      </c>
      <c r="T214" s="4">
        <f>IF('Método 3'!$J214&gt;'Método 3'!$K214,3,IF('Método 3'!$K214='Método 3'!$J214,1,0))</f>
        <v>1</v>
      </c>
      <c r="U214" s="4">
        <f>IF('Método 3'!$J214&lt;'Método 3'!$K214,3,IF('Método 3'!$K214='Método 3'!$J214,1,0))</f>
        <v>1</v>
      </c>
      <c r="V214" s="4">
        <f>(1/'Método 3'!$Q214)*3+(1/'Método 3'!$R214)*1</f>
        <v>1.4575971731448765</v>
      </c>
      <c r="W214" s="4">
        <f>(1/'Método 3'!$S214)*3+(1/'Método 3'!$R214)*1</f>
        <v>1.0653710247349826</v>
      </c>
      <c r="X214" s="4">
        <f>COUNTIF($G$1:G213,G214)+1</f>
        <v>12</v>
      </c>
      <c r="Y214" s="4">
        <f>COUNTIF($H$1:H213,H214)+1</f>
        <v>10</v>
      </c>
      <c r="Z214" s="2">
        <f>IFERROR(AVERAGEIFS($T$1:T213,$G$1:G213,G214,$X$1:X213,"&gt;="&amp;(X214-5)),"")</f>
        <v>1.6</v>
      </c>
      <c r="AA214" s="2">
        <f>IFERROR(AVERAGEIFS($U$1:U213,$H$1:H213,H214,$Y$1:Y213,"&gt;="&amp;(Y214-5)),"")</f>
        <v>0.8</v>
      </c>
      <c r="AB214" s="2">
        <f>IFERROR(AVERAGEIFS($V$1:V213,$J$1:J213,J214,$Z$1:Z213,"&gt;="&amp;(Z214-5)),"")</f>
        <v>1.4653042218973562</v>
      </c>
      <c r="AC214" s="2">
        <f>IFERROR(AVERAGEIFS($W$1:W213,$K$1:K213,K214,$AA$1:AA213,"&gt;="&amp;(AA214-5)),"")</f>
        <v>1.115847760160777</v>
      </c>
      <c r="AD214" s="13">
        <f>Tabela53[[#This Row],[md_exPT_H_6]]-Tabela53[[#This Row],[md_exPT_A_6]]</f>
        <v>0.34945646173657918</v>
      </c>
      <c r="AE214" s="14">
        <f>IF(Tabela53[[#This Row],[HT_Goals_H]]&gt;Tabela53[[#This Row],[HT_Goals_A]],Tabela53[[#This Row],[HT_Odds_H]]-1,-1)</f>
        <v>-1</v>
      </c>
      <c r="AF214" s="14">
        <f>IF(Tabela53[[#This Row],[HT_Goals_H]]=Tabela53[[#This Row],[HT_Goals_A]],Tabela53[[#This Row],[HT_Odds_H]]-1,-1)</f>
        <v>1.7000000000000002</v>
      </c>
      <c r="AG214" s="14">
        <f>IF(Tabela53[[#This Row],[HT_Goals_H]]&lt;Tabela53[[#This Row],[HT_Goals_A]],Tabela53[[#This Row],[HT_Odds_H]]-1,-1)</f>
        <v>-1</v>
      </c>
      <c r="AH21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14" s="13">
        <f>IF(AND(Tabela53[[#This Row],[Odd_real_HHT]]&gt;2.5,Tabela53[[#This Row],[Odd_real_HHT]]&lt;3.3,Tabela53[[#This Row],[xpPT_H_HT]]&gt;1.39,Tabela53[[#This Row],[xpPT_H_HT]]&lt;1.59),1,0)</f>
        <v>1</v>
      </c>
      <c r="AJ21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14" s="28">
        <f>IF(Tabela53[[#This Row],[Método 1]]=1,0,IF(Tabela53[[#This Row],[dif_xp_H_A]]&lt;=0.354,1,IF(Tabela53[[#This Row],[dif_xp_H_A]]&gt;=0.499,1,0)))</f>
        <v>0</v>
      </c>
      <c r="AL21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4" s="29">
        <f>IF(AND(Tabela53[[#This Row],[dif_xp_H_A]]&gt;0.354,(Tabela53[[#This Row],[dif_xp_H_A]]&lt;0.499)),1,0)</f>
        <v>0</v>
      </c>
    </row>
    <row r="215" spans="1:39" x14ac:dyDescent="0.3">
      <c r="A215" s="25">
        <v>84</v>
      </c>
      <c r="B215" s="26">
        <v>1588672</v>
      </c>
      <c r="C215" s="13" t="s">
        <v>14</v>
      </c>
      <c r="D215" s="13" t="s">
        <v>56</v>
      </c>
      <c r="E215" s="27">
        <v>44716.791666666657</v>
      </c>
      <c r="F215" s="13">
        <v>9</v>
      </c>
      <c r="G215" s="13" t="s">
        <v>59</v>
      </c>
      <c r="H215" s="13" t="s">
        <v>28</v>
      </c>
      <c r="I215" s="13" t="str">
        <f>IF(Tabela53[[#This Row],[HT_Goals_A]]&lt;Tabela53[[#This Row],[HT_Goals_H]],"H",IF(Tabela53[[#This Row],[HT_Goals_A]]=Tabela53[[#This Row],[HT_Goals_H]],"D","A"))</f>
        <v>A</v>
      </c>
      <c r="J215" s="13">
        <v>0</v>
      </c>
      <c r="K215" s="13">
        <v>1</v>
      </c>
      <c r="L215" s="13">
        <v>1</v>
      </c>
      <c r="M215" s="13">
        <v>4.5</v>
      </c>
      <c r="N215" s="13">
        <v>1.85</v>
      </c>
      <c r="O215" s="13">
        <v>2.75</v>
      </c>
      <c r="P215" s="4">
        <f>((1/'Método 3'!$M215)+(1/'Método 3'!$N215)+(1/'Método 3'!$O215)-1)</f>
        <v>0.12639912639912643</v>
      </c>
      <c r="Q215" s="4">
        <f>'Método 3'!$M215*(1+'Método 3'!$P215)</f>
        <v>5.0687960687960691</v>
      </c>
      <c r="R215" s="4">
        <f>'Método 3'!$N215*(1+'Método 3'!$P215)</f>
        <v>2.0838383838383838</v>
      </c>
      <c r="S215" s="4">
        <f>'Método 3'!$O215*(1+'Método 3'!$P215)</f>
        <v>3.0975975975975976</v>
      </c>
      <c r="T215" s="4">
        <f>IF('Método 3'!$J215&gt;'Método 3'!$K215,3,IF('Método 3'!$K215='Método 3'!$J215,1,0))</f>
        <v>0</v>
      </c>
      <c r="U215" s="4">
        <f>IF('Método 3'!$J215&lt;'Método 3'!$K215,3,IF('Método 3'!$K215='Método 3'!$J215,1,0))</f>
        <v>3</v>
      </c>
      <c r="V215" s="4">
        <f>(1/'Método 3'!$Q215)*3+(1/'Método 3'!$R215)*1</f>
        <v>1.0717401841977703</v>
      </c>
      <c r="W215" s="4">
        <f>(1/'Método 3'!$S215)*3+(1/'Método 3'!$R215)*1</f>
        <v>1.448376151236064</v>
      </c>
      <c r="X215" s="4">
        <f>COUNTIF($G$1:G214,G215)+1</f>
        <v>5</v>
      </c>
      <c r="Y215" s="4">
        <f>COUNTIF($H$1:H214,H215)+1</f>
        <v>11</v>
      </c>
      <c r="Z215" s="2">
        <f>IFERROR(AVERAGEIFS($T$1:T214,$G$1:G214,G215,$X$1:X214,"&gt;="&amp;(X215-5)),"")</f>
        <v>1.5</v>
      </c>
      <c r="AA215" s="2">
        <f>IFERROR(AVERAGEIFS($U$1:U214,$H$1:H214,H215,$Y$1:Y214,"&gt;="&amp;(Y215-5)),"")</f>
        <v>1</v>
      </c>
      <c r="AB215" s="2">
        <f>IFERROR(AVERAGEIFS($V$1:V214,$J$1:J214,J215,$Z$1:Z214,"&gt;="&amp;(Z215-5)),"")</f>
        <v>1.4182014184432643</v>
      </c>
      <c r="AC215" s="2">
        <f>IFERROR(AVERAGEIFS($W$1:W214,$K$1:K214,K215,$AA$1:AA214,"&gt;="&amp;(AA215-5)),"")</f>
        <v>1.1151266639404087</v>
      </c>
      <c r="AD215" s="13">
        <f>Tabela53[[#This Row],[md_exPT_H_6]]-Tabela53[[#This Row],[md_exPT_A_6]]</f>
        <v>0.30307475450285559</v>
      </c>
      <c r="AE215" s="14">
        <f>IF(Tabela53[[#This Row],[HT_Goals_H]]&gt;Tabela53[[#This Row],[HT_Goals_A]],Tabela53[[#This Row],[HT_Odds_H]]-1,-1)</f>
        <v>-1</v>
      </c>
      <c r="AF215" s="14">
        <f>IF(Tabela53[[#This Row],[HT_Goals_H]]=Tabela53[[#This Row],[HT_Goals_A]],Tabela53[[#This Row],[HT_Odds_H]]-1,-1)</f>
        <v>-1</v>
      </c>
      <c r="AG215" s="14">
        <f>IF(Tabela53[[#This Row],[HT_Goals_H]]&lt;Tabela53[[#This Row],[HT_Goals_A]],Tabela53[[#This Row],[HT_Odds_H]]-1,-1)</f>
        <v>3.5</v>
      </c>
      <c r="AH21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5" s="13">
        <f>IF(AND(Tabela53[[#This Row],[Odd_real_HHT]]&gt;2.5,Tabela53[[#This Row],[Odd_real_HHT]]&lt;3.3,Tabela53[[#This Row],[xpPT_H_HT]]&gt;1.39,Tabela53[[#This Row],[xpPT_H_HT]]&lt;1.59),1,0)</f>
        <v>0</v>
      </c>
      <c r="AJ21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15" s="28">
        <f>IF(Tabela53[[#This Row],[Método 1]]=1,0,IF(Tabela53[[#This Row],[dif_xp_H_A]]&lt;=0.354,1,IF(Tabela53[[#This Row],[dif_xp_H_A]]&gt;=0.499,1,0)))</f>
        <v>1</v>
      </c>
      <c r="AL21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5" s="29">
        <f>IF(AND(Tabela53[[#This Row],[dif_xp_H_A]]&gt;0.354,(Tabela53[[#This Row],[dif_xp_H_A]]&lt;0.499)),1,0)</f>
        <v>0</v>
      </c>
    </row>
    <row r="216" spans="1:39" x14ac:dyDescent="0.3">
      <c r="A216" s="25">
        <v>85</v>
      </c>
      <c r="B216" s="26">
        <v>1588671</v>
      </c>
      <c r="C216" s="13" t="s">
        <v>14</v>
      </c>
      <c r="D216" s="13" t="s">
        <v>56</v>
      </c>
      <c r="E216" s="27">
        <v>44716.854166666657</v>
      </c>
      <c r="F216" s="13">
        <v>9</v>
      </c>
      <c r="G216" s="13" t="s">
        <v>57</v>
      </c>
      <c r="H216" s="13" t="s">
        <v>24</v>
      </c>
      <c r="I216" s="13" t="str">
        <f>IF(Tabela53[[#This Row],[HT_Goals_A]]&lt;Tabela53[[#This Row],[HT_Goals_H]],"H",IF(Tabela53[[#This Row],[HT_Goals_A]]=Tabela53[[#This Row],[HT_Goals_H]],"D","A"))</f>
        <v>A</v>
      </c>
      <c r="J216" s="13">
        <v>0</v>
      </c>
      <c r="K216" s="13">
        <v>1</v>
      </c>
      <c r="L216" s="13">
        <v>1</v>
      </c>
      <c r="M216" s="13">
        <v>3.7</v>
      </c>
      <c r="N216" s="13">
        <v>1.8</v>
      </c>
      <c r="O216" s="13">
        <v>3.3</v>
      </c>
      <c r="P216" s="4">
        <f>((1/'Método 3'!$M216)+(1/'Método 3'!$N216)+(1/'Método 3'!$O216)-1)</f>
        <v>0.12885612885612874</v>
      </c>
      <c r="Q216" s="4">
        <f>'Método 3'!$M216*(1+'Método 3'!$P216)</f>
        <v>4.1767676767676765</v>
      </c>
      <c r="R216" s="4">
        <f>'Método 3'!$N216*(1+'Método 3'!$P216)</f>
        <v>2.0319410319410318</v>
      </c>
      <c r="S216" s="4">
        <f>'Método 3'!$O216*(1+'Método 3'!$P216)</f>
        <v>3.7252252252252247</v>
      </c>
      <c r="T216" s="4">
        <f>IF('Método 3'!$J216&gt;'Método 3'!$K216,3,IF('Método 3'!$K216='Método 3'!$J216,1,0))</f>
        <v>0</v>
      </c>
      <c r="U216" s="4">
        <f>IF('Método 3'!$J216&lt;'Método 3'!$K216,3,IF('Método 3'!$K216='Método 3'!$J216,1,0))</f>
        <v>3</v>
      </c>
      <c r="V216" s="4">
        <f>(1/'Método 3'!$Q216)*3+(1/'Método 3'!$R216)*1</f>
        <v>1.210399032648126</v>
      </c>
      <c r="W216" s="4">
        <f>(1/'Método 3'!$S216)*3+(1/'Método 3'!$R216)*1</f>
        <v>1.2974607013301092</v>
      </c>
      <c r="X216" s="4">
        <f>COUNTIF($G$1:G215,G216)+1</f>
        <v>5</v>
      </c>
      <c r="Y216" s="4">
        <f>COUNTIF($H$1:H215,H216)+1</f>
        <v>12</v>
      </c>
      <c r="Z216" s="2">
        <f>IFERROR(AVERAGEIFS($T$1:T215,$G$1:G215,G216,$X$1:X215,"&gt;="&amp;(X216-5)),"")</f>
        <v>1.25</v>
      </c>
      <c r="AA216" s="2">
        <f>IFERROR(AVERAGEIFS($U$1:U215,$H$1:H215,H216,$Y$1:Y215,"&gt;="&amp;(Y216-5)),"")</f>
        <v>0.8</v>
      </c>
      <c r="AB216" s="2">
        <f>IFERROR(AVERAGEIFS($V$1:V215,$J$1:J215,J216,$Z$1:Z215,"&gt;="&amp;(Z216-5)),"")</f>
        <v>1.4143941521328744</v>
      </c>
      <c r="AC216" s="2">
        <f>IFERROR(AVERAGEIFS($W$1:W215,$K$1:K215,K216,$AA$1:AA215,"&gt;="&amp;(AA216-5)),"")</f>
        <v>1.1198203186910516</v>
      </c>
      <c r="AD216" s="13">
        <f>Tabela53[[#This Row],[md_exPT_H_6]]-Tabela53[[#This Row],[md_exPT_A_6]]</f>
        <v>0.29457383344182286</v>
      </c>
      <c r="AE216" s="14">
        <f>IF(Tabela53[[#This Row],[HT_Goals_H]]&gt;Tabela53[[#This Row],[HT_Goals_A]],Tabela53[[#This Row],[HT_Odds_H]]-1,-1)</f>
        <v>-1</v>
      </c>
      <c r="AF216" s="14">
        <f>IF(Tabela53[[#This Row],[HT_Goals_H]]=Tabela53[[#This Row],[HT_Goals_A]],Tabela53[[#This Row],[HT_Odds_H]]-1,-1)</f>
        <v>-1</v>
      </c>
      <c r="AG216" s="14">
        <f>IF(Tabela53[[#This Row],[HT_Goals_H]]&lt;Tabela53[[#This Row],[HT_Goals_A]],Tabela53[[#This Row],[HT_Odds_H]]-1,-1)</f>
        <v>2.7</v>
      </c>
      <c r="AH21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6" s="13">
        <f>IF(AND(Tabela53[[#This Row],[Odd_real_HHT]]&gt;2.5,Tabela53[[#This Row],[Odd_real_HHT]]&lt;3.3,Tabela53[[#This Row],[xpPT_H_HT]]&gt;1.39,Tabela53[[#This Row],[xpPT_H_HT]]&lt;1.59),1,0)</f>
        <v>0</v>
      </c>
      <c r="AJ21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16" s="28">
        <f>IF(Tabela53[[#This Row],[Método 1]]=1,0,IF(Tabela53[[#This Row],[dif_xp_H_A]]&lt;=0.354,1,IF(Tabela53[[#This Row],[dif_xp_H_A]]&gt;=0.499,1,0)))</f>
        <v>1</v>
      </c>
      <c r="AL21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6" s="29">
        <f>IF(AND(Tabela53[[#This Row],[dif_xp_H_A]]&gt;0.354,(Tabela53[[#This Row],[dif_xp_H_A]]&lt;0.499)),1,0)</f>
        <v>0</v>
      </c>
    </row>
    <row r="217" spans="1:39" x14ac:dyDescent="0.3">
      <c r="A217" s="25">
        <v>86</v>
      </c>
      <c r="B217" s="26">
        <v>1588669</v>
      </c>
      <c r="C217" s="13" t="s">
        <v>14</v>
      </c>
      <c r="D217" s="13" t="s">
        <v>56</v>
      </c>
      <c r="E217" s="27">
        <v>44717.458333333343</v>
      </c>
      <c r="F217" s="13">
        <v>9</v>
      </c>
      <c r="G217" s="13" t="s">
        <v>60</v>
      </c>
      <c r="H217" s="13" t="s">
        <v>26</v>
      </c>
      <c r="I217" s="13" t="str">
        <f>IF(Tabela53[[#This Row],[HT_Goals_A]]&lt;Tabela53[[#This Row],[HT_Goals_H]],"H",IF(Tabela53[[#This Row],[HT_Goals_A]]=Tabela53[[#This Row],[HT_Goals_H]],"D","A"))</f>
        <v>H</v>
      </c>
      <c r="J217" s="13">
        <v>1</v>
      </c>
      <c r="K217" s="13">
        <v>0</v>
      </c>
      <c r="L217" s="13">
        <v>1</v>
      </c>
      <c r="M217" s="13">
        <v>3.7</v>
      </c>
      <c r="N217" s="13">
        <v>1.8</v>
      </c>
      <c r="O217" s="13">
        <v>3.3</v>
      </c>
      <c r="P217" s="4">
        <f>((1/'Método 3'!$M217)+(1/'Método 3'!$N217)+(1/'Método 3'!$O217)-1)</f>
        <v>0.12885612885612874</v>
      </c>
      <c r="Q217" s="4">
        <f>'Método 3'!$M217*(1+'Método 3'!$P217)</f>
        <v>4.1767676767676765</v>
      </c>
      <c r="R217" s="4">
        <f>'Método 3'!$N217*(1+'Método 3'!$P217)</f>
        <v>2.0319410319410318</v>
      </c>
      <c r="S217" s="4">
        <f>'Método 3'!$O217*(1+'Método 3'!$P217)</f>
        <v>3.7252252252252247</v>
      </c>
      <c r="T217" s="4">
        <f>IF('Método 3'!$J217&gt;'Método 3'!$K217,3,IF('Método 3'!$K217='Método 3'!$J217,1,0))</f>
        <v>3</v>
      </c>
      <c r="U217" s="4">
        <f>IF('Método 3'!$J217&lt;'Método 3'!$K217,3,IF('Método 3'!$K217='Método 3'!$J217,1,0))</f>
        <v>0</v>
      </c>
      <c r="V217" s="4">
        <f>(1/'Método 3'!$Q217)*3+(1/'Método 3'!$R217)*1</f>
        <v>1.210399032648126</v>
      </c>
      <c r="W217" s="4">
        <f>(1/'Método 3'!$S217)*3+(1/'Método 3'!$R217)*1</f>
        <v>1.2974607013301092</v>
      </c>
      <c r="X217" s="4">
        <f>COUNTIF($G$1:G216,G217)+1</f>
        <v>5</v>
      </c>
      <c r="Y217" s="4">
        <f>COUNTIF($H$1:H216,H217)+1</f>
        <v>12</v>
      </c>
      <c r="Z217" s="2">
        <f>IFERROR(AVERAGEIFS($T$1:T216,$G$1:G216,G217,$X$1:X216,"&gt;="&amp;(X217-5)),"")</f>
        <v>0.75</v>
      </c>
      <c r="AA217" s="2">
        <f>IFERROR(AVERAGEIFS($U$1:U216,$H$1:H216,H217,$Y$1:Y216,"&gt;="&amp;(Y217-5)),"")</f>
        <v>1.8</v>
      </c>
      <c r="AB217" s="2">
        <f>IFERROR(AVERAGEIFS($V$1:V216,$J$1:J216,J217,$Z$1:Z216,"&gt;="&amp;(Z217-5)),"")</f>
        <v>1.4652014612473232</v>
      </c>
      <c r="AC217" s="2">
        <f>IFERROR(AVERAGEIFS($W$1:W216,$K$1:K216,K217,$AA$1:AA216,"&gt;="&amp;(AA217-5)),"")</f>
        <v>1.0869926503480742</v>
      </c>
      <c r="AD217" s="13">
        <f>Tabela53[[#This Row],[md_exPT_H_6]]-Tabela53[[#This Row],[md_exPT_A_6]]</f>
        <v>0.37820881089924896</v>
      </c>
      <c r="AE217" s="14">
        <f>IF(Tabela53[[#This Row],[HT_Goals_H]]&gt;Tabela53[[#This Row],[HT_Goals_A]],Tabela53[[#This Row],[HT_Odds_H]]-1,-1)</f>
        <v>2.7</v>
      </c>
      <c r="AF217" s="14">
        <f>IF(Tabela53[[#This Row],[HT_Goals_H]]=Tabela53[[#This Row],[HT_Goals_A]],Tabela53[[#This Row],[HT_Odds_H]]-1,-1)</f>
        <v>-1</v>
      </c>
      <c r="AG217" s="14">
        <f>IF(Tabela53[[#This Row],[HT_Goals_H]]&lt;Tabela53[[#This Row],[HT_Goals_A]],Tabela53[[#This Row],[HT_Odds_H]]-1,-1)</f>
        <v>-1</v>
      </c>
      <c r="AH21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7" s="13">
        <f>IF(AND(Tabela53[[#This Row],[Odd_real_HHT]]&gt;2.5,Tabela53[[#This Row],[Odd_real_HHT]]&lt;3.3,Tabela53[[#This Row],[xpPT_H_HT]]&gt;1.39,Tabela53[[#This Row],[xpPT_H_HT]]&lt;1.59),1,0)</f>
        <v>0</v>
      </c>
      <c r="AJ21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17" s="28">
        <f>IF(Tabela53[[#This Row],[Método 1]]=1,0,IF(Tabela53[[#This Row],[dif_xp_H_A]]&lt;=0.354,1,IF(Tabela53[[#This Row],[dif_xp_H_A]]&gt;=0.499,1,0)))</f>
        <v>0</v>
      </c>
      <c r="AL217" s="29">
        <f>IF(AND(Tabela53[[#This Row],[Método_3]]=1,Tabela53[[#This Row],[Pontos_H_HT]]=3),(Tabela53[[#This Row],[HT_Odds_H]]-1),IF(AND(Tabela53[[#This Row],[Método_3]]=1,Tabela53[[#This Row],[Pontos_H_HT]]&lt;&gt;3),(-1),0))</f>
        <v>2.7</v>
      </c>
      <c r="AM217" s="29">
        <f>IF(AND(Tabela53[[#This Row],[dif_xp_H_A]]&gt;0.354,(Tabela53[[#This Row],[dif_xp_H_A]]&lt;0.499)),1,0)</f>
        <v>1</v>
      </c>
    </row>
    <row r="218" spans="1:39" x14ac:dyDescent="0.3">
      <c r="A218" s="25">
        <v>87</v>
      </c>
      <c r="B218" s="26">
        <v>1588665</v>
      </c>
      <c r="C218" s="13" t="s">
        <v>14</v>
      </c>
      <c r="D218" s="13" t="s">
        <v>56</v>
      </c>
      <c r="E218" s="27">
        <v>44717.666666666657</v>
      </c>
      <c r="F218" s="13">
        <v>9</v>
      </c>
      <c r="G218" s="13" t="s">
        <v>23</v>
      </c>
      <c r="H218" s="13" t="s">
        <v>21</v>
      </c>
      <c r="I218" s="13" t="str">
        <f>IF(Tabela53[[#This Row],[HT_Goals_A]]&lt;Tabela53[[#This Row],[HT_Goals_H]],"H",IF(Tabela53[[#This Row],[HT_Goals_A]]=Tabela53[[#This Row],[HT_Goals_H]],"D","A"))</f>
        <v>D</v>
      </c>
      <c r="J218" s="13">
        <v>1</v>
      </c>
      <c r="K218" s="13">
        <v>1</v>
      </c>
      <c r="L218" s="13">
        <v>2</v>
      </c>
      <c r="M218" s="13">
        <v>2.1</v>
      </c>
      <c r="N218" s="13">
        <v>2</v>
      </c>
      <c r="O218" s="13">
        <v>6.5</v>
      </c>
      <c r="P218" s="4">
        <f>((1/'Método 3'!$M218)+(1/'Método 3'!$N218)+(1/'Método 3'!$O218)-1)</f>
        <v>0.13003663003663002</v>
      </c>
      <c r="Q218" s="4">
        <f>'Método 3'!$M218*(1+'Método 3'!$P218)</f>
        <v>2.3730769230769231</v>
      </c>
      <c r="R218" s="4">
        <f>'Método 3'!$N218*(1+'Método 3'!$P218)</f>
        <v>2.26007326007326</v>
      </c>
      <c r="S218" s="4">
        <f>'Método 3'!$O218*(1+'Método 3'!$P218)</f>
        <v>7.3452380952380949</v>
      </c>
      <c r="T218" s="4">
        <f>IF('Método 3'!$J218&gt;'Método 3'!$K218,3,IF('Método 3'!$K218='Método 3'!$J218,1,0))</f>
        <v>1</v>
      </c>
      <c r="U218" s="4">
        <f>IF('Método 3'!$J218&lt;'Método 3'!$K218,3,IF('Método 3'!$K218='Método 3'!$J218,1,0))</f>
        <v>1</v>
      </c>
      <c r="V218" s="4">
        <f>(1/'Método 3'!$Q218)*3+(1/'Método 3'!$R218)*1</f>
        <v>1.706645056726094</v>
      </c>
      <c r="W218" s="4">
        <f>(1/'Método 3'!$S218)*3+(1/'Método 3'!$R218)*1</f>
        <v>0.85089141004862245</v>
      </c>
      <c r="X218" s="4">
        <f>COUNTIF($G$1:G217,G218)+1</f>
        <v>12</v>
      </c>
      <c r="Y218" s="4">
        <f>COUNTIF($H$1:H217,H218)+1</f>
        <v>11</v>
      </c>
      <c r="Z218" s="2">
        <f>IFERROR(AVERAGEIFS($T$1:T217,$G$1:G217,G218,$X$1:X217,"&gt;="&amp;(X218-5)),"")</f>
        <v>1.8</v>
      </c>
      <c r="AA218" s="2">
        <f>IFERROR(AVERAGEIFS($U$1:U217,$H$1:H217,H218,$Y$1:Y217,"&gt;="&amp;(Y218-5)),"")</f>
        <v>0.8</v>
      </c>
      <c r="AB218" s="2">
        <f>IFERROR(AVERAGEIFS($V$1:V217,$J$1:J217,J218,$Z$1:Z217,"&gt;="&amp;(Z218-5)),"")</f>
        <v>1.4618487977131231</v>
      </c>
      <c r="AC218" s="2">
        <f>IFERROR(AVERAGEIFS($W$1:W217,$K$1:K217,K218,$AA$1:AA217,"&gt;="&amp;(AA218-5)),"")</f>
        <v>1.1222875462277053</v>
      </c>
      <c r="AD218" s="13">
        <f>Tabela53[[#This Row],[md_exPT_H_6]]-Tabela53[[#This Row],[md_exPT_A_6]]</f>
        <v>0.33956125148541783</v>
      </c>
      <c r="AE218" s="14">
        <f>IF(Tabela53[[#This Row],[HT_Goals_H]]&gt;Tabela53[[#This Row],[HT_Goals_A]],Tabela53[[#This Row],[HT_Odds_H]]-1,-1)</f>
        <v>-1</v>
      </c>
      <c r="AF218" s="14">
        <f>IF(Tabela53[[#This Row],[HT_Goals_H]]=Tabela53[[#This Row],[HT_Goals_A]],Tabela53[[#This Row],[HT_Odds_H]]-1,-1)</f>
        <v>1.1000000000000001</v>
      </c>
      <c r="AG218" s="14">
        <f>IF(Tabela53[[#This Row],[HT_Goals_H]]&lt;Tabela53[[#This Row],[HT_Goals_A]],Tabela53[[#This Row],[HT_Odds_H]]-1,-1)</f>
        <v>-1</v>
      </c>
      <c r="AH21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8" s="13">
        <f>IF(AND(Tabela53[[#This Row],[Odd_real_HHT]]&gt;2.5,Tabela53[[#This Row],[Odd_real_HHT]]&lt;3.3,Tabela53[[#This Row],[xpPT_H_HT]]&gt;1.39,Tabela53[[#This Row],[xpPT_H_HT]]&lt;1.59),1,0)</f>
        <v>0</v>
      </c>
      <c r="AJ218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218" s="28">
        <f>IF(Tabela53[[#This Row],[Método 1]]=1,0,IF(Tabela53[[#This Row],[dif_xp_H_A]]&lt;=0.354,1,IF(Tabela53[[#This Row],[dif_xp_H_A]]&gt;=0.499,1,0)))</f>
        <v>1</v>
      </c>
      <c r="AL21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8" s="29">
        <f>IF(AND(Tabela53[[#This Row],[dif_xp_H_A]]&gt;0.354,(Tabela53[[#This Row],[dif_xp_H_A]]&lt;0.499)),1,0)</f>
        <v>0</v>
      </c>
    </row>
    <row r="219" spans="1:39" x14ac:dyDescent="0.3">
      <c r="A219" s="25">
        <v>88</v>
      </c>
      <c r="B219" s="26">
        <v>1588667</v>
      </c>
      <c r="C219" s="13" t="s">
        <v>14</v>
      </c>
      <c r="D219" s="13" t="s">
        <v>56</v>
      </c>
      <c r="E219" s="27">
        <v>44717.666666666657</v>
      </c>
      <c r="F219" s="13">
        <v>9</v>
      </c>
      <c r="G219" s="13" t="s">
        <v>16</v>
      </c>
      <c r="H219" s="13" t="s">
        <v>22</v>
      </c>
      <c r="I219" s="13" t="str">
        <f>IF(Tabela53[[#This Row],[HT_Goals_A]]&lt;Tabela53[[#This Row],[HT_Goals_H]],"H",IF(Tabela53[[#This Row],[HT_Goals_A]]=Tabela53[[#This Row],[HT_Goals_H]],"D","A"))</f>
        <v>D</v>
      </c>
      <c r="J219" s="13">
        <v>0</v>
      </c>
      <c r="K219" s="13">
        <v>0</v>
      </c>
      <c r="L219" s="13">
        <v>0</v>
      </c>
      <c r="M219" s="13">
        <v>3</v>
      </c>
      <c r="N219" s="13">
        <v>2.09</v>
      </c>
      <c r="O219" s="13">
        <v>3.8</v>
      </c>
      <c r="P219" s="4">
        <f>((1/'Método 3'!$M219)+(1/'Método 3'!$N219)+(1/'Método 3'!$O219)-1)</f>
        <v>7.4960127591706449E-2</v>
      </c>
      <c r="Q219" s="4">
        <f>'Método 3'!$M219*(1+'Método 3'!$P219)</f>
        <v>3.2248803827751193</v>
      </c>
      <c r="R219" s="4">
        <f>'Método 3'!$N219*(1+'Método 3'!$P219)</f>
        <v>2.2466666666666661</v>
      </c>
      <c r="S219" s="4">
        <f>'Método 3'!$O219*(1+'Método 3'!$P219)</f>
        <v>4.0848484848484841</v>
      </c>
      <c r="T219" s="4">
        <f>IF('Método 3'!$J219&gt;'Método 3'!$K219,3,IF('Método 3'!$K219='Método 3'!$J219,1,0))</f>
        <v>1</v>
      </c>
      <c r="U219" s="4">
        <f>IF('Método 3'!$J219&lt;'Método 3'!$K219,3,IF('Método 3'!$K219='Método 3'!$J219,1,0))</f>
        <v>1</v>
      </c>
      <c r="V219" s="4">
        <f>(1/'Método 3'!$Q219)*3+(1/'Método 3'!$R219)*1</f>
        <v>1.3753709198813058</v>
      </c>
      <c r="W219" s="4">
        <f>(1/'Método 3'!$S219)*3+(1/'Método 3'!$R219)*1</f>
        <v>1.179525222551929</v>
      </c>
      <c r="X219" s="4">
        <f>COUNTIF($G$1:G218,G219)+1</f>
        <v>11</v>
      </c>
      <c r="Y219" s="4">
        <f>COUNTIF($H$1:H218,H219)+1</f>
        <v>11</v>
      </c>
      <c r="Z219" s="2">
        <f>IFERROR(AVERAGEIFS($T$1:T218,$G$1:G218,G219,$X$1:X218,"&gt;="&amp;(X219-5)),"")</f>
        <v>1.4</v>
      </c>
      <c r="AA219" s="2">
        <f>IFERROR(AVERAGEIFS($U$1:U218,$H$1:H218,H219,$Y$1:Y218,"&gt;="&amp;(Y219-5)),"")</f>
        <v>1.2</v>
      </c>
      <c r="AB219" s="2">
        <f>IFERROR(AVERAGEIFS($V$1:V218,$J$1:J218,J219,$Z$1:Z218,"&gt;="&amp;(Z219-5)),"")</f>
        <v>1.4121768138776054</v>
      </c>
      <c r="AC219" s="2">
        <f>IFERROR(AVERAGEIFS($W$1:W218,$K$1:K218,K219,$AA$1:AA218,"&gt;="&amp;(AA219-5)),"")</f>
        <v>1.0889059962660927</v>
      </c>
      <c r="AD219" s="13">
        <f>Tabela53[[#This Row],[md_exPT_H_6]]-Tabela53[[#This Row],[md_exPT_A_6]]</f>
        <v>0.32327081761151266</v>
      </c>
      <c r="AE219" s="14">
        <f>IF(Tabela53[[#This Row],[HT_Goals_H]]&gt;Tabela53[[#This Row],[HT_Goals_A]],Tabela53[[#This Row],[HT_Odds_H]]-1,-1)</f>
        <v>-1</v>
      </c>
      <c r="AF219" s="14">
        <f>IF(Tabela53[[#This Row],[HT_Goals_H]]=Tabela53[[#This Row],[HT_Goals_A]],Tabela53[[#This Row],[HT_Odds_H]]-1,-1)</f>
        <v>2</v>
      </c>
      <c r="AG219" s="14">
        <f>IF(Tabela53[[#This Row],[HT_Goals_H]]&lt;Tabela53[[#This Row],[HT_Goals_A]],Tabela53[[#This Row],[HT_Odds_H]]-1,-1)</f>
        <v>-1</v>
      </c>
      <c r="AH21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19" s="13">
        <f>IF(AND(Tabela53[[#This Row],[Odd_real_HHT]]&gt;2.5,Tabela53[[#This Row],[Odd_real_HHT]]&lt;3.3,Tabela53[[#This Row],[xpPT_H_HT]]&gt;1.39,Tabela53[[#This Row],[xpPT_H_HT]]&lt;1.59),1,0)</f>
        <v>0</v>
      </c>
      <c r="AJ219" s="28">
        <f>IF(AND(Tabela53[[#This Row],[Método_2]]=1,Tabela53[[#This Row],[Pontos_H_HT]]=1),(Tabela53[[#This Row],[HT_Odds_D]]-1),IF(AND(Tabela53[[#This Row],[Método_2]]=1,Tabela53[[#This Row],[Pontos_H_HT]]&lt;&gt;1),(-1),0))</f>
        <v>1.0899999999999999</v>
      </c>
      <c r="AK219" s="28">
        <f>IF(Tabela53[[#This Row],[Método 1]]=1,0,IF(Tabela53[[#This Row],[dif_xp_H_A]]&lt;=0.354,1,IF(Tabela53[[#This Row],[dif_xp_H_A]]&gt;=0.499,1,0)))</f>
        <v>1</v>
      </c>
      <c r="AL21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19" s="29">
        <f>IF(AND(Tabela53[[#This Row],[dif_xp_H_A]]&gt;0.354,(Tabela53[[#This Row],[dif_xp_H_A]]&lt;0.499)),1,0)</f>
        <v>0</v>
      </c>
    </row>
    <row r="220" spans="1:39" x14ac:dyDescent="0.3">
      <c r="A220" s="25">
        <v>89</v>
      </c>
      <c r="B220" s="26">
        <v>1588666</v>
      </c>
      <c r="C220" s="13" t="s">
        <v>14</v>
      </c>
      <c r="D220" s="13" t="s">
        <v>56</v>
      </c>
      <c r="E220" s="27">
        <v>44717.791666666657</v>
      </c>
      <c r="F220" s="13">
        <v>9</v>
      </c>
      <c r="G220" s="13" t="s">
        <v>19</v>
      </c>
      <c r="H220" s="13" t="s">
        <v>30</v>
      </c>
      <c r="I220" s="13" t="str">
        <f>IF(Tabela53[[#This Row],[HT_Goals_A]]&lt;Tabela53[[#This Row],[HT_Goals_H]],"H",IF(Tabela53[[#This Row],[HT_Goals_A]]=Tabela53[[#This Row],[HT_Goals_H]],"D","A"))</f>
        <v>D</v>
      </c>
      <c r="J220" s="13">
        <v>0</v>
      </c>
      <c r="K220" s="13">
        <v>0</v>
      </c>
      <c r="L220" s="13">
        <v>0</v>
      </c>
      <c r="M220" s="13">
        <v>2.88</v>
      </c>
      <c r="N220" s="13">
        <v>2.0499999999999998</v>
      </c>
      <c r="O220" s="13">
        <v>4.24</v>
      </c>
      <c r="P220" s="4">
        <f>((1/'Método 3'!$M220)+(1/'Método 3'!$N220)+(1/'Método 3'!$O220)-1)</f>
        <v>7.0876156874776441E-2</v>
      </c>
      <c r="Q220" s="4">
        <f>'Método 3'!$M220*(1+'Método 3'!$P220)</f>
        <v>3.0841233317993559</v>
      </c>
      <c r="R220" s="4">
        <f>'Método 3'!$N220*(1+'Método 3'!$P220)</f>
        <v>2.1952961215932913</v>
      </c>
      <c r="S220" s="4">
        <f>'Método 3'!$O220*(1+'Método 3'!$P220)</f>
        <v>4.5405149051490525</v>
      </c>
      <c r="T220" s="4">
        <f>IF('Método 3'!$J220&gt;'Método 3'!$K220,3,IF('Método 3'!$K220='Método 3'!$J220,1,0))</f>
        <v>1</v>
      </c>
      <c r="U220" s="4">
        <f>IF('Método 3'!$J220&lt;'Método 3'!$K220,3,IF('Método 3'!$K220='Método 3'!$J220,1,0))</f>
        <v>1</v>
      </c>
      <c r="V220" s="4">
        <f>(1/'Método 3'!$Q220)*3+(1/'Método 3'!$R220)*1</f>
        <v>1.4282431585544182</v>
      </c>
      <c r="W220" s="4">
        <f>(1/'Método 3'!$S220)*3+(1/'Método 3'!$R220)*1</f>
        <v>1.1162374287504848</v>
      </c>
      <c r="X220" s="4">
        <f>COUNTIF($G$1:G219,G220)+1</f>
        <v>12</v>
      </c>
      <c r="Y220" s="4">
        <f>COUNTIF($H$1:H219,H220)+1</f>
        <v>12</v>
      </c>
      <c r="Z220" s="2">
        <f>IFERROR(AVERAGEIFS($T$1:T219,$G$1:G219,G220,$X$1:X219,"&gt;="&amp;(X220-5)),"")</f>
        <v>2.6</v>
      </c>
      <c r="AA220" s="2">
        <f>IFERROR(AVERAGEIFS($U$1:U219,$H$1:H219,H220,$Y$1:Y219,"&gt;="&amp;(Y220-5)),"")</f>
        <v>0.6</v>
      </c>
      <c r="AB220" s="2">
        <f>IFERROR(AVERAGEIFS($V$1:V219,$J$1:J219,J220,$Z$1:Z219,"&gt;="&amp;(Z220-5)),"")</f>
        <v>1.4117810515765701</v>
      </c>
      <c r="AC220" s="2">
        <f>IFERROR(AVERAGEIFS($W$1:W219,$K$1:K219,K220,$AA$1:AA219,"&gt;="&amp;(AA220-5)),"")</f>
        <v>1.0897223856920915</v>
      </c>
      <c r="AD220" s="13">
        <f>Tabela53[[#This Row],[md_exPT_H_6]]-Tabela53[[#This Row],[md_exPT_A_6]]</f>
        <v>0.32205866588447862</v>
      </c>
      <c r="AE220" s="14">
        <f>IF(Tabela53[[#This Row],[HT_Goals_H]]&gt;Tabela53[[#This Row],[HT_Goals_A]],Tabela53[[#This Row],[HT_Odds_H]]-1,-1)</f>
        <v>-1</v>
      </c>
      <c r="AF220" s="14">
        <f>IF(Tabela53[[#This Row],[HT_Goals_H]]=Tabela53[[#This Row],[HT_Goals_A]],Tabela53[[#This Row],[HT_Odds_H]]-1,-1)</f>
        <v>1.88</v>
      </c>
      <c r="AG220" s="14">
        <f>IF(Tabela53[[#This Row],[HT_Goals_H]]&lt;Tabela53[[#This Row],[HT_Goals_A]],Tabela53[[#This Row],[HT_Odds_H]]-1,-1)</f>
        <v>-1</v>
      </c>
      <c r="AH22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20" s="13">
        <f>IF(AND(Tabela53[[#This Row],[Odd_real_HHT]]&gt;2.5,Tabela53[[#This Row],[Odd_real_HHT]]&lt;3.3,Tabela53[[#This Row],[xpPT_H_HT]]&gt;1.39,Tabela53[[#This Row],[xpPT_H_HT]]&lt;1.59),1,0)</f>
        <v>1</v>
      </c>
      <c r="AJ22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20" s="28">
        <f>IF(Tabela53[[#This Row],[Método 1]]=1,0,IF(Tabela53[[#This Row],[dif_xp_H_A]]&lt;=0.354,1,IF(Tabela53[[#This Row],[dif_xp_H_A]]&gt;=0.499,1,0)))</f>
        <v>0</v>
      </c>
      <c r="AL22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0" s="29">
        <f>IF(AND(Tabela53[[#This Row],[dif_xp_H_A]]&gt;0.354,(Tabela53[[#This Row],[dif_xp_H_A]]&lt;0.499)),1,0)</f>
        <v>0</v>
      </c>
    </row>
    <row r="221" spans="1:39" x14ac:dyDescent="0.3">
      <c r="A221" s="25">
        <v>90</v>
      </c>
      <c r="B221" s="26">
        <v>1588668</v>
      </c>
      <c r="C221" s="13" t="s">
        <v>14</v>
      </c>
      <c r="D221" s="13" t="s">
        <v>56</v>
      </c>
      <c r="E221" s="27">
        <v>44718.833333333343</v>
      </c>
      <c r="F221" s="13">
        <v>9</v>
      </c>
      <c r="G221" s="13" t="s">
        <v>18</v>
      </c>
      <c r="H221" s="13" t="s">
        <v>34</v>
      </c>
      <c r="I221" s="13" t="str">
        <f>IF(Tabela53[[#This Row],[HT_Goals_A]]&lt;Tabela53[[#This Row],[HT_Goals_H]],"H",IF(Tabela53[[#This Row],[HT_Goals_A]]=Tabela53[[#This Row],[HT_Goals_H]],"D","A"))</f>
        <v>H</v>
      </c>
      <c r="J221" s="13">
        <v>1</v>
      </c>
      <c r="K221" s="13">
        <v>0</v>
      </c>
      <c r="L221" s="13">
        <v>1</v>
      </c>
      <c r="M221" s="13">
        <v>2.2999999999999998</v>
      </c>
      <c r="N221" s="13">
        <v>2.1</v>
      </c>
      <c r="O221" s="13">
        <v>6</v>
      </c>
      <c r="P221" s="4">
        <f>((1/'Método 3'!$M221)+(1/'Método 3'!$N221)+(1/'Método 3'!$O221)-1)</f>
        <v>7.7639751552795122E-2</v>
      </c>
      <c r="Q221" s="4">
        <f>'Método 3'!$M221*(1+'Método 3'!$P221)</f>
        <v>2.4785714285714286</v>
      </c>
      <c r="R221" s="4">
        <f>'Método 3'!$N221*(1+'Método 3'!$P221)</f>
        <v>2.2630434782608697</v>
      </c>
      <c r="S221" s="4">
        <f>'Método 3'!$O221*(1+'Método 3'!$P221)</f>
        <v>6.4658385093167707</v>
      </c>
      <c r="T221" s="4">
        <f>IF('Método 3'!$J221&gt;'Método 3'!$K221,3,IF('Método 3'!$K221='Método 3'!$J221,1,0))</f>
        <v>3</v>
      </c>
      <c r="U221" s="4">
        <f>IF('Método 3'!$J221&lt;'Método 3'!$K221,3,IF('Método 3'!$K221='Método 3'!$J221,1,0))</f>
        <v>0</v>
      </c>
      <c r="V221" s="4">
        <f>(1/'Método 3'!$Q221)*3+(1/'Método 3'!$R221)*1</f>
        <v>1.6522574447646492</v>
      </c>
      <c r="W221" s="4">
        <f>(1/'Método 3'!$S221)*3+(1/'Método 3'!$R221)*1</f>
        <v>0.90585975024015353</v>
      </c>
      <c r="X221" s="4">
        <f>COUNTIF($G$1:G220,G221)+1</f>
        <v>11</v>
      </c>
      <c r="Y221" s="4">
        <f>COUNTIF($H$1:H220,H221)+1</f>
        <v>12</v>
      </c>
      <c r="Z221" s="2">
        <f>IFERROR(AVERAGEIFS($T$1:T220,$G$1:G220,G221,$X$1:X220,"&gt;="&amp;(X221-5)),"")</f>
        <v>1.2</v>
      </c>
      <c r="AA221" s="2">
        <f>IFERROR(AVERAGEIFS($U$1:U220,$H$1:H220,H221,$Y$1:Y220,"&gt;="&amp;(Y221-5)),"")</f>
        <v>0.6</v>
      </c>
      <c r="AB221" s="2">
        <f>IFERROR(AVERAGEIFS($V$1:V220,$J$1:J220,J221,$Z$1:Z220,"&gt;="&amp;(Z221-5)),"")</f>
        <v>1.4650279699080968</v>
      </c>
      <c r="AC221" s="2">
        <f>IFERROR(AVERAGEIFS($W$1:W220,$K$1:K220,K221,$AA$1:AA220,"&gt;="&amp;(AA221-5)),"")</f>
        <v>1.0899591271479698</v>
      </c>
      <c r="AD221" s="13">
        <f>Tabela53[[#This Row],[md_exPT_H_6]]-Tabela53[[#This Row],[md_exPT_A_6]]</f>
        <v>0.37506884276012697</v>
      </c>
      <c r="AE221" s="14">
        <f>IF(Tabela53[[#This Row],[HT_Goals_H]]&gt;Tabela53[[#This Row],[HT_Goals_A]],Tabela53[[#This Row],[HT_Odds_H]]-1,-1)</f>
        <v>1.2999999999999998</v>
      </c>
      <c r="AF221" s="14">
        <f>IF(Tabela53[[#This Row],[HT_Goals_H]]=Tabela53[[#This Row],[HT_Goals_A]],Tabela53[[#This Row],[HT_Odds_H]]-1,-1)</f>
        <v>-1</v>
      </c>
      <c r="AG221" s="14">
        <f>IF(Tabela53[[#This Row],[HT_Goals_H]]&lt;Tabela53[[#This Row],[HT_Goals_A]],Tabela53[[#This Row],[HT_Odds_H]]-1,-1)</f>
        <v>-1</v>
      </c>
      <c r="AH22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1" s="13">
        <f>IF(AND(Tabela53[[#This Row],[Odd_real_HHT]]&gt;2.5,Tabela53[[#This Row],[Odd_real_HHT]]&lt;3.3,Tabela53[[#This Row],[xpPT_H_HT]]&gt;1.39,Tabela53[[#This Row],[xpPT_H_HT]]&lt;1.59),1,0)</f>
        <v>0</v>
      </c>
      <c r="AJ22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21" s="28">
        <f>IF(Tabela53[[#This Row],[Método 1]]=1,0,IF(Tabela53[[#This Row],[dif_xp_H_A]]&lt;=0.354,1,IF(Tabela53[[#This Row],[dif_xp_H_A]]&gt;=0.499,1,0)))</f>
        <v>0</v>
      </c>
      <c r="AL221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221" s="29">
        <f>IF(AND(Tabela53[[#This Row],[dif_xp_H_A]]&gt;0.354,(Tabela53[[#This Row],[dif_xp_H_A]]&lt;0.499)),1,0)</f>
        <v>1</v>
      </c>
    </row>
    <row r="222" spans="1:39" x14ac:dyDescent="0.3">
      <c r="A222" s="25">
        <v>91</v>
      </c>
      <c r="B222" s="26">
        <v>1588682</v>
      </c>
      <c r="C222" s="13" t="s">
        <v>14</v>
      </c>
      <c r="D222" s="13" t="s">
        <v>56</v>
      </c>
      <c r="E222" s="27">
        <v>44719.895833333343</v>
      </c>
      <c r="F222" s="13">
        <v>10</v>
      </c>
      <c r="G222" s="13" t="s">
        <v>27</v>
      </c>
      <c r="H222" s="13" t="s">
        <v>24</v>
      </c>
      <c r="I222" s="13" t="str">
        <f>IF(Tabela53[[#This Row],[HT_Goals_A]]&lt;Tabela53[[#This Row],[HT_Goals_H]],"H",IF(Tabela53[[#This Row],[HT_Goals_A]]=Tabela53[[#This Row],[HT_Goals_H]],"D","A"))</f>
        <v>H</v>
      </c>
      <c r="J222" s="13">
        <v>1</v>
      </c>
      <c r="K222" s="13">
        <v>0</v>
      </c>
      <c r="L222" s="13">
        <v>1</v>
      </c>
      <c r="M222" s="13">
        <v>3.9</v>
      </c>
      <c r="N222" s="13">
        <v>2.0499999999999998</v>
      </c>
      <c r="O222" s="13">
        <v>3.32</v>
      </c>
      <c r="P222" s="4">
        <f>((1/'Método 3'!$M222)+(1/'Método 3'!$N222)+(1/'Método 3'!$O222)-1)</f>
        <v>4.5419953736145491E-2</v>
      </c>
      <c r="Q222" s="4">
        <f>'Método 3'!$M222*(1+'Método 3'!$P222)</f>
        <v>4.0771378195709671</v>
      </c>
      <c r="R222" s="4">
        <f>'Método 3'!$N222*(1+'Método 3'!$P222)</f>
        <v>2.143110905159098</v>
      </c>
      <c r="S222" s="4">
        <f>'Método 3'!$O222*(1+'Método 3'!$P222)</f>
        <v>3.4707942464040027</v>
      </c>
      <c r="T222" s="4">
        <f>IF('Método 3'!$J222&gt;'Método 3'!$K222,3,IF('Método 3'!$K222='Método 3'!$J222,1,0))</f>
        <v>3</v>
      </c>
      <c r="U222" s="4">
        <f>IF('Método 3'!$J222&lt;'Método 3'!$K222,3,IF('Método 3'!$K222='Método 3'!$J222,1,0))</f>
        <v>0</v>
      </c>
      <c r="V222" s="4">
        <f>(1/'Método 3'!$Q222)*3+(1/'Método 3'!$R222)*1</f>
        <v>1.2024217088904103</v>
      </c>
      <c r="W222" s="4">
        <f>(1/'Método 3'!$S222)*3+(1/'Método 3'!$R222)*1</f>
        <v>1.3309668816894302</v>
      </c>
      <c r="X222" s="4">
        <f>COUNTIF($G$1:G221,G222)+1</f>
        <v>11</v>
      </c>
      <c r="Y222" s="4">
        <f>COUNTIF($H$1:H221,H222)+1</f>
        <v>13</v>
      </c>
      <c r="Z222" s="2">
        <f>IFERROR(AVERAGEIFS($T$1:T221,$G$1:G221,G222,$X$1:X221,"&gt;="&amp;(X222-5)),"")</f>
        <v>0.8</v>
      </c>
      <c r="AA222" s="2">
        <f>IFERROR(AVERAGEIFS($U$1:U221,$H$1:H221,H222,$Y$1:Y221,"&gt;="&amp;(Y222-5)),"")</f>
        <v>1.4</v>
      </c>
      <c r="AB222" s="2">
        <f>IFERROR(AVERAGEIFS($V$1:V221,$J$1:J221,J222,$Z$1:Z221,"&gt;="&amp;(Z222-5)),"")</f>
        <v>1.4674283477908732</v>
      </c>
      <c r="AC222" s="2">
        <f>IFERROR(AVERAGEIFS($W$1:W221,$K$1:K221,K222,$AA$1:AA221,"&gt;="&amp;(AA222-5)),"")</f>
        <v>1.088329929122237</v>
      </c>
      <c r="AD222" s="13">
        <f>Tabela53[[#This Row],[md_exPT_H_6]]-Tabela53[[#This Row],[md_exPT_A_6]]</f>
        <v>0.37909841866863614</v>
      </c>
      <c r="AE222" s="14">
        <f>IF(Tabela53[[#This Row],[HT_Goals_H]]&gt;Tabela53[[#This Row],[HT_Goals_A]],Tabela53[[#This Row],[HT_Odds_H]]-1,-1)</f>
        <v>2.9</v>
      </c>
      <c r="AF222" s="14">
        <f>IF(Tabela53[[#This Row],[HT_Goals_H]]=Tabela53[[#This Row],[HT_Goals_A]],Tabela53[[#This Row],[HT_Odds_H]]-1,-1)</f>
        <v>-1</v>
      </c>
      <c r="AG222" s="14">
        <f>IF(Tabela53[[#This Row],[HT_Goals_H]]&lt;Tabela53[[#This Row],[HT_Goals_A]],Tabela53[[#This Row],[HT_Odds_H]]-1,-1)</f>
        <v>-1</v>
      </c>
      <c r="AH22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2" s="13">
        <f>IF(AND(Tabela53[[#This Row],[Odd_real_HHT]]&gt;2.5,Tabela53[[#This Row],[Odd_real_HHT]]&lt;3.3,Tabela53[[#This Row],[xpPT_H_HT]]&gt;1.39,Tabela53[[#This Row],[xpPT_H_HT]]&lt;1.59),1,0)</f>
        <v>0</v>
      </c>
      <c r="AJ22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22" s="28">
        <f>IF(Tabela53[[#This Row],[Método 1]]=1,0,IF(Tabela53[[#This Row],[dif_xp_H_A]]&lt;=0.354,1,IF(Tabela53[[#This Row],[dif_xp_H_A]]&gt;=0.499,1,0)))</f>
        <v>0</v>
      </c>
      <c r="AL222" s="29">
        <f>IF(AND(Tabela53[[#This Row],[Método_3]]=1,Tabela53[[#This Row],[Pontos_H_HT]]=3),(Tabela53[[#This Row],[HT_Odds_H]]-1),IF(AND(Tabela53[[#This Row],[Método_3]]=1,Tabela53[[#This Row],[Pontos_H_HT]]&lt;&gt;3),(-1),0))</f>
        <v>2.9</v>
      </c>
      <c r="AM222" s="29">
        <f>IF(AND(Tabela53[[#This Row],[dif_xp_H_A]]&gt;0.354,(Tabela53[[#This Row],[dif_xp_H_A]]&lt;0.499)),1,0)</f>
        <v>1</v>
      </c>
    </row>
    <row r="223" spans="1:39" x14ac:dyDescent="0.3">
      <c r="A223" s="25">
        <v>92</v>
      </c>
      <c r="B223" s="26">
        <v>1588679</v>
      </c>
      <c r="C223" s="13" t="s">
        <v>14</v>
      </c>
      <c r="D223" s="13" t="s">
        <v>56</v>
      </c>
      <c r="E223" s="27">
        <v>44720.791666666657</v>
      </c>
      <c r="F223" s="13">
        <v>10</v>
      </c>
      <c r="G223" s="13" t="s">
        <v>60</v>
      </c>
      <c r="H223" s="13" t="s">
        <v>20</v>
      </c>
      <c r="I223" s="13" t="str">
        <f>IF(Tabela53[[#This Row],[HT_Goals_A]]&lt;Tabela53[[#This Row],[HT_Goals_H]],"H",IF(Tabela53[[#This Row],[HT_Goals_A]]=Tabela53[[#This Row],[HT_Goals_H]],"D","A"))</f>
        <v>D</v>
      </c>
      <c r="J223" s="13">
        <v>1</v>
      </c>
      <c r="K223" s="13">
        <v>1</v>
      </c>
      <c r="L223" s="13">
        <v>2</v>
      </c>
      <c r="M223" s="13">
        <v>3.25</v>
      </c>
      <c r="N223" s="13">
        <v>1.85</v>
      </c>
      <c r="O223" s="13">
        <v>3.6</v>
      </c>
      <c r="P223" s="4">
        <f>((1/'Método 3'!$M223)+(1/'Método 3'!$N223)+(1/'Método 3'!$O223)-1)</f>
        <v>0.12601062601062596</v>
      </c>
      <c r="Q223" s="4">
        <f>'Método 3'!$M223*(1+'Método 3'!$P223)</f>
        <v>3.6595345345345343</v>
      </c>
      <c r="R223" s="4">
        <f>'Método 3'!$N223*(1+'Método 3'!$P223)</f>
        <v>2.0831196581196583</v>
      </c>
      <c r="S223" s="4">
        <f>'Método 3'!$O223*(1+'Método 3'!$P223)</f>
        <v>4.0536382536382538</v>
      </c>
      <c r="T223" s="4">
        <f>IF('Método 3'!$J223&gt;'Método 3'!$K223,3,IF('Método 3'!$K223='Método 3'!$J223,1,0))</f>
        <v>1</v>
      </c>
      <c r="U223" s="4">
        <f>IF('Método 3'!$J223&lt;'Método 3'!$K223,3,IF('Método 3'!$K223='Método 3'!$J223,1,0))</f>
        <v>1</v>
      </c>
      <c r="V223" s="4">
        <f>(1/'Método 3'!$Q223)*3+(1/'Método 3'!$R223)*1</f>
        <v>1.2998256231408349</v>
      </c>
      <c r="W223" s="4">
        <f>(1/'Método 3'!$S223)*3+(1/'Método 3'!$R223)*1</f>
        <v>1.2201251410401066</v>
      </c>
      <c r="X223" s="4">
        <f>COUNTIF($G$1:G222,G223)+1</f>
        <v>6</v>
      </c>
      <c r="Y223" s="4">
        <f>COUNTIF($H$1:H222,H223)+1</f>
        <v>11</v>
      </c>
      <c r="Z223" s="2">
        <f>IFERROR(AVERAGEIFS($T$1:T222,$G$1:G222,G223,$X$1:X222,"&gt;="&amp;(X223-5)),"")</f>
        <v>1.2</v>
      </c>
      <c r="AA223" s="2">
        <f>IFERROR(AVERAGEIFS($U$1:U222,$H$1:H222,H223,$Y$1:Y222,"&gt;="&amp;(Y223-5)),"")</f>
        <v>0.6</v>
      </c>
      <c r="AB223" s="2">
        <f>IFERROR(AVERAGEIFS($V$1:V222,$J$1:J222,J223,$Z$1:Z222,"&gt;="&amp;(Z223-5)),"")</f>
        <v>1.4640738333744114</v>
      </c>
      <c r="AC223" s="2">
        <f>IFERROR(AVERAGEIFS($W$1:W222,$K$1:K222,K223,$AA$1:AA222,"&gt;="&amp;(AA223-5)),"")</f>
        <v>1.1185697909375807</v>
      </c>
      <c r="AD223" s="13">
        <f>Tabela53[[#This Row],[md_exPT_H_6]]-Tabela53[[#This Row],[md_exPT_A_6]]</f>
        <v>0.34550404243683075</v>
      </c>
      <c r="AE223" s="14">
        <f>IF(Tabela53[[#This Row],[HT_Goals_H]]&gt;Tabela53[[#This Row],[HT_Goals_A]],Tabela53[[#This Row],[HT_Odds_H]]-1,-1)</f>
        <v>-1</v>
      </c>
      <c r="AF223" s="14">
        <f>IF(Tabela53[[#This Row],[HT_Goals_H]]=Tabela53[[#This Row],[HT_Goals_A]],Tabela53[[#This Row],[HT_Odds_H]]-1,-1)</f>
        <v>2.25</v>
      </c>
      <c r="AG223" s="14">
        <f>IF(Tabela53[[#This Row],[HT_Goals_H]]&lt;Tabela53[[#This Row],[HT_Goals_A]],Tabela53[[#This Row],[HT_Odds_H]]-1,-1)</f>
        <v>-1</v>
      </c>
      <c r="AH22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3" s="13">
        <f>IF(AND(Tabela53[[#This Row],[Odd_real_HHT]]&gt;2.5,Tabela53[[#This Row],[Odd_real_HHT]]&lt;3.3,Tabela53[[#This Row],[xpPT_H_HT]]&gt;1.39,Tabela53[[#This Row],[xpPT_H_HT]]&lt;1.59),1,0)</f>
        <v>0</v>
      </c>
      <c r="AJ223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223" s="28">
        <f>IF(Tabela53[[#This Row],[Método 1]]=1,0,IF(Tabela53[[#This Row],[dif_xp_H_A]]&lt;=0.354,1,IF(Tabela53[[#This Row],[dif_xp_H_A]]&gt;=0.499,1,0)))</f>
        <v>1</v>
      </c>
      <c r="AL22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3" s="29">
        <f>IF(AND(Tabela53[[#This Row],[dif_xp_H_A]]&gt;0.354,(Tabela53[[#This Row],[dif_xp_H_A]]&lt;0.499)),1,0)</f>
        <v>0</v>
      </c>
    </row>
    <row r="224" spans="1:39" x14ac:dyDescent="0.3">
      <c r="A224" s="25">
        <v>93</v>
      </c>
      <c r="B224" s="26">
        <v>1588674</v>
      </c>
      <c r="C224" s="13" t="s">
        <v>14</v>
      </c>
      <c r="D224" s="13" t="s">
        <v>56</v>
      </c>
      <c r="E224" s="27">
        <v>44720.791666666657</v>
      </c>
      <c r="F224" s="13">
        <v>10</v>
      </c>
      <c r="G224" s="13" t="s">
        <v>17</v>
      </c>
      <c r="H224" s="13" t="s">
        <v>58</v>
      </c>
      <c r="I224" s="13" t="str">
        <f>IF(Tabela53[[#This Row],[HT_Goals_A]]&lt;Tabela53[[#This Row],[HT_Goals_H]],"H",IF(Tabela53[[#This Row],[HT_Goals_A]]=Tabela53[[#This Row],[HT_Goals_H]],"D","A"))</f>
        <v>A</v>
      </c>
      <c r="J224" s="13">
        <v>0</v>
      </c>
      <c r="K224" s="13">
        <v>1</v>
      </c>
      <c r="L224" s="13">
        <v>1</v>
      </c>
      <c r="M224" s="13">
        <v>3.2</v>
      </c>
      <c r="N224" s="13">
        <v>1.83</v>
      </c>
      <c r="O224" s="13">
        <v>3.8</v>
      </c>
      <c r="P224" s="4">
        <f>((1/'Método 3'!$M224)+(1/'Método 3'!$N224)+(1/'Método 3'!$O224)-1)</f>
        <v>0.12210598216853596</v>
      </c>
      <c r="Q224" s="4">
        <f>'Método 3'!$M224*(1+'Método 3'!$P224)</f>
        <v>3.5907391429393152</v>
      </c>
      <c r="R224" s="4">
        <f>'Método 3'!$N224*(1+'Método 3'!$P224)</f>
        <v>2.0534539473684208</v>
      </c>
      <c r="S224" s="4">
        <f>'Método 3'!$O224*(1+'Método 3'!$P224)</f>
        <v>4.2640027322404368</v>
      </c>
      <c r="T224" s="4">
        <f>IF('Método 3'!$J224&gt;'Método 3'!$K224,3,IF('Método 3'!$K224='Método 3'!$J224,1,0))</f>
        <v>0</v>
      </c>
      <c r="U224" s="4">
        <f>IF('Método 3'!$J224&lt;'Método 3'!$K224,3,IF('Método 3'!$K224='Método 3'!$J224,1,0))</f>
        <v>3</v>
      </c>
      <c r="V224" s="4">
        <f>(1/'Método 3'!$Q224)*3+(1/'Método 3'!$R224)*1</f>
        <v>1.3224669603524228</v>
      </c>
      <c r="W224" s="4">
        <f>(1/'Método 3'!$S224)*3+(1/'Método 3'!$R224)*1</f>
        <v>1.1905486583900684</v>
      </c>
      <c r="X224" s="4">
        <f>COUNTIF($G$1:G223,G224)+1</f>
        <v>12</v>
      </c>
      <c r="Y224" s="4">
        <f>COUNTIF($H$1:H223,H224)+1</f>
        <v>6</v>
      </c>
      <c r="Z224" s="2">
        <f>IFERROR(AVERAGEIFS($T$1:T223,$G$1:G223,G224,$X$1:X223,"&gt;="&amp;(X224-5)),"")</f>
        <v>2.2000000000000002</v>
      </c>
      <c r="AA224" s="2">
        <f>IFERROR(AVERAGEIFS($U$1:U223,$H$1:H223,H224,$Y$1:Y223,"&gt;="&amp;(Y224-5)),"")</f>
        <v>1.6</v>
      </c>
      <c r="AB224" s="2">
        <f>IFERROR(AVERAGEIFS($V$1:V223,$J$1:J223,J224,$Z$1:Z223,"&gt;="&amp;(Z224-5)),"")</f>
        <v>1.4119561803742067</v>
      </c>
      <c r="AC224" s="2">
        <f>IFERROR(AVERAGEIFS($W$1:W223,$K$1:K223,K224,$AA$1:AA223,"&gt;="&amp;(AA224-5)),"")</f>
        <v>1.1199421605335609</v>
      </c>
      <c r="AD224" s="13">
        <f>Tabela53[[#This Row],[md_exPT_H_6]]-Tabela53[[#This Row],[md_exPT_A_6]]</f>
        <v>0.29201401984064579</v>
      </c>
      <c r="AE224" s="14">
        <f>IF(Tabela53[[#This Row],[HT_Goals_H]]&gt;Tabela53[[#This Row],[HT_Goals_A]],Tabela53[[#This Row],[HT_Odds_H]]-1,-1)</f>
        <v>-1</v>
      </c>
      <c r="AF224" s="14">
        <f>IF(Tabela53[[#This Row],[HT_Goals_H]]=Tabela53[[#This Row],[HT_Goals_A]],Tabela53[[#This Row],[HT_Odds_H]]-1,-1)</f>
        <v>-1</v>
      </c>
      <c r="AG224" s="14">
        <f>IF(Tabela53[[#This Row],[HT_Goals_H]]&lt;Tabela53[[#This Row],[HT_Goals_A]],Tabela53[[#This Row],[HT_Odds_H]]-1,-1)</f>
        <v>2.2000000000000002</v>
      </c>
      <c r="AH22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4" s="13">
        <f>IF(AND(Tabela53[[#This Row],[Odd_real_HHT]]&gt;2.5,Tabela53[[#This Row],[Odd_real_HHT]]&lt;3.3,Tabela53[[#This Row],[xpPT_H_HT]]&gt;1.39,Tabela53[[#This Row],[xpPT_H_HT]]&lt;1.59),1,0)</f>
        <v>0</v>
      </c>
      <c r="AJ22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24" s="28">
        <f>IF(Tabela53[[#This Row],[Método 1]]=1,0,IF(Tabela53[[#This Row],[dif_xp_H_A]]&lt;=0.354,1,IF(Tabela53[[#This Row],[dif_xp_H_A]]&gt;=0.499,1,0)))</f>
        <v>1</v>
      </c>
      <c r="AL22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4" s="29">
        <f>IF(AND(Tabela53[[#This Row],[dif_xp_H_A]]&gt;0.354,(Tabela53[[#This Row],[dif_xp_H_A]]&lt;0.499)),1,0)</f>
        <v>0</v>
      </c>
    </row>
    <row r="225" spans="1:39" x14ac:dyDescent="0.3">
      <c r="A225" s="25">
        <v>94</v>
      </c>
      <c r="B225" s="26">
        <v>1588676</v>
      </c>
      <c r="C225" s="13" t="s">
        <v>14</v>
      </c>
      <c r="D225" s="13" t="s">
        <v>56</v>
      </c>
      <c r="E225" s="27">
        <v>44720.854166666657</v>
      </c>
      <c r="F225" s="13">
        <v>10</v>
      </c>
      <c r="G225" s="13" t="s">
        <v>19</v>
      </c>
      <c r="H225" s="13" t="s">
        <v>23</v>
      </c>
      <c r="I225" s="13" t="str">
        <f>IF(Tabela53[[#This Row],[HT_Goals_A]]&lt;Tabela53[[#This Row],[HT_Goals_H]],"H",IF(Tabela53[[#This Row],[HT_Goals_A]]=Tabela53[[#This Row],[HT_Goals_H]],"D","A"))</f>
        <v>H</v>
      </c>
      <c r="J225" s="13">
        <v>1</v>
      </c>
      <c r="K225" s="13">
        <v>0</v>
      </c>
      <c r="L225" s="13">
        <v>1</v>
      </c>
      <c r="M225" s="13">
        <v>4</v>
      </c>
      <c r="N225" s="13">
        <v>1.95</v>
      </c>
      <c r="O225" s="13">
        <v>2.75</v>
      </c>
      <c r="P225" s="4">
        <f>((1/'Método 3'!$M225)+(1/'Método 3'!$N225)+(1/'Método 3'!$O225)-1)</f>
        <v>0.12645687645687653</v>
      </c>
      <c r="Q225" s="4">
        <f>'Método 3'!$M225*(1+'Método 3'!$P225)</f>
        <v>4.5058275058275061</v>
      </c>
      <c r="R225" s="4">
        <f>'Método 3'!$N225*(1+'Método 3'!$P225)</f>
        <v>2.1965909090909093</v>
      </c>
      <c r="S225" s="4">
        <f>'Método 3'!$O225*(1+'Método 3'!$P225)</f>
        <v>3.0977564102564106</v>
      </c>
      <c r="T225" s="4">
        <f>IF('Método 3'!$J225&gt;'Método 3'!$K225,3,IF('Método 3'!$K225='Método 3'!$J225,1,0))</f>
        <v>3</v>
      </c>
      <c r="U225" s="4">
        <f>IF('Método 3'!$J225&lt;'Método 3'!$K225,3,IF('Método 3'!$K225='Método 3'!$J225,1,0))</f>
        <v>0</v>
      </c>
      <c r="V225" s="4">
        <f>(1/'Método 3'!$Q225)*3+(1/'Método 3'!$R225)*1</f>
        <v>1.1210553543714434</v>
      </c>
      <c r="W225" s="4">
        <f>(1/'Método 3'!$S225)*3+(1/'Método 3'!$R225)*1</f>
        <v>1.4236937403000516</v>
      </c>
      <c r="X225" s="4">
        <f>COUNTIF($G$1:G224,G225)+1</f>
        <v>13</v>
      </c>
      <c r="Y225" s="4">
        <f>COUNTIF($H$1:H224,H225)+1</f>
        <v>11</v>
      </c>
      <c r="Z225" s="2">
        <f>IFERROR(AVERAGEIFS($T$1:T224,$G$1:G224,G225,$X$1:X224,"&gt;="&amp;(X225-5)),"")</f>
        <v>2.2000000000000002</v>
      </c>
      <c r="AA225" s="2">
        <f>IFERROR(AVERAGEIFS($U$1:U224,$H$1:H224,H225,$Y$1:Y224,"&gt;="&amp;(Y225-5)),"")</f>
        <v>1.2</v>
      </c>
      <c r="AB225" s="2">
        <f>IFERROR(AVERAGEIFS($V$1:V224,$J$1:J224,J225,$Z$1:Z224,"&gt;="&amp;(Z225-5)),"")</f>
        <v>1.4620207307464919</v>
      </c>
      <c r="AC225" s="2">
        <f>IFERROR(AVERAGEIFS($W$1:W224,$K$1:K224,K225,$AA$1:AA224,"&gt;="&amp;(AA225-5)),"")</f>
        <v>1.0904583234430019</v>
      </c>
      <c r="AD225" s="13">
        <f>Tabela53[[#This Row],[md_exPT_H_6]]-Tabela53[[#This Row],[md_exPT_A_6]]</f>
        <v>0.37156240730348999</v>
      </c>
      <c r="AE225" s="14">
        <f>IF(Tabela53[[#This Row],[HT_Goals_H]]&gt;Tabela53[[#This Row],[HT_Goals_A]],Tabela53[[#This Row],[HT_Odds_H]]-1,-1)</f>
        <v>3</v>
      </c>
      <c r="AF225" s="14">
        <f>IF(Tabela53[[#This Row],[HT_Goals_H]]=Tabela53[[#This Row],[HT_Goals_A]],Tabela53[[#This Row],[HT_Odds_H]]-1,-1)</f>
        <v>-1</v>
      </c>
      <c r="AG225" s="14">
        <f>IF(Tabela53[[#This Row],[HT_Goals_H]]&lt;Tabela53[[#This Row],[HT_Goals_A]],Tabela53[[#This Row],[HT_Odds_H]]-1,-1)</f>
        <v>-1</v>
      </c>
      <c r="AH22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5" s="13">
        <f>IF(AND(Tabela53[[#This Row],[Odd_real_HHT]]&gt;2.5,Tabela53[[#This Row],[Odd_real_HHT]]&lt;3.3,Tabela53[[#This Row],[xpPT_H_HT]]&gt;1.39,Tabela53[[#This Row],[xpPT_H_HT]]&lt;1.59),1,0)</f>
        <v>0</v>
      </c>
      <c r="AJ22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25" s="28">
        <f>IF(Tabela53[[#This Row],[Método 1]]=1,0,IF(Tabela53[[#This Row],[dif_xp_H_A]]&lt;=0.354,1,IF(Tabela53[[#This Row],[dif_xp_H_A]]&gt;=0.499,1,0)))</f>
        <v>0</v>
      </c>
      <c r="AL225" s="29">
        <f>IF(AND(Tabela53[[#This Row],[Método_3]]=1,Tabela53[[#This Row],[Pontos_H_HT]]=3),(Tabela53[[#This Row],[HT_Odds_H]]-1),IF(AND(Tabela53[[#This Row],[Método_3]]=1,Tabela53[[#This Row],[Pontos_H_HT]]&lt;&gt;3),(-1),0))</f>
        <v>3</v>
      </c>
      <c r="AM225" s="29">
        <f>IF(AND(Tabela53[[#This Row],[dif_xp_H_A]]&gt;0.354,(Tabela53[[#This Row],[dif_xp_H_A]]&lt;0.499)),1,0)</f>
        <v>1</v>
      </c>
    </row>
    <row r="226" spans="1:39" x14ac:dyDescent="0.3">
      <c r="A226" s="25">
        <v>95</v>
      </c>
      <c r="B226" s="26">
        <v>1588681</v>
      </c>
      <c r="C226" s="13" t="s">
        <v>14</v>
      </c>
      <c r="D226" s="13" t="s">
        <v>56</v>
      </c>
      <c r="E226" s="27">
        <v>44720.854166666657</v>
      </c>
      <c r="F226" s="13">
        <v>10</v>
      </c>
      <c r="G226" s="13" t="s">
        <v>57</v>
      </c>
      <c r="H226" s="13" t="s">
        <v>59</v>
      </c>
      <c r="I226" s="13" t="str">
        <f>IF(Tabela53[[#This Row],[HT_Goals_A]]&lt;Tabela53[[#This Row],[HT_Goals_H]],"H",IF(Tabela53[[#This Row],[HT_Goals_A]]=Tabela53[[#This Row],[HT_Goals_H]],"D","A"))</f>
        <v>D</v>
      </c>
      <c r="J226" s="13">
        <v>1</v>
      </c>
      <c r="K226" s="13">
        <v>1</v>
      </c>
      <c r="L226" s="13">
        <v>2</v>
      </c>
      <c r="M226" s="13">
        <v>2.38</v>
      </c>
      <c r="N226" s="13">
        <v>1.95</v>
      </c>
      <c r="O226" s="13">
        <v>5.5</v>
      </c>
      <c r="P226" s="4">
        <f>((1/'Método 3'!$M226)+(1/'Método 3'!$N226)+(1/'Método 3'!$O226)-1)</f>
        <v>0.11480676186558547</v>
      </c>
      <c r="Q226" s="4">
        <f>'Método 3'!$M226*(1+'Método 3'!$P226)</f>
        <v>2.6532400932400932</v>
      </c>
      <c r="R226" s="4">
        <f>'Método 3'!$N226*(1+'Método 3'!$P226)</f>
        <v>2.1738731856378917</v>
      </c>
      <c r="S226" s="4">
        <f>'Método 3'!$O226*(1+'Método 3'!$P226)</f>
        <v>6.1314371902607201</v>
      </c>
      <c r="T226" s="4">
        <f>IF('Método 3'!$J226&gt;'Método 3'!$K226,3,IF('Método 3'!$K226='Método 3'!$J226,1,0))</f>
        <v>1</v>
      </c>
      <c r="U226" s="4">
        <f>IF('Método 3'!$J226&lt;'Método 3'!$K226,3,IF('Método 3'!$K226='Método 3'!$J226,1,0))</f>
        <v>1</v>
      </c>
      <c r="V226" s="4">
        <f>(1/'Método 3'!$Q226)*3+(1/'Método 3'!$R226)*1</f>
        <v>1.590701433792522</v>
      </c>
      <c r="W226" s="4">
        <f>(1/'Método 3'!$S226)*3+(1/'Método 3'!$R226)*1</f>
        <v>0.94929013213382052</v>
      </c>
      <c r="X226" s="4">
        <f>COUNTIF($G$1:G225,G226)+1</f>
        <v>6</v>
      </c>
      <c r="Y226" s="4">
        <f>COUNTIF($H$1:H225,H226)+1</f>
        <v>5</v>
      </c>
      <c r="Z226" s="2">
        <f>IFERROR(AVERAGEIFS($T$1:T225,$G$1:G225,G226,$X$1:X225,"&gt;="&amp;(X226-5)),"")</f>
        <v>1</v>
      </c>
      <c r="AA226" s="2">
        <f>IFERROR(AVERAGEIFS($U$1:U225,$H$1:H225,H226,$Y$1:Y225,"&gt;="&amp;(Y226-5)),"")</f>
        <v>1</v>
      </c>
      <c r="AB226" s="2">
        <f>IFERROR(AVERAGEIFS($V$1:V225,$J$1:J225,J226,$Z$1:Z225,"&gt;="&amp;(Z226-5)),"")</f>
        <v>1.4578112816554418</v>
      </c>
      <c r="AC226" s="2">
        <f>IFERROR(AVERAGEIFS($W$1:W225,$K$1:K225,K226,$AA$1:AA225,"&gt;="&amp;(AA226-5)),"")</f>
        <v>1.1208835805049808</v>
      </c>
      <c r="AD226" s="13">
        <f>Tabela53[[#This Row],[md_exPT_H_6]]-Tabela53[[#This Row],[md_exPT_A_6]]</f>
        <v>0.336927701150461</v>
      </c>
      <c r="AE226" s="14">
        <f>IF(Tabela53[[#This Row],[HT_Goals_H]]&gt;Tabela53[[#This Row],[HT_Goals_A]],Tabela53[[#This Row],[HT_Odds_H]]-1,-1)</f>
        <v>-1</v>
      </c>
      <c r="AF226" s="14">
        <f>IF(Tabela53[[#This Row],[HT_Goals_H]]=Tabela53[[#This Row],[HT_Goals_A]],Tabela53[[#This Row],[HT_Odds_H]]-1,-1)</f>
        <v>1.38</v>
      </c>
      <c r="AG226" s="14">
        <f>IF(Tabela53[[#This Row],[HT_Goals_H]]&lt;Tabela53[[#This Row],[HT_Goals_A]],Tabela53[[#This Row],[HT_Odds_H]]-1,-1)</f>
        <v>-1</v>
      </c>
      <c r="AH22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6" s="13">
        <f>IF(AND(Tabela53[[#This Row],[Odd_real_HHT]]&gt;2.5,Tabela53[[#This Row],[Odd_real_HHT]]&lt;3.3,Tabela53[[#This Row],[xpPT_H_HT]]&gt;1.39,Tabela53[[#This Row],[xpPT_H_HT]]&lt;1.59),1,0)</f>
        <v>0</v>
      </c>
      <c r="AJ226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226" s="28">
        <f>IF(Tabela53[[#This Row],[Método 1]]=1,0,IF(Tabela53[[#This Row],[dif_xp_H_A]]&lt;=0.354,1,IF(Tabela53[[#This Row],[dif_xp_H_A]]&gt;=0.499,1,0)))</f>
        <v>1</v>
      </c>
      <c r="AL22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6" s="29">
        <f>IF(AND(Tabela53[[#This Row],[dif_xp_H_A]]&gt;0.354,(Tabela53[[#This Row],[dif_xp_H_A]]&lt;0.499)),1,0)</f>
        <v>0</v>
      </c>
    </row>
    <row r="227" spans="1:39" x14ac:dyDescent="0.3">
      <c r="A227" s="25">
        <v>96</v>
      </c>
      <c r="B227" s="26">
        <v>1588678</v>
      </c>
      <c r="C227" s="13" t="s">
        <v>14</v>
      </c>
      <c r="D227" s="13" t="s">
        <v>56</v>
      </c>
      <c r="E227" s="27">
        <v>44720.895833333343</v>
      </c>
      <c r="F227" s="13">
        <v>10</v>
      </c>
      <c r="G227" s="13" t="s">
        <v>31</v>
      </c>
      <c r="H227" s="13" t="s">
        <v>30</v>
      </c>
      <c r="I227" s="13" t="str">
        <f>IF(Tabela53[[#This Row],[HT_Goals_A]]&lt;Tabela53[[#This Row],[HT_Goals_H]],"H",IF(Tabela53[[#This Row],[HT_Goals_A]]=Tabela53[[#This Row],[HT_Goals_H]],"D","A"))</f>
        <v>D</v>
      </c>
      <c r="J227" s="13">
        <v>0</v>
      </c>
      <c r="K227" s="13">
        <v>0</v>
      </c>
      <c r="L227" s="13">
        <v>0</v>
      </c>
      <c r="M227" s="13">
        <v>3.2</v>
      </c>
      <c r="N227" s="13">
        <v>1.83</v>
      </c>
      <c r="O227" s="13">
        <v>3.8</v>
      </c>
      <c r="P227" s="4">
        <f>((1/'Método 3'!$M227)+(1/'Método 3'!$N227)+(1/'Método 3'!$O227)-1)</f>
        <v>0.12210598216853596</v>
      </c>
      <c r="Q227" s="4">
        <f>'Método 3'!$M227*(1+'Método 3'!$P227)</f>
        <v>3.5907391429393152</v>
      </c>
      <c r="R227" s="4">
        <f>'Método 3'!$N227*(1+'Método 3'!$P227)</f>
        <v>2.0534539473684208</v>
      </c>
      <c r="S227" s="4">
        <f>'Método 3'!$O227*(1+'Método 3'!$P227)</f>
        <v>4.2640027322404368</v>
      </c>
      <c r="T227" s="4">
        <f>IF('Método 3'!$J227&gt;'Método 3'!$K227,3,IF('Método 3'!$K227='Método 3'!$J227,1,0))</f>
        <v>1</v>
      </c>
      <c r="U227" s="4">
        <f>IF('Método 3'!$J227&lt;'Método 3'!$K227,3,IF('Método 3'!$K227='Método 3'!$J227,1,0))</f>
        <v>1</v>
      </c>
      <c r="V227" s="4">
        <f>(1/'Método 3'!$Q227)*3+(1/'Método 3'!$R227)*1</f>
        <v>1.3224669603524228</v>
      </c>
      <c r="W227" s="4">
        <f>(1/'Método 3'!$S227)*3+(1/'Método 3'!$R227)*1</f>
        <v>1.1905486583900684</v>
      </c>
      <c r="X227" s="4">
        <f>COUNTIF($G$1:G226,G227)+1</f>
        <v>13</v>
      </c>
      <c r="Y227" s="4">
        <f>COUNTIF($H$1:H226,H227)+1</f>
        <v>13</v>
      </c>
      <c r="Z227" s="2">
        <f>IFERROR(AVERAGEIFS($T$1:T226,$G$1:G226,G227,$X$1:X226,"&gt;="&amp;(X227-5)),"")</f>
        <v>2.2000000000000002</v>
      </c>
      <c r="AA227" s="2">
        <f>IFERROR(AVERAGEIFS($U$1:U226,$H$1:H226,H227,$Y$1:Y226,"&gt;="&amp;(Y227-5)),"")</f>
        <v>0.8</v>
      </c>
      <c r="AB227" s="2">
        <f>IFERROR(AVERAGEIFS($V$1:V226,$J$1:J226,J227,$Z$1:Z226,"&gt;="&amp;(Z227-5)),"")</f>
        <v>1.4110141885845036</v>
      </c>
      <c r="AC227" s="2">
        <f>IFERROR(AVERAGEIFS($W$1:W226,$K$1:K226,K227,$AA$1:AA226,"&gt;="&amp;(AA227-5)),"")</f>
        <v>1.0933560227200196</v>
      </c>
      <c r="AD227" s="13">
        <f>Tabela53[[#This Row],[md_exPT_H_6]]-Tabela53[[#This Row],[md_exPT_A_6]]</f>
        <v>0.31765816586448392</v>
      </c>
      <c r="AE227" s="14">
        <f>IF(Tabela53[[#This Row],[HT_Goals_H]]&gt;Tabela53[[#This Row],[HT_Goals_A]],Tabela53[[#This Row],[HT_Odds_H]]-1,-1)</f>
        <v>-1</v>
      </c>
      <c r="AF227" s="14">
        <f>IF(Tabela53[[#This Row],[HT_Goals_H]]=Tabela53[[#This Row],[HT_Goals_A]],Tabela53[[#This Row],[HT_Odds_H]]-1,-1)</f>
        <v>2.2000000000000002</v>
      </c>
      <c r="AG227" s="14">
        <f>IF(Tabela53[[#This Row],[HT_Goals_H]]&lt;Tabela53[[#This Row],[HT_Goals_A]],Tabela53[[#This Row],[HT_Odds_H]]-1,-1)</f>
        <v>-1</v>
      </c>
      <c r="AH22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7" s="13">
        <f>IF(AND(Tabela53[[#This Row],[Odd_real_HHT]]&gt;2.5,Tabela53[[#This Row],[Odd_real_HHT]]&lt;3.3,Tabela53[[#This Row],[xpPT_H_HT]]&gt;1.39,Tabela53[[#This Row],[xpPT_H_HT]]&lt;1.59),1,0)</f>
        <v>0</v>
      </c>
      <c r="AJ227" s="28">
        <f>IF(AND(Tabela53[[#This Row],[Método_2]]=1,Tabela53[[#This Row],[Pontos_H_HT]]=1),(Tabela53[[#This Row],[HT_Odds_D]]-1),IF(AND(Tabela53[[#This Row],[Método_2]]=1,Tabela53[[#This Row],[Pontos_H_HT]]&lt;&gt;1),(-1),0))</f>
        <v>0.83000000000000007</v>
      </c>
      <c r="AK227" s="28">
        <f>IF(Tabela53[[#This Row],[Método 1]]=1,0,IF(Tabela53[[#This Row],[dif_xp_H_A]]&lt;=0.354,1,IF(Tabela53[[#This Row],[dif_xp_H_A]]&gt;=0.499,1,0)))</f>
        <v>1</v>
      </c>
      <c r="AL22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7" s="29">
        <f>IF(AND(Tabela53[[#This Row],[dif_xp_H_A]]&gt;0.354,(Tabela53[[#This Row],[dif_xp_H_A]]&lt;0.499)),1,0)</f>
        <v>0</v>
      </c>
    </row>
    <row r="228" spans="1:39" x14ac:dyDescent="0.3">
      <c r="A228" s="25">
        <v>97</v>
      </c>
      <c r="B228" s="26">
        <v>1588675</v>
      </c>
      <c r="C228" s="13" t="s">
        <v>14</v>
      </c>
      <c r="D228" s="13" t="s">
        <v>56</v>
      </c>
      <c r="E228" s="27">
        <v>44720.895833333343</v>
      </c>
      <c r="F228" s="13">
        <v>10</v>
      </c>
      <c r="G228" s="13" t="s">
        <v>26</v>
      </c>
      <c r="H228" s="13" t="s">
        <v>22</v>
      </c>
      <c r="I228" s="13" t="str">
        <f>IF(Tabela53[[#This Row],[HT_Goals_A]]&lt;Tabela53[[#This Row],[HT_Goals_H]],"H",IF(Tabela53[[#This Row],[HT_Goals_A]]=Tabela53[[#This Row],[HT_Goals_H]],"D","A"))</f>
        <v>H</v>
      </c>
      <c r="J228" s="13">
        <v>3</v>
      </c>
      <c r="K228" s="13">
        <v>2</v>
      </c>
      <c r="L228" s="13">
        <v>5</v>
      </c>
      <c r="M228" s="13">
        <v>4.2</v>
      </c>
      <c r="N228" s="13">
        <v>1.95</v>
      </c>
      <c r="O228" s="13">
        <v>2.7</v>
      </c>
      <c r="P228" s="4">
        <f>((1/'Método 3'!$M228)+(1/'Método 3'!$N228)+(1/'Método 3'!$O228)-1)</f>
        <v>0.12128612128612115</v>
      </c>
      <c r="Q228" s="4">
        <f>'Método 3'!$M228*(1+'Método 3'!$P228)</f>
        <v>4.7094017094017087</v>
      </c>
      <c r="R228" s="4">
        <f>'Método 3'!$N228*(1+'Método 3'!$P228)</f>
        <v>2.1865079365079363</v>
      </c>
      <c r="S228" s="4">
        <f>'Método 3'!$O228*(1+'Método 3'!$P228)</f>
        <v>3.0274725274725274</v>
      </c>
      <c r="T228" s="4">
        <f>IF('Método 3'!$J228&gt;'Método 3'!$K228,3,IF('Método 3'!$K228='Método 3'!$J228,1,0))</f>
        <v>3</v>
      </c>
      <c r="U228" s="4">
        <f>IF('Método 3'!$J228&lt;'Método 3'!$K228,3,IF('Método 3'!$K228='Método 3'!$J228,1,0))</f>
        <v>0</v>
      </c>
      <c r="V228" s="4">
        <f>(1/'Método 3'!$Q228)*3+(1/'Método 3'!$R228)*1</f>
        <v>1.0943738656987296</v>
      </c>
      <c r="W228" s="4">
        <f>(1/'Método 3'!$S228)*3+(1/'Método 3'!$R228)*1</f>
        <v>1.4482758620689657</v>
      </c>
      <c r="X228" s="4">
        <f>COUNTIF($G$1:G227,G228)+1</f>
        <v>11</v>
      </c>
      <c r="Y228" s="4">
        <f>COUNTIF($H$1:H227,H228)+1</f>
        <v>12</v>
      </c>
      <c r="Z228" s="2">
        <f>IFERROR(AVERAGEIFS($T$1:T227,$G$1:G227,G228,$X$1:X227,"&gt;="&amp;(X228-5)),"")</f>
        <v>1.2</v>
      </c>
      <c r="AA228" s="2">
        <f>IFERROR(AVERAGEIFS($U$1:U227,$H$1:H227,H228,$Y$1:Y227,"&gt;="&amp;(Y228-5)),"")</f>
        <v>1.2</v>
      </c>
      <c r="AB228" s="2">
        <f>IFERROR(AVERAGEIFS($V$1:V227,$J$1:J227,J228,$Z$1:Z227,"&gt;="&amp;(Z228-5)),"")</f>
        <v>1.5839668702144731</v>
      </c>
      <c r="AC228" s="2">
        <f>IFERROR(AVERAGEIFS($W$1:W227,$K$1:K227,K228,$AA$1:AA227,"&gt;="&amp;(AA228-5)),"")</f>
        <v>1.2381687654802884</v>
      </c>
      <c r="AD228" s="13">
        <f>Tabela53[[#This Row],[md_exPT_H_6]]-Tabela53[[#This Row],[md_exPT_A_6]]</f>
        <v>0.34579810473418471</v>
      </c>
      <c r="AE228" s="14">
        <f>IF(Tabela53[[#This Row],[HT_Goals_H]]&gt;Tabela53[[#This Row],[HT_Goals_A]],Tabela53[[#This Row],[HT_Odds_H]]-1,-1)</f>
        <v>3.2</v>
      </c>
      <c r="AF228" s="14">
        <f>IF(Tabela53[[#This Row],[HT_Goals_H]]=Tabela53[[#This Row],[HT_Goals_A]],Tabela53[[#This Row],[HT_Odds_H]]-1,-1)</f>
        <v>-1</v>
      </c>
      <c r="AG228" s="14">
        <f>IF(Tabela53[[#This Row],[HT_Goals_H]]&lt;Tabela53[[#This Row],[HT_Goals_A]],Tabela53[[#This Row],[HT_Odds_H]]-1,-1)</f>
        <v>-1</v>
      </c>
      <c r="AH22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8" s="13">
        <f>IF(AND(Tabela53[[#This Row],[Odd_real_HHT]]&gt;2.5,Tabela53[[#This Row],[Odd_real_HHT]]&lt;3.3,Tabela53[[#This Row],[xpPT_H_HT]]&gt;1.39,Tabela53[[#This Row],[xpPT_H_HT]]&lt;1.59),1,0)</f>
        <v>0</v>
      </c>
      <c r="AJ22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28" s="28">
        <f>IF(Tabela53[[#This Row],[Método 1]]=1,0,IF(Tabela53[[#This Row],[dif_xp_H_A]]&lt;=0.354,1,IF(Tabela53[[#This Row],[dif_xp_H_A]]&gt;=0.499,1,0)))</f>
        <v>1</v>
      </c>
      <c r="AL22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8" s="29">
        <f>IF(AND(Tabela53[[#This Row],[dif_xp_H_A]]&gt;0.354,(Tabela53[[#This Row],[dif_xp_H_A]]&lt;0.499)),1,0)</f>
        <v>0</v>
      </c>
    </row>
    <row r="229" spans="1:39" x14ac:dyDescent="0.3">
      <c r="A229" s="25">
        <v>98</v>
      </c>
      <c r="B229" s="26">
        <v>1588677</v>
      </c>
      <c r="C229" s="13" t="s">
        <v>14</v>
      </c>
      <c r="D229" s="13" t="s">
        <v>56</v>
      </c>
      <c r="E229" s="27">
        <v>44721.791666666657</v>
      </c>
      <c r="F229" s="13">
        <v>10</v>
      </c>
      <c r="G229" s="13" t="s">
        <v>16</v>
      </c>
      <c r="H229" s="13" t="s">
        <v>18</v>
      </c>
      <c r="I229" s="13" t="str">
        <f>IF(Tabela53[[#This Row],[HT_Goals_A]]&lt;Tabela53[[#This Row],[HT_Goals_H]],"H",IF(Tabela53[[#This Row],[HT_Goals_A]]=Tabela53[[#This Row],[HT_Goals_H]],"D","A"))</f>
        <v>H</v>
      </c>
      <c r="J229" s="13">
        <v>3</v>
      </c>
      <c r="K229" s="13">
        <v>0</v>
      </c>
      <c r="L229" s="13">
        <v>3</v>
      </c>
      <c r="M229" s="13">
        <v>2.2000000000000002</v>
      </c>
      <c r="N229" s="13">
        <v>1.95</v>
      </c>
      <c r="O229" s="13">
        <v>6.5</v>
      </c>
      <c r="P229" s="4">
        <f>((1/'Método 3'!$M229)+(1/'Método 3'!$N229)+(1/'Método 3'!$O229)-1)</f>
        <v>0.1212121212121211</v>
      </c>
      <c r="Q229" s="4">
        <f>'Método 3'!$M229*(1+'Método 3'!$P229)</f>
        <v>2.4666666666666668</v>
      </c>
      <c r="R229" s="4">
        <f>'Método 3'!$N229*(1+'Método 3'!$P229)</f>
        <v>2.1863636363636361</v>
      </c>
      <c r="S229" s="4">
        <f>'Método 3'!$O229*(1+'Método 3'!$P229)</f>
        <v>7.2878787878787872</v>
      </c>
      <c r="T229" s="4">
        <f>IF('Método 3'!$J229&gt;'Método 3'!$K229,3,IF('Método 3'!$K229='Método 3'!$J229,1,0))</f>
        <v>3</v>
      </c>
      <c r="U229" s="4">
        <f>IF('Método 3'!$J229&lt;'Método 3'!$K229,3,IF('Método 3'!$K229='Método 3'!$J229,1,0))</f>
        <v>0</v>
      </c>
      <c r="V229" s="4">
        <f>(1/'Método 3'!$Q229)*3+(1/'Método 3'!$R229)*1</f>
        <v>1.6735966735966736</v>
      </c>
      <c r="W229" s="4">
        <f>(1/'Método 3'!$S229)*3+(1/'Método 3'!$R229)*1</f>
        <v>0.86902286902286918</v>
      </c>
      <c r="X229" s="4">
        <f>COUNTIF($G$1:G228,G229)+1</f>
        <v>12</v>
      </c>
      <c r="Y229" s="4">
        <f>COUNTIF($H$1:H228,H229)+1</f>
        <v>12</v>
      </c>
      <c r="Z229" s="2">
        <f>IFERROR(AVERAGEIFS($T$1:T228,$G$1:G228,G229,$X$1:X228,"&gt;="&amp;(X229-5)),"")</f>
        <v>1.6</v>
      </c>
      <c r="AA229" s="2">
        <f>IFERROR(AVERAGEIFS($U$1:U228,$H$1:H228,H229,$Y$1:Y228,"&gt;="&amp;(Y229-5)),"")</f>
        <v>0.6</v>
      </c>
      <c r="AB229" s="2">
        <f>IFERROR(AVERAGEIFS($V$1:V228,$J$1:J228,J229,$Z$1:Z228,"&gt;="&amp;(Z229-5)),"")</f>
        <v>1.3391703679566014</v>
      </c>
      <c r="AC229" s="2">
        <f>IFERROR(AVERAGEIFS($W$1:W228,$K$1:K228,K229,$AA$1:AA228,"&gt;="&amp;(AA229-5)),"")</f>
        <v>1.0941938902688995</v>
      </c>
      <c r="AD229" s="13">
        <f>Tabela53[[#This Row],[md_exPT_H_6]]-Tabela53[[#This Row],[md_exPT_A_6]]</f>
        <v>0.24497647768770192</v>
      </c>
      <c r="AE229" s="14">
        <f>IF(Tabela53[[#This Row],[HT_Goals_H]]&gt;Tabela53[[#This Row],[HT_Goals_A]],Tabela53[[#This Row],[HT_Odds_H]]-1,-1)</f>
        <v>1.2000000000000002</v>
      </c>
      <c r="AF229" s="14">
        <f>IF(Tabela53[[#This Row],[HT_Goals_H]]=Tabela53[[#This Row],[HT_Goals_A]],Tabela53[[#This Row],[HT_Odds_H]]-1,-1)</f>
        <v>-1</v>
      </c>
      <c r="AG229" s="14">
        <f>IF(Tabela53[[#This Row],[HT_Goals_H]]&lt;Tabela53[[#This Row],[HT_Goals_A]],Tabela53[[#This Row],[HT_Odds_H]]-1,-1)</f>
        <v>-1</v>
      </c>
      <c r="AH22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29" s="13">
        <f>IF(AND(Tabela53[[#This Row],[Odd_real_HHT]]&gt;2.5,Tabela53[[#This Row],[Odd_real_HHT]]&lt;3.3,Tabela53[[#This Row],[xpPT_H_HT]]&gt;1.39,Tabela53[[#This Row],[xpPT_H_HT]]&lt;1.59),1,0)</f>
        <v>0</v>
      </c>
      <c r="AJ22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29" s="28">
        <f>IF(Tabela53[[#This Row],[Método 1]]=1,0,IF(Tabela53[[#This Row],[dif_xp_H_A]]&lt;=0.354,1,IF(Tabela53[[#This Row],[dif_xp_H_A]]&gt;=0.499,1,0)))</f>
        <v>1</v>
      </c>
      <c r="AL22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29" s="29">
        <f>IF(AND(Tabela53[[#This Row],[dif_xp_H_A]]&gt;0.354,(Tabela53[[#This Row],[dif_xp_H_A]]&lt;0.499)),1,0)</f>
        <v>0</v>
      </c>
    </row>
    <row r="230" spans="1:39" x14ac:dyDescent="0.3">
      <c r="A230" s="25">
        <v>99</v>
      </c>
      <c r="B230" s="26">
        <v>1588680</v>
      </c>
      <c r="C230" s="13" t="s">
        <v>14</v>
      </c>
      <c r="D230" s="13" t="s">
        <v>56</v>
      </c>
      <c r="E230" s="27">
        <v>44721.833333333343</v>
      </c>
      <c r="F230" s="13">
        <v>10</v>
      </c>
      <c r="G230" s="13" t="s">
        <v>21</v>
      </c>
      <c r="H230" s="13" t="s">
        <v>34</v>
      </c>
      <c r="I230" s="13" t="str">
        <f>IF(Tabela53[[#This Row],[HT_Goals_A]]&lt;Tabela53[[#This Row],[HT_Goals_H]],"H",IF(Tabela53[[#This Row],[HT_Goals_A]]=Tabela53[[#This Row],[HT_Goals_H]],"D","A"))</f>
        <v>H</v>
      </c>
      <c r="J230" s="13">
        <v>1</v>
      </c>
      <c r="K230" s="13">
        <v>0</v>
      </c>
      <c r="L230" s="13">
        <v>1</v>
      </c>
      <c r="M230" s="13">
        <v>2.42</v>
      </c>
      <c r="N230" s="13">
        <v>1.85</v>
      </c>
      <c r="O230" s="13">
        <v>6.2</v>
      </c>
      <c r="P230" s="4">
        <f>((1/'Método 3'!$M230)+(1/'Método 3'!$N230)+(1/'Método 3'!$O230)-1)</f>
        <v>0.11505400361705354</v>
      </c>
      <c r="Q230" s="4">
        <f>'Método 3'!$M230*(1+'Método 3'!$P230)</f>
        <v>2.6984306887532696</v>
      </c>
      <c r="R230" s="4">
        <f>'Método 3'!$N230*(1+'Método 3'!$P230)</f>
        <v>2.0628499066915493</v>
      </c>
      <c r="S230" s="4">
        <f>'Método 3'!$O230*(1+'Método 3'!$P230)</f>
        <v>6.9133348224257318</v>
      </c>
      <c r="T230" s="4">
        <f>IF('Método 3'!$J230&gt;'Método 3'!$K230,3,IF('Método 3'!$K230='Método 3'!$J230,1,0))</f>
        <v>3</v>
      </c>
      <c r="U230" s="4">
        <f>IF('Método 3'!$J230&lt;'Método 3'!$K230,3,IF('Método 3'!$K230='Método 3'!$J230,1,0))</f>
        <v>0</v>
      </c>
      <c r="V230" s="4">
        <f>(1/'Método 3'!$Q230)*3+(1/'Método 3'!$R230)*1</f>
        <v>1.5965235372039674</v>
      </c>
      <c r="W230" s="4">
        <f>(1/'Método 3'!$S230)*3+(1/'Método 3'!$R230)*1</f>
        <v>0.91871021937901831</v>
      </c>
      <c r="X230" s="4">
        <f>COUNTIF($G$1:G229,G230)+1</f>
        <v>12</v>
      </c>
      <c r="Y230" s="4">
        <f>COUNTIF($H$1:H229,H230)+1</f>
        <v>13</v>
      </c>
      <c r="Z230" s="2">
        <f>IFERROR(AVERAGEIFS($T$1:T229,$G$1:G229,G230,$X$1:X229,"&gt;="&amp;(X230-5)),"")</f>
        <v>0.4</v>
      </c>
      <c r="AA230" s="2">
        <f>IFERROR(AVERAGEIFS($U$1:U229,$H$1:H229,H230,$Y$1:Y229,"&gt;="&amp;(Y230-5)),"")</f>
        <v>0.6</v>
      </c>
      <c r="AB230" s="2">
        <f>IFERROR(AVERAGEIFS($V$1:V229,$J$1:J229,J230,$Z$1:Z229,"&gt;="&amp;(Z230-5)),"")</f>
        <v>1.4594318932668697</v>
      </c>
      <c r="AC230" s="2">
        <f>IFERROR(AVERAGEIFS($W$1:W229,$K$1:K229,K230,$AA$1:AA229,"&gt;="&amp;(AA230-5)),"")</f>
        <v>1.0922693516257709</v>
      </c>
      <c r="AD230" s="13">
        <f>Tabela53[[#This Row],[md_exPT_H_6]]-Tabela53[[#This Row],[md_exPT_A_6]]</f>
        <v>0.36716254164109885</v>
      </c>
      <c r="AE230" s="14">
        <f>IF(Tabela53[[#This Row],[HT_Goals_H]]&gt;Tabela53[[#This Row],[HT_Goals_A]],Tabela53[[#This Row],[HT_Odds_H]]-1,-1)</f>
        <v>1.42</v>
      </c>
      <c r="AF230" s="14">
        <f>IF(Tabela53[[#This Row],[HT_Goals_H]]=Tabela53[[#This Row],[HT_Goals_A]],Tabela53[[#This Row],[HT_Odds_H]]-1,-1)</f>
        <v>-1</v>
      </c>
      <c r="AG230" s="14">
        <f>IF(Tabela53[[#This Row],[HT_Goals_H]]&lt;Tabela53[[#This Row],[HT_Goals_A]],Tabela53[[#This Row],[HT_Odds_H]]-1,-1)</f>
        <v>-1</v>
      </c>
      <c r="AH23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0" s="13">
        <f>IF(AND(Tabela53[[#This Row],[Odd_real_HHT]]&gt;2.5,Tabela53[[#This Row],[Odd_real_HHT]]&lt;3.3,Tabela53[[#This Row],[xpPT_H_HT]]&gt;1.39,Tabela53[[#This Row],[xpPT_H_HT]]&lt;1.59),1,0)</f>
        <v>0</v>
      </c>
      <c r="AJ23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0" s="28">
        <f>IF(Tabela53[[#This Row],[Método 1]]=1,0,IF(Tabela53[[#This Row],[dif_xp_H_A]]&lt;=0.354,1,IF(Tabela53[[#This Row],[dif_xp_H_A]]&gt;=0.499,1,0)))</f>
        <v>0</v>
      </c>
      <c r="AL230" s="29">
        <f>IF(AND(Tabela53[[#This Row],[Método_3]]=1,Tabela53[[#This Row],[Pontos_H_HT]]=3),(Tabela53[[#This Row],[HT_Odds_H]]-1),IF(AND(Tabela53[[#This Row],[Método_3]]=1,Tabela53[[#This Row],[Pontos_H_HT]]&lt;&gt;3),(-1),0))</f>
        <v>1.42</v>
      </c>
      <c r="AM230" s="29">
        <f>IF(AND(Tabela53[[#This Row],[dif_xp_H_A]]&gt;0.354,(Tabela53[[#This Row],[dif_xp_H_A]]&lt;0.499)),1,0)</f>
        <v>1</v>
      </c>
    </row>
    <row r="231" spans="1:39" x14ac:dyDescent="0.3">
      <c r="A231" s="25">
        <v>100</v>
      </c>
      <c r="B231" s="26">
        <v>1588683</v>
      </c>
      <c r="C231" s="13" t="s">
        <v>14</v>
      </c>
      <c r="D231" s="13" t="s">
        <v>56</v>
      </c>
      <c r="E231" s="27">
        <v>44721.833333333343</v>
      </c>
      <c r="F231" s="13">
        <v>10</v>
      </c>
      <c r="G231" s="13" t="s">
        <v>33</v>
      </c>
      <c r="H231" s="13" t="s">
        <v>28</v>
      </c>
      <c r="I231" s="13" t="str">
        <f>IF(Tabela53[[#This Row],[HT_Goals_A]]&lt;Tabela53[[#This Row],[HT_Goals_H]],"H",IF(Tabela53[[#This Row],[HT_Goals_A]]=Tabela53[[#This Row],[HT_Goals_H]],"D","A"))</f>
        <v>A</v>
      </c>
      <c r="J231" s="13">
        <v>0</v>
      </c>
      <c r="K231" s="13">
        <v>1</v>
      </c>
      <c r="L231" s="13">
        <v>1</v>
      </c>
      <c r="M231" s="13">
        <v>3.7</v>
      </c>
      <c r="N231" s="13">
        <v>1.8</v>
      </c>
      <c r="O231" s="13">
        <v>3.3</v>
      </c>
      <c r="P231" s="4">
        <f>((1/'Método 3'!$M231)+(1/'Método 3'!$N231)+(1/'Método 3'!$O231)-1)</f>
        <v>0.12885612885612874</v>
      </c>
      <c r="Q231" s="4">
        <f>'Método 3'!$M231*(1+'Método 3'!$P231)</f>
        <v>4.1767676767676765</v>
      </c>
      <c r="R231" s="4">
        <f>'Método 3'!$N231*(1+'Método 3'!$P231)</f>
        <v>2.0319410319410318</v>
      </c>
      <c r="S231" s="4">
        <f>'Método 3'!$O231*(1+'Método 3'!$P231)</f>
        <v>3.7252252252252247</v>
      </c>
      <c r="T231" s="4">
        <f>IF('Método 3'!$J231&gt;'Método 3'!$K231,3,IF('Método 3'!$K231='Método 3'!$J231,1,0))</f>
        <v>0</v>
      </c>
      <c r="U231" s="4">
        <f>IF('Método 3'!$J231&lt;'Método 3'!$K231,3,IF('Método 3'!$K231='Método 3'!$J231,1,0))</f>
        <v>3</v>
      </c>
      <c r="V231" s="4">
        <f>(1/'Método 3'!$Q231)*3+(1/'Método 3'!$R231)*1</f>
        <v>1.210399032648126</v>
      </c>
      <c r="W231" s="4">
        <f>(1/'Método 3'!$S231)*3+(1/'Método 3'!$R231)*1</f>
        <v>1.2974607013301092</v>
      </c>
      <c r="X231" s="4">
        <f>COUNTIF($G$1:G230,G231)+1</f>
        <v>11</v>
      </c>
      <c r="Y231" s="4">
        <f>COUNTIF($H$1:H230,H231)+1</f>
        <v>12</v>
      </c>
      <c r="Z231" s="2">
        <f>IFERROR(AVERAGEIFS($T$1:T230,$G$1:G230,G231,$X$1:X230,"&gt;="&amp;(X231-5)),"")</f>
        <v>2</v>
      </c>
      <c r="AA231" s="2">
        <f>IFERROR(AVERAGEIFS($U$1:U230,$H$1:H230,H231,$Y$1:Y230,"&gt;="&amp;(Y231-5)),"")</f>
        <v>1.6</v>
      </c>
      <c r="AB231" s="2">
        <f>IFERROR(AVERAGEIFS($V$1:V230,$J$1:J230,J231,$Z$1:Z230,"&gt;="&amp;(Z231-5)),"")</f>
        <v>1.4100918216237526</v>
      </c>
      <c r="AC231" s="2">
        <f>IFERROR(AVERAGEIFS($W$1:W230,$K$1:K230,K231,$AA$1:AA230,"&gt;="&amp;(AA231-5)),"")</f>
        <v>1.1186257719737815</v>
      </c>
      <c r="AD231" s="13">
        <f>Tabela53[[#This Row],[md_exPT_H_6]]-Tabela53[[#This Row],[md_exPT_A_6]]</f>
        <v>0.29146604964997103</v>
      </c>
      <c r="AE231" s="14">
        <f>IF(Tabela53[[#This Row],[HT_Goals_H]]&gt;Tabela53[[#This Row],[HT_Goals_A]],Tabela53[[#This Row],[HT_Odds_H]]-1,-1)</f>
        <v>-1</v>
      </c>
      <c r="AF231" s="14">
        <f>IF(Tabela53[[#This Row],[HT_Goals_H]]=Tabela53[[#This Row],[HT_Goals_A]],Tabela53[[#This Row],[HT_Odds_H]]-1,-1)</f>
        <v>-1</v>
      </c>
      <c r="AG231" s="14">
        <f>IF(Tabela53[[#This Row],[HT_Goals_H]]&lt;Tabela53[[#This Row],[HT_Goals_A]],Tabela53[[#This Row],[HT_Odds_H]]-1,-1)</f>
        <v>2.7</v>
      </c>
      <c r="AH23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1" s="13">
        <f>IF(AND(Tabela53[[#This Row],[Odd_real_HHT]]&gt;2.5,Tabela53[[#This Row],[Odd_real_HHT]]&lt;3.3,Tabela53[[#This Row],[xpPT_H_HT]]&gt;1.39,Tabela53[[#This Row],[xpPT_H_HT]]&lt;1.59),1,0)</f>
        <v>0</v>
      </c>
      <c r="AJ23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31" s="28">
        <f>IF(Tabela53[[#This Row],[Método 1]]=1,0,IF(Tabela53[[#This Row],[dif_xp_H_A]]&lt;=0.354,1,IF(Tabela53[[#This Row],[dif_xp_H_A]]&gt;=0.499,1,0)))</f>
        <v>1</v>
      </c>
      <c r="AL23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31" s="29">
        <f>IF(AND(Tabela53[[#This Row],[dif_xp_H_A]]&gt;0.354,(Tabela53[[#This Row],[dif_xp_H_A]]&lt;0.499)),1,0)</f>
        <v>0</v>
      </c>
    </row>
    <row r="232" spans="1:39" x14ac:dyDescent="0.3">
      <c r="A232" s="25">
        <v>101</v>
      </c>
      <c r="B232" s="26">
        <v>1588687</v>
      </c>
      <c r="C232" s="13" t="s">
        <v>14</v>
      </c>
      <c r="D232" s="13" t="s">
        <v>56</v>
      </c>
      <c r="E232" s="27">
        <v>44723.6875</v>
      </c>
      <c r="F232" s="13">
        <v>11</v>
      </c>
      <c r="G232" s="13" t="s">
        <v>24</v>
      </c>
      <c r="H232" s="13" t="s">
        <v>60</v>
      </c>
      <c r="I232" s="13" t="str">
        <f>IF(Tabela53[[#This Row],[HT_Goals_A]]&lt;Tabela53[[#This Row],[HT_Goals_H]],"H",IF(Tabela53[[#This Row],[HT_Goals_A]]=Tabela53[[#This Row],[HT_Goals_H]],"D","A"))</f>
        <v>H</v>
      </c>
      <c r="J232" s="13">
        <v>1</v>
      </c>
      <c r="K232" s="13">
        <v>0</v>
      </c>
      <c r="L232" s="13">
        <v>1</v>
      </c>
      <c r="M232" s="13">
        <v>2.2999999999999998</v>
      </c>
      <c r="N232" s="13">
        <v>1.85</v>
      </c>
      <c r="O232" s="13">
        <v>6.5</v>
      </c>
      <c r="P232" s="4">
        <f>((1/'Método 3'!$M232)+(1/'Método 3'!$N232)+(1/'Método 3'!$O232)-1)</f>
        <v>0.12916930308234642</v>
      </c>
      <c r="Q232" s="4">
        <f>'Método 3'!$M232*(1+'Método 3'!$P232)</f>
        <v>2.5970893970893965</v>
      </c>
      <c r="R232" s="4">
        <f>'Método 3'!$N232*(1+'Método 3'!$P232)</f>
        <v>2.088963210702341</v>
      </c>
      <c r="S232" s="4">
        <f>'Método 3'!$O232*(1+'Método 3'!$P232)</f>
        <v>7.3396004700352515</v>
      </c>
      <c r="T232" s="4">
        <f>IF('Método 3'!$J232&gt;'Método 3'!$K232,3,IF('Método 3'!$K232='Método 3'!$J232,1,0))</f>
        <v>3</v>
      </c>
      <c r="U232" s="4">
        <f>IF('Método 3'!$J232&lt;'Método 3'!$K232,3,IF('Método 3'!$K232='Método 3'!$J232,1,0))</f>
        <v>0</v>
      </c>
      <c r="V232" s="4">
        <f>(1/'Método 3'!$Q232)*3+(1/'Método 3'!$R232)*1</f>
        <v>1.6338456612231829</v>
      </c>
      <c r="W232" s="4">
        <f>(1/'Método 3'!$S232)*3+(1/'Método 3'!$R232)*1</f>
        <v>0.88744796669868731</v>
      </c>
      <c r="X232" s="4">
        <f>COUNTIF($G$1:G231,G232)+1</f>
        <v>11</v>
      </c>
      <c r="Y232" s="4">
        <f>COUNTIF($H$1:H231,H232)+1</f>
        <v>5</v>
      </c>
      <c r="Z232" s="2">
        <f>IFERROR(AVERAGEIFS($T$1:T231,$G$1:G231,G232,$X$1:X231,"&gt;="&amp;(X232-5)),"")</f>
        <v>1</v>
      </c>
      <c r="AA232" s="2">
        <f>IFERROR(AVERAGEIFS($U$1:U231,$H$1:H231,H232,$Y$1:Y231,"&gt;="&amp;(Y232-5)),"")</f>
        <v>0.75</v>
      </c>
      <c r="AB232" s="2">
        <f>IFERROR(AVERAGEIFS($V$1:V231,$J$1:J231,J232,$Z$1:Z231,"&gt;="&amp;(Z232-5)),"")</f>
        <v>1.4610835998203286</v>
      </c>
      <c r="AC232" s="2">
        <f>IFERROR(AVERAGEIFS($W$1:W231,$K$1:K231,K232,$AA$1:AA231,"&gt;="&amp;(AA232-5)),"")</f>
        <v>1.0907985115219849</v>
      </c>
      <c r="AD232" s="13">
        <f>Tabela53[[#This Row],[md_exPT_H_6]]-Tabela53[[#This Row],[md_exPT_A_6]]</f>
        <v>0.37028508829834372</v>
      </c>
      <c r="AE232" s="14">
        <f>IF(Tabela53[[#This Row],[HT_Goals_H]]&gt;Tabela53[[#This Row],[HT_Goals_A]],Tabela53[[#This Row],[HT_Odds_H]]-1,-1)</f>
        <v>1.2999999999999998</v>
      </c>
      <c r="AF232" s="14">
        <f>IF(Tabela53[[#This Row],[HT_Goals_H]]=Tabela53[[#This Row],[HT_Goals_A]],Tabela53[[#This Row],[HT_Odds_H]]-1,-1)</f>
        <v>-1</v>
      </c>
      <c r="AG232" s="14">
        <f>IF(Tabela53[[#This Row],[HT_Goals_H]]&lt;Tabela53[[#This Row],[HT_Goals_A]],Tabela53[[#This Row],[HT_Odds_H]]-1,-1)</f>
        <v>-1</v>
      </c>
      <c r="AH23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2" s="13">
        <f>IF(AND(Tabela53[[#This Row],[Odd_real_HHT]]&gt;2.5,Tabela53[[#This Row],[Odd_real_HHT]]&lt;3.3,Tabela53[[#This Row],[xpPT_H_HT]]&gt;1.39,Tabela53[[#This Row],[xpPT_H_HT]]&lt;1.59),1,0)</f>
        <v>0</v>
      </c>
      <c r="AJ23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2" s="28">
        <f>IF(Tabela53[[#This Row],[Método 1]]=1,0,IF(Tabela53[[#This Row],[dif_xp_H_A]]&lt;=0.354,1,IF(Tabela53[[#This Row],[dif_xp_H_A]]&gt;=0.499,1,0)))</f>
        <v>0</v>
      </c>
      <c r="AL232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232" s="29">
        <f>IF(AND(Tabela53[[#This Row],[dif_xp_H_A]]&gt;0.354,(Tabela53[[#This Row],[dif_xp_H_A]]&lt;0.499)),1,0)</f>
        <v>1</v>
      </c>
    </row>
    <row r="233" spans="1:39" x14ac:dyDescent="0.3">
      <c r="A233" s="25">
        <v>102</v>
      </c>
      <c r="B233" s="26">
        <v>1588684</v>
      </c>
      <c r="C233" s="13" t="s">
        <v>14</v>
      </c>
      <c r="D233" s="13" t="s">
        <v>56</v>
      </c>
      <c r="E233" s="27">
        <v>44723.791666666657</v>
      </c>
      <c r="F233" s="13">
        <v>11</v>
      </c>
      <c r="G233" s="13" t="s">
        <v>22</v>
      </c>
      <c r="H233" s="13" t="s">
        <v>31</v>
      </c>
      <c r="I233" s="13" t="str">
        <f>IF(Tabela53[[#This Row],[HT_Goals_A]]&lt;Tabela53[[#This Row],[HT_Goals_H]],"H",IF(Tabela53[[#This Row],[HT_Goals_A]]=Tabela53[[#This Row],[HT_Goals_H]],"D","A"))</f>
        <v>H</v>
      </c>
      <c r="J233" s="13">
        <v>1</v>
      </c>
      <c r="K233" s="13">
        <v>0</v>
      </c>
      <c r="L233" s="13">
        <v>1</v>
      </c>
      <c r="M233" s="13">
        <v>1.88</v>
      </c>
      <c r="N233" s="13">
        <v>2.38</v>
      </c>
      <c r="O233" s="13">
        <v>8.1</v>
      </c>
      <c r="P233" s="4">
        <f>((1/'Método 3'!$M233)+(1/'Método 3'!$N233)+(1/'Método 3'!$O233)-1)</f>
        <v>7.5539750967368979E-2</v>
      </c>
      <c r="Q233" s="4">
        <f>'Método 3'!$M233*(1+'Método 3'!$P233)</f>
        <v>2.0220147318186537</v>
      </c>
      <c r="R233" s="4">
        <f>'Método 3'!$N233*(1+'Método 3'!$P233)</f>
        <v>2.5597846073023383</v>
      </c>
      <c r="S233" s="4">
        <f>'Método 3'!$O233*(1+'Método 3'!$P233)</f>
        <v>8.7118719828356888</v>
      </c>
      <c r="T233" s="4">
        <f>IF('Método 3'!$J233&gt;'Método 3'!$K233,3,IF('Método 3'!$K233='Método 3'!$J233,1,0))</f>
        <v>3</v>
      </c>
      <c r="U233" s="4">
        <f>IF('Método 3'!$J233&lt;'Método 3'!$K233,3,IF('Método 3'!$K233='Método 3'!$J233,1,0))</f>
        <v>0</v>
      </c>
      <c r="V233" s="4">
        <f>(1/'Método 3'!$Q233)*3+(1/'Método 3'!$R233)*1</f>
        <v>1.8743265846425381</v>
      </c>
      <c r="W233" s="4">
        <f>(1/'Método 3'!$S233)*3+(1/'Método 3'!$R233)*1</f>
        <v>0.7350155462745378</v>
      </c>
      <c r="X233" s="4">
        <f>COUNTIF($G$1:G232,G233)+1</f>
        <v>12</v>
      </c>
      <c r="Y233" s="4">
        <f>COUNTIF($H$1:H232,H233)+1</f>
        <v>11</v>
      </c>
      <c r="Z233" s="2">
        <f>IFERROR(AVERAGEIFS($T$1:T232,$G$1:G232,G233,$X$1:X232,"&gt;="&amp;(X233-5)),"")</f>
        <v>1.8</v>
      </c>
      <c r="AA233" s="2">
        <f>IFERROR(AVERAGEIFS($U$1:U232,$H$1:H232,H233,$Y$1:Y232,"&gt;="&amp;(Y233-5)),"")</f>
        <v>0.8</v>
      </c>
      <c r="AB233" s="2">
        <f>IFERROR(AVERAGEIFS($V$1:V232,$J$1:J232,J233,$Z$1:Z232,"&gt;="&amp;(Z233-5)),"")</f>
        <v>1.4631402910275053</v>
      </c>
      <c r="AC233" s="2">
        <f>IFERROR(AVERAGEIFS($W$1:W232,$K$1:K232,K233,$AA$1:AA232,"&gt;="&amp;(AA233-5)),"")</f>
        <v>1.0890896834142261</v>
      </c>
      <c r="AD233" s="13">
        <f>Tabela53[[#This Row],[md_exPT_H_6]]-Tabela53[[#This Row],[md_exPT_A_6]]</f>
        <v>0.37405060761327924</v>
      </c>
      <c r="AE233" s="14">
        <f>IF(Tabela53[[#This Row],[HT_Goals_H]]&gt;Tabela53[[#This Row],[HT_Goals_A]],Tabela53[[#This Row],[HT_Odds_H]]-1,-1)</f>
        <v>0.87999999999999989</v>
      </c>
      <c r="AF233" s="14">
        <f>IF(Tabela53[[#This Row],[HT_Goals_H]]=Tabela53[[#This Row],[HT_Goals_A]],Tabela53[[#This Row],[HT_Odds_H]]-1,-1)</f>
        <v>-1</v>
      </c>
      <c r="AG233" s="14">
        <f>IF(Tabela53[[#This Row],[HT_Goals_H]]&lt;Tabela53[[#This Row],[HT_Goals_A]],Tabela53[[#This Row],[HT_Odds_H]]-1,-1)</f>
        <v>-1</v>
      </c>
      <c r="AH23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3" s="13">
        <f>IF(AND(Tabela53[[#This Row],[Odd_real_HHT]]&gt;2.5,Tabela53[[#This Row],[Odd_real_HHT]]&lt;3.3,Tabela53[[#This Row],[xpPT_H_HT]]&gt;1.39,Tabela53[[#This Row],[xpPT_H_HT]]&lt;1.59),1,0)</f>
        <v>0</v>
      </c>
      <c r="AJ23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3" s="28">
        <f>IF(Tabela53[[#This Row],[Método 1]]=1,0,IF(Tabela53[[#This Row],[dif_xp_H_A]]&lt;=0.354,1,IF(Tabela53[[#This Row],[dif_xp_H_A]]&gt;=0.499,1,0)))</f>
        <v>0</v>
      </c>
      <c r="AL233" s="29">
        <f>IF(AND(Tabela53[[#This Row],[Método_3]]=1,Tabela53[[#This Row],[Pontos_H_HT]]=3),(Tabela53[[#This Row],[HT_Odds_H]]-1),IF(AND(Tabela53[[#This Row],[Método_3]]=1,Tabela53[[#This Row],[Pontos_H_HT]]&lt;&gt;3),(-1),0))</f>
        <v>0.87999999999999989</v>
      </c>
      <c r="AM233" s="29">
        <f>IF(AND(Tabela53[[#This Row],[dif_xp_H_A]]&gt;0.354,(Tabela53[[#This Row],[dif_xp_H_A]]&lt;0.499)),1,0)</f>
        <v>1</v>
      </c>
    </row>
    <row r="234" spans="1:39" x14ac:dyDescent="0.3">
      <c r="A234" s="25">
        <v>103</v>
      </c>
      <c r="B234" s="26">
        <v>1588685</v>
      </c>
      <c r="C234" s="13" t="s">
        <v>14</v>
      </c>
      <c r="D234" s="13" t="s">
        <v>56</v>
      </c>
      <c r="E234" s="27">
        <v>44723.791666666657</v>
      </c>
      <c r="F234" s="13">
        <v>11</v>
      </c>
      <c r="G234" s="13" t="s">
        <v>26</v>
      </c>
      <c r="H234" s="13" t="s">
        <v>57</v>
      </c>
      <c r="I234" s="13" t="str">
        <f>IF(Tabela53[[#This Row],[HT_Goals_A]]&lt;Tabela53[[#This Row],[HT_Goals_H]],"H",IF(Tabela53[[#This Row],[HT_Goals_A]]=Tabela53[[#This Row],[HT_Goals_H]],"D","A"))</f>
        <v>A</v>
      </c>
      <c r="J234" s="13">
        <v>0</v>
      </c>
      <c r="K234" s="13">
        <v>2</v>
      </c>
      <c r="L234" s="13">
        <v>2</v>
      </c>
      <c r="M234" s="13">
        <v>2.5</v>
      </c>
      <c r="N234" s="13">
        <v>1.91</v>
      </c>
      <c r="O234" s="13">
        <v>5</v>
      </c>
      <c r="P234" s="4">
        <f>((1/'Método 3'!$M234)+(1/'Método 3'!$N234)+(1/'Método 3'!$O234)-1)</f>
        <v>0.12356020942408374</v>
      </c>
      <c r="Q234" s="4">
        <f>'Método 3'!$M234*(1+'Método 3'!$P234)</f>
        <v>2.8089005235602094</v>
      </c>
      <c r="R234" s="4">
        <f>'Método 3'!$N234*(1+'Método 3'!$P234)</f>
        <v>2.1459999999999999</v>
      </c>
      <c r="S234" s="4">
        <f>'Método 3'!$O234*(1+'Método 3'!$P234)</f>
        <v>5.6178010471204187</v>
      </c>
      <c r="T234" s="4">
        <f>IF('Método 3'!$J234&gt;'Método 3'!$K234,3,IF('Método 3'!$K234='Método 3'!$J234,1,0))</f>
        <v>0</v>
      </c>
      <c r="U234" s="4">
        <f>IF('Método 3'!$J234&lt;'Método 3'!$K234,3,IF('Método 3'!$K234='Método 3'!$J234,1,0))</f>
        <v>3</v>
      </c>
      <c r="V234" s="4">
        <f>(1/'Método 3'!$Q234)*3+(1/'Método 3'!$R234)*1</f>
        <v>1.5340167753960858</v>
      </c>
      <c r="W234" s="4">
        <f>(1/'Método 3'!$S234)*3+(1/'Método 3'!$R234)*1</f>
        <v>1</v>
      </c>
      <c r="X234" s="4">
        <f>COUNTIF($G$1:G233,G234)+1</f>
        <v>12</v>
      </c>
      <c r="Y234" s="4">
        <f>COUNTIF($H$1:H233,H234)+1</f>
        <v>5</v>
      </c>
      <c r="Z234" s="2">
        <f>IFERROR(AVERAGEIFS($T$1:T233,$G$1:G233,G234,$X$1:X233,"&gt;="&amp;(X234-5)),"")</f>
        <v>1.8</v>
      </c>
      <c r="AA234" s="2">
        <f>IFERROR(AVERAGEIFS($U$1:U233,$H$1:H233,H234,$Y$1:Y233,"&gt;="&amp;(Y234-5)),"")</f>
        <v>0.75</v>
      </c>
      <c r="AB234" s="2">
        <f>IFERROR(AVERAGEIFS($V$1:V233,$J$1:J233,J234,$Z$1:Z233,"&gt;="&amp;(Z234-5)),"")</f>
        <v>1.4080331330776121</v>
      </c>
      <c r="AC234" s="2">
        <f>IFERROR(AVERAGEIFS($W$1:W233,$K$1:K233,K234,$AA$1:AA233,"&gt;="&amp;(AA234-5)),"")</f>
        <v>1.2644321525538731</v>
      </c>
      <c r="AD234" s="13">
        <f>Tabela53[[#This Row],[md_exPT_H_6]]-Tabela53[[#This Row],[md_exPT_A_6]]</f>
        <v>0.14360098052373904</v>
      </c>
      <c r="AE234" s="14">
        <f>IF(Tabela53[[#This Row],[HT_Goals_H]]&gt;Tabela53[[#This Row],[HT_Goals_A]],Tabela53[[#This Row],[HT_Odds_H]]-1,-1)</f>
        <v>-1</v>
      </c>
      <c r="AF234" s="14">
        <f>IF(Tabela53[[#This Row],[HT_Goals_H]]=Tabela53[[#This Row],[HT_Goals_A]],Tabela53[[#This Row],[HT_Odds_H]]-1,-1)</f>
        <v>-1</v>
      </c>
      <c r="AG234" s="14">
        <f>IF(Tabela53[[#This Row],[HT_Goals_H]]&lt;Tabela53[[#This Row],[HT_Goals_A]],Tabela53[[#This Row],[HT_Odds_H]]-1,-1)</f>
        <v>1.5</v>
      </c>
      <c r="AH23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34" s="13">
        <f>IF(AND(Tabela53[[#This Row],[Odd_real_HHT]]&gt;2.5,Tabela53[[#This Row],[Odd_real_HHT]]&lt;3.3,Tabela53[[#This Row],[xpPT_H_HT]]&gt;1.39,Tabela53[[#This Row],[xpPT_H_HT]]&lt;1.59),1,0)</f>
        <v>1</v>
      </c>
      <c r="AJ23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4" s="28">
        <f>IF(Tabela53[[#This Row],[Método 1]]=1,0,IF(Tabela53[[#This Row],[dif_xp_H_A]]&lt;=0.354,1,IF(Tabela53[[#This Row],[dif_xp_H_A]]&gt;=0.499,1,0)))</f>
        <v>0</v>
      </c>
      <c r="AL23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34" s="29">
        <f>IF(AND(Tabela53[[#This Row],[dif_xp_H_A]]&gt;0.354,(Tabela53[[#This Row],[dif_xp_H_A]]&lt;0.499)),1,0)</f>
        <v>0</v>
      </c>
    </row>
    <row r="235" spans="1:39" x14ac:dyDescent="0.3">
      <c r="A235" s="25">
        <v>104</v>
      </c>
      <c r="B235" s="26">
        <v>1588692</v>
      </c>
      <c r="C235" s="13" t="s">
        <v>14</v>
      </c>
      <c r="D235" s="13" t="s">
        <v>56</v>
      </c>
      <c r="E235" s="27">
        <v>44723.791666666657</v>
      </c>
      <c r="F235" s="13">
        <v>11</v>
      </c>
      <c r="G235" s="13" t="s">
        <v>27</v>
      </c>
      <c r="H235" s="13" t="s">
        <v>19</v>
      </c>
      <c r="I235" s="13" t="str">
        <f>IF(Tabela53[[#This Row],[HT_Goals_A]]&lt;Tabela53[[#This Row],[HT_Goals_H]],"H",IF(Tabela53[[#This Row],[HT_Goals_A]]=Tabela53[[#This Row],[HT_Goals_H]],"D","A"))</f>
        <v>D</v>
      </c>
      <c r="J235" s="13">
        <v>1</v>
      </c>
      <c r="K235" s="13">
        <v>1</v>
      </c>
      <c r="L235" s="13">
        <v>2</v>
      </c>
      <c r="M235" s="13">
        <v>3.6</v>
      </c>
      <c r="N235" s="13">
        <v>1.85</v>
      </c>
      <c r="O235" s="13">
        <v>3.25</v>
      </c>
      <c r="P235" s="4">
        <f>((1/'Método 3'!$M235)+(1/'Método 3'!$N235)+(1/'Método 3'!$O235)-1)</f>
        <v>0.12601062601062596</v>
      </c>
      <c r="Q235" s="4">
        <f>'Método 3'!$M235*(1+'Método 3'!$P235)</f>
        <v>4.0536382536382538</v>
      </c>
      <c r="R235" s="4">
        <f>'Método 3'!$N235*(1+'Método 3'!$P235)</f>
        <v>2.0831196581196583</v>
      </c>
      <c r="S235" s="4">
        <f>'Método 3'!$O235*(1+'Método 3'!$P235)</f>
        <v>3.6595345345345343</v>
      </c>
      <c r="T235" s="4">
        <f>IF('Método 3'!$J235&gt;'Método 3'!$K235,3,IF('Método 3'!$K235='Método 3'!$J235,1,0))</f>
        <v>1</v>
      </c>
      <c r="U235" s="4">
        <f>IF('Método 3'!$J235&lt;'Método 3'!$K235,3,IF('Método 3'!$K235='Método 3'!$J235,1,0))</f>
        <v>1</v>
      </c>
      <c r="V235" s="4">
        <f>(1/'Método 3'!$Q235)*3+(1/'Método 3'!$R235)*1</f>
        <v>1.2201251410401066</v>
      </c>
      <c r="W235" s="4">
        <f>(1/'Método 3'!$S235)*3+(1/'Método 3'!$R235)*1</f>
        <v>1.2998256231408349</v>
      </c>
      <c r="X235" s="4">
        <f>COUNTIF($G$1:G234,G235)+1</f>
        <v>12</v>
      </c>
      <c r="Y235" s="4">
        <f>COUNTIF($H$1:H234,H235)+1</f>
        <v>11</v>
      </c>
      <c r="Z235" s="2">
        <f>IFERROR(AVERAGEIFS($T$1:T234,$G$1:G234,G235,$X$1:X234,"&gt;="&amp;(X235-5)),"")</f>
        <v>1.2</v>
      </c>
      <c r="AA235" s="2">
        <f>IFERROR(AVERAGEIFS($U$1:U234,$H$1:H234,H235,$Y$1:Y234,"&gt;="&amp;(Y235-5)),"")</f>
        <v>2</v>
      </c>
      <c r="AB235" s="2">
        <f>IFERROR(AVERAGEIFS($V$1:V234,$J$1:J234,J235,$Z$1:Z234,"&gt;="&amp;(Z235-5)),"")</f>
        <v>1.4679777768347411</v>
      </c>
      <c r="AC235" s="2">
        <f>IFERROR(AVERAGEIFS($W$1:W234,$K$1:K234,K235,$AA$1:AA234,"&gt;="&amp;(AA235-5)),"")</f>
        <v>1.1209483035238637</v>
      </c>
      <c r="AD235" s="13">
        <f>Tabela53[[#This Row],[md_exPT_H_6]]-Tabela53[[#This Row],[md_exPT_A_6]]</f>
        <v>0.34702947331087741</v>
      </c>
      <c r="AE235" s="14">
        <f>IF(Tabela53[[#This Row],[HT_Goals_H]]&gt;Tabela53[[#This Row],[HT_Goals_A]],Tabela53[[#This Row],[HT_Odds_H]]-1,-1)</f>
        <v>-1</v>
      </c>
      <c r="AF235" s="14">
        <f>IF(Tabela53[[#This Row],[HT_Goals_H]]=Tabela53[[#This Row],[HT_Goals_A]],Tabela53[[#This Row],[HT_Odds_H]]-1,-1)</f>
        <v>2.6</v>
      </c>
      <c r="AG235" s="14">
        <f>IF(Tabela53[[#This Row],[HT_Goals_H]]&lt;Tabela53[[#This Row],[HT_Goals_A]],Tabela53[[#This Row],[HT_Odds_H]]-1,-1)</f>
        <v>-1</v>
      </c>
      <c r="AH23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5" s="13">
        <f>IF(AND(Tabela53[[#This Row],[Odd_real_HHT]]&gt;2.5,Tabela53[[#This Row],[Odd_real_HHT]]&lt;3.3,Tabela53[[#This Row],[xpPT_H_HT]]&gt;1.39,Tabela53[[#This Row],[xpPT_H_HT]]&lt;1.59),1,0)</f>
        <v>0</v>
      </c>
      <c r="AJ235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235" s="28">
        <f>IF(Tabela53[[#This Row],[Método 1]]=1,0,IF(Tabela53[[#This Row],[dif_xp_H_A]]&lt;=0.354,1,IF(Tabela53[[#This Row],[dif_xp_H_A]]&gt;=0.499,1,0)))</f>
        <v>1</v>
      </c>
      <c r="AL23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35" s="29">
        <f>IF(AND(Tabela53[[#This Row],[dif_xp_H_A]]&gt;0.354,(Tabela53[[#This Row],[dif_xp_H_A]]&lt;0.499)),1,0)</f>
        <v>0</v>
      </c>
    </row>
    <row r="236" spans="1:39" x14ac:dyDescent="0.3">
      <c r="A236" s="25">
        <v>105</v>
      </c>
      <c r="B236" s="26">
        <v>1588689</v>
      </c>
      <c r="C236" s="13" t="s">
        <v>14</v>
      </c>
      <c r="D236" s="13" t="s">
        <v>56</v>
      </c>
      <c r="E236" s="27">
        <v>44723.875</v>
      </c>
      <c r="F236" s="13">
        <v>11</v>
      </c>
      <c r="G236" s="13" t="s">
        <v>30</v>
      </c>
      <c r="H236" s="13" t="s">
        <v>23</v>
      </c>
      <c r="I236" s="13" t="str">
        <f>IF(Tabela53[[#This Row],[HT_Goals_A]]&lt;Tabela53[[#This Row],[HT_Goals_H]],"H",IF(Tabela53[[#This Row],[HT_Goals_A]]=Tabela53[[#This Row],[HT_Goals_H]],"D","A"))</f>
        <v>H</v>
      </c>
      <c r="J236" s="13">
        <v>2</v>
      </c>
      <c r="K236" s="13">
        <v>0</v>
      </c>
      <c r="L236" s="13">
        <v>2</v>
      </c>
      <c r="M236" s="13">
        <v>3.5</v>
      </c>
      <c r="N236" s="13">
        <v>1.91</v>
      </c>
      <c r="O236" s="13">
        <v>3.1</v>
      </c>
      <c r="P236" s="4">
        <f>((1/'Método 3'!$M236)+(1/'Método 3'!$N236)+(1/'Método 3'!$O236)-1)</f>
        <v>0.13185514029965972</v>
      </c>
      <c r="Q236" s="4">
        <f>'Método 3'!$M236*(1+'Método 3'!$P236)</f>
        <v>3.961492991048809</v>
      </c>
      <c r="R236" s="4">
        <f>'Método 3'!$N236*(1+'Método 3'!$P236)</f>
        <v>2.16184331797235</v>
      </c>
      <c r="S236" s="4">
        <f>'Método 3'!$O236*(1+'Método 3'!$P236)</f>
        <v>3.5087509349289454</v>
      </c>
      <c r="T236" s="4">
        <f>IF('Método 3'!$J236&gt;'Método 3'!$K236,3,IF('Método 3'!$K236='Método 3'!$J236,1,0))</f>
        <v>3</v>
      </c>
      <c r="U236" s="4">
        <f>IF('Método 3'!$J236&lt;'Método 3'!$K236,3,IF('Método 3'!$K236='Método 3'!$J236,1,0))</f>
        <v>0</v>
      </c>
      <c r="V236" s="4">
        <f>(1/'Método 3'!$Q236)*3+(1/'Método 3'!$R236)*1</f>
        <v>1.2198584583901775</v>
      </c>
      <c r="W236" s="4">
        <f>(1/'Método 3'!$S236)*3+(1/'Método 3'!$R236)*1</f>
        <v>1.3175733287858118</v>
      </c>
      <c r="X236" s="4">
        <f>COUNTIF($G$1:G235,G236)+1</f>
        <v>11</v>
      </c>
      <c r="Y236" s="4">
        <f>COUNTIF($H$1:H235,H236)+1</f>
        <v>12</v>
      </c>
      <c r="Z236" s="2">
        <f>IFERROR(AVERAGEIFS($T$1:T235,$G$1:G235,G236,$X$1:X235,"&gt;="&amp;(X236-5)),"")</f>
        <v>1.8</v>
      </c>
      <c r="AA236" s="2">
        <f>IFERROR(AVERAGEIFS($U$1:U235,$H$1:H235,H236,$Y$1:Y235,"&gt;="&amp;(Y236-5)),"")</f>
        <v>1</v>
      </c>
      <c r="AB236" s="2">
        <f>IFERROR(AVERAGEIFS($V$1:V235,$J$1:J235,J236,$Z$1:Z235,"&gt;="&amp;(Z236-5)),"")</f>
        <v>1.5681526019115022</v>
      </c>
      <c r="AC236" s="2">
        <f>IFERROR(AVERAGEIFS($W$1:W235,$K$1:K235,K236,$AA$1:AA235,"&gt;="&amp;(AA236-5)),"")</f>
        <v>1.0861390656047287</v>
      </c>
      <c r="AD236" s="13">
        <f>Tabela53[[#This Row],[md_exPT_H_6]]-Tabela53[[#This Row],[md_exPT_A_6]]</f>
        <v>0.48201353630677346</v>
      </c>
      <c r="AE236" s="14">
        <f>IF(Tabela53[[#This Row],[HT_Goals_H]]&gt;Tabela53[[#This Row],[HT_Goals_A]],Tabela53[[#This Row],[HT_Odds_H]]-1,-1)</f>
        <v>2.5</v>
      </c>
      <c r="AF236" s="14">
        <f>IF(Tabela53[[#This Row],[HT_Goals_H]]=Tabela53[[#This Row],[HT_Goals_A]],Tabela53[[#This Row],[HT_Odds_H]]-1,-1)</f>
        <v>-1</v>
      </c>
      <c r="AG236" s="14">
        <f>IF(Tabela53[[#This Row],[HT_Goals_H]]&lt;Tabela53[[#This Row],[HT_Goals_A]],Tabela53[[#This Row],[HT_Odds_H]]-1,-1)</f>
        <v>-1</v>
      </c>
      <c r="AH23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6" s="13">
        <f>IF(AND(Tabela53[[#This Row],[Odd_real_HHT]]&gt;2.5,Tabela53[[#This Row],[Odd_real_HHT]]&lt;3.3,Tabela53[[#This Row],[xpPT_H_HT]]&gt;1.39,Tabela53[[#This Row],[xpPT_H_HT]]&lt;1.59),1,0)</f>
        <v>0</v>
      </c>
      <c r="AJ23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6" s="28">
        <f>IF(Tabela53[[#This Row],[Método 1]]=1,0,IF(Tabela53[[#This Row],[dif_xp_H_A]]&lt;=0.354,1,IF(Tabela53[[#This Row],[dif_xp_H_A]]&gt;=0.499,1,0)))</f>
        <v>0</v>
      </c>
      <c r="AL236" s="29">
        <f>IF(AND(Tabela53[[#This Row],[Método_3]]=1,Tabela53[[#This Row],[Pontos_H_HT]]=3),(Tabela53[[#This Row],[HT_Odds_H]]-1),IF(AND(Tabela53[[#This Row],[Método_3]]=1,Tabela53[[#This Row],[Pontos_H_HT]]&lt;&gt;3),(-1),0))</f>
        <v>2.5</v>
      </c>
      <c r="AM236" s="29">
        <f>IF(AND(Tabela53[[#This Row],[dif_xp_H_A]]&gt;0.354,(Tabela53[[#This Row],[dif_xp_H_A]]&lt;0.499)),1,0)</f>
        <v>1</v>
      </c>
    </row>
    <row r="237" spans="1:39" x14ac:dyDescent="0.3">
      <c r="A237" s="25">
        <v>106</v>
      </c>
      <c r="B237" s="26">
        <v>1588686</v>
      </c>
      <c r="C237" s="13" t="s">
        <v>14</v>
      </c>
      <c r="D237" s="13" t="s">
        <v>56</v>
      </c>
      <c r="E237" s="27">
        <v>44724.666666666657</v>
      </c>
      <c r="F237" s="13">
        <v>11</v>
      </c>
      <c r="G237" s="13" t="s">
        <v>28</v>
      </c>
      <c r="H237" s="13" t="s">
        <v>17</v>
      </c>
      <c r="I237" s="13" t="str">
        <f>IF(Tabela53[[#This Row],[HT_Goals_A]]&lt;Tabela53[[#This Row],[HT_Goals_H]],"H",IF(Tabela53[[#This Row],[HT_Goals_A]]=Tabela53[[#This Row],[HT_Goals_H]],"D","A"))</f>
        <v>H</v>
      </c>
      <c r="J237" s="13">
        <v>1</v>
      </c>
      <c r="K237" s="13">
        <v>0</v>
      </c>
      <c r="L237" s="13">
        <v>1</v>
      </c>
      <c r="M237" s="13">
        <v>2.2999999999999998</v>
      </c>
      <c r="N237" s="13">
        <v>2</v>
      </c>
      <c r="O237" s="13">
        <v>5</v>
      </c>
      <c r="P237" s="4">
        <f>((1/'Método 3'!$M237)+(1/'Método 3'!$N237)+(1/'Método 3'!$O237)-1)</f>
        <v>0.13478260869565228</v>
      </c>
      <c r="Q237" s="4">
        <f>'Método 3'!$M237*(1+'Método 3'!$P237)</f>
        <v>2.61</v>
      </c>
      <c r="R237" s="4">
        <f>'Método 3'!$N237*(1+'Método 3'!$P237)</f>
        <v>2.2695652173913046</v>
      </c>
      <c r="S237" s="4">
        <f>'Método 3'!$O237*(1+'Método 3'!$P237)</f>
        <v>5.6739130434782616</v>
      </c>
      <c r="T237" s="4">
        <f>IF('Método 3'!$J237&gt;'Método 3'!$K237,3,IF('Método 3'!$K237='Método 3'!$J237,1,0))</f>
        <v>3</v>
      </c>
      <c r="U237" s="4">
        <f>IF('Método 3'!$J237&lt;'Método 3'!$K237,3,IF('Método 3'!$K237='Método 3'!$J237,1,0))</f>
        <v>0</v>
      </c>
      <c r="V237" s="4">
        <f>(1/'Método 3'!$Q237)*3+(1/'Método 3'!$R237)*1</f>
        <v>1.5900383141762451</v>
      </c>
      <c r="W237" s="4">
        <f>(1/'Método 3'!$S237)*3+(1/'Método 3'!$R237)*1</f>
        <v>0.96934865900383138</v>
      </c>
      <c r="X237" s="4">
        <f>COUNTIF($G$1:G236,G237)+1</f>
        <v>12</v>
      </c>
      <c r="Y237" s="4">
        <f>COUNTIF($H$1:H236,H237)+1</f>
        <v>12</v>
      </c>
      <c r="Z237" s="2">
        <f>IFERROR(AVERAGEIFS($T$1:T236,$G$1:G236,G237,$X$1:X236,"&gt;="&amp;(X237-5)),"")</f>
        <v>1.6</v>
      </c>
      <c r="AA237" s="2">
        <f>IFERROR(AVERAGEIFS($U$1:U236,$H$1:H236,H237,$Y$1:Y236,"&gt;="&amp;(Y237-5)),"")</f>
        <v>1</v>
      </c>
      <c r="AB237" s="2">
        <f>IFERROR(AVERAGEIFS($V$1:V236,$J$1:J236,J237,$Z$1:Z236,"&gt;="&amp;(Z237-5)),"")</f>
        <v>1.4650957694417801</v>
      </c>
      <c r="AC237" s="2">
        <f>IFERROR(AVERAGEIFS($W$1:W236,$K$1:K236,K237,$AA$1:AA236,"&gt;="&amp;(AA237-5)),"")</f>
        <v>1.0880517454657292</v>
      </c>
      <c r="AD237" s="13">
        <f>Tabela53[[#This Row],[md_exPT_H_6]]-Tabela53[[#This Row],[md_exPT_A_6]]</f>
        <v>0.37704402397605086</v>
      </c>
      <c r="AE237" s="14">
        <f>IF(Tabela53[[#This Row],[HT_Goals_H]]&gt;Tabela53[[#This Row],[HT_Goals_A]],Tabela53[[#This Row],[HT_Odds_H]]-1,-1)</f>
        <v>1.2999999999999998</v>
      </c>
      <c r="AF237" s="14">
        <f>IF(Tabela53[[#This Row],[HT_Goals_H]]=Tabela53[[#This Row],[HT_Goals_A]],Tabela53[[#This Row],[HT_Odds_H]]-1,-1)</f>
        <v>-1</v>
      </c>
      <c r="AG237" s="14">
        <f>IF(Tabela53[[#This Row],[HT_Goals_H]]&lt;Tabela53[[#This Row],[HT_Goals_A]],Tabela53[[#This Row],[HT_Odds_H]]-1,-1)</f>
        <v>-1</v>
      </c>
      <c r="AH23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7" s="13">
        <f>IF(AND(Tabela53[[#This Row],[Odd_real_HHT]]&gt;2.5,Tabela53[[#This Row],[Odd_real_HHT]]&lt;3.3,Tabela53[[#This Row],[xpPT_H_HT]]&gt;1.39,Tabela53[[#This Row],[xpPT_H_HT]]&lt;1.59),1,0)</f>
        <v>0</v>
      </c>
      <c r="AJ23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37" s="28">
        <f>IF(Tabela53[[#This Row],[Método 1]]=1,0,IF(Tabela53[[#This Row],[dif_xp_H_A]]&lt;=0.354,1,IF(Tabela53[[#This Row],[dif_xp_H_A]]&gt;=0.499,1,0)))</f>
        <v>0</v>
      </c>
      <c r="AL237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237" s="29">
        <f>IF(AND(Tabela53[[#This Row],[dif_xp_H_A]]&gt;0.354,(Tabela53[[#This Row],[dif_xp_H_A]]&lt;0.499)),1,0)</f>
        <v>1</v>
      </c>
    </row>
    <row r="238" spans="1:39" x14ac:dyDescent="0.3">
      <c r="A238" s="25">
        <v>107</v>
      </c>
      <c r="B238" s="26">
        <v>1588691</v>
      </c>
      <c r="C238" s="13" t="s">
        <v>14</v>
      </c>
      <c r="D238" s="13" t="s">
        <v>56</v>
      </c>
      <c r="E238" s="27">
        <v>44724.666666666657</v>
      </c>
      <c r="F238" s="13">
        <v>11</v>
      </c>
      <c r="G238" s="13" t="s">
        <v>34</v>
      </c>
      <c r="H238" s="13" t="s">
        <v>58</v>
      </c>
      <c r="I238" s="13" t="str">
        <f>IF(Tabela53[[#This Row],[HT_Goals_A]]&lt;Tabela53[[#This Row],[HT_Goals_H]],"H",IF(Tabela53[[#This Row],[HT_Goals_A]]=Tabela53[[#This Row],[HT_Goals_H]],"D","A"))</f>
        <v>A</v>
      </c>
      <c r="J238" s="13">
        <v>0</v>
      </c>
      <c r="K238" s="13">
        <v>1</v>
      </c>
      <c r="L238" s="13">
        <v>1</v>
      </c>
      <c r="M238" s="13">
        <v>3.75</v>
      </c>
      <c r="N238" s="13">
        <v>1.95</v>
      </c>
      <c r="O238" s="13">
        <v>3.25</v>
      </c>
      <c r="P238" s="4">
        <f>((1/'Método 3'!$M238)+(1/'Método 3'!$N238)+(1/'Método 3'!$O238)-1)</f>
        <v>8.7179487179487314E-2</v>
      </c>
      <c r="Q238" s="4">
        <f>'Método 3'!$M238*(1+'Método 3'!$P238)</f>
        <v>4.0769230769230775</v>
      </c>
      <c r="R238" s="4">
        <f>'Método 3'!$N238*(1+'Método 3'!$P238)</f>
        <v>2.12</v>
      </c>
      <c r="S238" s="4">
        <f>'Método 3'!$O238*(1+'Método 3'!$P238)</f>
        <v>3.5333333333333337</v>
      </c>
      <c r="T238" s="4">
        <f>IF('Método 3'!$J238&gt;'Método 3'!$K238,3,IF('Método 3'!$K238='Método 3'!$J238,1,0))</f>
        <v>0</v>
      </c>
      <c r="U238" s="4">
        <f>IF('Método 3'!$J238&lt;'Método 3'!$K238,3,IF('Método 3'!$K238='Método 3'!$J238,1,0))</f>
        <v>3</v>
      </c>
      <c r="V238" s="4">
        <f>(1/'Método 3'!$Q238)*3+(1/'Método 3'!$R238)*1</f>
        <v>1.2075471698113207</v>
      </c>
      <c r="W238" s="4">
        <f>(1/'Método 3'!$S238)*3+(1/'Método 3'!$R238)*1</f>
        <v>1.320754716981132</v>
      </c>
      <c r="X238" s="4">
        <f>COUNTIF($G$1:G237,G238)+1</f>
        <v>11</v>
      </c>
      <c r="Y238" s="4">
        <f>COUNTIF($H$1:H237,H238)+1</f>
        <v>7</v>
      </c>
      <c r="Z238" s="2">
        <f>IFERROR(AVERAGEIFS($T$1:T237,$G$1:G237,G238,$X$1:X237,"&gt;="&amp;(X238-5)),"")</f>
        <v>0.8</v>
      </c>
      <c r="AA238" s="2">
        <f>IFERROR(AVERAGEIFS($U$1:U237,$H$1:H237,H238,$Y$1:Y237,"&gt;="&amp;(Y238-5)),"")</f>
        <v>1.6</v>
      </c>
      <c r="AB238" s="2">
        <f>IFERROR(AVERAGEIFS($V$1:V237,$J$1:J237,J238,$Z$1:Z237,"&gt;="&amp;(Z238-5)),"")</f>
        <v>1.4093186804482087</v>
      </c>
      <c r="AC238" s="2">
        <f>IFERROR(AVERAGEIFS($W$1:W237,$K$1:K237,K238,$AA$1:AA237,"&gt;="&amp;(AA238-5)),"")</f>
        <v>1.1232416024933121</v>
      </c>
      <c r="AD238" s="13">
        <f>Tabela53[[#This Row],[md_exPT_H_6]]-Tabela53[[#This Row],[md_exPT_A_6]]</f>
        <v>0.28607707795489667</v>
      </c>
      <c r="AE238" s="14">
        <f>IF(Tabela53[[#This Row],[HT_Goals_H]]&gt;Tabela53[[#This Row],[HT_Goals_A]],Tabela53[[#This Row],[HT_Odds_H]]-1,-1)</f>
        <v>-1</v>
      </c>
      <c r="AF238" s="14">
        <f>IF(Tabela53[[#This Row],[HT_Goals_H]]=Tabela53[[#This Row],[HT_Goals_A]],Tabela53[[#This Row],[HT_Odds_H]]-1,-1)</f>
        <v>-1</v>
      </c>
      <c r="AG238" s="14">
        <f>IF(Tabela53[[#This Row],[HT_Goals_H]]&lt;Tabela53[[#This Row],[HT_Goals_A]],Tabela53[[#This Row],[HT_Odds_H]]-1,-1)</f>
        <v>2.75</v>
      </c>
      <c r="AH23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8" s="13">
        <f>IF(AND(Tabela53[[#This Row],[Odd_real_HHT]]&gt;2.5,Tabela53[[#This Row],[Odd_real_HHT]]&lt;3.3,Tabela53[[#This Row],[xpPT_H_HT]]&gt;1.39,Tabela53[[#This Row],[xpPT_H_HT]]&lt;1.59),1,0)</f>
        <v>0</v>
      </c>
      <c r="AJ23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38" s="28">
        <f>IF(Tabela53[[#This Row],[Método 1]]=1,0,IF(Tabela53[[#This Row],[dif_xp_H_A]]&lt;=0.354,1,IF(Tabela53[[#This Row],[dif_xp_H_A]]&gt;=0.499,1,0)))</f>
        <v>1</v>
      </c>
      <c r="AL23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38" s="29">
        <f>IF(AND(Tabela53[[#This Row],[dif_xp_H_A]]&gt;0.354,(Tabela53[[#This Row],[dif_xp_H_A]]&lt;0.499)),1,0)</f>
        <v>0</v>
      </c>
    </row>
    <row r="239" spans="1:39" x14ac:dyDescent="0.3">
      <c r="A239" s="25">
        <v>108</v>
      </c>
      <c r="B239" s="26">
        <v>1588693</v>
      </c>
      <c r="C239" s="13" t="s">
        <v>14</v>
      </c>
      <c r="D239" s="13" t="s">
        <v>56</v>
      </c>
      <c r="E239" s="27">
        <v>44724.75</v>
      </c>
      <c r="F239" s="13">
        <v>11</v>
      </c>
      <c r="G239" s="13" t="s">
        <v>33</v>
      </c>
      <c r="H239" s="13" t="s">
        <v>16</v>
      </c>
      <c r="I239" s="13" t="str">
        <f>IF(Tabela53[[#This Row],[HT_Goals_A]]&lt;Tabela53[[#This Row],[HT_Goals_H]],"H",IF(Tabela53[[#This Row],[HT_Goals_A]]=Tabela53[[#This Row],[HT_Goals_H]],"D","A"))</f>
        <v>A</v>
      </c>
      <c r="J239" s="13">
        <v>0</v>
      </c>
      <c r="K239" s="13">
        <v>1</v>
      </c>
      <c r="L239" s="13">
        <v>1</v>
      </c>
      <c r="M239" s="13">
        <v>4.0599999999999996</v>
      </c>
      <c r="N239" s="13">
        <v>2.0499999999999998</v>
      </c>
      <c r="O239" s="13">
        <v>2.9</v>
      </c>
      <c r="P239" s="4">
        <f>((1/'Método 3'!$M239)+(1/'Método 3'!$N239)+(1/'Método 3'!$O239)-1)</f>
        <v>7.8937882974889018E-2</v>
      </c>
      <c r="Q239" s="4">
        <f>'Método 3'!$M239*(1+'Método 3'!$P239)</f>
        <v>4.3804878048780491</v>
      </c>
      <c r="R239" s="4">
        <f>'Método 3'!$N239*(1+'Método 3'!$P239)</f>
        <v>2.2118226600985222</v>
      </c>
      <c r="S239" s="4">
        <f>'Método 3'!$O239*(1+'Método 3'!$P239)</f>
        <v>3.1289198606271782</v>
      </c>
      <c r="T239" s="4">
        <f>IF('Método 3'!$J239&gt;'Método 3'!$K239,3,IF('Método 3'!$K239='Método 3'!$J239,1,0))</f>
        <v>0</v>
      </c>
      <c r="U239" s="4">
        <f>IF('Método 3'!$J239&lt;'Método 3'!$K239,3,IF('Método 3'!$K239='Método 3'!$J239,1,0))</f>
        <v>3</v>
      </c>
      <c r="V239" s="4">
        <f>(1/'Método 3'!$Q239)*3+(1/'Método 3'!$R239)*1</f>
        <v>1.1369710467706011</v>
      </c>
      <c r="W239" s="4">
        <f>(1/'Método 3'!$S239)*3+(1/'Método 3'!$R239)*1</f>
        <v>1.4109131403118038</v>
      </c>
      <c r="X239" s="4">
        <f>COUNTIF($G$1:G238,G239)+1</f>
        <v>12</v>
      </c>
      <c r="Y239" s="4">
        <f>COUNTIF($H$1:H238,H239)+1</f>
        <v>12</v>
      </c>
      <c r="Z239" s="2">
        <f>IFERROR(AVERAGEIFS($T$1:T238,$G$1:G238,G239,$X$1:X238,"&gt;="&amp;(X239-5)),"")</f>
        <v>1.8</v>
      </c>
      <c r="AA239" s="2">
        <f>IFERROR(AVERAGEIFS($U$1:U238,$H$1:H238,H239,$Y$1:Y238,"&gt;="&amp;(Y239-5)),"")</f>
        <v>1.8</v>
      </c>
      <c r="AB239" s="2">
        <f>IFERROR(AVERAGEIFS($V$1:V238,$J$1:J238,J239,$Z$1:Z238,"&gt;="&amp;(Z239-5)),"")</f>
        <v>1.4072805843811695</v>
      </c>
      <c r="AC239" s="2">
        <f>IFERROR(AVERAGEIFS($W$1:W238,$K$1:K238,K239,$AA$1:AA238,"&gt;="&amp;(AA239-5)),"")</f>
        <v>1.1257417684994868</v>
      </c>
      <c r="AD239" s="13">
        <f>Tabela53[[#This Row],[md_exPT_H_6]]-Tabela53[[#This Row],[md_exPT_A_6]]</f>
        <v>0.28153881588168272</v>
      </c>
      <c r="AE239" s="14">
        <f>IF(Tabela53[[#This Row],[HT_Goals_H]]&gt;Tabela53[[#This Row],[HT_Goals_A]],Tabela53[[#This Row],[HT_Odds_H]]-1,-1)</f>
        <v>-1</v>
      </c>
      <c r="AF239" s="14">
        <f>IF(Tabela53[[#This Row],[HT_Goals_H]]=Tabela53[[#This Row],[HT_Goals_A]],Tabela53[[#This Row],[HT_Odds_H]]-1,-1)</f>
        <v>-1</v>
      </c>
      <c r="AG239" s="14">
        <f>IF(Tabela53[[#This Row],[HT_Goals_H]]&lt;Tabela53[[#This Row],[HT_Goals_A]],Tabela53[[#This Row],[HT_Odds_H]]-1,-1)</f>
        <v>3.0599999999999996</v>
      </c>
      <c r="AH23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39" s="13">
        <f>IF(AND(Tabela53[[#This Row],[Odd_real_HHT]]&gt;2.5,Tabela53[[#This Row],[Odd_real_HHT]]&lt;3.3,Tabela53[[#This Row],[xpPT_H_HT]]&gt;1.39,Tabela53[[#This Row],[xpPT_H_HT]]&lt;1.59),1,0)</f>
        <v>0</v>
      </c>
      <c r="AJ23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39" s="28">
        <f>IF(Tabela53[[#This Row],[Método 1]]=1,0,IF(Tabela53[[#This Row],[dif_xp_H_A]]&lt;=0.354,1,IF(Tabela53[[#This Row],[dif_xp_H_A]]&gt;=0.499,1,0)))</f>
        <v>1</v>
      </c>
      <c r="AL23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39" s="29">
        <f>IF(AND(Tabela53[[#This Row],[dif_xp_H_A]]&gt;0.354,(Tabela53[[#This Row],[dif_xp_H_A]]&lt;0.499)),1,0)</f>
        <v>0</v>
      </c>
    </row>
    <row r="240" spans="1:39" x14ac:dyDescent="0.3">
      <c r="A240" s="25">
        <v>109</v>
      </c>
      <c r="B240" s="26">
        <v>1588690</v>
      </c>
      <c r="C240" s="13" t="s">
        <v>14</v>
      </c>
      <c r="D240" s="13" t="s">
        <v>56</v>
      </c>
      <c r="E240" s="27">
        <v>44724.791666666657</v>
      </c>
      <c r="F240" s="13">
        <v>11</v>
      </c>
      <c r="G240" s="13" t="s">
        <v>21</v>
      </c>
      <c r="H240" s="13" t="s">
        <v>20</v>
      </c>
      <c r="I240" s="13" t="str">
        <f>IF(Tabela53[[#This Row],[HT_Goals_A]]&lt;Tabela53[[#This Row],[HT_Goals_H]],"H",IF(Tabela53[[#This Row],[HT_Goals_A]]=Tabela53[[#This Row],[HT_Goals_H]],"D","A"))</f>
        <v>D</v>
      </c>
      <c r="J240" s="13">
        <v>0</v>
      </c>
      <c r="K240" s="13">
        <v>0</v>
      </c>
      <c r="L240" s="13">
        <v>0</v>
      </c>
      <c r="M240" s="13">
        <v>2.8</v>
      </c>
      <c r="N240" s="13">
        <v>2.0499999999999998</v>
      </c>
      <c r="O240" s="13">
        <v>4.33</v>
      </c>
      <c r="P240" s="4">
        <f>((1/'Método 3'!$M240)+(1/'Método 3'!$N240)+(1/'Método 3'!$O240)-1)</f>
        <v>7.5894617408727827E-2</v>
      </c>
      <c r="Q240" s="4">
        <f>'Método 3'!$M240*(1+'Método 3'!$P240)</f>
        <v>3.0125049287444376</v>
      </c>
      <c r="R240" s="4">
        <f>'Método 3'!$N240*(1+'Método 3'!$P240)</f>
        <v>2.2055839656878917</v>
      </c>
      <c r="S240" s="4">
        <f>'Método 3'!$O240*(1+'Método 3'!$P240)</f>
        <v>4.6586236933797913</v>
      </c>
      <c r="T240" s="4">
        <f>IF('Método 3'!$J240&gt;'Método 3'!$K240,3,IF('Método 3'!$K240='Método 3'!$J240,1,0))</f>
        <v>1</v>
      </c>
      <c r="U240" s="4">
        <f>IF('Método 3'!$J240&lt;'Método 3'!$K240,3,IF('Método 3'!$K240='Método 3'!$J240,1,0))</f>
        <v>1</v>
      </c>
      <c r="V240" s="4">
        <f>(1/'Método 3'!$Q240)*3+(1/'Método 3'!$R240)*1</f>
        <v>1.4492436566257174</v>
      </c>
      <c r="W240" s="4">
        <f>(1/'Método 3'!$S240)*3+(1/'Método 3'!$R240)*1</f>
        <v>1.0973616798489183</v>
      </c>
      <c r="X240" s="4">
        <f>COUNTIF($G$1:G239,G240)+1</f>
        <v>13</v>
      </c>
      <c r="Y240" s="4">
        <f>COUNTIF($H$1:H239,H240)+1</f>
        <v>12</v>
      </c>
      <c r="Z240" s="2">
        <f>IFERROR(AVERAGEIFS($T$1:T239,$G$1:G239,G240,$X$1:X239,"&gt;="&amp;(X240-5)),"")</f>
        <v>1</v>
      </c>
      <c r="AA240" s="2">
        <f>IFERROR(AVERAGEIFS($U$1:U239,$H$1:H239,H240,$Y$1:Y239,"&gt;="&amp;(Y240-5)),"")</f>
        <v>0.6</v>
      </c>
      <c r="AB240" s="2">
        <f>IFERROR(AVERAGEIFS($V$1:V239,$J$1:J239,J240,$Z$1:Z239,"&gt;="&amp;(Z240-5)),"")</f>
        <v>1.404577489005064</v>
      </c>
      <c r="AC240" s="2">
        <f>IFERROR(AVERAGEIFS($W$1:W239,$K$1:K239,K240,$AA$1:AA239,"&gt;="&amp;(AA240-5)),"")</f>
        <v>1.0870787693471891</v>
      </c>
      <c r="AD240" s="13">
        <f>Tabela53[[#This Row],[md_exPT_H_6]]-Tabela53[[#This Row],[md_exPT_A_6]]</f>
        <v>0.31749871965787491</v>
      </c>
      <c r="AE240" s="14">
        <f>IF(Tabela53[[#This Row],[HT_Goals_H]]&gt;Tabela53[[#This Row],[HT_Goals_A]],Tabela53[[#This Row],[HT_Odds_H]]-1,-1)</f>
        <v>-1</v>
      </c>
      <c r="AF240" s="14">
        <f>IF(Tabela53[[#This Row],[HT_Goals_H]]=Tabela53[[#This Row],[HT_Goals_A]],Tabela53[[#This Row],[HT_Odds_H]]-1,-1)</f>
        <v>1.7999999999999998</v>
      </c>
      <c r="AG240" s="14">
        <f>IF(Tabela53[[#This Row],[HT_Goals_H]]&lt;Tabela53[[#This Row],[HT_Goals_A]],Tabela53[[#This Row],[HT_Odds_H]]-1,-1)</f>
        <v>-1</v>
      </c>
      <c r="AH24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40" s="13">
        <f>IF(AND(Tabela53[[#This Row],[Odd_real_HHT]]&gt;2.5,Tabela53[[#This Row],[Odd_real_HHT]]&lt;3.3,Tabela53[[#This Row],[xpPT_H_HT]]&gt;1.39,Tabela53[[#This Row],[xpPT_H_HT]]&lt;1.59),1,0)</f>
        <v>1</v>
      </c>
      <c r="AJ24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40" s="28">
        <f>IF(Tabela53[[#This Row],[Método 1]]=1,0,IF(Tabela53[[#This Row],[dif_xp_H_A]]&lt;=0.354,1,IF(Tabela53[[#This Row],[dif_xp_H_A]]&gt;=0.499,1,0)))</f>
        <v>0</v>
      </c>
      <c r="AL24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0" s="29">
        <f>IF(AND(Tabela53[[#This Row],[dif_xp_H_A]]&gt;0.354,(Tabela53[[#This Row],[dif_xp_H_A]]&lt;0.499)),1,0)</f>
        <v>0</v>
      </c>
    </row>
    <row r="241" spans="1:39" x14ac:dyDescent="0.3">
      <c r="A241" s="25">
        <v>110</v>
      </c>
      <c r="B241" s="26">
        <v>1588688</v>
      </c>
      <c r="C241" s="13" t="s">
        <v>14</v>
      </c>
      <c r="D241" s="13" t="s">
        <v>56</v>
      </c>
      <c r="E241" s="27">
        <v>44725.791666666657</v>
      </c>
      <c r="F241" s="13">
        <v>11</v>
      </c>
      <c r="G241" s="13" t="s">
        <v>18</v>
      </c>
      <c r="H241" s="13" t="s">
        <v>59</v>
      </c>
      <c r="I241" s="13" t="str">
        <f>IF(Tabela53[[#This Row],[HT_Goals_A]]&lt;Tabela53[[#This Row],[HT_Goals_H]],"H",IF(Tabela53[[#This Row],[HT_Goals_A]]=Tabela53[[#This Row],[HT_Goals_H]],"D","A"))</f>
        <v>A</v>
      </c>
      <c r="J241" s="13">
        <v>0</v>
      </c>
      <c r="K241" s="13">
        <v>1</v>
      </c>
      <c r="L241" s="13">
        <v>1</v>
      </c>
      <c r="M241" s="13">
        <v>2.4</v>
      </c>
      <c r="N241" s="13">
        <v>2.1</v>
      </c>
      <c r="O241" s="13">
        <v>5.5</v>
      </c>
      <c r="P241" s="4">
        <f>((1/'Método 3'!$M241)+(1/'Método 3'!$N241)+(1/'Método 3'!$O241)-1)</f>
        <v>7.4675324675324672E-2</v>
      </c>
      <c r="Q241" s="4">
        <f>'Método 3'!$M241*(1+'Método 3'!$P241)</f>
        <v>2.5792207792207793</v>
      </c>
      <c r="R241" s="4">
        <f>'Método 3'!$N241*(1+'Método 3'!$P241)</f>
        <v>2.2568181818181818</v>
      </c>
      <c r="S241" s="4">
        <f>'Método 3'!$O241*(1+'Método 3'!$P241)</f>
        <v>5.9107142857142856</v>
      </c>
      <c r="T241" s="4">
        <f>IF('Método 3'!$J241&gt;'Método 3'!$K241,3,IF('Método 3'!$K241='Método 3'!$J241,1,0))</f>
        <v>0</v>
      </c>
      <c r="U241" s="4">
        <f>IF('Método 3'!$J241&lt;'Método 3'!$K241,3,IF('Método 3'!$K241='Método 3'!$J241,1,0))</f>
        <v>3</v>
      </c>
      <c r="V241" s="4">
        <f>(1/'Método 3'!$Q241)*3+(1/'Método 3'!$R241)*1</f>
        <v>1.606243705941591</v>
      </c>
      <c r="W241" s="4">
        <f>(1/'Método 3'!$S241)*3+(1/'Método 3'!$R241)*1</f>
        <v>0.95065458207452158</v>
      </c>
      <c r="X241" s="4">
        <f>COUNTIF($G$1:G240,G241)+1</f>
        <v>12</v>
      </c>
      <c r="Y241" s="4">
        <f>COUNTIF($H$1:H240,H241)+1</f>
        <v>6</v>
      </c>
      <c r="Z241" s="2">
        <f>IFERROR(AVERAGEIFS($T$1:T240,$G$1:G240,G241,$X$1:X240,"&gt;="&amp;(X241-5)),"")</f>
        <v>1.2</v>
      </c>
      <c r="AA241" s="2">
        <f>IFERROR(AVERAGEIFS($U$1:U240,$H$1:H240,H241,$Y$1:Y240,"&gt;="&amp;(Y241-5)),"")</f>
        <v>1</v>
      </c>
      <c r="AB241" s="2">
        <f>IFERROR(AVERAGEIFS($V$1:V240,$J$1:J240,J241,$Z$1:Z240,"&gt;="&amp;(Z241-5)),"")</f>
        <v>1.4050197282884369</v>
      </c>
      <c r="AC241" s="2">
        <f>IFERROR(AVERAGEIFS($W$1:W240,$K$1:K240,K241,$AA$1:AA240,"&gt;="&amp;(AA241-5)),"")</f>
        <v>1.1293064106471409</v>
      </c>
      <c r="AD241" s="13">
        <f>Tabela53[[#This Row],[md_exPT_H_6]]-Tabela53[[#This Row],[md_exPT_A_6]]</f>
        <v>0.27571331764129603</v>
      </c>
      <c r="AE241" s="14">
        <f>IF(Tabela53[[#This Row],[HT_Goals_H]]&gt;Tabela53[[#This Row],[HT_Goals_A]],Tabela53[[#This Row],[HT_Odds_H]]-1,-1)</f>
        <v>-1</v>
      </c>
      <c r="AF241" s="14">
        <f>IF(Tabela53[[#This Row],[HT_Goals_H]]=Tabela53[[#This Row],[HT_Goals_A]],Tabela53[[#This Row],[HT_Odds_H]]-1,-1)</f>
        <v>-1</v>
      </c>
      <c r="AG241" s="14">
        <f>IF(Tabela53[[#This Row],[HT_Goals_H]]&lt;Tabela53[[#This Row],[HT_Goals_A]],Tabela53[[#This Row],[HT_Odds_H]]-1,-1)</f>
        <v>1.4</v>
      </c>
      <c r="AH24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1" s="13">
        <f>IF(AND(Tabela53[[#This Row],[Odd_real_HHT]]&gt;2.5,Tabela53[[#This Row],[Odd_real_HHT]]&lt;3.3,Tabela53[[#This Row],[xpPT_H_HT]]&gt;1.39,Tabela53[[#This Row],[xpPT_H_HT]]&lt;1.59),1,0)</f>
        <v>0</v>
      </c>
      <c r="AJ24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41" s="28">
        <f>IF(Tabela53[[#This Row],[Método 1]]=1,0,IF(Tabela53[[#This Row],[dif_xp_H_A]]&lt;=0.354,1,IF(Tabela53[[#This Row],[dif_xp_H_A]]&gt;=0.499,1,0)))</f>
        <v>1</v>
      </c>
      <c r="AL24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1" s="29">
        <f>IF(AND(Tabela53[[#This Row],[dif_xp_H_A]]&gt;0.354,(Tabela53[[#This Row],[dif_xp_H_A]]&lt;0.499)),1,0)</f>
        <v>0</v>
      </c>
    </row>
    <row r="242" spans="1:39" x14ac:dyDescent="0.3">
      <c r="A242" s="25">
        <v>111</v>
      </c>
      <c r="B242" s="26">
        <v>1588699</v>
      </c>
      <c r="C242" s="13" t="s">
        <v>14</v>
      </c>
      <c r="D242" s="13" t="s">
        <v>56</v>
      </c>
      <c r="E242" s="27">
        <v>44726.895833333343</v>
      </c>
      <c r="F242" s="13">
        <v>12</v>
      </c>
      <c r="G242" s="13" t="s">
        <v>60</v>
      </c>
      <c r="H242" s="13" t="s">
        <v>31</v>
      </c>
      <c r="I242" s="13" t="str">
        <f>IF(Tabela53[[#This Row],[HT_Goals_A]]&lt;Tabela53[[#This Row],[HT_Goals_H]],"H",IF(Tabela53[[#This Row],[HT_Goals_A]]=Tabela53[[#This Row],[HT_Goals_H]],"D","A"))</f>
        <v>H</v>
      </c>
      <c r="J242" s="13">
        <v>1</v>
      </c>
      <c r="K242" s="13">
        <v>0</v>
      </c>
      <c r="L242" s="13">
        <v>1</v>
      </c>
      <c r="M242" s="13">
        <v>3</v>
      </c>
      <c r="N242" s="13">
        <v>1.87</v>
      </c>
      <c r="O242" s="13">
        <v>4</v>
      </c>
      <c r="P242" s="4">
        <f>((1/'Método 3'!$M242)+(1/'Método 3'!$N242)+(1/'Método 3'!$O242)-1)</f>
        <v>0.11809269162210323</v>
      </c>
      <c r="Q242" s="4">
        <f>'Método 3'!$M242*(1+'Método 3'!$P242)</f>
        <v>3.3542780748663095</v>
      </c>
      <c r="R242" s="4">
        <f>'Método 3'!$N242*(1+'Método 3'!$P242)</f>
        <v>2.0908333333333333</v>
      </c>
      <c r="S242" s="4">
        <f>'Método 3'!$O242*(1+'Método 3'!$P242)</f>
        <v>4.4723707664884129</v>
      </c>
      <c r="T242" s="4">
        <f>IF('Método 3'!$J242&gt;'Método 3'!$K242,3,IF('Método 3'!$K242='Método 3'!$J242,1,0))</f>
        <v>3</v>
      </c>
      <c r="U242" s="4">
        <f>IF('Método 3'!$J242&lt;'Método 3'!$K242,3,IF('Método 3'!$K242='Método 3'!$J242,1,0))</f>
        <v>0</v>
      </c>
      <c r="V242" s="4">
        <f>(1/'Método 3'!$Q242)*3+(1/'Método 3'!$R242)*1</f>
        <v>1.3726584296532485</v>
      </c>
      <c r="W242" s="4">
        <f>(1/'Método 3'!$S242)*3+(1/'Método 3'!$R242)*1</f>
        <v>1.1490633718612995</v>
      </c>
      <c r="X242" s="4">
        <f>COUNTIF($G$1:G241,G242)+1</f>
        <v>7</v>
      </c>
      <c r="Y242" s="4">
        <f>COUNTIF($H$1:H241,H242)+1</f>
        <v>12</v>
      </c>
      <c r="Z242" s="2">
        <f>IFERROR(AVERAGEIFS($T$1:T241,$G$1:G241,G242,$X$1:X241,"&gt;="&amp;(X242-5)),"")</f>
        <v>1.2</v>
      </c>
      <c r="AA242" s="2">
        <f>IFERROR(AVERAGEIFS($U$1:U241,$H$1:H241,H242,$Y$1:Y241,"&gt;="&amp;(Y242-5)),"")</f>
        <v>0.6</v>
      </c>
      <c r="AB242" s="2">
        <f>IFERROR(AVERAGEIFS($V$1:V241,$J$1:J241,J242,$Z$1:Z241,"&gt;="&amp;(Z242-5)),"")</f>
        <v>1.4665318906456244</v>
      </c>
      <c r="AC242" s="2">
        <f>IFERROR(AVERAGEIFS($W$1:W241,$K$1:K241,K242,$AA$1:AA241,"&gt;="&amp;(AA242-5)),"")</f>
        <v>1.0871623702455773</v>
      </c>
      <c r="AD242" s="13">
        <f>Tabela53[[#This Row],[md_exPT_H_6]]-Tabela53[[#This Row],[md_exPT_A_6]]</f>
        <v>0.37936952040004712</v>
      </c>
      <c r="AE242" s="14">
        <f>IF(Tabela53[[#This Row],[HT_Goals_H]]&gt;Tabela53[[#This Row],[HT_Goals_A]],Tabela53[[#This Row],[HT_Odds_H]]-1,-1)</f>
        <v>2</v>
      </c>
      <c r="AF242" s="14">
        <f>IF(Tabela53[[#This Row],[HT_Goals_H]]=Tabela53[[#This Row],[HT_Goals_A]],Tabela53[[#This Row],[HT_Odds_H]]-1,-1)</f>
        <v>-1</v>
      </c>
      <c r="AG242" s="14">
        <f>IF(Tabela53[[#This Row],[HT_Goals_H]]&lt;Tabela53[[#This Row],[HT_Goals_A]],Tabela53[[#This Row],[HT_Odds_H]]-1,-1)</f>
        <v>-1</v>
      </c>
      <c r="AH24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2" s="13">
        <f>IF(AND(Tabela53[[#This Row],[Odd_real_HHT]]&gt;2.5,Tabela53[[#This Row],[Odd_real_HHT]]&lt;3.3,Tabela53[[#This Row],[xpPT_H_HT]]&gt;1.39,Tabela53[[#This Row],[xpPT_H_HT]]&lt;1.59),1,0)</f>
        <v>0</v>
      </c>
      <c r="AJ24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42" s="28">
        <f>IF(Tabela53[[#This Row],[Método 1]]=1,0,IF(Tabela53[[#This Row],[dif_xp_H_A]]&lt;=0.354,1,IF(Tabela53[[#This Row],[dif_xp_H_A]]&gt;=0.499,1,0)))</f>
        <v>0</v>
      </c>
      <c r="AL242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242" s="29">
        <f>IF(AND(Tabela53[[#This Row],[dif_xp_H_A]]&gt;0.354,(Tabela53[[#This Row],[dif_xp_H_A]]&lt;0.499)),1,0)</f>
        <v>1</v>
      </c>
    </row>
    <row r="243" spans="1:39" x14ac:dyDescent="0.3">
      <c r="A243" s="25">
        <v>112</v>
      </c>
      <c r="B243" s="26">
        <v>1588700</v>
      </c>
      <c r="C243" s="13" t="s">
        <v>14</v>
      </c>
      <c r="D243" s="13" t="s">
        <v>56</v>
      </c>
      <c r="E243" s="27">
        <v>44727.791666666657</v>
      </c>
      <c r="F243" s="13">
        <v>12</v>
      </c>
      <c r="G243" s="13" t="s">
        <v>58</v>
      </c>
      <c r="H243" s="13" t="s">
        <v>22</v>
      </c>
      <c r="I243" s="13" t="str">
        <f>IF(Tabela53[[#This Row],[HT_Goals_A]]&lt;Tabela53[[#This Row],[HT_Goals_H]],"H",IF(Tabela53[[#This Row],[HT_Goals_A]]=Tabela53[[#This Row],[HT_Goals_H]],"D","A"))</f>
        <v>D</v>
      </c>
      <c r="J243" s="13">
        <v>0</v>
      </c>
      <c r="K243" s="13">
        <v>0</v>
      </c>
      <c r="L243" s="13">
        <v>0</v>
      </c>
      <c r="M243" s="13">
        <v>4</v>
      </c>
      <c r="N243" s="13">
        <v>2.1</v>
      </c>
      <c r="O243" s="13">
        <v>2.9</v>
      </c>
      <c r="P243" s="4">
        <f>((1/'Método 3'!$M243)+(1/'Método 3'!$N243)+(1/'Método 3'!$O243)-1)</f>
        <v>7.1018062397372628E-2</v>
      </c>
      <c r="Q243" s="4">
        <f>'Método 3'!$M243*(1+'Método 3'!$P243)</f>
        <v>4.2840722495894905</v>
      </c>
      <c r="R243" s="4">
        <f>'Método 3'!$N243*(1+'Método 3'!$P243)</f>
        <v>2.2491379310344826</v>
      </c>
      <c r="S243" s="4">
        <f>'Método 3'!$O243*(1+'Método 3'!$P243)</f>
        <v>3.1059523809523806</v>
      </c>
      <c r="T243" s="4">
        <f>IF('Método 3'!$J243&gt;'Método 3'!$K243,3,IF('Método 3'!$K243='Método 3'!$J243,1,0))</f>
        <v>1</v>
      </c>
      <c r="U243" s="4">
        <f>IF('Método 3'!$J243&lt;'Método 3'!$K243,3,IF('Método 3'!$K243='Método 3'!$J243,1,0))</f>
        <v>1</v>
      </c>
      <c r="V243" s="4">
        <f>(1/'Método 3'!$Q243)*3+(1/'Método 3'!$R243)*1</f>
        <v>1.1448830969720201</v>
      </c>
      <c r="W243" s="4">
        <f>(1/'Método 3'!$S243)*3+(1/'Método 3'!$R243)*1</f>
        <v>1.4105021080873901</v>
      </c>
      <c r="X243" s="4">
        <f>COUNTIF($G$1:G242,G243)+1</f>
        <v>5</v>
      </c>
      <c r="Y243" s="4">
        <f>COUNTIF($H$1:H242,H243)+1</f>
        <v>13</v>
      </c>
      <c r="Z243" s="2">
        <f>IFERROR(AVERAGEIFS($T$1:T242,$G$1:G242,G243,$X$1:X242,"&gt;="&amp;(X243-5)),"")</f>
        <v>1</v>
      </c>
      <c r="AA243" s="2">
        <f>IFERROR(AVERAGEIFS($U$1:U242,$H$1:H242,H243,$Y$1:Y242,"&gt;="&amp;(Y243-5)),"")</f>
        <v>1</v>
      </c>
      <c r="AB243" s="2">
        <f>IFERROR(AVERAGEIFS($V$1:V242,$J$1:J242,J243,$Z$1:Z242,"&gt;="&amp;(Z243-5)),"")</f>
        <v>1.4069925123830755</v>
      </c>
      <c r="AC243" s="2">
        <f>IFERROR(AVERAGEIFS($W$1:W242,$K$1:K242,K243,$AA$1:AA242,"&gt;="&amp;(AA243-5)),"")</f>
        <v>1.0876615718715104</v>
      </c>
      <c r="AD243" s="13">
        <f>Tabela53[[#This Row],[md_exPT_H_6]]-Tabela53[[#This Row],[md_exPT_A_6]]</f>
        <v>0.31933094051156519</v>
      </c>
      <c r="AE243" s="14">
        <f>IF(Tabela53[[#This Row],[HT_Goals_H]]&gt;Tabela53[[#This Row],[HT_Goals_A]],Tabela53[[#This Row],[HT_Odds_H]]-1,-1)</f>
        <v>-1</v>
      </c>
      <c r="AF243" s="14">
        <f>IF(Tabela53[[#This Row],[HT_Goals_H]]=Tabela53[[#This Row],[HT_Goals_A]],Tabela53[[#This Row],[HT_Odds_H]]-1,-1)</f>
        <v>3</v>
      </c>
      <c r="AG243" s="14">
        <f>IF(Tabela53[[#This Row],[HT_Goals_H]]&lt;Tabela53[[#This Row],[HT_Goals_A]],Tabela53[[#This Row],[HT_Odds_H]]-1,-1)</f>
        <v>-1</v>
      </c>
      <c r="AH24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3" s="13">
        <f>IF(AND(Tabela53[[#This Row],[Odd_real_HHT]]&gt;2.5,Tabela53[[#This Row],[Odd_real_HHT]]&lt;3.3,Tabela53[[#This Row],[xpPT_H_HT]]&gt;1.39,Tabela53[[#This Row],[xpPT_H_HT]]&lt;1.59),1,0)</f>
        <v>0</v>
      </c>
      <c r="AJ243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243" s="28">
        <f>IF(Tabela53[[#This Row],[Método 1]]=1,0,IF(Tabela53[[#This Row],[dif_xp_H_A]]&lt;=0.354,1,IF(Tabela53[[#This Row],[dif_xp_H_A]]&gt;=0.499,1,0)))</f>
        <v>1</v>
      </c>
      <c r="AL24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3" s="29">
        <f>IF(AND(Tabela53[[#This Row],[dif_xp_H_A]]&gt;0.354,(Tabela53[[#This Row],[dif_xp_H_A]]&lt;0.499)),1,0)</f>
        <v>0</v>
      </c>
    </row>
    <row r="244" spans="1:39" x14ac:dyDescent="0.3">
      <c r="A244" s="25">
        <v>113</v>
      </c>
      <c r="B244" s="26">
        <v>1588696</v>
      </c>
      <c r="C244" s="13" t="s">
        <v>14</v>
      </c>
      <c r="D244" s="13" t="s">
        <v>56</v>
      </c>
      <c r="E244" s="27">
        <v>44727.791666666657</v>
      </c>
      <c r="F244" s="13">
        <v>12</v>
      </c>
      <c r="G244" s="13" t="s">
        <v>19</v>
      </c>
      <c r="H244" s="13" t="s">
        <v>33</v>
      </c>
      <c r="I244" s="13" t="str">
        <f>IF(Tabela53[[#This Row],[HT_Goals_A]]&lt;Tabela53[[#This Row],[HT_Goals_H]],"H",IF(Tabela53[[#This Row],[HT_Goals_A]]=Tabela53[[#This Row],[HT_Goals_H]],"D","A"))</f>
        <v>H</v>
      </c>
      <c r="J244" s="13">
        <v>3</v>
      </c>
      <c r="K244" s="13">
        <v>0</v>
      </c>
      <c r="L244" s="13">
        <v>3</v>
      </c>
      <c r="M244" s="13">
        <v>2.6</v>
      </c>
      <c r="N244" s="13">
        <v>1.91</v>
      </c>
      <c r="O244" s="13">
        <v>4.5999999999999996</v>
      </c>
      <c r="P244" s="4">
        <f>((1/'Método 3'!$M244)+(1/'Método 3'!$N244)+(1/'Método 3'!$O244)-1)</f>
        <v>0.1255668983872944</v>
      </c>
      <c r="Q244" s="4">
        <f>'Método 3'!$M244*(1+'Método 3'!$P244)</f>
        <v>2.9264739358069654</v>
      </c>
      <c r="R244" s="4">
        <f>'Método 3'!$N244*(1+'Método 3'!$P244)</f>
        <v>2.1498327759197324</v>
      </c>
      <c r="S244" s="4">
        <f>'Método 3'!$O244*(1+'Método 3'!$P244)</f>
        <v>5.1776077325815537</v>
      </c>
      <c r="T244" s="4">
        <f>IF('Método 3'!$J244&gt;'Método 3'!$K244,3,IF('Método 3'!$K244='Método 3'!$J244,1,0))</f>
        <v>3</v>
      </c>
      <c r="U244" s="4">
        <f>IF('Método 3'!$J244&lt;'Método 3'!$K244,3,IF('Método 3'!$K244='Método 3'!$J244,1,0))</f>
        <v>0</v>
      </c>
      <c r="V244" s="4">
        <f>(1/'Método 3'!$Q244)*3+(1/'Método 3'!$R244)*1</f>
        <v>1.4902769135034226</v>
      </c>
      <c r="W244" s="4">
        <f>(1/'Método 3'!$S244)*3+(1/'Método 3'!$R244)*1</f>
        <v>1.0445706285003111</v>
      </c>
      <c r="X244" s="4">
        <f>COUNTIF($G$1:G243,G244)+1</f>
        <v>14</v>
      </c>
      <c r="Y244" s="4">
        <f>COUNTIF($H$1:H243,H244)+1</f>
        <v>13</v>
      </c>
      <c r="Z244" s="2">
        <f>IFERROR(AVERAGEIFS($T$1:T243,$G$1:G243,G244,$X$1:X243,"&gt;="&amp;(X244-5)),"")</f>
        <v>2.2000000000000002</v>
      </c>
      <c r="AA244" s="2">
        <f>IFERROR(AVERAGEIFS($U$1:U243,$H$1:H243,H244,$Y$1:Y243,"&gt;="&amp;(Y244-5)),"")</f>
        <v>0.2</v>
      </c>
      <c r="AB244" s="2">
        <f>IFERROR(AVERAGEIFS($V$1:V243,$J$1:J243,J244,$Z$1:Z243,"&gt;="&amp;(Z244-5)),"")</f>
        <v>1.4506458031699587</v>
      </c>
      <c r="AC244" s="2">
        <f>IFERROR(AVERAGEIFS($W$1:W243,$K$1:K243,K244,$AA$1:AA243,"&gt;="&amp;(AA244-5)),"")</f>
        <v>1.0902442961612375</v>
      </c>
      <c r="AD244" s="13">
        <f>Tabela53[[#This Row],[md_exPT_H_6]]-Tabela53[[#This Row],[md_exPT_A_6]]</f>
        <v>0.3604015070087212</v>
      </c>
      <c r="AE244" s="14">
        <f>IF(Tabela53[[#This Row],[HT_Goals_H]]&gt;Tabela53[[#This Row],[HT_Goals_A]],Tabela53[[#This Row],[HT_Odds_H]]-1,-1)</f>
        <v>1.6</v>
      </c>
      <c r="AF244" s="14">
        <f>IF(Tabela53[[#This Row],[HT_Goals_H]]=Tabela53[[#This Row],[HT_Goals_A]],Tabela53[[#This Row],[HT_Odds_H]]-1,-1)</f>
        <v>-1</v>
      </c>
      <c r="AG244" s="14">
        <f>IF(Tabela53[[#This Row],[HT_Goals_H]]&lt;Tabela53[[#This Row],[HT_Goals_A]],Tabela53[[#This Row],[HT_Odds_H]]-1,-1)</f>
        <v>-1</v>
      </c>
      <c r="AH244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244" s="13">
        <f>IF(AND(Tabela53[[#This Row],[Odd_real_HHT]]&gt;2.5,Tabela53[[#This Row],[Odd_real_HHT]]&lt;3.3,Tabela53[[#This Row],[xpPT_H_HT]]&gt;1.39,Tabela53[[#This Row],[xpPT_H_HT]]&lt;1.59),1,0)</f>
        <v>1</v>
      </c>
      <c r="AJ24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44" s="28">
        <f>IF(Tabela53[[#This Row],[Método 1]]=1,0,IF(Tabela53[[#This Row],[dif_xp_H_A]]&lt;=0.354,1,IF(Tabela53[[#This Row],[dif_xp_H_A]]&gt;=0.499,1,0)))</f>
        <v>0</v>
      </c>
      <c r="AL244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244" s="29">
        <f>IF(AND(Tabela53[[#This Row],[dif_xp_H_A]]&gt;0.354,(Tabela53[[#This Row],[dif_xp_H_A]]&lt;0.499)),1,0)</f>
        <v>1</v>
      </c>
    </row>
    <row r="245" spans="1:39" x14ac:dyDescent="0.3">
      <c r="A245" s="25">
        <v>114</v>
      </c>
      <c r="B245" s="26">
        <v>1588695</v>
      </c>
      <c r="C245" s="13" t="s">
        <v>14</v>
      </c>
      <c r="D245" s="13" t="s">
        <v>56</v>
      </c>
      <c r="E245" s="27">
        <v>44727.854166666657</v>
      </c>
      <c r="F245" s="13">
        <v>12</v>
      </c>
      <c r="G245" s="13" t="s">
        <v>23</v>
      </c>
      <c r="H245" s="13" t="s">
        <v>27</v>
      </c>
      <c r="I245" s="13" t="str">
        <f>IF(Tabela53[[#This Row],[HT_Goals_A]]&lt;Tabela53[[#This Row],[HT_Goals_H]],"H",IF(Tabela53[[#This Row],[HT_Goals_A]]=Tabela53[[#This Row],[HT_Goals_H]],"D","A"))</f>
        <v>H</v>
      </c>
      <c r="J245" s="13">
        <v>1</v>
      </c>
      <c r="K245" s="13">
        <v>0</v>
      </c>
      <c r="L245" s="13">
        <v>1</v>
      </c>
      <c r="M245" s="13">
        <v>1.83</v>
      </c>
      <c r="N245" s="13">
        <v>2.4</v>
      </c>
      <c r="O245" s="13">
        <v>8.5</v>
      </c>
      <c r="P245" s="4">
        <f>((1/'Método 3'!$M245)+(1/'Método 3'!$N245)+(1/'Método 3'!$O245)-1)</f>
        <v>8.0761812921890108E-2</v>
      </c>
      <c r="Q245" s="4">
        <f>'Método 3'!$M245*(1+'Método 3'!$P245)</f>
        <v>1.977794117647059</v>
      </c>
      <c r="R245" s="4">
        <f>'Método 3'!$N245*(1+'Método 3'!$P245)</f>
        <v>2.5938283510125362</v>
      </c>
      <c r="S245" s="4">
        <f>'Método 3'!$O245*(1+'Método 3'!$P245)</f>
        <v>9.1864754098360653</v>
      </c>
      <c r="T245" s="4">
        <f>IF('Método 3'!$J245&gt;'Método 3'!$K245,3,IF('Método 3'!$K245='Método 3'!$J245,1,0))</f>
        <v>3</v>
      </c>
      <c r="U245" s="4">
        <f>IF('Método 3'!$J245&lt;'Método 3'!$K245,3,IF('Método 3'!$K245='Método 3'!$J245,1,0))</f>
        <v>0</v>
      </c>
      <c r="V245" s="4">
        <f>(1/'Método 3'!$Q245)*3+(1/'Método 3'!$R245)*1</f>
        <v>1.90237192356309</v>
      </c>
      <c r="W245" s="4">
        <f>(1/'Método 3'!$S245)*3+(1/'Método 3'!$R245)*1</f>
        <v>0.71209755372146621</v>
      </c>
      <c r="X245" s="4">
        <f>COUNTIF($G$1:G244,G245)+1</f>
        <v>13</v>
      </c>
      <c r="Y245" s="4">
        <f>COUNTIF($H$1:H244,H245)+1</f>
        <v>13</v>
      </c>
      <c r="Z245" s="2">
        <f>IFERROR(AVERAGEIFS($T$1:T244,$G$1:G244,G245,$X$1:X244,"&gt;="&amp;(X245-5)),"")</f>
        <v>1.4</v>
      </c>
      <c r="AA245" s="2">
        <f>IFERROR(AVERAGEIFS($U$1:U244,$H$1:H244,H245,$Y$1:Y244,"&gt;="&amp;(Y245-5)),"")</f>
        <v>1.6</v>
      </c>
      <c r="AB245" s="2">
        <f>IFERROR(AVERAGEIFS($V$1:V244,$J$1:J244,J245,$Z$1:Z244,"&gt;="&amp;(Z245-5)),"")</f>
        <v>1.4654651467707112</v>
      </c>
      <c r="AC245" s="2">
        <f>IFERROR(AVERAGEIFS($W$1:W244,$K$1:K244,K245,$AA$1:AA244,"&gt;="&amp;(AA245-5)),"")</f>
        <v>1.0898818067353573</v>
      </c>
      <c r="AD245" s="13">
        <f>Tabela53[[#This Row],[md_exPT_H_6]]-Tabela53[[#This Row],[md_exPT_A_6]]</f>
        <v>0.37558334003535387</v>
      </c>
      <c r="AE245" s="14">
        <f>IF(Tabela53[[#This Row],[HT_Goals_H]]&gt;Tabela53[[#This Row],[HT_Goals_A]],Tabela53[[#This Row],[HT_Odds_H]]-1,-1)</f>
        <v>0.83000000000000007</v>
      </c>
      <c r="AF245" s="14">
        <f>IF(Tabela53[[#This Row],[HT_Goals_H]]=Tabela53[[#This Row],[HT_Goals_A]],Tabela53[[#This Row],[HT_Odds_H]]-1,-1)</f>
        <v>-1</v>
      </c>
      <c r="AG245" s="14">
        <f>IF(Tabela53[[#This Row],[HT_Goals_H]]&lt;Tabela53[[#This Row],[HT_Goals_A]],Tabela53[[#This Row],[HT_Odds_H]]-1,-1)</f>
        <v>-1</v>
      </c>
      <c r="AH24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5" s="13">
        <f>IF(AND(Tabela53[[#This Row],[Odd_real_HHT]]&gt;2.5,Tabela53[[#This Row],[Odd_real_HHT]]&lt;3.3,Tabela53[[#This Row],[xpPT_H_HT]]&gt;1.39,Tabela53[[#This Row],[xpPT_H_HT]]&lt;1.59),1,0)</f>
        <v>0</v>
      </c>
      <c r="AJ24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45" s="28">
        <f>IF(Tabela53[[#This Row],[Método 1]]=1,0,IF(Tabela53[[#This Row],[dif_xp_H_A]]&lt;=0.354,1,IF(Tabela53[[#This Row],[dif_xp_H_A]]&gt;=0.499,1,0)))</f>
        <v>0</v>
      </c>
      <c r="AL245" s="29">
        <f>IF(AND(Tabela53[[#This Row],[Método_3]]=1,Tabela53[[#This Row],[Pontos_H_HT]]=3),(Tabela53[[#This Row],[HT_Odds_H]]-1),IF(AND(Tabela53[[#This Row],[Método_3]]=1,Tabela53[[#This Row],[Pontos_H_HT]]&lt;&gt;3),(-1),0))</f>
        <v>0.83000000000000007</v>
      </c>
      <c r="AM245" s="29">
        <f>IF(AND(Tabela53[[#This Row],[dif_xp_H_A]]&gt;0.354,(Tabela53[[#This Row],[dif_xp_H_A]]&lt;0.499)),1,0)</f>
        <v>1</v>
      </c>
    </row>
    <row r="246" spans="1:39" x14ac:dyDescent="0.3">
      <c r="A246" s="25">
        <v>115</v>
      </c>
      <c r="B246" s="26">
        <v>1588701</v>
      </c>
      <c r="C246" s="13" t="s">
        <v>14</v>
      </c>
      <c r="D246" s="13" t="s">
        <v>56</v>
      </c>
      <c r="E246" s="27">
        <v>44727.854166666657</v>
      </c>
      <c r="F246" s="13">
        <v>12</v>
      </c>
      <c r="G246" s="13" t="s">
        <v>34</v>
      </c>
      <c r="H246" s="13" t="s">
        <v>30</v>
      </c>
      <c r="I246" s="13" t="str">
        <f>IF(Tabela53[[#This Row],[HT_Goals_A]]&lt;Tabela53[[#This Row],[HT_Goals_H]],"H",IF(Tabela53[[#This Row],[HT_Goals_A]]=Tabela53[[#This Row],[HT_Goals_H]],"D","A"))</f>
        <v>D</v>
      </c>
      <c r="J246" s="13">
        <v>1</v>
      </c>
      <c r="K246" s="13">
        <v>1</v>
      </c>
      <c r="L246" s="13">
        <v>2</v>
      </c>
      <c r="M246" s="13">
        <v>3.6</v>
      </c>
      <c r="N246" s="13">
        <v>1.85</v>
      </c>
      <c r="O246" s="13">
        <v>3.3</v>
      </c>
      <c r="P246" s="4">
        <f>((1/'Método 3'!$M246)+(1/'Método 3'!$N246)+(1/'Método 3'!$O246)-1)</f>
        <v>0.12134862134862123</v>
      </c>
      <c r="Q246" s="4">
        <f>'Método 3'!$M246*(1+'Método 3'!$P246)</f>
        <v>4.0368550368550364</v>
      </c>
      <c r="R246" s="4">
        <f>'Método 3'!$N246*(1+'Método 3'!$P246)</f>
        <v>2.0744949494949494</v>
      </c>
      <c r="S246" s="4">
        <f>'Método 3'!$O246*(1+'Método 3'!$P246)</f>
        <v>3.7004504504504498</v>
      </c>
      <c r="T246" s="4">
        <f>IF('Método 3'!$J246&gt;'Método 3'!$K246,3,IF('Método 3'!$K246='Método 3'!$J246,1,0))</f>
        <v>1</v>
      </c>
      <c r="U246" s="4">
        <f>IF('Método 3'!$J246&lt;'Método 3'!$K246,3,IF('Método 3'!$K246='Método 3'!$J246,1,0))</f>
        <v>1</v>
      </c>
      <c r="V246" s="4">
        <f>(1/'Método 3'!$Q246)*3+(1/'Método 3'!$R246)*1</f>
        <v>1.2251978088861839</v>
      </c>
      <c r="W246" s="4">
        <f>(1/'Método 3'!$S246)*3+(1/'Método 3'!$R246)*1</f>
        <v>1.2927571515520391</v>
      </c>
      <c r="X246" s="4">
        <f>COUNTIF($G$1:G245,G246)+1</f>
        <v>12</v>
      </c>
      <c r="Y246" s="4">
        <f>COUNTIF($H$1:H245,H246)+1</f>
        <v>14</v>
      </c>
      <c r="Z246" s="2">
        <f>IFERROR(AVERAGEIFS($T$1:T245,$G$1:G245,G246,$X$1:X245,"&gt;="&amp;(X246-5)),"")</f>
        <v>0.8</v>
      </c>
      <c r="AA246" s="2">
        <f>IFERROR(AVERAGEIFS($U$1:U245,$H$1:H245,H246,$Y$1:Y245,"&gt;="&amp;(Y246-5)),"")</f>
        <v>1</v>
      </c>
      <c r="AB246" s="2">
        <f>IFERROR(AVERAGEIFS($V$1:V245,$J$1:J245,J246,$Z$1:Z245,"&gt;="&amp;(Z246-5)),"")</f>
        <v>1.4703742116784908</v>
      </c>
      <c r="AC246" s="2">
        <f>IFERROR(AVERAGEIFS($W$1:W245,$K$1:K245,K246,$AA$1:AA245,"&gt;="&amp;(AA246-5)),"")</f>
        <v>1.1271008325166147</v>
      </c>
      <c r="AD246" s="13">
        <f>Tabela53[[#This Row],[md_exPT_H_6]]-Tabela53[[#This Row],[md_exPT_A_6]]</f>
        <v>0.34327337916187606</v>
      </c>
      <c r="AE246" s="14">
        <f>IF(Tabela53[[#This Row],[HT_Goals_H]]&gt;Tabela53[[#This Row],[HT_Goals_A]],Tabela53[[#This Row],[HT_Odds_H]]-1,-1)</f>
        <v>-1</v>
      </c>
      <c r="AF246" s="14">
        <f>IF(Tabela53[[#This Row],[HT_Goals_H]]=Tabela53[[#This Row],[HT_Goals_A]],Tabela53[[#This Row],[HT_Odds_H]]-1,-1)</f>
        <v>2.6</v>
      </c>
      <c r="AG246" s="14">
        <f>IF(Tabela53[[#This Row],[HT_Goals_H]]&lt;Tabela53[[#This Row],[HT_Goals_A]],Tabela53[[#This Row],[HT_Odds_H]]-1,-1)</f>
        <v>-1</v>
      </c>
      <c r="AH24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6" s="13">
        <f>IF(AND(Tabela53[[#This Row],[Odd_real_HHT]]&gt;2.5,Tabela53[[#This Row],[Odd_real_HHT]]&lt;3.3,Tabela53[[#This Row],[xpPT_H_HT]]&gt;1.39,Tabela53[[#This Row],[xpPT_H_HT]]&lt;1.59),1,0)</f>
        <v>0</v>
      </c>
      <c r="AJ246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246" s="28">
        <f>IF(Tabela53[[#This Row],[Método 1]]=1,0,IF(Tabela53[[#This Row],[dif_xp_H_A]]&lt;=0.354,1,IF(Tabela53[[#This Row],[dif_xp_H_A]]&gt;=0.499,1,0)))</f>
        <v>1</v>
      </c>
      <c r="AL24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6" s="29">
        <f>IF(AND(Tabela53[[#This Row],[dif_xp_H_A]]&gt;0.354,(Tabela53[[#This Row],[dif_xp_H_A]]&lt;0.499)),1,0)</f>
        <v>0</v>
      </c>
    </row>
    <row r="247" spans="1:39" x14ac:dyDescent="0.3">
      <c r="A247" s="25">
        <v>116</v>
      </c>
      <c r="B247" s="26">
        <v>1588694</v>
      </c>
      <c r="C247" s="13" t="s">
        <v>14</v>
      </c>
      <c r="D247" s="13" t="s">
        <v>56</v>
      </c>
      <c r="E247" s="27">
        <v>44727.895833333343</v>
      </c>
      <c r="F247" s="13">
        <v>12</v>
      </c>
      <c r="G247" s="13" t="s">
        <v>17</v>
      </c>
      <c r="H247" s="13" t="s">
        <v>26</v>
      </c>
      <c r="I247" s="13" t="str">
        <f>IF(Tabela53[[#This Row],[HT_Goals_A]]&lt;Tabela53[[#This Row],[HT_Goals_H]],"H",IF(Tabela53[[#This Row],[HT_Goals_A]]=Tabela53[[#This Row],[HT_Goals_H]],"D","A"))</f>
        <v>D</v>
      </c>
      <c r="J247" s="13">
        <v>0</v>
      </c>
      <c r="K247" s="13">
        <v>0</v>
      </c>
      <c r="L247" s="13">
        <v>0</v>
      </c>
      <c r="M247" s="13">
        <v>3.3</v>
      </c>
      <c r="N247" s="13">
        <v>1.9</v>
      </c>
      <c r="O247" s="13">
        <v>4</v>
      </c>
      <c r="P247" s="4">
        <f>((1/'Método 3'!$M247)+(1/'Método 3'!$N247)+(1/'Método 3'!$O247)-1)</f>
        <v>7.9346092503987276E-2</v>
      </c>
      <c r="Q247" s="4">
        <f>'Método 3'!$M247*(1+'Método 3'!$P247)</f>
        <v>3.5618421052631577</v>
      </c>
      <c r="R247" s="4">
        <f>'Método 3'!$N247*(1+'Método 3'!$P247)</f>
        <v>2.0507575757575758</v>
      </c>
      <c r="S247" s="4">
        <f>'Método 3'!$O247*(1+'Método 3'!$P247)</f>
        <v>4.3173843700159491</v>
      </c>
      <c r="T247" s="4">
        <f>IF('Método 3'!$J247&gt;'Método 3'!$K247,3,IF('Método 3'!$K247='Método 3'!$J247,1,0))</f>
        <v>1</v>
      </c>
      <c r="U247" s="4">
        <f>IF('Método 3'!$J247&lt;'Método 3'!$K247,3,IF('Método 3'!$K247='Método 3'!$J247,1,0))</f>
        <v>1</v>
      </c>
      <c r="V247" s="4">
        <f>(1/'Método 3'!$Q247)*3+(1/'Método 3'!$R247)*1</f>
        <v>1.3298854820834873</v>
      </c>
      <c r="W247" s="4">
        <f>(1/'Método 3'!$S247)*3+(1/'Método 3'!$R247)*1</f>
        <v>1.1824898411525675</v>
      </c>
      <c r="X247" s="4">
        <f>COUNTIF($G$1:G246,G247)+1</f>
        <v>13</v>
      </c>
      <c r="Y247" s="4">
        <f>COUNTIF($H$1:H246,H247)+1</f>
        <v>13</v>
      </c>
      <c r="Z247" s="2">
        <f>IFERROR(AVERAGEIFS($T$1:T246,$G$1:G246,G247,$X$1:X246,"&gt;="&amp;(X247-5)),"")</f>
        <v>1.6</v>
      </c>
      <c r="AA247" s="2">
        <f>IFERROR(AVERAGEIFS($U$1:U246,$H$1:H246,H247,$Y$1:Y246,"&gt;="&amp;(Y247-5)),"")</f>
        <v>1.6</v>
      </c>
      <c r="AB247" s="2">
        <f>IFERROR(AVERAGEIFS($V$1:V246,$J$1:J246,J247,$Z$1:Z246,"&gt;="&amp;(Z247-5)),"")</f>
        <v>1.4044477607771431</v>
      </c>
      <c r="AC247" s="2">
        <f>IFERROR(AVERAGEIFS($W$1:W246,$K$1:K246,K247,$AA$1:AA246,"&gt;="&amp;(AA247-5)),"")</f>
        <v>1.0869071275777675</v>
      </c>
      <c r="AD247" s="13">
        <f>Tabela53[[#This Row],[md_exPT_H_6]]-Tabela53[[#This Row],[md_exPT_A_6]]</f>
        <v>0.31754063319937553</v>
      </c>
      <c r="AE247" s="14">
        <f>IF(Tabela53[[#This Row],[HT_Goals_H]]&gt;Tabela53[[#This Row],[HT_Goals_A]],Tabela53[[#This Row],[HT_Odds_H]]-1,-1)</f>
        <v>-1</v>
      </c>
      <c r="AF247" s="14">
        <f>IF(Tabela53[[#This Row],[HT_Goals_H]]=Tabela53[[#This Row],[HT_Goals_A]],Tabela53[[#This Row],[HT_Odds_H]]-1,-1)</f>
        <v>2.2999999999999998</v>
      </c>
      <c r="AG247" s="14">
        <f>IF(Tabela53[[#This Row],[HT_Goals_H]]&lt;Tabela53[[#This Row],[HT_Goals_A]],Tabela53[[#This Row],[HT_Odds_H]]-1,-1)</f>
        <v>-1</v>
      </c>
      <c r="AH24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7" s="13">
        <f>IF(AND(Tabela53[[#This Row],[Odd_real_HHT]]&gt;2.5,Tabela53[[#This Row],[Odd_real_HHT]]&lt;3.3,Tabela53[[#This Row],[xpPT_H_HT]]&gt;1.39,Tabela53[[#This Row],[xpPT_H_HT]]&lt;1.59),1,0)</f>
        <v>0</v>
      </c>
      <c r="AJ247" s="28">
        <f>IF(AND(Tabela53[[#This Row],[Método_2]]=1,Tabela53[[#This Row],[Pontos_H_HT]]=1),(Tabela53[[#This Row],[HT_Odds_D]]-1),IF(AND(Tabela53[[#This Row],[Método_2]]=1,Tabela53[[#This Row],[Pontos_H_HT]]&lt;&gt;1),(-1),0))</f>
        <v>0.89999999999999991</v>
      </c>
      <c r="AK247" s="28">
        <f>IF(Tabela53[[#This Row],[Método 1]]=1,0,IF(Tabela53[[#This Row],[dif_xp_H_A]]&lt;=0.354,1,IF(Tabela53[[#This Row],[dif_xp_H_A]]&gt;=0.499,1,0)))</f>
        <v>1</v>
      </c>
      <c r="AL24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7" s="29">
        <f>IF(AND(Tabela53[[#This Row],[dif_xp_H_A]]&gt;0.354,(Tabela53[[#This Row],[dif_xp_H_A]]&lt;0.499)),1,0)</f>
        <v>0</v>
      </c>
    </row>
    <row r="248" spans="1:39" x14ac:dyDescent="0.3">
      <c r="A248" s="25">
        <v>117</v>
      </c>
      <c r="B248" s="26">
        <v>1588703</v>
      </c>
      <c r="C248" s="13" t="s">
        <v>14</v>
      </c>
      <c r="D248" s="13" t="s">
        <v>56</v>
      </c>
      <c r="E248" s="27">
        <v>44727.895833333343</v>
      </c>
      <c r="F248" s="13">
        <v>12</v>
      </c>
      <c r="G248" s="13" t="s">
        <v>20</v>
      </c>
      <c r="H248" s="13" t="s">
        <v>24</v>
      </c>
      <c r="I248" s="13" t="str">
        <f>IF(Tabela53[[#This Row],[HT_Goals_A]]&lt;Tabela53[[#This Row],[HT_Goals_H]],"H",IF(Tabela53[[#This Row],[HT_Goals_A]]=Tabela53[[#This Row],[HT_Goals_H]],"D","A"))</f>
        <v>A</v>
      </c>
      <c r="J248" s="13">
        <v>0</v>
      </c>
      <c r="K248" s="13">
        <v>1</v>
      </c>
      <c r="L248" s="13">
        <v>1</v>
      </c>
      <c r="M248" s="13">
        <v>3.1</v>
      </c>
      <c r="N248" s="13">
        <v>1.95</v>
      </c>
      <c r="O248" s="13">
        <v>4</v>
      </c>
      <c r="P248" s="4">
        <f>((1/'Método 3'!$M248)+(1/'Método 3'!$N248)+(1/'Método 3'!$O248)-1)</f>
        <v>8.5401157981803255E-2</v>
      </c>
      <c r="Q248" s="4">
        <f>'Método 3'!$M248*(1+'Método 3'!$P248)</f>
        <v>3.3647435897435902</v>
      </c>
      <c r="R248" s="4">
        <f>'Método 3'!$N248*(1+'Método 3'!$P248)</f>
        <v>2.1165322580645163</v>
      </c>
      <c r="S248" s="4">
        <f>'Método 3'!$O248*(1+'Método 3'!$P248)</f>
        <v>4.341604631927213</v>
      </c>
      <c r="T248" s="4">
        <f>IF('Método 3'!$J248&gt;'Método 3'!$K248,3,IF('Método 3'!$K248='Método 3'!$J248,1,0))</f>
        <v>0</v>
      </c>
      <c r="U248" s="4">
        <f>IF('Método 3'!$J248&lt;'Método 3'!$K248,3,IF('Método 3'!$K248='Método 3'!$J248,1,0))</f>
        <v>3</v>
      </c>
      <c r="V248" s="4">
        <f>(1/'Método 3'!$Q248)*3+(1/'Método 3'!$R248)*1</f>
        <v>1.3640693465421985</v>
      </c>
      <c r="W248" s="4">
        <f>(1/'Método 3'!$S248)*3+(1/'Método 3'!$R248)*1</f>
        <v>1.163459706610783</v>
      </c>
      <c r="X248" s="4">
        <f>COUNTIF($G$1:G247,G248)+1</f>
        <v>13</v>
      </c>
      <c r="Y248" s="4">
        <f>COUNTIF($H$1:H247,H248)+1</f>
        <v>14</v>
      </c>
      <c r="Z248" s="2">
        <f>IFERROR(AVERAGEIFS($T$1:T247,$G$1:G247,G248,$X$1:X247,"&gt;="&amp;(X248-5)),"")</f>
        <v>1.8</v>
      </c>
      <c r="AA248" s="2">
        <f>IFERROR(AVERAGEIFS($U$1:U247,$H$1:H247,H248,$Y$1:Y247,"&gt;="&amp;(Y248-5)),"")</f>
        <v>0.8</v>
      </c>
      <c r="AB248" s="2">
        <f>IFERROR(AVERAGEIFS($V$1:V247,$J$1:J247,J248,$Z$1:Z247,"&gt;="&amp;(Z248-5)),"")</f>
        <v>1.4037308157897039</v>
      </c>
      <c r="AC248" s="2">
        <f>IFERROR(AVERAGEIFS($W$1:W247,$K$1:K247,K248,$AA$1:AA247,"&gt;="&amp;(AA248-5)),"")</f>
        <v>1.1291210315292419</v>
      </c>
      <c r="AD248" s="13">
        <f>Tabela53[[#This Row],[md_exPT_H_6]]-Tabela53[[#This Row],[md_exPT_A_6]]</f>
        <v>0.27460978426046201</v>
      </c>
      <c r="AE248" s="14">
        <f>IF(Tabela53[[#This Row],[HT_Goals_H]]&gt;Tabela53[[#This Row],[HT_Goals_A]],Tabela53[[#This Row],[HT_Odds_H]]-1,-1)</f>
        <v>-1</v>
      </c>
      <c r="AF248" s="14">
        <f>IF(Tabela53[[#This Row],[HT_Goals_H]]=Tabela53[[#This Row],[HT_Goals_A]],Tabela53[[#This Row],[HT_Odds_H]]-1,-1)</f>
        <v>-1</v>
      </c>
      <c r="AG248" s="14">
        <f>IF(Tabela53[[#This Row],[HT_Goals_H]]&lt;Tabela53[[#This Row],[HT_Goals_A]],Tabela53[[#This Row],[HT_Odds_H]]-1,-1)</f>
        <v>2.1</v>
      </c>
      <c r="AH24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8" s="13">
        <f>IF(AND(Tabela53[[#This Row],[Odd_real_HHT]]&gt;2.5,Tabela53[[#This Row],[Odd_real_HHT]]&lt;3.3,Tabela53[[#This Row],[xpPT_H_HT]]&gt;1.39,Tabela53[[#This Row],[xpPT_H_HT]]&lt;1.59),1,0)</f>
        <v>0</v>
      </c>
      <c r="AJ24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48" s="28">
        <f>IF(Tabela53[[#This Row],[Método 1]]=1,0,IF(Tabela53[[#This Row],[dif_xp_H_A]]&lt;=0.354,1,IF(Tabela53[[#This Row],[dif_xp_H_A]]&gt;=0.499,1,0)))</f>
        <v>1</v>
      </c>
      <c r="AL24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8" s="29">
        <f>IF(AND(Tabela53[[#This Row],[dif_xp_H_A]]&gt;0.354,(Tabela53[[#This Row],[dif_xp_H_A]]&lt;0.499)),1,0)</f>
        <v>0</v>
      </c>
    </row>
    <row r="249" spans="1:39" x14ac:dyDescent="0.3">
      <c r="A249" s="25">
        <v>118</v>
      </c>
      <c r="B249" s="26">
        <v>1588698</v>
      </c>
      <c r="C249" s="13" t="s">
        <v>14</v>
      </c>
      <c r="D249" s="13" t="s">
        <v>56</v>
      </c>
      <c r="E249" s="27">
        <v>44728.666666666657</v>
      </c>
      <c r="F249" s="13">
        <v>12</v>
      </c>
      <c r="G249" s="13" t="s">
        <v>18</v>
      </c>
      <c r="H249" s="13" t="s">
        <v>28</v>
      </c>
      <c r="I249" s="13" t="str">
        <f>IF(Tabela53[[#This Row],[HT_Goals_A]]&lt;Tabela53[[#This Row],[HT_Goals_H]],"H",IF(Tabela53[[#This Row],[HT_Goals_A]]=Tabela53[[#This Row],[HT_Goals_H]],"D","A"))</f>
        <v>D</v>
      </c>
      <c r="J249" s="13">
        <v>0</v>
      </c>
      <c r="K249" s="13">
        <v>0</v>
      </c>
      <c r="L249" s="13">
        <v>0</v>
      </c>
      <c r="M249" s="13">
        <v>3.75</v>
      </c>
      <c r="N249" s="13">
        <v>2.0499999999999998</v>
      </c>
      <c r="O249" s="13">
        <v>3.1</v>
      </c>
      <c r="P249" s="4">
        <f>((1/'Método 3'!$M249)+(1/'Método 3'!$N249)+(1/'Método 3'!$O249)-1)</f>
        <v>7.7052189876737565E-2</v>
      </c>
      <c r="Q249" s="4">
        <f>'Método 3'!$M249*(1+'Método 3'!$P249)</f>
        <v>4.0389457120377656</v>
      </c>
      <c r="R249" s="4">
        <f>'Método 3'!$N249*(1+'Método 3'!$P249)</f>
        <v>2.2079569892473119</v>
      </c>
      <c r="S249" s="4">
        <f>'Método 3'!$O249*(1+'Método 3'!$P249)</f>
        <v>3.3388617886178866</v>
      </c>
      <c r="T249" s="4">
        <f>IF('Método 3'!$J249&gt;'Método 3'!$K249,3,IF('Método 3'!$K249='Método 3'!$J249,1,0))</f>
        <v>1</v>
      </c>
      <c r="U249" s="4">
        <f>IF('Método 3'!$J249&lt;'Método 3'!$K249,3,IF('Método 3'!$K249='Método 3'!$J249,1,0))</f>
        <v>1</v>
      </c>
      <c r="V249" s="4">
        <f>(1/'Método 3'!$Q249)*3+(1/'Método 3'!$R249)*1</f>
        <v>1.1956754650823025</v>
      </c>
      <c r="W249" s="4">
        <f>(1/'Método 3'!$S249)*3+(1/'Método 3'!$R249)*1</f>
        <v>1.3514171617804616</v>
      </c>
      <c r="X249" s="4">
        <f>COUNTIF($G$1:G248,G249)+1</f>
        <v>13</v>
      </c>
      <c r="Y249" s="4">
        <f>COUNTIF($H$1:H248,H249)+1</f>
        <v>13</v>
      </c>
      <c r="Z249" s="2">
        <f>IFERROR(AVERAGEIFS($T$1:T248,$G$1:G248,G249,$X$1:X248,"&gt;="&amp;(X249-5)),"")</f>
        <v>1</v>
      </c>
      <c r="AA249" s="2">
        <f>IFERROR(AVERAGEIFS($U$1:U248,$H$1:H248,H249,$Y$1:Y248,"&gt;="&amp;(Y249-5)),"")</f>
        <v>2</v>
      </c>
      <c r="AB249" s="2">
        <f>IFERROR(AVERAGEIFS($V$1:V248,$J$1:J248,J249,$Z$1:Z248,"&gt;="&amp;(Z249-5)),"")</f>
        <v>1.4033530875111564</v>
      </c>
      <c r="AC249" s="2">
        <f>IFERROR(AVERAGEIFS($W$1:W248,$K$1:K248,K249,$AA$1:AA248,"&gt;="&amp;(AA249-5)),"")</f>
        <v>1.0876538675275707</v>
      </c>
      <c r="AD249" s="13">
        <f>Tabela53[[#This Row],[md_exPT_H_6]]-Tabela53[[#This Row],[md_exPT_A_6]]</f>
        <v>0.31569921998358574</v>
      </c>
      <c r="AE249" s="14">
        <f>IF(Tabela53[[#This Row],[HT_Goals_H]]&gt;Tabela53[[#This Row],[HT_Goals_A]],Tabela53[[#This Row],[HT_Odds_H]]-1,-1)</f>
        <v>-1</v>
      </c>
      <c r="AF249" s="14">
        <f>IF(Tabela53[[#This Row],[HT_Goals_H]]=Tabela53[[#This Row],[HT_Goals_A]],Tabela53[[#This Row],[HT_Odds_H]]-1,-1)</f>
        <v>2.75</v>
      </c>
      <c r="AG249" s="14">
        <f>IF(Tabela53[[#This Row],[HT_Goals_H]]&lt;Tabela53[[#This Row],[HT_Goals_A]],Tabela53[[#This Row],[HT_Odds_H]]-1,-1)</f>
        <v>-1</v>
      </c>
      <c r="AH24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49" s="13">
        <f>IF(AND(Tabela53[[#This Row],[Odd_real_HHT]]&gt;2.5,Tabela53[[#This Row],[Odd_real_HHT]]&lt;3.3,Tabela53[[#This Row],[xpPT_H_HT]]&gt;1.39,Tabela53[[#This Row],[xpPT_H_HT]]&lt;1.59),1,0)</f>
        <v>0</v>
      </c>
      <c r="AJ249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249" s="28">
        <f>IF(Tabela53[[#This Row],[Método 1]]=1,0,IF(Tabela53[[#This Row],[dif_xp_H_A]]&lt;=0.354,1,IF(Tabela53[[#This Row],[dif_xp_H_A]]&gt;=0.499,1,0)))</f>
        <v>1</v>
      </c>
      <c r="AL24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49" s="29">
        <f>IF(AND(Tabela53[[#This Row],[dif_xp_H_A]]&gt;0.354,(Tabela53[[#This Row],[dif_xp_H_A]]&lt;0.499)),1,0)</f>
        <v>0</v>
      </c>
    </row>
    <row r="250" spans="1:39" hidden="1" x14ac:dyDescent="0.3">
      <c r="A250" s="25">
        <v>119</v>
      </c>
      <c r="B250" s="26">
        <v>1588697</v>
      </c>
      <c r="C250" s="13" t="s">
        <v>14</v>
      </c>
      <c r="D250" s="13" t="s">
        <v>56</v>
      </c>
      <c r="E250" s="27">
        <v>44728.75</v>
      </c>
      <c r="F250" s="13">
        <v>12</v>
      </c>
      <c r="G250" s="13" t="s">
        <v>16</v>
      </c>
      <c r="H250" s="13" t="s">
        <v>57</v>
      </c>
      <c r="I250" s="13" t="str">
        <f>IF(Tabela53[[#This Row],[HT_Goals_A]]&lt;Tabela53[[#This Row],[HT_Goals_H]],"H",IF(Tabela53[[#This Row],[HT_Goals_A]]=Tabela53[[#This Row],[HT_Goals_H]],"D","A"))</f>
        <v>H</v>
      </c>
      <c r="J250" s="13">
        <v>4</v>
      </c>
      <c r="K250" s="13">
        <v>1</v>
      </c>
      <c r="L250" s="13">
        <v>5</v>
      </c>
      <c r="M250" s="13">
        <v>1.85</v>
      </c>
      <c r="N250" s="13">
        <v>2.2999999999999998</v>
      </c>
      <c r="O250" s="13">
        <v>7</v>
      </c>
      <c r="P250" s="4">
        <f>((1/'Método 3'!$M250)+(1/'Método 3'!$N250)+(1/'Método 3'!$O250)-1)</f>
        <v>0.11818029209333547</v>
      </c>
      <c r="Q250" s="4">
        <f>'Método 3'!$M250*(1+'Método 3'!$P250)</f>
        <v>2.0686335403726708</v>
      </c>
      <c r="R250" s="4">
        <f>'Método 3'!$N250*(1+'Método 3'!$P250)</f>
        <v>2.5718146718146713</v>
      </c>
      <c r="S250" s="4">
        <f>'Método 3'!$O250*(1+'Método 3'!$P250)</f>
        <v>7.8272620446533487</v>
      </c>
      <c r="T250" s="4">
        <f>IF('Método 3'!$J250&gt;'Método 3'!$K250,3,IF('Método 3'!$K250='Método 3'!$J250,1,0))</f>
        <v>3</v>
      </c>
      <c r="U250" s="4">
        <f>IF('Método 3'!$J250&lt;'Método 3'!$K250,3,IF('Método 3'!$K250='Método 3'!$J250,1,0))</f>
        <v>0</v>
      </c>
      <c r="V250" s="4">
        <f>(1/'Método 3'!$Q250)*3+(1/'Método 3'!$R250)*1</f>
        <v>1.8390632037231649</v>
      </c>
      <c r="W250" s="4">
        <f>(1/'Método 3'!$S250)*3+(1/'Método 3'!$R250)*1</f>
        <v>0.77210629034679479</v>
      </c>
      <c r="X250" s="4">
        <f>COUNTIF($G$1:G249,G250)+1</f>
        <v>13</v>
      </c>
      <c r="Y250" s="4">
        <f>COUNTIF($H$1:H249,H250)+1</f>
        <v>6</v>
      </c>
      <c r="Z250" s="2">
        <f>IFERROR(AVERAGEIFS($T$1:T249,$G$1:G249,G250,$X$1:X249,"&gt;="&amp;(X250-5)),"")</f>
        <v>2.2000000000000002</v>
      </c>
      <c r="AA250" s="2">
        <f>IFERROR(AVERAGEIFS($U$1:U249,$H$1:H249,H250,$Y$1:Y249,"&gt;="&amp;(Y250-5)),"")</f>
        <v>1.2</v>
      </c>
      <c r="AB250" s="2" t="str">
        <f>IFERROR(AVERAGEIFS($V$1:V249,$J$1:J249,J250,$Z$1:Z249,"&gt;="&amp;(Z250-5)),"")</f>
        <v/>
      </c>
      <c r="AC250" s="2">
        <f>IFERROR(AVERAGEIFS($W$1:W249,$K$1:K249,K250,$AA$1:AA249,"&gt;="&amp;(AA250-5)),"")</f>
        <v>1.1295347505061277</v>
      </c>
      <c r="AD250" s="13" t="e">
        <f>Tabela53[[#This Row],[md_exPT_H_6]]-Tabela53[[#This Row],[md_exPT_A_6]]</f>
        <v>#VALUE!</v>
      </c>
      <c r="AE250" s="14">
        <f>IF(Tabela53[[#This Row],[HT_Goals_H]]&gt;Tabela53[[#This Row],[HT_Goals_A]],Tabela53[[#This Row],[HT_Odds_H]]-1,-1)</f>
        <v>0.85000000000000009</v>
      </c>
      <c r="AF250" s="14">
        <f>IF(Tabela53[[#This Row],[HT_Goals_H]]=Tabela53[[#This Row],[HT_Goals_A]],Tabela53[[#This Row],[HT_Odds_H]]-1,-1)</f>
        <v>-1</v>
      </c>
      <c r="AG250" s="14">
        <f>IF(Tabela53[[#This Row],[HT_Goals_H]]&lt;Tabela53[[#This Row],[HT_Goals_A]],Tabela53[[#This Row],[HT_Odds_H]]-1,-1)</f>
        <v>-1</v>
      </c>
      <c r="AH25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50" s="13">
        <f>IF(AND(Tabela53[[#This Row],[Odd_real_HHT]]&gt;2.5,Tabela53[[#This Row],[Odd_real_HHT]]&lt;3.3,Tabela53[[#This Row],[xpPT_H_HT]]&gt;1.39,Tabela53[[#This Row],[xpPT_H_HT]]&lt;1.59),1,0)</f>
        <v>0</v>
      </c>
      <c r="AJ250" s="28" t="e">
        <f>IF(AND(Tabela53[[#This Row],[Método_2]]=1,Tabela53[[#This Row],[Pontos_H_HT]]=1),(Tabela53[[#This Row],[HT_Odds_D]]-1),IF(AND(Tabela53[[#This Row],[Método_2]]=1,Tabela53[[#This Row],[Pontos_H_HT]]&lt;&gt;1),(-1),0))</f>
        <v>#VALUE!</v>
      </c>
      <c r="AK250" s="28" t="e">
        <f>IF(Tabela53[[#This Row],[Método 1]]=1,0,IF(Tabela53[[#This Row],[dif_xp_H_A]]&lt;=0.354,1,IF(Tabela53[[#This Row],[dif_xp_H_A]]&gt;=0.499,1,0)))</f>
        <v>#VALUE!</v>
      </c>
      <c r="AL250" s="29" t="e">
        <f>IF(AND(Tabela53[[#This Row],[Método_3]]=1,Tabela53[[#This Row],[Pontos_H_HT]]=3),(Tabela53[[#This Row],[HT_Odds_H]]-1),IF(AND(Tabela53[[#This Row],[Método_3]]=1,Tabela53[[#This Row],[Pontos_H_HT]]&lt;&gt;3),(-1),0))</f>
        <v>#VALUE!</v>
      </c>
      <c r="AM250" s="29" t="e">
        <f>IF(AND(Tabela53[[#This Row],[dif_xp_H_A]]&gt;0.354,(Tabela53[[#This Row],[dif_xp_H_A]]&lt;0.499)),1,0)</f>
        <v>#VALUE!</v>
      </c>
    </row>
    <row r="251" spans="1:39" x14ac:dyDescent="0.3">
      <c r="A251" s="25">
        <v>120</v>
      </c>
      <c r="B251" s="26">
        <v>1588702</v>
      </c>
      <c r="C251" s="13" t="s">
        <v>14</v>
      </c>
      <c r="D251" s="13" t="s">
        <v>56</v>
      </c>
      <c r="E251" s="27">
        <v>44728.791666666657</v>
      </c>
      <c r="F251" s="13">
        <v>12</v>
      </c>
      <c r="G251" s="13" t="s">
        <v>59</v>
      </c>
      <c r="H251" s="13" t="s">
        <v>21</v>
      </c>
      <c r="I251" s="13" t="str">
        <f>IF(Tabela53[[#This Row],[HT_Goals_A]]&lt;Tabela53[[#This Row],[HT_Goals_H]],"H",IF(Tabela53[[#This Row],[HT_Goals_A]]=Tabela53[[#This Row],[HT_Goals_H]],"D","A"))</f>
        <v>H</v>
      </c>
      <c r="J251" s="13">
        <v>2</v>
      </c>
      <c r="K251" s="13">
        <v>1</v>
      </c>
      <c r="L251" s="13">
        <v>3</v>
      </c>
      <c r="M251" s="13">
        <v>3.6</v>
      </c>
      <c r="N251" s="13">
        <v>1.85</v>
      </c>
      <c r="O251" s="13">
        <v>3.25</v>
      </c>
      <c r="P251" s="4">
        <f>((1/'Método 3'!$M251)+(1/'Método 3'!$N251)+(1/'Método 3'!$O251)-1)</f>
        <v>0.12601062601062596</v>
      </c>
      <c r="Q251" s="4">
        <f>'Método 3'!$M251*(1+'Método 3'!$P251)</f>
        <v>4.0536382536382538</v>
      </c>
      <c r="R251" s="4">
        <f>'Método 3'!$N251*(1+'Método 3'!$P251)</f>
        <v>2.0831196581196583</v>
      </c>
      <c r="S251" s="4">
        <f>'Método 3'!$O251*(1+'Método 3'!$P251)</f>
        <v>3.6595345345345343</v>
      </c>
      <c r="T251" s="4">
        <f>IF('Método 3'!$J251&gt;'Método 3'!$K251,3,IF('Método 3'!$K251='Método 3'!$J251,1,0))</f>
        <v>3</v>
      </c>
      <c r="U251" s="4">
        <f>IF('Método 3'!$J251&lt;'Método 3'!$K251,3,IF('Método 3'!$K251='Método 3'!$J251,1,0))</f>
        <v>0</v>
      </c>
      <c r="V251" s="4">
        <f>(1/'Método 3'!$Q251)*3+(1/'Método 3'!$R251)*1</f>
        <v>1.2201251410401066</v>
      </c>
      <c r="W251" s="4">
        <f>(1/'Método 3'!$S251)*3+(1/'Método 3'!$R251)*1</f>
        <v>1.2998256231408349</v>
      </c>
      <c r="X251" s="4">
        <f>COUNTIF($G$1:G250,G251)+1</f>
        <v>6</v>
      </c>
      <c r="Y251" s="4">
        <f>COUNTIF($H$1:H250,H251)+1</f>
        <v>12</v>
      </c>
      <c r="Z251" s="2">
        <f>IFERROR(AVERAGEIFS($T$1:T250,$G$1:G250,G251,$X$1:X250,"&gt;="&amp;(X251-5)),"")</f>
        <v>1.2</v>
      </c>
      <c r="AA251" s="2">
        <f>IFERROR(AVERAGEIFS($U$1:U250,$H$1:H250,H251,$Y$1:Y250,"&gt;="&amp;(Y251-5)),"")</f>
        <v>0.8</v>
      </c>
      <c r="AB251" s="2">
        <f>IFERROR(AVERAGEIFS($V$1:V250,$J$1:J250,J251,$Z$1:Z250,"&gt;="&amp;(Z251-5)),"")</f>
        <v>1.553640345931447</v>
      </c>
      <c r="AC251" s="2">
        <f>IFERROR(AVERAGEIFS($W$1:W250,$K$1:K250,K251,$AA$1:AA250,"&gt;="&amp;(AA251-5)),"")</f>
        <v>1.1252796497899453</v>
      </c>
      <c r="AD251" s="13">
        <f>Tabela53[[#This Row],[md_exPT_H_6]]-Tabela53[[#This Row],[md_exPT_A_6]]</f>
        <v>0.42836069614150163</v>
      </c>
      <c r="AE251" s="14">
        <f>IF(Tabela53[[#This Row],[HT_Goals_H]]&gt;Tabela53[[#This Row],[HT_Goals_A]],Tabela53[[#This Row],[HT_Odds_H]]-1,-1)</f>
        <v>2.6</v>
      </c>
      <c r="AF251" s="14">
        <f>IF(Tabela53[[#This Row],[HT_Goals_H]]=Tabela53[[#This Row],[HT_Goals_A]],Tabela53[[#This Row],[HT_Odds_H]]-1,-1)</f>
        <v>-1</v>
      </c>
      <c r="AG251" s="14">
        <f>IF(Tabela53[[#This Row],[HT_Goals_H]]&lt;Tabela53[[#This Row],[HT_Goals_A]],Tabela53[[#This Row],[HT_Odds_H]]-1,-1)</f>
        <v>-1</v>
      </c>
      <c r="AH25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51" s="13">
        <f>IF(AND(Tabela53[[#This Row],[Odd_real_HHT]]&gt;2.5,Tabela53[[#This Row],[Odd_real_HHT]]&lt;3.3,Tabela53[[#This Row],[xpPT_H_HT]]&gt;1.39,Tabela53[[#This Row],[xpPT_H_HT]]&lt;1.59),1,0)</f>
        <v>0</v>
      </c>
      <c r="AJ25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1" s="28">
        <f>IF(Tabela53[[#This Row],[Método 1]]=1,0,IF(Tabela53[[#This Row],[dif_xp_H_A]]&lt;=0.354,1,IF(Tabela53[[#This Row],[dif_xp_H_A]]&gt;=0.499,1,0)))</f>
        <v>0</v>
      </c>
      <c r="AL251" s="29">
        <f>IF(AND(Tabela53[[#This Row],[Método_3]]=1,Tabela53[[#This Row],[Pontos_H_HT]]=3),(Tabela53[[#This Row],[HT_Odds_H]]-1),IF(AND(Tabela53[[#This Row],[Método_3]]=1,Tabela53[[#This Row],[Pontos_H_HT]]&lt;&gt;3),(-1),0))</f>
        <v>2.6</v>
      </c>
      <c r="AM251" s="29">
        <f>IF(AND(Tabela53[[#This Row],[dif_xp_H_A]]&gt;0.354,(Tabela53[[#This Row],[dif_xp_H_A]]&lt;0.499)),1,0)</f>
        <v>1</v>
      </c>
    </row>
    <row r="252" spans="1:39" x14ac:dyDescent="0.3">
      <c r="A252" s="25">
        <v>121</v>
      </c>
      <c r="B252" s="26">
        <v>1588712</v>
      </c>
      <c r="C252" s="13" t="s">
        <v>14</v>
      </c>
      <c r="D252" s="13" t="s">
        <v>56</v>
      </c>
      <c r="E252" s="27">
        <v>44730.791666666657</v>
      </c>
      <c r="F252" s="13">
        <v>13</v>
      </c>
      <c r="G252" s="13" t="s">
        <v>27</v>
      </c>
      <c r="H252" s="13" t="s">
        <v>58</v>
      </c>
      <c r="I252" s="13" t="str">
        <f>IF(Tabela53[[#This Row],[HT_Goals_A]]&lt;Tabela53[[#This Row],[HT_Goals_H]],"H",IF(Tabela53[[#This Row],[HT_Goals_A]]=Tabela53[[#This Row],[HT_Goals_H]],"D","A"))</f>
        <v>D</v>
      </c>
      <c r="J252" s="13">
        <v>0</v>
      </c>
      <c r="K252" s="13">
        <v>0</v>
      </c>
      <c r="L252" s="13">
        <v>0</v>
      </c>
      <c r="M252" s="13">
        <v>3.4</v>
      </c>
      <c r="N252" s="13">
        <v>1.85</v>
      </c>
      <c r="O252" s="13">
        <v>3.4</v>
      </c>
      <c r="P252" s="4">
        <f>((1/'Método 3'!$M252)+(1/'Método 3'!$N252)+(1/'Método 3'!$O252)-1)</f>
        <v>0.12877583465818754</v>
      </c>
      <c r="Q252" s="4">
        <f>'Método 3'!$M252*(1+'Método 3'!$P252)</f>
        <v>3.8378378378378377</v>
      </c>
      <c r="R252" s="4">
        <f>'Método 3'!$N252*(1+'Método 3'!$P252)</f>
        <v>2.0882352941176472</v>
      </c>
      <c r="S252" s="4">
        <f>'Método 3'!$O252*(1+'Método 3'!$P252)</f>
        <v>3.8378378378378377</v>
      </c>
      <c r="T252" s="4">
        <f>IF('Método 3'!$J252&gt;'Método 3'!$K252,3,IF('Método 3'!$K252='Método 3'!$J252,1,0))</f>
        <v>1</v>
      </c>
      <c r="U252" s="4">
        <f>IF('Método 3'!$J252&lt;'Método 3'!$K252,3,IF('Método 3'!$K252='Método 3'!$J252,1,0))</f>
        <v>1</v>
      </c>
      <c r="V252" s="4">
        <f>(1/'Método 3'!$Q252)*3+(1/'Método 3'!$R252)*1</f>
        <v>1.26056338028169</v>
      </c>
      <c r="W252" s="4">
        <f>(1/'Método 3'!$S252)*3+(1/'Método 3'!$R252)*1</f>
        <v>1.26056338028169</v>
      </c>
      <c r="X252" s="4">
        <f>COUNTIF($G$1:G251,G252)+1</f>
        <v>13</v>
      </c>
      <c r="Y252" s="4">
        <f>COUNTIF($H$1:H251,H252)+1</f>
        <v>8</v>
      </c>
      <c r="Z252" s="2">
        <f>IFERROR(AVERAGEIFS($T$1:T251,$G$1:G251,G252,$X$1:X251,"&gt;="&amp;(X252-5)),"")</f>
        <v>1.2</v>
      </c>
      <c r="AA252" s="2">
        <f>IFERROR(AVERAGEIFS($U$1:U251,$H$1:H251,H252,$Y$1:Y251,"&gt;="&amp;(Y252-5)),"")</f>
        <v>2</v>
      </c>
      <c r="AB252" s="2">
        <f>IFERROR(AVERAGEIFS($V$1:V251,$J$1:J251,J252,$Z$1:Z251,"&gt;="&amp;(Z252-5)),"")</f>
        <v>1.4013938646580539</v>
      </c>
      <c r="AC252" s="2">
        <f>IFERROR(AVERAGEIFS($W$1:W251,$K$1:K251,K252,$AA$1:AA251,"&gt;="&amp;(AA252-5)),"")</f>
        <v>1.0896985442272054</v>
      </c>
      <c r="AD252" s="13">
        <f>Tabela53[[#This Row],[md_exPT_H_6]]-Tabela53[[#This Row],[md_exPT_A_6]]</f>
        <v>0.31169532043084858</v>
      </c>
      <c r="AE252" s="14">
        <f>IF(Tabela53[[#This Row],[HT_Goals_H]]&gt;Tabela53[[#This Row],[HT_Goals_A]],Tabela53[[#This Row],[HT_Odds_H]]-1,-1)</f>
        <v>-1</v>
      </c>
      <c r="AF252" s="14">
        <f>IF(Tabela53[[#This Row],[HT_Goals_H]]=Tabela53[[#This Row],[HT_Goals_A]],Tabela53[[#This Row],[HT_Odds_H]]-1,-1)</f>
        <v>2.4</v>
      </c>
      <c r="AG252" s="14">
        <f>IF(Tabela53[[#This Row],[HT_Goals_H]]&lt;Tabela53[[#This Row],[HT_Goals_A]],Tabela53[[#This Row],[HT_Odds_H]]-1,-1)</f>
        <v>-1</v>
      </c>
      <c r="AH25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52" s="13">
        <f>IF(AND(Tabela53[[#This Row],[Odd_real_HHT]]&gt;2.5,Tabela53[[#This Row],[Odd_real_HHT]]&lt;3.3,Tabela53[[#This Row],[xpPT_H_HT]]&gt;1.39,Tabela53[[#This Row],[xpPT_H_HT]]&lt;1.59),1,0)</f>
        <v>0</v>
      </c>
      <c r="AJ252" s="28">
        <f>IF(AND(Tabela53[[#This Row],[Método_2]]=1,Tabela53[[#This Row],[Pontos_H_HT]]=1),(Tabela53[[#This Row],[HT_Odds_D]]-1),IF(AND(Tabela53[[#This Row],[Método_2]]=1,Tabela53[[#This Row],[Pontos_H_HT]]&lt;&gt;1),(-1),0))</f>
        <v>0.85000000000000009</v>
      </c>
      <c r="AK252" s="28">
        <f>IF(Tabela53[[#This Row],[Método 1]]=1,0,IF(Tabela53[[#This Row],[dif_xp_H_A]]&lt;=0.354,1,IF(Tabela53[[#This Row],[dif_xp_H_A]]&gt;=0.499,1,0)))</f>
        <v>1</v>
      </c>
      <c r="AL25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52" s="29">
        <f>IF(AND(Tabela53[[#This Row],[dif_xp_H_A]]&gt;0.354,(Tabela53[[#This Row],[dif_xp_H_A]]&lt;0.499)),1,0)</f>
        <v>0</v>
      </c>
    </row>
    <row r="253" spans="1:39" x14ac:dyDescent="0.3">
      <c r="A253" s="25">
        <v>122</v>
      </c>
      <c r="B253" s="26">
        <v>1588708</v>
      </c>
      <c r="C253" s="13" t="s">
        <v>14</v>
      </c>
      <c r="D253" s="13" t="s">
        <v>56</v>
      </c>
      <c r="E253" s="27">
        <v>44730.875</v>
      </c>
      <c r="F253" s="13">
        <v>13</v>
      </c>
      <c r="G253" s="13" t="s">
        <v>31</v>
      </c>
      <c r="H253" s="13" t="s">
        <v>19</v>
      </c>
      <c r="I253" s="13" t="str">
        <f>IF(Tabela53[[#This Row],[HT_Goals_A]]&lt;Tabela53[[#This Row],[HT_Goals_H]],"H",IF(Tabela53[[#This Row],[HT_Goals_A]]=Tabela53[[#This Row],[HT_Goals_H]],"D","A"))</f>
        <v>H</v>
      </c>
      <c r="J253" s="13">
        <v>2</v>
      </c>
      <c r="K253" s="13">
        <v>1</v>
      </c>
      <c r="L253" s="13">
        <v>3</v>
      </c>
      <c r="M253" s="13">
        <v>2.85</v>
      </c>
      <c r="N253" s="13">
        <v>1.98</v>
      </c>
      <c r="O253" s="13">
        <v>3.9</v>
      </c>
      <c r="P253" s="4">
        <f>((1/'Método 3'!$M253)+(1/'Método 3'!$N253)+(1/'Método 3'!$O253)-1)</f>
        <v>0.1123379544432177</v>
      </c>
      <c r="Q253" s="4">
        <f>'Método 3'!$M253*(1+'Método 3'!$P253)</f>
        <v>3.1701631701631707</v>
      </c>
      <c r="R253" s="4">
        <f>'Método 3'!$N253*(1+'Método 3'!$P253)</f>
        <v>2.2024291497975712</v>
      </c>
      <c r="S253" s="4">
        <f>'Método 3'!$O253*(1+'Método 3'!$P253)</f>
        <v>4.3381180223285494</v>
      </c>
      <c r="T253" s="4">
        <f>IF('Método 3'!$J253&gt;'Método 3'!$K253,3,IF('Método 3'!$K253='Método 3'!$J253,1,0))</f>
        <v>3</v>
      </c>
      <c r="U253" s="4">
        <f>IF('Método 3'!$J253&lt;'Método 3'!$K253,3,IF('Método 3'!$K253='Método 3'!$J253,1,0))</f>
        <v>0</v>
      </c>
      <c r="V253" s="4">
        <f>(1/'Método 3'!$Q253)*3+(1/'Método 3'!$R253)*1</f>
        <v>1.4003676470588231</v>
      </c>
      <c r="W253" s="4">
        <f>(1/'Método 3'!$S253)*3+(1/'Método 3'!$R253)*1</f>
        <v>1.1455882352941176</v>
      </c>
      <c r="X253" s="4">
        <f>COUNTIF($G$1:G252,G253)+1</f>
        <v>14</v>
      </c>
      <c r="Y253" s="4">
        <f>COUNTIF($H$1:H252,H253)+1</f>
        <v>12</v>
      </c>
      <c r="Z253" s="2">
        <f>IFERROR(AVERAGEIFS($T$1:T252,$G$1:G252,G253,$X$1:X252,"&gt;="&amp;(X253-5)),"")</f>
        <v>1.8</v>
      </c>
      <c r="AA253" s="2">
        <f>IFERROR(AVERAGEIFS($U$1:U252,$H$1:H252,H253,$Y$1:Y252,"&gt;="&amp;(Y253-5)),"")</f>
        <v>1.6</v>
      </c>
      <c r="AB253" s="2">
        <f>IFERROR(AVERAGEIFS($V$1:V252,$J$1:J252,J253,$Z$1:Z252,"&gt;="&amp;(Z253-5)),"")</f>
        <v>1.5402997377357934</v>
      </c>
      <c r="AC253" s="2">
        <f>IFERROR(AVERAGEIFS($W$1:W252,$K$1:K252,K253,$AA$1:AA252,"&gt;="&amp;(AA253-5)),"")</f>
        <v>1.1273331318293676</v>
      </c>
      <c r="AD253" s="13">
        <f>Tabela53[[#This Row],[md_exPT_H_6]]-Tabela53[[#This Row],[md_exPT_A_6]]</f>
        <v>0.41296660590642587</v>
      </c>
      <c r="AE253" s="14">
        <f>IF(Tabela53[[#This Row],[HT_Goals_H]]&gt;Tabela53[[#This Row],[HT_Goals_A]],Tabela53[[#This Row],[HT_Odds_H]]-1,-1)</f>
        <v>1.85</v>
      </c>
      <c r="AF253" s="14">
        <f>IF(Tabela53[[#This Row],[HT_Goals_H]]=Tabela53[[#This Row],[HT_Goals_A]],Tabela53[[#This Row],[HT_Odds_H]]-1,-1)</f>
        <v>-1</v>
      </c>
      <c r="AG253" s="14">
        <f>IF(Tabela53[[#This Row],[HT_Goals_H]]&lt;Tabela53[[#This Row],[HT_Goals_A]],Tabela53[[#This Row],[HT_Odds_H]]-1,-1)</f>
        <v>-1</v>
      </c>
      <c r="AH253" s="20">
        <f>IF(AND(Tabela53[[#This Row],[Método 1]]=1,Tabela53[[#This Row],[Pontos_H_HT]]=3),(Tabela53[[#This Row],[HT_Odds_H]]-1),IF(AND(Tabela53[[#This Row],[Método 1]]=1,Tabela53[[#This Row],[Pontos_H_HT]]&lt;&gt;3),(-1),0))</f>
        <v>1.85</v>
      </c>
      <c r="AI253" s="13">
        <f>IF(AND(Tabela53[[#This Row],[Odd_real_HHT]]&gt;2.5,Tabela53[[#This Row],[Odd_real_HHT]]&lt;3.3,Tabela53[[#This Row],[xpPT_H_HT]]&gt;1.39,Tabela53[[#This Row],[xpPT_H_HT]]&lt;1.59),1,0)</f>
        <v>1</v>
      </c>
      <c r="AJ25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3" s="28">
        <f>IF(Tabela53[[#This Row],[Método 1]]=1,0,IF(Tabela53[[#This Row],[dif_xp_H_A]]&lt;=0.354,1,IF(Tabela53[[#This Row],[dif_xp_H_A]]&gt;=0.499,1,0)))</f>
        <v>0</v>
      </c>
      <c r="AL253" s="29">
        <f>IF(AND(Tabela53[[#This Row],[Método_3]]=1,Tabela53[[#This Row],[Pontos_H_HT]]=3),(Tabela53[[#This Row],[HT_Odds_H]]-1),IF(AND(Tabela53[[#This Row],[Método_3]]=1,Tabela53[[#This Row],[Pontos_H_HT]]&lt;&gt;3),(-1),0))</f>
        <v>1.85</v>
      </c>
      <c r="AM253" s="29">
        <f>IF(AND(Tabela53[[#This Row],[dif_xp_H_A]]&gt;0.354,(Tabela53[[#This Row],[dif_xp_H_A]]&lt;0.499)),1,0)</f>
        <v>1</v>
      </c>
    </row>
    <row r="254" spans="1:39" x14ac:dyDescent="0.3">
      <c r="A254" s="25">
        <v>123</v>
      </c>
      <c r="B254" s="26">
        <v>1588704</v>
      </c>
      <c r="C254" s="13" t="s">
        <v>14</v>
      </c>
      <c r="D254" s="13" t="s">
        <v>56</v>
      </c>
      <c r="E254" s="27">
        <v>44731.666666666657</v>
      </c>
      <c r="F254" s="13">
        <v>13</v>
      </c>
      <c r="G254" s="13" t="s">
        <v>22</v>
      </c>
      <c r="H254" s="13" t="s">
        <v>23</v>
      </c>
      <c r="I254" s="13" t="str">
        <f>IF(Tabela53[[#This Row],[HT_Goals_A]]&lt;Tabela53[[#This Row],[HT_Goals_H]],"H",IF(Tabela53[[#This Row],[HT_Goals_A]]=Tabela53[[#This Row],[HT_Goals_H]],"D","A"))</f>
        <v>H</v>
      </c>
      <c r="J254" s="13">
        <v>1</v>
      </c>
      <c r="K254" s="13">
        <v>0</v>
      </c>
      <c r="L254" s="13">
        <v>1</v>
      </c>
      <c r="M254" s="13">
        <v>2.8</v>
      </c>
      <c r="N254" s="13">
        <v>2</v>
      </c>
      <c r="O254" s="13">
        <v>3.75</v>
      </c>
      <c r="P254" s="4">
        <f>((1/'Método 3'!$M254)+(1/'Método 3'!$N254)+(1/'Método 3'!$O254)-1)</f>
        <v>0.12380952380952381</v>
      </c>
      <c r="Q254" s="4">
        <f>'Método 3'!$M254*(1+'Método 3'!$P254)</f>
        <v>3.1466666666666665</v>
      </c>
      <c r="R254" s="4">
        <f>'Método 3'!$N254*(1+'Método 3'!$P254)</f>
        <v>2.2476190476190476</v>
      </c>
      <c r="S254" s="4">
        <f>'Método 3'!$O254*(1+'Método 3'!$P254)</f>
        <v>4.2142857142857144</v>
      </c>
      <c r="T254" s="4">
        <f>IF('Método 3'!$J254&gt;'Método 3'!$K254,3,IF('Método 3'!$K254='Método 3'!$J254,1,0))</f>
        <v>3</v>
      </c>
      <c r="U254" s="4">
        <f>IF('Método 3'!$J254&lt;'Método 3'!$K254,3,IF('Método 3'!$K254='Método 3'!$J254,1,0))</f>
        <v>0</v>
      </c>
      <c r="V254" s="4">
        <f>(1/'Método 3'!$Q254)*3+(1/'Método 3'!$R254)*1</f>
        <v>1.3983050847457628</v>
      </c>
      <c r="W254" s="4">
        <f>(1/'Método 3'!$S254)*3+(1/'Método 3'!$R254)*1</f>
        <v>1.1567796610169492</v>
      </c>
      <c r="X254" s="4">
        <f>COUNTIF($G$1:G253,G254)+1</f>
        <v>13</v>
      </c>
      <c r="Y254" s="4">
        <f>COUNTIF($H$1:H253,H254)+1</f>
        <v>13</v>
      </c>
      <c r="Z254" s="2">
        <f>IFERROR(AVERAGEIFS($T$1:T253,$G$1:G253,G254,$X$1:X253,"&gt;="&amp;(X254-5)),"")</f>
        <v>1.8</v>
      </c>
      <c r="AA254" s="2">
        <f>IFERROR(AVERAGEIFS($U$1:U253,$H$1:H253,H254,$Y$1:Y253,"&gt;="&amp;(Y254-5)),"")</f>
        <v>0.8</v>
      </c>
      <c r="AB254" s="2">
        <f>IFERROR(AVERAGEIFS($V$1:V253,$J$1:J253,J254,$Z$1:Z253,"&gt;="&amp;(Z254-5)),"")</f>
        <v>1.4676500294252428</v>
      </c>
      <c r="AC254" s="2">
        <f>IFERROR(AVERAGEIFS($W$1:W253,$K$1:K253,K254,$AA$1:AA253,"&gt;="&amp;(AA254-5)),"")</f>
        <v>1.0910128891199322</v>
      </c>
      <c r="AD254" s="13">
        <f>Tabela53[[#This Row],[md_exPT_H_6]]-Tabela53[[#This Row],[md_exPT_A_6]]</f>
        <v>0.37663714030531059</v>
      </c>
      <c r="AE254" s="14">
        <f>IF(Tabela53[[#This Row],[HT_Goals_H]]&gt;Tabela53[[#This Row],[HT_Goals_A]],Tabela53[[#This Row],[HT_Odds_H]]-1,-1)</f>
        <v>1.7999999999999998</v>
      </c>
      <c r="AF254" s="14">
        <f>IF(Tabela53[[#This Row],[HT_Goals_H]]=Tabela53[[#This Row],[HT_Goals_A]],Tabela53[[#This Row],[HT_Odds_H]]-1,-1)</f>
        <v>-1</v>
      </c>
      <c r="AG254" s="14">
        <f>IF(Tabela53[[#This Row],[HT_Goals_H]]&lt;Tabela53[[#This Row],[HT_Goals_A]],Tabela53[[#This Row],[HT_Odds_H]]-1,-1)</f>
        <v>-1</v>
      </c>
      <c r="AH254" s="20">
        <f>IF(AND(Tabela53[[#This Row],[Método 1]]=1,Tabela53[[#This Row],[Pontos_H_HT]]=3),(Tabela53[[#This Row],[HT_Odds_H]]-1),IF(AND(Tabela53[[#This Row],[Método 1]]=1,Tabela53[[#This Row],[Pontos_H_HT]]&lt;&gt;3),(-1),0))</f>
        <v>1.7999999999999998</v>
      </c>
      <c r="AI254" s="13">
        <f>IF(AND(Tabela53[[#This Row],[Odd_real_HHT]]&gt;2.5,Tabela53[[#This Row],[Odd_real_HHT]]&lt;3.3,Tabela53[[#This Row],[xpPT_H_HT]]&gt;1.39,Tabela53[[#This Row],[xpPT_H_HT]]&lt;1.59),1,0)</f>
        <v>1</v>
      </c>
      <c r="AJ25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4" s="28">
        <f>IF(Tabela53[[#This Row],[Método 1]]=1,0,IF(Tabela53[[#This Row],[dif_xp_H_A]]&lt;=0.354,1,IF(Tabela53[[#This Row],[dif_xp_H_A]]&gt;=0.499,1,0)))</f>
        <v>0</v>
      </c>
      <c r="AL254" s="29">
        <f>IF(AND(Tabela53[[#This Row],[Método_3]]=1,Tabela53[[#This Row],[Pontos_H_HT]]=3),(Tabela53[[#This Row],[HT_Odds_H]]-1),IF(AND(Tabela53[[#This Row],[Método_3]]=1,Tabela53[[#This Row],[Pontos_H_HT]]&lt;&gt;3),(-1),0))</f>
        <v>1.7999999999999998</v>
      </c>
      <c r="AM254" s="29">
        <f>IF(AND(Tabela53[[#This Row],[dif_xp_H_A]]&gt;0.354,(Tabela53[[#This Row],[dif_xp_H_A]]&lt;0.499)),1,0)</f>
        <v>1</v>
      </c>
    </row>
    <row r="255" spans="1:39" x14ac:dyDescent="0.3">
      <c r="A255" s="25">
        <v>124</v>
      </c>
      <c r="B255" s="26">
        <v>1588713</v>
      </c>
      <c r="C255" s="13" t="s">
        <v>14</v>
      </c>
      <c r="D255" s="13" t="s">
        <v>56</v>
      </c>
      <c r="E255" s="27">
        <v>44731.666666666657</v>
      </c>
      <c r="F255" s="13">
        <v>13</v>
      </c>
      <c r="G255" s="13" t="s">
        <v>33</v>
      </c>
      <c r="H255" s="13" t="s">
        <v>20</v>
      </c>
      <c r="I255" s="13" t="str">
        <f>IF(Tabela53[[#This Row],[HT_Goals_A]]&lt;Tabela53[[#This Row],[HT_Goals_H]],"H",IF(Tabela53[[#This Row],[HT_Goals_A]]=Tabela53[[#This Row],[HT_Goals_H]],"D","A"))</f>
        <v>D</v>
      </c>
      <c r="J255" s="13">
        <v>0</v>
      </c>
      <c r="K255" s="13">
        <v>0</v>
      </c>
      <c r="L255" s="13">
        <v>0</v>
      </c>
      <c r="M255" s="13">
        <v>2.95</v>
      </c>
      <c r="N255" s="13">
        <v>1.98</v>
      </c>
      <c r="O255" s="13">
        <v>3.7</v>
      </c>
      <c r="P255" s="4">
        <f>((1/'Método 3'!$M255)+(1/'Método 3'!$N255)+(1/'Método 3'!$O255)-1)</f>
        <v>0.11430382616823298</v>
      </c>
      <c r="Q255" s="4">
        <f>'Método 3'!$M255*(1+'Método 3'!$P255)</f>
        <v>3.2871962871962874</v>
      </c>
      <c r="R255" s="4">
        <f>'Método 3'!$N255*(1+'Método 3'!$P255)</f>
        <v>2.2063215758131012</v>
      </c>
      <c r="S255" s="4">
        <f>'Método 3'!$O255*(1+'Método 3'!$P255)</f>
        <v>4.1229241568224619</v>
      </c>
      <c r="T255" s="4">
        <f>IF('Método 3'!$J255&gt;'Método 3'!$K255,3,IF('Método 3'!$K255='Método 3'!$J255,1,0))</f>
        <v>1</v>
      </c>
      <c r="U255" s="4">
        <f>IF('Método 3'!$J255&lt;'Método 3'!$K255,3,IF('Método 3'!$K255='Método 3'!$J255,1,0))</f>
        <v>1</v>
      </c>
      <c r="V255" s="4">
        <f>(1/'Método 3'!$Q255)*3+(1/'Método 3'!$R255)*1</f>
        <v>1.3658749273316169</v>
      </c>
      <c r="W255" s="4">
        <f>(1/'Método 3'!$S255)*3+(1/'Método 3'!$R255)*1</f>
        <v>1.1808819865459679</v>
      </c>
      <c r="X255" s="4">
        <f>COUNTIF($G$1:G254,G255)+1</f>
        <v>13</v>
      </c>
      <c r="Y255" s="4">
        <f>COUNTIF($H$1:H254,H255)+1</f>
        <v>13</v>
      </c>
      <c r="Z255" s="2">
        <f>IFERROR(AVERAGEIFS($T$1:T254,$G$1:G254,G255,$X$1:X254,"&gt;="&amp;(X255-5)),"")</f>
        <v>1.2</v>
      </c>
      <c r="AA255" s="2">
        <f>IFERROR(AVERAGEIFS($U$1:U254,$H$1:H254,H255,$Y$1:Y254,"&gt;="&amp;(Y255-5)),"")</f>
        <v>0.8</v>
      </c>
      <c r="AB255" s="2">
        <f>IFERROR(AVERAGEIFS($V$1:V254,$J$1:J254,J255,$Z$1:Z254,"&gt;="&amp;(Z255-5)),"")</f>
        <v>1.4000776919068731</v>
      </c>
      <c r="AC255" s="2">
        <f>IFERROR(AVERAGEIFS($W$1:W254,$K$1:K254,K255,$AA$1:AA254,"&gt;="&amp;(AA255-5)),"")</f>
        <v>1.091514925546627</v>
      </c>
      <c r="AD255" s="13">
        <f>Tabela53[[#This Row],[md_exPT_H_6]]-Tabela53[[#This Row],[md_exPT_A_6]]</f>
        <v>0.30856276636024615</v>
      </c>
      <c r="AE255" s="14">
        <f>IF(Tabela53[[#This Row],[HT_Goals_H]]&gt;Tabela53[[#This Row],[HT_Goals_A]],Tabela53[[#This Row],[HT_Odds_H]]-1,-1)</f>
        <v>-1</v>
      </c>
      <c r="AF255" s="14">
        <f>IF(Tabela53[[#This Row],[HT_Goals_H]]=Tabela53[[#This Row],[HT_Goals_A]],Tabela53[[#This Row],[HT_Odds_H]]-1,-1)</f>
        <v>1.9500000000000002</v>
      </c>
      <c r="AG255" s="14">
        <f>IF(Tabela53[[#This Row],[HT_Goals_H]]&lt;Tabela53[[#This Row],[HT_Goals_A]],Tabela53[[#This Row],[HT_Odds_H]]-1,-1)</f>
        <v>-1</v>
      </c>
      <c r="AH25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55" s="13">
        <f>IF(AND(Tabela53[[#This Row],[Odd_real_HHT]]&gt;2.5,Tabela53[[#This Row],[Odd_real_HHT]]&lt;3.3,Tabela53[[#This Row],[xpPT_H_HT]]&gt;1.39,Tabela53[[#This Row],[xpPT_H_HT]]&lt;1.59),1,0)</f>
        <v>0</v>
      </c>
      <c r="AJ255" s="28">
        <f>IF(AND(Tabela53[[#This Row],[Método_2]]=1,Tabela53[[#This Row],[Pontos_H_HT]]=1),(Tabela53[[#This Row],[HT_Odds_D]]-1),IF(AND(Tabela53[[#This Row],[Método_2]]=1,Tabela53[[#This Row],[Pontos_H_HT]]&lt;&gt;1),(-1),0))</f>
        <v>0.98</v>
      </c>
      <c r="AK255" s="28">
        <f>IF(Tabela53[[#This Row],[Método 1]]=1,0,IF(Tabela53[[#This Row],[dif_xp_H_A]]&lt;=0.354,1,IF(Tabela53[[#This Row],[dif_xp_H_A]]&gt;=0.499,1,0)))</f>
        <v>1</v>
      </c>
      <c r="AL25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55" s="29">
        <f>IF(AND(Tabela53[[#This Row],[dif_xp_H_A]]&gt;0.354,(Tabela53[[#This Row],[dif_xp_H_A]]&lt;0.499)),1,0)</f>
        <v>0</v>
      </c>
    </row>
    <row r="256" spans="1:39" x14ac:dyDescent="0.3">
      <c r="A256" s="25">
        <v>125</v>
      </c>
      <c r="B256" s="26">
        <v>1588707</v>
      </c>
      <c r="C256" s="13" t="s">
        <v>14</v>
      </c>
      <c r="D256" s="13" t="s">
        <v>56</v>
      </c>
      <c r="E256" s="27">
        <v>44731.666666666657</v>
      </c>
      <c r="F256" s="13">
        <v>13</v>
      </c>
      <c r="G256" s="13" t="s">
        <v>24</v>
      </c>
      <c r="H256" s="13" t="s">
        <v>34</v>
      </c>
      <c r="I256" s="13" t="str">
        <f>IF(Tabela53[[#This Row],[HT_Goals_A]]&lt;Tabela53[[#This Row],[HT_Goals_H]],"H",IF(Tabela53[[#This Row],[HT_Goals_A]]=Tabela53[[#This Row],[HT_Goals_H]],"D","A"))</f>
        <v>H</v>
      </c>
      <c r="J256" s="13">
        <v>1</v>
      </c>
      <c r="K256" s="13">
        <v>0</v>
      </c>
      <c r="L256" s="13">
        <v>1</v>
      </c>
      <c r="M256" s="13">
        <v>2.2999999999999998</v>
      </c>
      <c r="N256" s="13">
        <v>1.93</v>
      </c>
      <c r="O256" s="13">
        <v>6.25</v>
      </c>
      <c r="P256" s="4">
        <f>((1/'Método 3'!$M256)+(1/'Método 3'!$N256)+(1/'Método 3'!$O256)-1)</f>
        <v>0.11291732372155905</v>
      </c>
      <c r="Q256" s="4">
        <f>'Método 3'!$M256*(1+'Método 3'!$P256)</f>
        <v>2.5597098445595856</v>
      </c>
      <c r="R256" s="4">
        <f>'Método 3'!$N256*(1+'Método 3'!$P256)</f>
        <v>2.1479304347826087</v>
      </c>
      <c r="S256" s="4">
        <f>'Método 3'!$O256*(1+'Método 3'!$P256)</f>
        <v>6.9557332732597441</v>
      </c>
      <c r="T256" s="4">
        <f>IF('Método 3'!$J256&gt;'Método 3'!$K256,3,IF('Método 3'!$K256='Método 3'!$J256,1,0))</f>
        <v>3</v>
      </c>
      <c r="U256" s="4">
        <f>IF('Método 3'!$J256&lt;'Método 3'!$K256,3,IF('Método 3'!$K256='Método 3'!$J256,1,0))</f>
        <v>0</v>
      </c>
      <c r="V256" s="4">
        <f>(1/'Método 3'!$Q256)*3+(1/'Método 3'!$R256)*1</f>
        <v>1.6375722636956906</v>
      </c>
      <c r="W256" s="4">
        <f>(1/'Método 3'!$S256)*3+(1/'Método 3'!$R256)*1</f>
        <v>0.8968633102845206</v>
      </c>
      <c r="X256" s="4">
        <f>COUNTIF($G$1:G255,G256)+1</f>
        <v>12</v>
      </c>
      <c r="Y256" s="4">
        <f>COUNTIF($H$1:H255,H256)+1</f>
        <v>14</v>
      </c>
      <c r="Z256" s="2">
        <f>IFERROR(AVERAGEIFS($T$1:T255,$G$1:G255,G256,$X$1:X255,"&gt;="&amp;(X256-5)),"")</f>
        <v>1.6</v>
      </c>
      <c r="AA256" s="2">
        <f>IFERROR(AVERAGEIFS($U$1:U255,$H$1:H255,H256,$Y$1:Y255,"&gt;="&amp;(Y256-5)),"")</f>
        <v>0.6</v>
      </c>
      <c r="AB256" s="2">
        <f>IFERROR(AVERAGEIFS($V$1:V255,$J$1:J255,J256,$Z$1:Z255,"&gt;="&amp;(Z256-5)),"")</f>
        <v>1.4668879970661277</v>
      </c>
      <c r="AC256" s="2">
        <f>IFERROR(AVERAGEIFS($W$1:W255,$K$1:K255,K256,$AA$1:AA255,"&gt;="&amp;(AA256-5)),"")</f>
        <v>1.0921919487360159</v>
      </c>
      <c r="AD256" s="13">
        <f>Tabela53[[#This Row],[md_exPT_H_6]]-Tabela53[[#This Row],[md_exPT_A_6]]</f>
        <v>0.37469604833011183</v>
      </c>
      <c r="AE256" s="14">
        <f>IF(Tabela53[[#This Row],[HT_Goals_H]]&gt;Tabela53[[#This Row],[HT_Goals_A]],Tabela53[[#This Row],[HT_Odds_H]]-1,-1)</f>
        <v>1.2999999999999998</v>
      </c>
      <c r="AF256" s="14">
        <f>IF(Tabela53[[#This Row],[HT_Goals_H]]=Tabela53[[#This Row],[HT_Goals_A]],Tabela53[[#This Row],[HT_Odds_H]]-1,-1)</f>
        <v>-1</v>
      </c>
      <c r="AG256" s="14">
        <f>IF(Tabela53[[#This Row],[HT_Goals_H]]&lt;Tabela53[[#This Row],[HT_Goals_A]],Tabela53[[#This Row],[HT_Odds_H]]-1,-1)</f>
        <v>-1</v>
      </c>
      <c r="AH25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56" s="13">
        <f>IF(AND(Tabela53[[#This Row],[Odd_real_HHT]]&gt;2.5,Tabela53[[#This Row],[Odd_real_HHT]]&lt;3.3,Tabela53[[#This Row],[xpPT_H_HT]]&gt;1.39,Tabela53[[#This Row],[xpPT_H_HT]]&lt;1.59),1,0)</f>
        <v>0</v>
      </c>
      <c r="AJ25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6" s="28">
        <f>IF(Tabela53[[#This Row],[Método 1]]=1,0,IF(Tabela53[[#This Row],[dif_xp_H_A]]&lt;=0.354,1,IF(Tabela53[[#This Row],[dif_xp_H_A]]&gt;=0.499,1,0)))</f>
        <v>0</v>
      </c>
      <c r="AL256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256" s="29">
        <f>IF(AND(Tabela53[[#This Row],[dif_xp_H_A]]&gt;0.354,(Tabela53[[#This Row],[dif_xp_H_A]]&lt;0.499)),1,0)</f>
        <v>1</v>
      </c>
    </row>
    <row r="257" spans="1:39" x14ac:dyDescent="0.3">
      <c r="A257" s="25">
        <v>126</v>
      </c>
      <c r="B257" s="26">
        <v>1588709</v>
      </c>
      <c r="C257" s="13" t="s">
        <v>14</v>
      </c>
      <c r="D257" s="13" t="s">
        <v>56</v>
      </c>
      <c r="E257" s="27">
        <v>44731.75</v>
      </c>
      <c r="F257" s="13">
        <v>13</v>
      </c>
      <c r="G257" s="13" t="s">
        <v>30</v>
      </c>
      <c r="H257" s="13" t="s">
        <v>18</v>
      </c>
      <c r="I257" s="13" t="str">
        <f>IF(Tabela53[[#This Row],[HT_Goals_A]]&lt;Tabela53[[#This Row],[HT_Goals_H]],"H",IF(Tabela53[[#This Row],[HT_Goals_A]]=Tabela53[[#This Row],[HT_Goals_H]],"D","A"))</f>
        <v>H</v>
      </c>
      <c r="J257" s="13">
        <v>2</v>
      </c>
      <c r="K257" s="13">
        <v>1</v>
      </c>
      <c r="L257" s="13">
        <v>3</v>
      </c>
      <c r="M257" s="13">
        <v>2.5299999999999998</v>
      </c>
      <c r="N257" s="13">
        <v>2.1800000000000002</v>
      </c>
      <c r="O257" s="13">
        <v>5.22</v>
      </c>
      <c r="P257" s="4">
        <f>((1/'Método 3'!$M257)+(1/'Método 3'!$N257)+(1/'Método 3'!$O257)-1)</f>
        <v>4.5543394552376437E-2</v>
      </c>
      <c r="Q257" s="4">
        <f>'Método 3'!$M257*(1+'Método 3'!$P257)</f>
        <v>2.6452247882175124</v>
      </c>
      <c r="R257" s="4">
        <f>'Método 3'!$N257*(1+'Método 3'!$P257)</f>
        <v>2.2792846001241807</v>
      </c>
      <c r="S257" s="4">
        <f>'Método 3'!$O257*(1+'Método 3'!$P257)</f>
        <v>5.4577365195634044</v>
      </c>
      <c r="T257" s="4">
        <f>IF('Método 3'!$J257&gt;'Método 3'!$K257,3,IF('Método 3'!$K257='Método 3'!$J257,1,0))</f>
        <v>3</v>
      </c>
      <c r="U257" s="4">
        <f>IF('Método 3'!$J257&lt;'Método 3'!$K257,3,IF('Método 3'!$K257='Método 3'!$J257,1,0))</f>
        <v>0</v>
      </c>
      <c r="V257" s="4">
        <f>(1/'Método 3'!$Q257)*3+(1/'Método 3'!$R257)*1</f>
        <v>1.5728532702580589</v>
      </c>
      <c r="W257" s="4">
        <f>(1/'Método 3'!$S257)*3+(1/'Método 3'!$R257)*1</f>
        <v>0.98841257607569022</v>
      </c>
      <c r="X257" s="4">
        <f>COUNTIF($G$1:G256,G257)+1</f>
        <v>12</v>
      </c>
      <c r="Y257" s="4">
        <f>COUNTIF($H$1:H256,H257)+1</f>
        <v>13</v>
      </c>
      <c r="Z257" s="2">
        <f>IFERROR(AVERAGEIFS($T$1:T256,$G$1:G256,G257,$X$1:X256,"&gt;="&amp;(X257-5)),"")</f>
        <v>2.2000000000000002</v>
      </c>
      <c r="AA257" s="2">
        <f>IFERROR(AVERAGEIFS($U$1:U256,$H$1:H256,H257,$Y$1:Y256,"&gt;="&amp;(Y257-5)),"")</f>
        <v>0.4</v>
      </c>
      <c r="AB257" s="2">
        <f>IFERROR(AVERAGEIFS($V$1:V256,$J$1:J256,J257,$Z$1:Z256,"&gt;="&amp;(Z257-5)),"")</f>
        <v>1.5349177342482176</v>
      </c>
      <c r="AC257" s="2">
        <f>IFERROR(AVERAGEIFS($W$1:W256,$K$1:K256,K257,$AA$1:AA256,"&gt;="&amp;(AA257-5)),"")</f>
        <v>1.1275454004743064</v>
      </c>
      <c r="AD257" s="13">
        <f>Tabela53[[#This Row],[md_exPT_H_6]]-Tabela53[[#This Row],[md_exPT_A_6]]</f>
        <v>0.40737233377391124</v>
      </c>
      <c r="AE257" s="14">
        <f>IF(Tabela53[[#This Row],[HT_Goals_H]]&gt;Tabela53[[#This Row],[HT_Goals_A]],Tabela53[[#This Row],[HT_Odds_H]]-1,-1)</f>
        <v>1.5299999999999998</v>
      </c>
      <c r="AF257" s="14">
        <f>IF(Tabela53[[#This Row],[HT_Goals_H]]=Tabela53[[#This Row],[HT_Goals_A]],Tabela53[[#This Row],[HT_Odds_H]]-1,-1)</f>
        <v>-1</v>
      </c>
      <c r="AG257" s="14">
        <f>IF(Tabela53[[#This Row],[HT_Goals_H]]&lt;Tabela53[[#This Row],[HT_Goals_A]],Tabela53[[#This Row],[HT_Odds_H]]-1,-1)</f>
        <v>-1</v>
      </c>
      <c r="AH257" s="20">
        <f>IF(AND(Tabela53[[#This Row],[Método 1]]=1,Tabela53[[#This Row],[Pontos_H_HT]]=3),(Tabela53[[#This Row],[HT_Odds_H]]-1),IF(AND(Tabela53[[#This Row],[Método 1]]=1,Tabela53[[#This Row],[Pontos_H_HT]]&lt;&gt;3),(-1),0))</f>
        <v>1.5299999999999998</v>
      </c>
      <c r="AI257" s="13">
        <f>IF(AND(Tabela53[[#This Row],[Odd_real_HHT]]&gt;2.5,Tabela53[[#This Row],[Odd_real_HHT]]&lt;3.3,Tabela53[[#This Row],[xpPT_H_HT]]&gt;1.39,Tabela53[[#This Row],[xpPT_H_HT]]&lt;1.59),1,0)</f>
        <v>1</v>
      </c>
      <c r="AJ25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7" s="28">
        <f>IF(Tabela53[[#This Row],[Método 1]]=1,0,IF(Tabela53[[#This Row],[dif_xp_H_A]]&lt;=0.354,1,IF(Tabela53[[#This Row],[dif_xp_H_A]]&gt;=0.499,1,0)))</f>
        <v>0</v>
      </c>
      <c r="AL257" s="29">
        <f>IF(AND(Tabela53[[#This Row],[Método_3]]=1,Tabela53[[#This Row],[Pontos_H_HT]]=3),(Tabela53[[#This Row],[HT_Odds_H]]-1),IF(AND(Tabela53[[#This Row],[Método_3]]=1,Tabela53[[#This Row],[Pontos_H_HT]]&lt;&gt;3),(-1),0))</f>
        <v>1.5299999999999998</v>
      </c>
      <c r="AM257" s="29">
        <f>IF(AND(Tabela53[[#This Row],[dif_xp_H_A]]&gt;0.354,(Tabela53[[#This Row],[dif_xp_H_A]]&lt;0.499)),1,0)</f>
        <v>1</v>
      </c>
    </row>
    <row r="258" spans="1:39" x14ac:dyDescent="0.3">
      <c r="A258" s="25">
        <v>127</v>
      </c>
      <c r="B258" s="26">
        <v>1588710</v>
      </c>
      <c r="C258" s="13" t="s">
        <v>14</v>
      </c>
      <c r="D258" s="13" t="s">
        <v>56</v>
      </c>
      <c r="E258" s="27">
        <v>44731.75</v>
      </c>
      <c r="F258" s="13">
        <v>13</v>
      </c>
      <c r="G258" s="13" t="s">
        <v>21</v>
      </c>
      <c r="H258" s="13" t="s">
        <v>17</v>
      </c>
      <c r="I258" s="13" t="str">
        <f>IF(Tabela53[[#This Row],[HT_Goals_A]]&lt;Tabela53[[#This Row],[HT_Goals_H]],"H",IF(Tabela53[[#This Row],[HT_Goals_A]]=Tabela53[[#This Row],[HT_Goals_H]],"D","A"))</f>
        <v>H</v>
      </c>
      <c r="J258" s="13">
        <v>1</v>
      </c>
      <c r="K258" s="13">
        <v>0</v>
      </c>
      <c r="L258" s="13">
        <v>1</v>
      </c>
      <c r="M258" s="13">
        <v>2.7</v>
      </c>
      <c r="N258" s="13">
        <v>1.85</v>
      </c>
      <c r="O258" s="13">
        <v>4.5999999999999996</v>
      </c>
      <c r="P258" s="4">
        <f>((1/'Método 3'!$M258)+(1/'Método 3'!$N258)+(1/'Método 3'!$O258)-1)</f>
        <v>0.12830221525873697</v>
      </c>
      <c r="Q258" s="4">
        <f>'Método 3'!$M258*(1+'Método 3'!$P258)</f>
        <v>3.04641598119859</v>
      </c>
      <c r="R258" s="4">
        <f>'Método 3'!$N258*(1+'Método 3'!$P258)</f>
        <v>2.0873590982286636</v>
      </c>
      <c r="S258" s="4">
        <f>'Método 3'!$O258*(1+'Método 3'!$P258)</f>
        <v>5.1901901901901892</v>
      </c>
      <c r="T258" s="4">
        <f>IF('Método 3'!$J258&gt;'Método 3'!$K258,3,IF('Método 3'!$K258='Método 3'!$J258,1,0))</f>
        <v>3</v>
      </c>
      <c r="U258" s="4">
        <f>IF('Método 3'!$J258&lt;'Método 3'!$K258,3,IF('Método 3'!$K258='Método 3'!$J258,1,0))</f>
        <v>0</v>
      </c>
      <c r="V258" s="4">
        <f>(1/'Método 3'!$Q258)*3+(1/'Método 3'!$R258)*1</f>
        <v>1.4638379942140789</v>
      </c>
      <c r="W258" s="4">
        <f>(1/'Método 3'!$S258)*3+(1/'Método 3'!$R258)*1</f>
        <v>1.0570877531340406</v>
      </c>
      <c r="X258" s="4">
        <f>COUNTIF($G$1:G257,G258)+1</f>
        <v>14</v>
      </c>
      <c r="Y258" s="4">
        <f>COUNTIF($H$1:H257,H258)+1</f>
        <v>13</v>
      </c>
      <c r="Z258" s="2">
        <f>IFERROR(AVERAGEIFS($T$1:T257,$G$1:G257,G258,$X$1:X257,"&gt;="&amp;(X258-5)),"")</f>
        <v>1</v>
      </c>
      <c r="AA258" s="2">
        <f>IFERROR(AVERAGEIFS($U$1:U257,$H$1:H257,H258,$Y$1:Y257,"&gt;="&amp;(Y258-5)),"")</f>
        <v>0.8</v>
      </c>
      <c r="AB258" s="2">
        <f>IFERROR(AVERAGEIFS($V$1:V257,$J$1:J257,J258,$Z$1:Z257,"&gt;="&amp;(Z258-5)),"")</f>
        <v>1.4687432608338404</v>
      </c>
      <c r="AC258" s="2">
        <f>IFERROR(AVERAGEIFS($W$1:W257,$K$1:K257,K258,$AA$1:AA257,"&gt;="&amp;(AA258-5)),"")</f>
        <v>1.0907233123566813</v>
      </c>
      <c r="AD258" s="13">
        <f>Tabela53[[#This Row],[md_exPT_H_6]]-Tabela53[[#This Row],[md_exPT_A_6]]</f>
        <v>0.37801994847715914</v>
      </c>
      <c r="AE258" s="14">
        <f>IF(Tabela53[[#This Row],[HT_Goals_H]]&gt;Tabela53[[#This Row],[HT_Goals_A]],Tabela53[[#This Row],[HT_Odds_H]]-1,-1)</f>
        <v>1.7000000000000002</v>
      </c>
      <c r="AF258" s="14">
        <f>IF(Tabela53[[#This Row],[HT_Goals_H]]=Tabela53[[#This Row],[HT_Goals_A]],Tabela53[[#This Row],[HT_Odds_H]]-1,-1)</f>
        <v>-1</v>
      </c>
      <c r="AG258" s="14">
        <f>IF(Tabela53[[#This Row],[HT_Goals_H]]&lt;Tabela53[[#This Row],[HT_Goals_A]],Tabela53[[#This Row],[HT_Odds_H]]-1,-1)</f>
        <v>-1</v>
      </c>
      <c r="AH258" s="20">
        <f>IF(AND(Tabela53[[#This Row],[Método 1]]=1,Tabela53[[#This Row],[Pontos_H_HT]]=3),(Tabela53[[#This Row],[HT_Odds_H]]-1),IF(AND(Tabela53[[#This Row],[Método 1]]=1,Tabela53[[#This Row],[Pontos_H_HT]]&lt;&gt;3),(-1),0))</f>
        <v>1.7000000000000002</v>
      </c>
      <c r="AI258" s="13">
        <f>IF(AND(Tabela53[[#This Row],[Odd_real_HHT]]&gt;2.5,Tabela53[[#This Row],[Odd_real_HHT]]&lt;3.3,Tabela53[[#This Row],[xpPT_H_HT]]&gt;1.39,Tabela53[[#This Row],[xpPT_H_HT]]&lt;1.59),1,0)</f>
        <v>1</v>
      </c>
      <c r="AJ25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8" s="28">
        <f>IF(Tabela53[[#This Row],[Método 1]]=1,0,IF(Tabela53[[#This Row],[dif_xp_H_A]]&lt;=0.354,1,IF(Tabela53[[#This Row],[dif_xp_H_A]]&gt;=0.499,1,0)))</f>
        <v>0</v>
      </c>
      <c r="AL258" s="29">
        <f>IF(AND(Tabela53[[#This Row],[Método_3]]=1,Tabela53[[#This Row],[Pontos_H_HT]]=3),(Tabela53[[#This Row],[HT_Odds_H]]-1),IF(AND(Tabela53[[#This Row],[Método_3]]=1,Tabela53[[#This Row],[Pontos_H_HT]]&lt;&gt;3),(-1),0))</f>
        <v>1.7000000000000002</v>
      </c>
      <c r="AM258" s="29">
        <f>IF(AND(Tabela53[[#This Row],[dif_xp_H_A]]&gt;0.354,(Tabela53[[#This Row],[dif_xp_H_A]]&lt;0.499)),1,0)</f>
        <v>1</v>
      </c>
    </row>
    <row r="259" spans="1:39" x14ac:dyDescent="0.3">
      <c r="A259" s="25">
        <v>128</v>
      </c>
      <c r="B259" s="26">
        <v>1588711</v>
      </c>
      <c r="C259" s="13" t="s">
        <v>14</v>
      </c>
      <c r="D259" s="13" t="s">
        <v>56</v>
      </c>
      <c r="E259" s="27">
        <v>44731.75</v>
      </c>
      <c r="F259" s="13">
        <v>13</v>
      </c>
      <c r="G259" s="13" t="s">
        <v>57</v>
      </c>
      <c r="H259" s="13" t="s">
        <v>60</v>
      </c>
      <c r="I259" s="13" t="str">
        <f>IF(Tabela53[[#This Row],[HT_Goals_A]]&lt;Tabela53[[#This Row],[HT_Goals_H]],"H",IF(Tabela53[[#This Row],[HT_Goals_A]]=Tabela53[[#This Row],[HT_Goals_H]],"D","A"))</f>
        <v>A</v>
      </c>
      <c r="J259" s="13">
        <v>0</v>
      </c>
      <c r="K259" s="13">
        <v>1</v>
      </c>
      <c r="L259" s="13">
        <v>1</v>
      </c>
      <c r="M259" s="13">
        <v>2.7</v>
      </c>
      <c r="N259" s="13">
        <v>1.85</v>
      </c>
      <c r="O259" s="13">
        <v>4.75</v>
      </c>
      <c r="P259" s="4">
        <f>((1/'Método 3'!$M259)+(1/'Método 3'!$N259)+(1/'Método 3'!$O259)-1)</f>
        <v>0.12143722670038448</v>
      </c>
      <c r="Q259" s="4">
        <f>'Método 3'!$M259*(1+'Método 3'!$P259)</f>
        <v>3.0278805120910381</v>
      </c>
      <c r="R259" s="4">
        <f>'Método 3'!$N259*(1+'Método 3'!$P259)</f>
        <v>2.0746588693957113</v>
      </c>
      <c r="S259" s="4">
        <f>'Método 3'!$O259*(1+'Método 3'!$P259)</f>
        <v>5.3268268268268262</v>
      </c>
      <c r="T259" s="4">
        <f>IF('Método 3'!$J259&gt;'Método 3'!$K259,3,IF('Método 3'!$K259='Método 3'!$J259,1,0))</f>
        <v>0</v>
      </c>
      <c r="U259" s="4">
        <f>IF('Método 3'!$J259&lt;'Método 3'!$K259,3,IF('Método 3'!$K259='Método 3'!$J259,1,0))</f>
        <v>3</v>
      </c>
      <c r="V259" s="4">
        <f>(1/'Método 3'!$Q259)*3+(1/'Método 3'!$R259)*1</f>
        <v>1.4727990228319086</v>
      </c>
      <c r="W259" s="4">
        <f>(1/'Método 3'!$S259)*3+(1/'Método 3'!$R259)*1</f>
        <v>1.0451940242412854</v>
      </c>
      <c r="X259" s="4">
        <f>COUNTIF($G$1:G258,G259)+1</f>
        <v>7</v>
      </c>
      <c r="Y259" s="4">
        <f>COUNTIF($H$1:H258,H259)+1</f>
        <v>6</v>
      </c>
      <c r="Z259" s="2">
        <f>IFERROR(AVERAGEIFS($T$1:T258,$G$1:G258,G259,$X$1:X258,"&gt;="&amp;(X259-5)),"")</f>
        <v>1</v>
      </c>
      <c r="AA259" s="2">
        <f>IFERROR(AVERAGEIFS($U$1:U258,$H$1:H258,H259,$Y$1:Y258,"&gt;="&amp;(Y259-5)),"")</f>
        <v>0.6</v>
      </c>
      <c r="AB259" s="2">
        <f>IFERROR(AVERAGEIFS($V$1:V258,$J$1:J258,J259,$Z$1:Z258,"&gt;="&amp;(Z259-5)),"")</f>
        <v>1.3997609996422875</v>
      </c>
      <c r="AC259" s="2">
        <f>IFERROR(AVERAGEIFS($W$1:W258,$K$1:K258,K259,$AA$1:AA258,"&gt;="&amp;(AA259-5)),"")</f>
        <v>1.1259461726076556</v>
      </c>
      <c r="AD259" s="13">
        <f>Tabela53[[#This Row],[md_exPT_H_6]]-Tabela53[[#This Row],[md_exPT_A_6]]</f>
        <v>0.27381482703463189</v>
      </c>
      <c r="AE259" s="14">
        <f>IF(Tabela53[[#This Row],[HT_Goals_H]]&gt;Tabela53[[#This Row],[HT_Goals_A]],Tabela53[[#This Row],[HT_Odds_H]]-1,-1)</f>
        <v>-1</v>
      </c>
      <c r="AF259" s="14">
        <f>IF(Tabela53[[#This Row],[HT_Goals_H]]=Tabela53[[#This Row],[HT_Goals_A]],Tabela53[[#This Row],[HT_Odds_H]]-1,-1)</f>
        <v>-1</v>
      </c>
      <c r="AG259" s="14">
        <f>IF(Tabela53[[#This Row],[HT_Goals_H]]&lt;Tabela53[[#This Row],[HT_Goals_A]],Tabela53[[#This Row],[HT_Odds_H]]-1,-1)</f>
        <v>1.7000000000000002</v>
      </c>
      <c r="AH25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59" s="13">
        <f>IF(AND(Tabela53[[#This Row],[Odd_real_HHT]]&gt;2.5,Tabela53[[#This Row],[Odd_real_HHT]]&lt;3.3,Tabela53[[#This Row],[xpPT_H_HT]]&gt;1.39,Tabela53[[#This Row],[xpPT_H_HT]]&lt;1.59),1,0)</f>
        <v>1</v>
      </c>
      <c r="AJ25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59" s="28">
        <f>IF(Tabela53[[#This Row],[Método 1]]=1,0,IF(Tabela53[[#This Row],[dif_xp_H_A]]&lt;=0.354,1,IF(Tabela53[[#This Row],[dif_xp_H_A]]&gt;=0.499,1,0)))</f>
        <v>0</v>
      </c>
      <c r="AL25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59" s="29">
        <f>IF(AND(Tabela53[[#This Row],[dif_xp_H_A]]&gt;0.354,(Tabela53[[#This Row],[dif_xp_H_A]]&lt;0.499)),1,0)</f>
        <v>0</v>
      </c>
    </row>
    <row r="260" spans="1:39" x14ac:dyDescent="0.3">
      <c r="A260" s="25">
        <v>129</v>
      </c>
      <c r="B260" s="26">
        <v>1588705</v>
      </c>
      <c r="C260" s="13" t="s">
        <v>14</v>
      </c>
      <c r="D260" s="13" t="s">
        <v>56</v>
      </c>
      <c r="E260" s="27">
        <v>44731.791666666657</v>
      </c>
      <c r="F260" s="13">
        <v>13</v>
      </c>
      <c r="G260" s="13" t="s">
        <v>26</v>
      </c>
      <c r="H260" s="13" t="s">
        <v>59</v>
      </c>
      <c r="I260" s="13" t="str">
        <f>IF(Tabela53[[#This Row],[HT_Goals_A]]&lt;Tabela53[[#This Row],[HT_Goals_H]],"H",IF(Tabela53[[#This Row],[HT_Goals_A]]=Tabela53[[#This Row],[HT_Goals_H]],"D","A"))</f>
        <v>H</v>
      </c>
      <c r="J260" s="13">
        <v>1</v>
      </c>
      <c r="K260" s="13">
        <v>0</v>
      </c>
      <c r="L260" s="13">
        <v>1</v>
      </c>
      <c r="M260" s="13">
        <v>2.25</v>
      </c>
      <c r="N260" s="13">
        <v>2.15</v>
      </c>
      <c r="O260" s="13">
        <v>6</v>
      </c>
      <c r="P260" s="4">
        <f>((1/'Método 3'!$M260)+(1/'Método 3'!$N260)+(1/'Método 3'!$O260)-1)</f>
        <v>7.622739018087854E-2</v>
      </c>
      <c r="Q260" s="4">
        <f>'Método 3'!$M260*(1+'Método 3'!$P260)</f>
        <v>2.4215116279069768</v>
      </c>
      <c r="R260" s="4">
        <f>'Método 3'!$N260*(1+'Método 3'!$P260)</f>
        <v>2.3138888888888887</v>
      </c>
      <c r="S260" s="4">
        <f>'Método 3'!$O260*(1+'Método 3'!$P260)</f>
        <v>6.4573643410852712</v>
      </c>
      <c r="T260" s="4">
        <f>IF('Método 3'!$J260&gt;'Método 3'!$K260,3,IF('Método 3'!$K260='Método 3'!$J260,1,0))</f>
        <v>3</v>
      </c>
      <c r="U260" s="4">
        <f>IF('Método 3'!$J260&lt;'Método 3'!$K260,3,IF('Método 3'!$K260='Método 3'!$J260,1,0))</f>
        <v>0</v>
      </c>
      <c r="V260" s="4">
        <f>(1/'Método 3'!$Q260)*3+(1/'Método 3'!$R260)*1</f>
        <v>1.6710684273709484</v>
      </c>
      <c r="W260" s="4">
        <f>(1/'Método 3'!$S260)*3+(1/'Método 3'!$R260)*1</f>
        <v>0.89675870348139264</v>
      </c>
      <c r="X260" s="4">
        <f>COUNTIF($G$1:G259,G260)+1</f>
        <v>13</v>
      </c>
      <c r="Y260" s="4">
        <f>COUNTIF($H$1:H259,H260)+1</f>
        <v>7</v>
      </c>
      <c r="Z260" s="2">
        <f>IFERROR(AVERAGEIFS($T$1:T259,$G$1:G259,G260,$X$1:X259,"&gt;="&amp;(X260-5)),"")</f>
        <v>1.6</v>
      </c>
      <c r="AA260" s="2">
        <f>IFERROR(AVERAGEIFS($U$1:U259,$H$1:H259,H260,$Y$1:Y259,"&gt;="&amp;(Y260-5)),"")</f>
        <v>1.6</v>
      </c>
      <c r="AB260" s="2">
        <f>IFERROR(AVERAGEIFS($V$1:V259,$J$1:J259,J260,$Z$1:Z259,"&gt;="&amp;(Z260-5)),"")</f>
        <v>1.4686905160314774</v>
      </c>
      <c r="AC260" s="2">
        <f>IFERROR(AVERAGEIFS($W$1:W259,$K$1:K259,K260,$AA$1:AA259,"&gt;="&amp;(AA260-5)),"")</f>
        <v>1.0904723007206913</v>
      </c>
      <c r="AD260" s="13">
        <f>Tabela53[[#This Row],[md_exPT_H_6]]-Tabela53[[#This Row],[md_exPT_A_6]]</f>
        <v>0.37821821531078603</v>
      </c>
      <c r="AE260" s="14">
        <f>IF(Tabela53[[#This Row],[HT_Goals_H]]&gt;Tabela53[[#This Row],[HT_Goals_A]],Tabela53[[#This Row],[HT_Odds_H]]-1,-1)</f>
        <v>1.25</v>
      </c>
      <c r="AF260" s="14">
        <f>IF(Tabela53[[#This Row],[HT_Goals_H]]=Tabela53[[#This Row],[HT_Goals_A]],Tabela53[[#This Row],[HT_Odds_H]]-1,-1)</f>
        <v>-1</v>
      </c>
      <c r="AG260" s="14">
        <f>IF(Tabela53[[#This Row],[HT_Goals_H]]&lt;Tabela53[[#This Row],[HT_Goals_A]],Tabela53[[#This Row],[HT_Odds_H]]-1,-1)</f>
        <v>-1</v>
      </c>
      <c r="AH26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0" s="13">
        <f>IF(AND(Tabela53[[#This Row],[Odd_real_HHT]]&gt;2.5,Tabela53[[#This Row],[Odd_real_HHT]]&lt;3.3,Tabela53[[#This Row],[xpPT_H_HT]]&gt;1.39,Tabela53[[#This Row],[xpPT_H_HT]]&lt;1.59),1,0)</f>
        <v>0</v>
      </c>
      <c r="AJ26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0" s="28">
        <f>IF(Tabela53[[#This Row],[Método 1]]=1,0,IF(Tabela53[[#This Row],[dif_xp_H_A]]&lt;=0.354,1,IF(Tabela53[[#This Row],[dif_xp_H_A]]&gt;=0.499,1,0)))</f>
        <v>0</v>
      </c>
      <c r="AL260" s="29">
        <f>IF(AND(Tabela53[[#This Row],[Método_3]]=1,Tabela53[[#This Row],[Pontos_H_HT]]=3),(Tabela53[[#This Row],[HT_Odds_H]]-1),IF(AND(Tabela53[[#This Row],[Método_3]]=1,Tabela53[[#This Row],[Pontos_H_HT]]&lt;&gt;3),(-1),0))</f>
        <v>1.25</v>
      </c>
      <c r="AM260" s="29">
        <f>IF(AND(Tabela53[[#This Row],[dif_xp_H_A]]&gt;0.354,(Tabela53[[#This Row],[dif_xp_H_A]]&lt;0.499)),1,0)</f>
        <v>1</v>
      </c>
    </row>
    <row r="261" spans="1:39" x14ac:dyDescent="0.3">
      <c r="A261" s="25">
        <v>130</v>
      </c>
      <c r="B261" s="26">
        <v>1588706</v>
      </c>
      <c r="C261" s="13" t="s">
        <v>14</v>
      </c>
      <c r="D261" s="13" t="s">
        <v>56</v>
      </c>
      <c r="E261" s="27">
        <v>44732.833333333343</v>
      </c>
      <c r="F261" s="13">
        <v>13</v>
      </c>
      <c r="G261" s="13" t="s">
        <v>28</v>
      </c>
      <c r="H261" s="13" t="s">
        <v>16</v>
      </c>
      <c r="I261" s="13" t="str">
        <f>IF(Tabela53[[#This Row],[HT_Goals_A]]&lt;Tabela53[[#This Row],[HT_Goals_H]],"H",IF(Tabela53[[#This Row],[HT_Goals_A]]=Tabela53[[#This Row],[HT_Goals_H]],"D","A"))</f>
        <v>H</v>
      </c>
      <c r="J261" s="13">
        <v>1</v>
      </c>
      <c r="K261" s="13">
        <v>0</v>
      </c>
      <c r="L261" s="13">
        <v>1</v>
      </c>
      <c r="M261" s="13">
        <v>3.4</v>
      </c>
      <c r="N261" s="13">
        <v>2.1</v>
      </c>
      <c r="O261" s="13">
        <v>3.2</v>
      </c>
      <c r="P261" s="4">
        <f>((1/'Método 3'!$M261)+(1/'Método 3'!$N261)+(1/'Método 3'!$O261)-1)</f>
        <v>8.2808123249299648E-2</v>
      </c>
      <c r="Q261" s="4">
        <f>'Método 3'!$M261*(1+'Método 3'!$P261)</f>
        <v>3.6815476190476186</v>
      </c>
      <c r="R261" s="4">
        <f>'Método 3'!$N261*(1+'Método 3'!$P261)</f>
        <v>2.2738970588235294</v>
      </c>
      <c r="S261" s="4">
        <f>'Método 3'!$O261*(1+'Método 3'!$P261)</f>
        <v>3.4649859943977592</v>
      </c>
      <c r="T261" s="4">
        <f>IF('Método 3'!$J261&gt;'Método 3'!$K261,3,IF('Método 3'!$K261='Método 3'!$J261,1,0))</f>
        <v>3</v>
      </c>
      <c r="U261" s="4">
        <f>IF('Método 3'!$J261&lt;'Método 3'!$K261,3,IF('Método 3'!$K261='Método 3'!$J261,1,0))</f>
        <v>0</v>
      </c>
      <c r="V261" s="4">
        <f>(1/'Método 3'!$Q261)*3+(1/'Método 3'!$R261)*1</f>
        <v>1.2546483427647535</v>
      </c>
      <c r="W261" s="4">
        <f>(1/'Método 3'!$S261)*3+(1/'Método 3'!$R261)*1</f>
        <v>1.305578011317704</v>
      </c>
      <c r="X261" s="4">
        <f>COUNTIF($G$1:G260,G261)+1</f>
        <v>13</v>
      </c>
      <c r="Y261" s="4">
        <f>COUNTIF($H$1:H260,H261)+1</f>
        <v>13</v>
      </c>
      <c r="Z261" s="2">
        <f>IFERROR(AVERAGEIFS($T$1:T260,$G$1:G260,G261,$X$1:X260,"&gt;="&amp;(X261-5)),"")</f>
        <v>2</v>
      </c>
      <c r="AA261" s="2">
        <f>IFERROR(AVERAGEIFS($U$1:U260,$H$1:H260,H261,$Y$1:Y260,"&gt;="&amp;(Y261-5)),"")</f>
        <v>1.8</v>
      </c>
      <c r="AB261" s="2">
        <f>IFERROR(AVERAGEIFS($V$1:V260,$J$1:J260,J261,$Z$1:Z260,"&gt;="&amp;(Z261-5)),"")</f>
        <v>1.470843472535089</v>
      </c>
      <c r="AC261" s="2">
        <f>IFERROR(AVERAGEIFS($W$1:W260,$K$1:K260,K261,$AA$1:AA260,"&gt;="&amp;(AA261-5)),"")</f>
        <v>1.0890373851855855</v>
      </c>
      <c r="AD261" s="13">
        <f>Tabela53[[#This Row],[md_exPT_H_6]]-Tabela53[[#This Row],[md_exPT_A_6]]</f>
        <v>0.3818060873495035</v>
      </c>
      <c r="AE261" s="14">
        <f>IF(Tabela53[[#This Row],[HT_Goals_H]]&gt;Tabela53[[#This Row],[HT_Goals_A]],Tabela53[[#This Row],[HT_Odds_H]]-1,-1)</f>
        <v>2.4</v>
      </c>
      <c r="AF261" s="14">
        <f>IF(Tabela53[[#This Row],[HT_Goals_H]]=Tabela53[[#This Row],[HT_Goals_A]],Tabela53[[#This Row],[HT_Odds_H]]-1,-1)</f>
        <v>-1</v>
      </c>
      <c r="AG261" s="14">
        <f>IF(Tabela53[[#This Row],[HT_Goals_H]]&lt;Tabela53[[#This Row],[HT_Goals_A]],Tabela53[[#This Row],[HT_Odds_H]]-1,-1)</f>
        <v>-1</v>
      </c>
      <c r="AH26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1" s="13">
        <f>IF(AND(Tabela53[[#This Row],[Odd_real_HHT]]&gt;2.5,Tabela53[[#This Row],[Odd_real_HHT]]&lt;3.3,Tabela53[[#This Row],[xpPT_H_HT]]&gt;1.39,Tabela53[[#This Row],[xpPT_H_HT]]&lt;1.59),1,0)</f>
        <v>0</v>
      </c>
      <c r="AJ26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1" s="28">
        <f>IF(Tabela53[[#This Row],[Método 1]]=1,0,IF(Tabela53[[#This Row],[dif_xp_H_A]]&lt;=0.354,1,IF(Tabela53[[#This Row],[dif_xp_H_A]]&gt;=0.499,1,0)))</f>
        <v>0</v>
      </c>
      <c r="AL261" s="29">
        <f>IF(AND(Tabela53[[#This Row],[Método_3]]=1,Tabela53[[#This Row],[Pontos_H_HT]]=3),(Tabela53[[#This Row],[HT_Odds_H]]-1),IF(AND(Tabela53[[#This Row],[Método_3]]=1,Tabela53[[#This Row],[Pontos_H_HT]]&lt;&gt;3),(-1),0))</f>
        <v>2.4</v>
      </c>
      <c r="AM261" s="29">
        <f>IF(AND(Tabela53[[#This Row],[dif_xp_H_A]]&gt;0.354,(Tabela53[[#This Row],[dif_xp_H_A]]&lt;0.499)),1,0)</f>
        <v>1</v>
      </c>
    </row>
    <row r="262" spans="1:39" x14ac:dyDescent="0.3">
      <c r="A262" s="25">
        <v>131</v>
      </c>
      <c r="B262" s="26">
        <v>1588719</v>
      </c>
      <c r="C262" s="13" t="s">
        <v>14</v>
      </c>
      <c r="D262" s="13" t="s">
        <v>56</v>
      </c>
      <c r="E262" s="27">
        <v>44736.895833333343</v>
      </c>
      <c r="F262" s="13">
        <v>14</v>
      </c>
      <c r="G262" s="13" t="s">
        <v>30</v>
      </c>
      <c r="H262" s="13" t="s">
        <v>33</v>
      </c>
      <c r="I262" s="13" t="str">
        <f>IF(Tabela53[[#This Row],[HT_Goals_A]]&lt;Tabela53[[#This Row],[HT_Goals_H]],"H",IF(Tabela53[[#This Row],[HT_Goals_A]]=Tabela53[[#This Row],[HT_Goals_H]],"D","A"))</f>
        <v>H</v>
      </c>
      <c r="J262" s="13">
        <v>2</v>
      </c>
      <c r="K262" s="13">
        <v>0</v>
      </c>
      <c r="L262" s="13">
        <v>2</v>
      </c>
      <c r="M262" s="13">
        <v>2.2000000000000002</v>
      </c>
      <c r="N262" s="13">
        <v>2</v>
      </c>
      <c r="O262" s="13">
        <v>5.8</v>
      </c>
      <c r="P262" s="4">
        <f>((1/'Método 3'!$M262)+(1/'Método 3'!$N262)+(1/'Método 3'!$O262)-1)</f>
        <v>0.12695924764890298</v>
      </c>
      <c r="Q262" s="4">
        <f>'Método 3'!$M262*(1+'Método 3'!$P262)</f>
        <v>2.4793103448275868</v>
      </c>
      <c r="R262" s="4">
        <f>'Método 3'!$N262*(1+'Método 3'!$P262)</f>
        <v>2.253918495297806</v>
      </c>
      <c r="S262" s="4">
        <f>'Método 3'!$O262*(1+'Método 3'!$P262)</f>
        <v>6.536363636363637</v>
      </c>
      <c r="T262" s="4">
        <f>IF('Método 3'!$J262&gt;'Método 3'!$K262,3,IF('Método 3'!$K262='Método 3'!$J262,1,0))</f>
        <v>3</v>
      </c>
      <c r="U262" s="4">
        <f>IF('Método 3'!$J262&lt;'Método 3'!$K262,3,IF('Método 3'!$K262='Método 3'!$J262,1,0))</f>
        <v>0</v>
      </c>
      <c r="V262" s="4">
        <f>(1/'Método 3'!$Q262)*3+(1/'Método 3'!$R262)*1</f>
        <v>1.6536856745479831</v>
      </c>
      <c r="W262" s="4">
        <f>(1/'Método 3'!$S262)*3+(1/'Método 3'!$R262)*1</f>
        <v>0.90264255910987468</v>
      </c>
      <c r="X262" s="4">
        <f>COUNTIF($G$1:G261,G262)+1</f>
        <v>13</v>
      </c>
      <c r="Y262" s="4">
        <f>COUNTIF($H$1:H261,H262)+1</f>
        <v>14</v>
      </c>
      <c r="Z262" s="2">
        <f>IFERROR(AVERAGEIFS($T$1:T261,$G$1:G261,G262,$X$1:X261,"&gt;="&amp;(X262-5)),"")</f>
        <v>2.6</v>
      </c>
      <c r="AA262" s="2">
        <f>IFERROR(AVERAGEIFS($U$1:U261,$H$1:H261,H262,$Y$1:Y261,"&gt;="&amp;(Y262-5)),"")</f>
        <v>0.2</v>
      </c>
      <c r="AB262" s="2">
        <f>IFERROR(AVERAGEIFS($V$1:V261,$J$1:J261,J262,$Z$1:Z261,"&gt;="&amp;(Z262-5)),"")</f>
        <v>1.5363227541004338</v>
      </c>
      <c r="AC262" s="2">
        <f>IFERROR(AVERAGEIFS($W$1:W261,$K$1:K261,K262,$AA$1:AA261,"&gt;="&amp;(AA262-5)),"")</f>
        <v>1.090629595671851</v>
      </c>
      <c r="AD262" s="13">
        <f>Tabela53[[#This Row],[md_exPT_H_6]]-Tabela53[[#This Row],[md_exPT_A_6]]</f>
        <v>0.44569315842858281</v>
      </c>
      <c r="AE262" s="14">
        <f>IF(Tabela53[[#This Row],[HT_Goals_H]]&gt;Tabela53[[#This Row],[HT_Goals_A]],Tabela53[[#This Row],[HT_Odds_H]]-1,-1)</f>
        <v>1.2000000000000002</v>
      </c>
      <c r="AF262" s="14">
        <f>IF(Tabela53[[#This Row],[HT_Goals_H]]=Tabela53[[#This Row],[HT_Goals_A]],Tabela53[[#This Row],[HT_Odds_H]]-1,-1)</f>
        <v>-1</v>
      </c>
      <c r="AG262" s="14">
        <f>IF(Tabela53[[#This Row],[HT_Goals_H]]&lt;Tabela53[[#This Row],[HT_Goals_A]],Tabela53[[#This Row],[HT_Odds_H]]-1,-1)</f>
        <v>-1</v>
      </c>
      <c r="AH26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2" s="13">
        <f>IF(AND(Tabela53[[#This Row],[Odd_real_HHT]]&gt;2.5,Tabela53[[#This Row],[Odd_real_HHT]]&lt;3.3,Tabela53[[#This Row],[xpPT_H_HT]]&gt;1.39,Tabela53[[#This Row],[xpPT_H_HT]]&lt;1.59),1,0)</f>
        <v>0</v>
      </c>
      <c r="AJ26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2" s="28">
        <f>IF(Tabela53[[#This Row],[Método 1]]=1,0,IF(Tabela53[[#This Row],[dif_xp_H_A]]&lt;=0.354,1,IF(Tabela53[[#This Row],[dif_xp_H_A]]&gt;=0.499,1,0)))</f>
        <v>0</v>
      </c>
      <c r="AL262" s="29">
        <f>IF(AND(Tabela53[[#This Row],[Método_3]]=1,Tabela53[[#This Row],[Pontos_H_HT]]=3),(Tabela53[[#This Row],[HT_Odds_H]]-1),IF(AND(Tabela53[[#This Row],[Método_3]]=1,Tabela53[[#This Row],[Pontos_H_HT]]&lt;&gt;3),(-1),0))</f>
        <v>1.2000000000000002</v>
      </c>
      <c r="AM262" s="29">
        <f>IF(AND(Tabela53[[#This Row],[dif_xp_H_A]]&gt;0.354,(Tabela53[[#This Row],[dif_xp_H_A]]&lt;0.499)),1,0)</f>
        <v>1</v>
      </c>
    </row>
    <row r="263" spans="1:39" x14ac:dyDescent="0.3">
      <c r="A263" s="25">
        <v>132</v>
      </c>
      <c r="B263" s="26">
        <v>1588723</v>
      </c>
      <c r="C263" s="13" t="s">
        <v>14</v>
      </c>
      <c r="D263" s="13" t="s">
        <v>56</v>
      </c>
      <c r="E263" s="27">
        <v>44737.6875</v>
      </c>
      <c r="F263" s="13">
        <v>14</v>
      </c>
      <c r="G263" s="13" t="s">
        <v>20</v>
      </c>
      <c r="H263" s="13" t="s">
        <v>19</v>
      </c>
      <c r="I263" s="13" t="str">
        <f>IF(Tabela53[[#This Row],[HT_Goals_A]]&lt;Tabela53[[#This Row],[HT_Goals_H]],"H",IF(Tabela53[[#This Row],[HT_Goals_A]]=Tabela53[[#This Row],[HT_Goals_H]],"D","A"))</f>
        <v>H</v>
      </c>
      <c r="J263" s="13">
        <v>3</v>
      </c>
      <c r="K263" s="13">
        <v>0</v>
      </c>
      <c r="L263" s="13">
        <v>3</v>
      </c>
      <c r="M263" s="13">
        <v>3.2</v>
      </c>
      <c r="N263" s="13">
        <v>1.8</v>
      </c>
      <c r="O263" s="13">
        <v>3.9</v>
      </c>
      <c r="P263" s="4">
        <f>((1/'Método 3'!$M263)+(1/'Método 3'!$N263)+(1/'Método 3'!$O263)-1)</f>
        <v>0.12446581196581197</v>
      </c>
      <c r="Q263" s="4">
        <f>'Método 3'!$M263*(1+'Método 3'!$P263)</f>
        <v>3.5982905982905984</v>
      </c>
      <c r="R263" s="4">
        <f>'Método 3'!$N263*(1+'Método 3'!$P263)</f>
        <v>2.0240384615384617</v>
      </c>
      <c r="S263" s="4">
        <f>'Método 3'!$O263*(1+'Método 3'!$P263)</f>
        <v>4.385416666666667</v>
      </c>
      <c r="T263" s="4">
        <f>IF('Método 3'!$J263&gt;'Método 3'!$K263,3,IF('Método 3'!$K263='Método 3'!$J263,1,0))</f>
        <v>3</v>
      </c>
      <c r="U263" s="4">
        <f>IF('Método 3'!$J263&lt;'Método 3'!$K263,3,IF('Método 3'!$K263='Método 3'!$J263,1,0))</f>
        <v>0</v>
      </c>
      <c r="V263" s="4">
        <f>(1/'Método 3'!$Q263)*3+(1/'Método 3'!$R263)*1</f>
        <v>1.3277909738717337</v>
      </c>
      <c r="W263" s="4">
        <f>(1/'Método 3'!$S263)*3+(1/'Método 3'!$R263)*1</f>
        <v>1.178147268408551</v>
      </c>
      <c r="X263" s="4">
        <f>COUNTIF($G$1:G262,G263)+1</f>
        <v>14</v>
      </c>
      <c r="Y263" s="4">
        <f>COUNTIF($H$1:H262,H263)+1</f>
        <v>13</v>
      </c>
      <c r="Z263" s="2">
        <f>IFERROR(AVERAGEIFS($T$1:T262,$G$1:G262,G263,$X$1:X262,"&gt;="&amp;(X263-5)),"")</f>
        <v>1.6</v>
      </c>
      <c r="AA263" s="2">
        <f>IFERROR(AVERAGEIFS($U$1:U262,$H$1:H262,H263,$Y$1:Y262,"&gt;="&amp;(Y263-5)),"")</f>
        <v>1.4</v>
      </c>
      <c r="AB263" s="2">
        <f>IFERROR(AVERAGEIFS($V$1:V262,$J$1:J262,J263,$Z$1:Z262,"&gt;="&amp;(Z263-5)),"")</f>
        <v>1.4605535807533248</v>
      </c>
      <c r="AC263" s="2">
        <f>IFERROR(AVERAGEIFS($W$1:W262,$K$1:K262,K263,$AA$1:AA262,"&gt;="&amp;(AA263-5)),"")</f>
        <v>1.0892574275217635</v>
      </c>
      <c r="AD263" s="13">
        <f>Tabela53[[#This Row],[md_exPT_H_6]]-Tabela53[[#This Row],[md_exPT_A_6]]</f>
        <v>0.37129615323156129</v>
      </c>
      <c r="AE263" s="14">
        <f>IF(Tabela53[[#This Row],[HT_Goals_H]]&gt;Tabela53[[#This Row],[HT_Goals_A]],Tabela53[[#This Row],[HT_Odds_H]]-1,-1)</f>
        <v>2.2000000000000002</v>
      </c>
      <c r="AF263" s="14">
        <f>IF(Tabela53[[#This Row],[HT_Goals_H]]=Tabela53[[#This Row],[HT_Goals_A]],Tabela53[[#This Row],[HT_Odds_H]]-1,-1)</f>
        <v>-1</v>
      </c>
      <c r="AG263" s="14">
        <f>IF(Tabela53[[#This Row],[HT_Goals_H]]&lt;Tabela53[[#This Row],[HT_Goals_A]],Tabela53[[#This Row],[HT_Odds_H]]-1,-1)</f>
        <v>-1</v>
      </c>
      <c r="AH26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3" s="13">
        <f>IF(AND(Tabela53[[#This Row],[Odd_real_HHT]]&gt;2.5,Tabela53[[#This Row],[Odd_real_HHT]]&lt;3.3,Tabela53[[#This Row],[xpPT_H_HT]]&gt;1.39,Tabela53[[#This Row],[xpPT_H_HT]]&lt;1.59),1,0)</f>
        <v>0</v>
      </c>
      <c r="AJ26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3" s="28">
        <f>IF(Tabela53[[#This Row],[Método 1]]=1,0,IF(Tabela53[[#This Row],[dif_xp_H_A]]&lt;=0.354,1,IF(Tabela53[[#This Row],[dif_xp_H_A]]&gt;=0.499,1,0)))</f>
        <v>0</v>
      </c>
      <c r="AL263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263" s="29">
        <f>IF(AND(Tabela53[[#This Row],[dif_xp_H_A]]&gt;0.354,(Tabela53[[#This Row],[dif_xp_H_A]]&lt;0.499)),1,0)</f>
        <v>1</v>
      </c>
    </row>
    <row r="264" spans="1:39" x14ac:dyDescent="0.3">
      <c r="A264" s="25">
        <v>133</v>
      </c>
      <c r="B264" s="26">
        <v>1588715</v>
      </c>
      <c r="C264" s="13" t="s">
        <v>14</v>
      </c>
      <c r="D264" s="13" t="s">
        <v>56</v>
      </c>
      <c r="E264" s="27">
        <v>44737.791666666657</v>
      </c>
      <c r="F264" s="13">
        <v>14</v>
      </c>
      <c r="G264" s="13" t="s">
        <v>23</v>
      </c>
      <c r="H264" s="13" t="s">
        <v>17</v>
      </c>
      <c r="I264" s="13" t="str">
        <f>IF(Tabela53[[#This Row],[HT_Goals_A]]&lt;Tabela53[[#This Row],[HT_Goals_H]],"H",IF(Tabela53[[#This Row],[HT_Goals_A]]=Tabela53[[#This Row],[HT_Goals_H]],"D","A"))</f>
        <v>H</v>
      </c>
      <c r="J264" s="13">
        <v>1</v>
      </c>
      <c r="K264" s="13">
        <v>0</v>
      </c>
      <c r="L264" s="13">
        <v>1</v>
      </c>
      <c r="M264" s="13">
        <v>2</v>
      </c>
      <c r="N264" s="13">
        <v>2.15</v>
      </c>
      <c r="O264" s="13">
        <v>6</v>
      </c>
      <c r="P264" s="4">
        <f>((1/'Método 3'!$M264)+(1/'Método 3'!$N264)+(1/'Método 3'!$O264)-1)</f>
        <v>0.13178294573643412</v>
      </c>
      <c r="Q264" s="4">
        <f>'Método 3'!$M264*(1+'Método 3'!$P264)</f>
        <v>2.2635658914728682</v>
      </c>
      <c r="R264" s="4">
        <f>'Método 3'!$N264*(1+'Método 3'!$P264)</f>
        <v>2.4333333333333331</v>
      </c>
      <c r="S264" s="4">
        <f>'Método 3'!$O264*(1+'Método 3'!$P264)</f>
        <v>6.7906976744186043</v>
      </c>
      <c r="T264" s="4">
        <f>IF('Método 3'!$J264&gt;'Método 3'!$K264,3,IF('Método 3'!$K264='Método 3'!$J264,1,0))</f>
        <v>3</v>
      </c>
      <c r="U264" s="4">
        <f>IF('Método 3'!$J264&lt;'Método 3'!$K264,3,IF('Método 3'!$K264='Método 3'!$J264,1,0))</f>
        <v>0</v>
      </c>
      <c r="V264" s="4">
        <f>(1/'Método 3'!$Q264)*3+(1/'Método 3'!$R264)*1</f>
        <v>1.7363013698630139</v>
      </c>
      <c r="W264" s="4">
        <f>(1/'Método 3'!$S264)*3+(1/'Método 3'!$R264)*1</f>
        <v>0.85273972602739723</v>
      </c>
      <c r="X264" s="4">
        <f>COUNTIF($G$1:G263,G264)+1</f>
        <v>14</v>
      </c>
      <c r="Y264" s="4">
        <f>COUNTIF($H$1:H263,H264)+1</f>
        <v>14</v>
      </c>
      <c r="Z264" s="2">
        <f>IFERROR(AVERAGEIFS($T$1:T263,$G$1:G263,G264,$X$1:X263,"&gt;="&amp;(X264-5)),"")</f>
        <v>1.8</v>
      </c>
      <c r="AA264" s="2">
        <f>IFERROR(AVERAGEIFS($U$1:U263,$H$1:H263,H264,$Y$1:Y263,"&gt;="&amp;(Y264-5)),"")</f>
        <v>0.8</v>
      </c>
      <c r="AB264" s="2">
        <f>IFERROR(AVERAGEIFS($V$1:V263,$J$1:J263,J264,$Z$1:Z263,"&gt;="&amp;(Z264-5)),"")</f>
        <v>1.4685677343269803</v>
      </c>
      <c r="AC264" s="2">
        <f>IFERROR(AVERAGEIFS($W$1:W263,$K$1:K263,K264,$AA$1:AA263,"&gt;="&amp;(AA264-5)),"")</f>
        <v>1.0899015568035517</v>
      </c>
      <c r="AD264" s="13">
        <f>Tabela53[[#This Row],[md_exPT_H_6]]-Tabela53[[#This Row],[md_exPT_A_6]]</f>
        <v>0.37866617752342857</v>
      </c>
      <c r="AE264" s="14">
        <f>IF(Tabela53[[#This Row],[HT_Goals_H]]&gt;Tabela53[[#This Row],[HT_Goals_A]],Tabela53[[#This Row],[HT_Odds_H]]-1,-1)</f>
        <v>1</v>
      </c>
      <c r="AF264" s="14">
        <f>IF(Tabela53[[#This Row],[HT_Goals_H]]=Tabela53[[#This Row],[HT_Goals_A]],Tabela53[[#This Row],[HT_Odds_H]]-1,-1)</f>
        <v>-1</v>
      </c>
      <c r="AG264" s="14">
        <f>IF(Tabela53[[#This Row],[HT_Goals_H]]&lt;Tabela53[[#This Row],[HT_Goals_A]],Tabela53[[#This Row],[HT_Odds_H]]-1,-1)</f>
        <v>-1</v>
      </c>
      <c r="AH26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4" s="13">
        <f>IF(AND(Tabela53[[#This Row],[Odd_real_HHT]]&gt;2.5,Tabela53[[#This Row],[Odd_real_HHT]]&lt;3.3,Tabela53[[#This Row],[xpPT_H_HT]]&gt;1.39,Tabela53[[#This Row],[xpPT_H_HT]]&lt;1.59),1,0)</f>
        <v>0</v>
      </c>
      <c r="AJ26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4" s="28">
        <f>IF(Tabela53[[#This Row],[Método 1]]=1,0,IF(Tabela53[[#This Row],[dif_xp_H_A]]&lt;=0.354,1,IF(Tabela53[[#This Row],[dif_xp_H_A]]&gt;=0.499,1,0)))</f>
        <v>0</v>
      </c>
      <c r="AL264" s="29">
        <f>IF(AND(Tabela53[[#This Row],[Método_3]]=1,Tabela53[[#This Row],[Pontos_H_HT]]=3),(Tabela53[[#This Row],[HT_Odds_H]]-1),IF(AND(Tabela53[[#This Row],[Método_3]]=1,Tabela53[[#This Row],[Pontos_H_HT]]&lt;&gt;3),(-1),0))</f>
        <v>1</v>
      </c>
      <c r="AM264" s="29">
        <f>IF(AND(Tabela53[[#This Row],[dif_xp_H_A]]&gt;0.354,(Tabela53[[#This Row],[dif_xp_H_A]]&lt;0.499)),1,0)</f>
        <v>1</v>
      </c>
    </row>
    <row r="265" spans="1:39" x14ac:dyDescent="0.3">
      <c r="A265" s="25">
        <v>134</v>
      </c>
      <c r="B265" s="26">
        <v>1588717</v>
      </c>
      <c r="C265" s="13" t="s">
        <v>14</v>
      </c>
      <c r="D265" s="13" t="s">
        <v>56</v>
      </c>
      <c r="E265" s="27">
        <v>44737.791666666657</v>
      </c>
      <c r="F265" s="13">
        <v>14</v>
      </c>
      <c r="G265" s="13" t="s">
        <v>24</v>
      </c>
      <c r="H265" s="13" t="s">
        <v>31</v>
      </c>
      <c r="I265" s="13" t="str">
        <f>IF(Tabela53[[#This Row],[HT_Goals_A]]&lt;Tabela53[[#This Row],[HT_Goals_H]],"H",IF(Tabela53[[#This Row],[HT_Goals_A]]=Tabela53[[#This Row],[HT_Goals_H]],"D","A"))</f>
        <v>D</v>
      </c>
      <c r="J265" s="13">
        <v>0</v>
      </c>
      <c r="K265" s="13">
        <v>0</v>
      </c>
      <c r="L265" s="13">
        <v>0</v>
      </c>
      <c r="M265" s="13">
        <v>2.7</v>
      </c>
      <c r="N265" s="13">
        <v>1.83</v>
      </c>
      <c r="O265" s="13">
        <v>4.75</v>
      </c>
      <c r="P265" s="4">
        <f>((1/'Método 3'!$M265)+(1/'Método 3'!$N265)+(1/'Método 3'!$O265)-1)</f>
        <v>0.12734477359153784</v>
      </c>
      <c r="Q265" s="4">
        <f>'Método 3'!$M265*(1+'Método 3'!$P265)</f>
        <v>3.0438308886971526</v>
      </c>
      <c r="R265" s="4">
        <f>'Método 3'!$N265*(1+'Método 3'!$P265)</f>
        <v>2.0630409356725141</v>
      </c>
      <c r="S265" s="4">
        <f>'Método 3'!$O265*(1+'Método 3'!$P265)</f>
        <v>5.3548876745598051</v>
      </c>
      <c r="T265" s="4">
        <f>IF('Método 3'!$J265&gt;'Método 3'!$K265,3,IF('Método 3'!$K265='Método 3'!$J265,1,0))</f>
        <v>1</v>
      </c>
      <c r="U265" s="4">
        <f>IF('Método 3'!$J265&lt;'Método 3'!$K265,3,IF('Método 3'!$K265='Método 3'!$J265,1,0))</f>
        <v>1</v>
      </c>
      <c r="V265" s="4">
        <f>(1/'Método 3'!$Q265)*3+(1/'Método 3'!$R265)*1</f>
        <v>1.4703214467940362</v>
      </c>
      <c r="W265" s="4">
        <f>(1/'Método 3'!$S265)*3+(1/'Método 3'!$R265)*1</f>
        <v>1.0449571971200182</v>
      </c>
      <c r="X265" s="4">
        <f>COUNTIF($G$1:G264,G265)+1</f>
        <v>13</v>
      </c>
      <c r="Y265" s="4">
        <f>COUNTIF($H$1:H264,H265)+1</f>
        <v>13</v>
      </c>
      <c r="Z265" s="2">
        <f>IFERROR(AVERAGEIFS($T$1:T264,$G$1:G264,G265,$X$1:X264,"&gt;="&amp;(X265-5)),"")</f>
        <v>1.6</v>
      </c>
      <c r="AA265" s="2">
        <f>IFERROR(AVERAGEIFS($U$1:U264,$H$1:H264,H265,$Y$1:Y264,"&gt;="&amp;(Y265-5)),"")</f>
        <v>0.4</v>
      </c>
      <c r="AB265" s="2">
        <f>IFERROR(AVERAGEIFS($V$1:V264,$J$1:J264,J265,$Z$1:Z264,"&gt;="&amp;(Z265-5)),"")</f>
        <v>1.4004310732495315</v>
      </c>
      <c r="AC265" s="2">
        <f>IFERROR(AVERAGEIFS($W$1:W264,$K$1:K264,K265,$AA$1:AA264,"&gt;="&amp;(AA265-5)),"")</f>
        <v>1.0881953565821405</v>
      </c>
      <c r="AD265" s="13">
        <f>Tabela53[[#This Row],[md_exPT_H_6]]-Tabela53[[#This Row],[md_exPT_A_6]]</f>
        <v>0.31223571666739103</v>
      </c>
      <c r="AE265" s="14">
        <f>IF(Tabela53[[#This Row],[HT_Goals_H]]&gt;Tabela53[[#This Row],[HT_Goals_A]],Tabela53[[#This Row],[HT_Odds_H]]-1,-1)</f>
        <v>-1</v>
      </c>
      <c r="AF265" s="14">
        <f>IF(Tabela53[[#This Row],[HT_Goals_H]]=Tabela53[[#This Row],[HT_Goals_A]],Tabela53[[#This Row],[HT_Odds_H]]-1,-1)</f>
        <v>1.7000000000000002</v>
      </c>
      <c r="AG265" s="14">
        <f>IF(Tabela53[[#This Row],[HT_Goals_H]]&lt;Tabela53[[#This Row],[HT_Goals_A]],Tabela53[[#This Row],[HT_Odds_H]]-1,-1)</f>
        <v>-1</v>
      </c>
      <c r="AH26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65" s="13">
        <f>IF(AND(Tabela53[[#This Row],[Odd_real_HHT]]&gt;2.5,Tabela53[[#This Row],[Odd_real_HHT]]&lt;3.3,Tabela53[[#This Row],[xpPT_H_HT]]&gt;1.39,Tabela53[[#This Row],[xpPT_H_HT]]&lt;1.59),1,0)</f>
        <v>1</v>
      </c>
      <c r="AJ26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5" s="28">
        <f>IF(Tabela53[[#This Row],[Método 1]]=1,0,IF(Tabela53[[#This Row],[dif_xp_H_A]]&lt;=0.354,1,IF(Tabela53[[#This Row],[dif_xp_H_A]]&gt;=0.499,1,0)))</f>
        <v>0</v>
      </c>
      <c r="AL26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65" s="29">
        <f>IF(AND(Tabela53[[#This Row],[dif_xp_H_A]]&gt;0.354,(Tabela53[[#This Row],[dif_xp_H_A]]&lt;0.499)),1,0)</f>
        <v>0</v>
      </c>
    </row>
    <row r="266" spans="1:39" x14ac:dyDescent="0.3">
      <c r="A266" s="25">
        <v>135</v>
      </c>
      <c r="B266" s="26">
        <v>1588714</v>
      </c>
      <c r="C266" s="13" t="s">
        <v>14</v>
      </c>
      <c r="D266" s="13" t="s">
        <v>56</v>
      </c>
      <c r="E266" s="27">
        <v>44737.875</v>
      </c>
      <c r="F266" s="13">
        <v>14</v>
      </c>
      <c r="G266" s="13" t="s">
        <v>22</v>
      </c>
      <c r="H266" s="13" t="s">
        <v>21</v>
      </c>
      <c r="I266" s="13" t="str">
        <f>IF(Tabela53[[#This Row],[HT_Goals_A]]&lt;Tabela53[[#This Row],[HT_Goals_H]],"H",IF(Tabela53[[#This Row],[HT_Goals_A]]=Tabela53[[#This Row],[HT_Goals_H]],"D","A"))</f>
        <v>A</v>
      </c>
      <c r="J266" s="13">
        <v>0</v>
      </c>
      <c r="K266" s="13">
        <v>2</v>
      </c>
      <c r="L266" s="13">
        <v>2</v>
      </c>
      <c r="M266" s="13">
        <v>2.14</v>
      </c>
      <c r="N266" s="13">
        <v>2.2200000000000002</v>
      </c>
      <c r="O266" s="13">
        <v>5.4</v>
      </c>
      <c r="P266" s="4">
        <f>((1/'Método 3'!$M266)+(1/'Método 3'!$N266)+(1/'Método 3'!$O266)-1)</f>
        <v>0.10292535526180369</v>
      </c>
      <c r="Q266" s="4">
        <f>'Método 3'!$M266*(1+'Método 3'!$P266)</f>
        <v>2.3602602602602598</v>
      </c>
      <c r="R266" s="4">
        <f>'Método 3'!$N266*(1+'Método 3'!$P266)</f>
        <v>2.4484942886812044</v>
      </c>
      <c r="S266" s="4">
        <f>'Método 3'!$O266*(1+'Método 3'!$P266)</f>
        <v>5.95579691841374</v>
      </c>
      <c r="T266" s="4">
        <f>IF('Método 3'!$J266&gt;'Método 3'!$K266,3,IF('Método 3'!$K266='Método 3'!$J266,1,0))</f>
        <v>0</v>
      </c>
      <c r="U266" s="4">
        <f>IF('Método 3'!$J266&lt;'Método 3'!$K266,3,IF('Método 3'!$K266='Método 3'!$J266,1,0))</f>
        <v>3</v>
      </c>
      <c r="V266" s="4">
        <f>(1/'Método 3'!$Q266)*3+(1/'Método 3'!$R266)*1</f>
        <v>1.6794605369184448</v>
      </c>
      <c r="W266" s="4">
        <f>(1/'Método 3'!$S266)*3+(1/'Método 3'!$R266)*1</f>
        <v>0.91212519614911591</v>
      </c>
      <c r="X266" s="4">
        <f>COUNTIF($G$1:G265,G266)+1</f>
        <v>14</v>
      </c>
      <c r="Y266" s="4">
        <f>COUNTIF($H$1:H265,H266)+1</f>
        <v>13</v>
      </c>
      <c r="Z266" s="2">
        <f>IFERROR(AVERAGEIFS($T$1:T265,$G$1:G265,G266,$X$1:X265,"&gt;="&amp;(X266-5)),"")</f>
        <v>1.8</v>
      </c>
      <c r="AA266" s="2">
        <f>IFERROR(AVERAGEIFS($U$1:U265,$H$1:H265,H266,$Y$1:Y265,"&gt;="&amp;(Y266-5)),"")</f>
        <v>0.8</v>
      </c>
      <c r="AB266" s="2">
        <f>IFERROR(AVERAGEIFS($V$1:V265,$J$1:J265,J266,$Z$1:Z265,"&gt;="&amp;(Z266-5)),"")</f>
        <v>1.4010664402817543</v>
      </c>
      <c r="AC266" s="2">
        <f>IFERROR(AVERAGEIFS($W$1:W265,$K$1:K265,K266,$AA$1:AA265,"&gt;="&amp;(AA266-5)),"")</f>
        <v>1.2350508022701094</v>
      </c>
      <c r="AD266" s="13">
        <f>Tabela53[[#This Row],[md_exPT_H_6]]-Tabela53[[#This Row],[md_exPT_A_6]]</f>
        <v>0.16601563801164487</v>
      </c>
      <c r="AE266" s="14">
        <f>IF(Tabela53[[#This Row],[HT_Goals_H]]&gt;Tabela53[[#This Row],[HT_Goals_A]],Tabela53[[#This Row],[HT_Odds_H]]-1,-1)</f>
        <v>-1</v>
      </c>
      <c r="AF266" s="14">
        <f>IF(Tabela53[[#This Row],[HT_Goals_H]]=Tabela53[[#This Row],[HT_Goals_A]],Tabela53[[#This Row],[HT_Odds_H]]-1,-1)</f>
        <v>-1</v>
      </c>
      <c r="AG266" s="14">
        <f>IF(Tabela53[[#This Row],[HT_Goals_H]]&lt;Tabela53[[#This Row],[HT_Goals_A]],Tabela53[[#This Row],[HT_Odds_H]]-1,-1)</f>
        <v>1.1400000000000001</v>
      </c>
      <c r="AH26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6" s="13">
        <f>IF(AND(Tabela53[[#This Row],[Odd_real_HHT]]&gt;2.5,Tabela53[[#This Row],[Odd_real_HHT]]&lt;3.3,Tabela53[[#This Row],[xpPT_H_HT]]&gt;1.39,Tabela53[[#This Row],[xpPT_H_HT]]&lt;1.59),1,0)</f>
        <v>0</v>
      </c>
      <c r="AJ26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66" s="28">
        <f>IF(Tabela53[[#This Row],[Método 1]]=1,0,IF(Tabela53[[#This Row],[dif_xp_H_A]]&lt;=0.354,1,IF(Tabela53[[#This Row],[dif_xp_H_A]]&gt;=0.499,1,0)))</f>
        <v>1</v>
      </c>
      <c r="AL26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66" s="29">
        <f>IF(AND(Tabela53[[#This Row],[dif_xp_H_A]]&gt;0.354,(Tabela53[[#This Row],[dif_xp_H_A]]&lt;0.499)),1,0)</f>
        <v>0</v>
      </c>
    </row>
    <row r="267" spans="1:39" x14ac:dyDescent="0.3">
      <c r="A267" s="25">
        <v>136</v>
      </c>
      <c r="B267" s="26">
        <v>1588722</v>
      </c>
      <c r="C267" s="13" t="s">
        <v>14</v>
      </c>
      <c r="D267" s="13" t="s">
        <v>56</v>
      </c>
      <c r="E267" s="27">
        <v>44738.666666666657</v>
      </c>
      <c r="F267" s="13">
        <v>14</v>
      </c>
      <c r="G267" s="13" t="s">
        <v>59</v>
      </c>
      <c r="H267" s="13" t="s">
        <v>16</v>
      </c>
      <c r="I267" s="13" t="str">
        <f>IF(Tabela53[[#This Row],[HT_Goals_A]]&lt;Tabela53[[#This Row],[HT_Goals_H]],"H",IF(Tabela53[[#This Row],[HT_Goals_A]]=Tabela53[[#This Row],[HT_Goals_H]],"D","A"))</f>
        <v>H</v>
      </c>
      <c r="J267" s="13">
        <v>1</v>
      </c>
      <c r="K267" s="13">
        <v>0</v>
      </c>
      <c r="L267" s="13">
        <v>1</v>
      </c>
      <c r="M267" s="13">
        <v>5.51</v>
      </c>
      <c r="N267" s="13">
        <v>2.39</v>
      </c>
      <c r="O267" s="13">
        <v>2.2400000000000002</v>
      </c>
      <c r="P267" s="4">
        <f>((1/'Método 3'!$M267)+(1/'Método 3'!$N267)+(1/'Método 3'!$O267)-1)</f>
        <v>4.632681653636328E-2</v>
      </c>
      <c r="Q267" s="4">
        <f>'Método 3'!$M267*(1+'Método 3'!$P267)</f>
        <v>5.7652607591153613</v>
      </c>
      <c r="R267" s="4">
        <f>'Método 3'!$N267*(1+'Método 3'!$P267)</f>
        <v>2.5007210915219082</v>
      </c>
      <c r="S267" s="4">
        <f>'Método 3'!$O267*(1+'Método 3'!$P267)</f>
        <v>2.3437720690414539</v>
      </c>
      <c r="T267" s="4">
        <f>IF('Método 3'!$J267&gt;'Método 3'!$K267,3,IF('Método 3'!$K267='Método 3'!$J267,1,0))</f>
        <v>3</v>
      </c>
      <c r="U267" s="4">
        <f>IF('Método 3'!$J267&lt;'Método 3'!$K267,3,IF('Método 3'!$K267='Método 3'!$J267,1,0))</f>
        <v>0</v>
      </c>
      <c r="V267" s="4">
        <f>(1/'Método 3'!$Q267)*3+(1/'Método 3'!$R267)*1</f>
        <v>0.92024273527534506</v>
      </c>
      <c r="W267" s="4">
        <f>(1/'Método 3'!$S267)*3+(1/'Método 3'!$R267)*1</f>
        <v>1.6798726060994851</v>
      </c>
      <c r="X267" s="4">
        <f>COUNTIF($G$1:G266,G267)+1</f>
        <v>7</v>
      </c>
      <c r="Y267" s="4">
        <f>COUNTIF($H$1:H266,H267)+1</f>
        <v>14</v>
      </c>
      <c r="Z267" s="2">
        <f>IFERROR(AVERAGEIFS($T$1:T266,$G$1:G266,G267,$X$1:X266,"&gt;="&amp;(X267-5)),"")</f>
        <v>1.6</v>
      </c>
      <c r="AA267" s="2">
        <f>IFERROR(AVERAGEIFS($U$1:U266,$H$1:H266,H267,$Y$1:Y266,"&gt;="&amp;(Y267-5)),"")</f>
        <v>1.6</v>
      </c>
      <c r="AB267" s="2">
        <f>IFERROR(AVERAGEIFS($V$1:V266,$J$1:J266,J267,$Z$1:Z266,"&gt;="&amp;(Z267-5)),"")</f>
        <v>1.471356626363814</v>
      </c>
      <c r="AC267" s="2">
        <f>IFERROR(AVERAGEIFS($W$1:W266,$K$1:K266,K267,$AA$1:AA266,"&gt;="&amp;(AA267-5)),"")</f>
        <v>1.0878865125859827</v>
      </c>
      <c r="AD267" s="13">
        <f>Tabela53[[#This Row],[md_exPT_H_6]]-Tabela53[[#This Row],[md_exPT_A_6]]</f>
        <v>0.38347011377783136</v>
      </c>
      <c r="AE267" s="14">
        <f>IF(Tabela53[[#This Row],[HT_Goals_H]]&gt;Tabela53[[#This Row],[HT_Goals_A]],Tabela53[[#This Row],[HT_Odds_H]]-1,-1)</f>
        <v>4.51</v>
      </c>
      <c r="AF267" s="14">
        <f>IF(Tabela53[[#This Row],[HT_Goals_H]]=Tabela53[[#This Row],[HT_Goals_A]],Tabela53[[#This Row],[HT_Odds_H]]-1,-1)</f>
        <v>-1</v>
      </c>
      <c r="AG267" s="14">
        <f>IF(Tabela53[[#This Row],[HT_Goals_H]]&lt;Tabela53[[#This Row],[HT_Goals_A]],Tabela53[[#This Row],[HT_Odds_H]]-1,-1)</f>
        <v>-1</v>
      </c>
      <c r="AH26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7" s="13">
        <f>IF(AND(Tabela53[[#This Row],[Odd_real_HHT]]&gt;2.5,Tabela53[[#This Row],[Odd_real_HHT]]&lt;3.3,Tabela53[[#This Row],[xpPT_H_HT]]&gt;1.39,Tabela53[[#This Row],[xpPT_H_HT]]&lt;1.59),1,0)</f>
        <v>0</v>
      </c>
      <c r="AJ26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67" s="28">
        <f>IF(Tabela53[[#This Row],[Método 1]]=1,0,IF(Tabela53[[#This Row],[dif_xp_H_A]]&lt;=0.354,1,IF(Tabela53[[#This Row],[dif_xp_H_A]]&gt;=0.499,1,0)))</f>
        <v>0</v>
      </c>
      <c r="AL267" s="29">
        <f>IF(AND(Tabela53[[#This Row],[Método_3]]=1,Tabela53[[#This Row],[Pontos_H_HT]]=3),(Tabela53[[#This Row],[HT_Odds_H]]-1),IF(AND(Tabela53[[#This Row],[Método_3]]=1,Tabela53[[#This Row],[Pontos_H_HT]]&lt;&gt;3),(-1),0))</f>
        <v>4.51</v>
      </c>
      <c r="AM267" s="29">
        <f>IF(AND(Tabela53[[#This Row],[dif_xp_H_A]]&gt;0.354,(Tabela53[[#This Row],[dif_xp_H_A]]&lt;0.499)),1,0)</f>
        <v>1</v>
      </c>
    </row>
    <row r="268" spans="1:39" x14ac:dyDescent="0.3">
      <c r="A268" s="25">
        <v>137</v>
      </c>
      <c r="B268" s="26">
        <v>1588718</v>
      </c>
      <c r="C268" s="13" t="s">
        <v>14</v>
      </c>
      <c r="D268" s="13" t="s">
        <v>56</v>
      </c>
      <c r="E268" s="27">
        <v>44738.666666666657</v>
      </c>
      <c r="F268" s="13">
        <v>14</v>
      </c>
      <c r="G268" s="13" t="s">
        <v>18</v>
      </c>
      <c r="H268" s="13" t="s">
        <v>26</v>
      </c>
      <c r="I268" s="13" t="str">
        <f>IF(Tabela53[[#This Row],[HT_Goals_A]]&lt;Tabela53[[#This Row],[HT_Goals_H]],"H",IF(Tabela53[[#This Row],[HT_Goals_A]]=Tabela53[[#This Row],[HT_Goals_H]],"D","A"))</f>
        <v>D</v>
      </c>
      <c r="J268" s="13">
        <v>0</v>
      </c>
      <c r="K268" s="13">
        <v>0</v>
      </c>
      <c r="L268" s="13">
        <v>0</v>
      </c>
      <c r="M268" s="13">
        <v>3.4</v>
      </c>
      <c r="N268" s="13">
        <v>2.04</v>
      </c>
      <c r="O268" s="13">
        <v>3.83</v>
      </c>
      <c r="P268" s="4">
        <f>((1/'Método 3'!$M268)+(1/'Método 3'!$N268)+(1/'Método 3'!$O268)-1)</f>
        <v>4.5410331234321255E-2</v>
      </c>
      <c r="Q268" s="4">
        <f>'Método 3'!$M268*(1+'Método 3'!$P268)</f>
        <v>3.5543951261966922</v>
      </c>
      <c r="R268" s="4">
        <f>'Método 3'!$N268*(1+'Método 3'!$P268)</f>
        <v>2.1326370757180153</v>
      </c>
      <c r="S268" s="4">
        <f>'Método 3'!$O268*(1+'Método 3'!$P268)</f>
        <v>4.0039215686274501</v>
      </c>
      <c r="T268" s="4">
        <f>IF('Método 3'!$J268&gt;'Método 3'!$K268,3,IF('Método 3'!$K268='Método 3'!$J268,1,0))</f>
        <v>1</v>
      </c>
      <c r="U268" s="4">
        <f>IF('Método 3'!$J268&lt;'Método 3'!$K268,3,IF('Método 3'!$K268='Método 3'!$J268,1,0))</f>
        <v>1</v>
      </c>
      <c r="V268" s="4">
        <f>(1/'Método 3'!$Q268)*3+(1/'Método 3'!$R268)*1</f>
        <v>1.3129285014691481</v>
      </c>
      <c r="W268" s="4">
        <f>(1/'Método 3'!$S268)*3+(1/'Método 3'!$R268)*1</f>
        <v>1.2181684622918709</v>
      </c>
      <c r="X268" s="4">
        <f>COUNTIF($G$1:G267,G268)+1</f>
        <v>14</v>
      </c>
      <c r="Y268" s="4">
        <f>COUNTIF($H$1:H267,H268)+1</f>
        <v>14</v>
      </c>
      <c r="Z268" s="2">
        <f>IFERROR(AVERAGEIFS($T$1:T267,$G$1:G267,G268,$X$1:X267,"&gt;="&amp;(X268-5)),"")</f>
        <v>1.2</v>
      </c>
      <c r="AA268" s="2">
        <f>IFERROR(AVERAGEIFS($U$1:U267,$H$1:H267,H268,$Y$1:Y267,"&gt;="&amp;(Y268-5)),"")</f>
        <v>1.6</v>
      </c>
      <c r="AB268" s="2">
        <f>IFERROR(AVERAGEIFS($V$1:V267,$J$1:J267,J268,$Z$1:Z267,"&gt;="&amp;(Z268-5)),"")</f>
        <v>1.4035744952064091</v>
      </c>
      <c r="AC268" s="2">
        <f>IFERROR(AVERAGEIFS($W$1:W267,$K$1:K267,K268,$AA$1:AA267,"&gt;="&amp;(AA268-5)),"")</f>
        <v>1.0920849955187024</v>
      </c>
      <c r="AD268" s="13">
        <f>Tabela53[[#This Row],[md_exPT_H_6]]-Tabela53[[#This Row],[md_exPT_A_6]]</f>
        <v>0.31148949968770667</v>
      </c>
      <c r="AE268" s="14">
        <f>IF(Tabela53[[#This Row],[HT_Goals_H]]&gt;Tabela53[[#This Row],[HT_Goals_A]],Tabela53[[#This Row],[HT_Odds_H]]-1,-1)</f>
        <v>-1</v>
      </c>
      <c r="AF268" s="14">
        <f>IF(Tabela53[[#This Row],[HT_Goals_H]]=Tabela53[[#This Row],[HT_Goals_A]],Tabela53[[#This Row],[HT_Odds_H]]-1,-1)</f>
        <v>2.4</v>
      </c>
      <c r="AG268" s="14">
        <f>IF(Tabela53[[#This Row],[HT_Goals_H]]&lt;Tabela53[[#This Row],[HT_Goals_A]],Tabela53[[#This Row],[HT_Odds_H]]-1,-1)</f>
        <v>-1</v>
      </c>
      <c r="AH26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8" s="13">
        <f>IF(AND(Tabela53[[#This Row],[Odd_real_HHT]]&gt;2.5,Tabela53[[#This Row],[Odd_real_HHT]]&lt;3.3,Tabela53[[#This Row],[xpPT_H_HT]]&gt;1.39,Tabela53[[#This Row],[xpPT_H_HT]]&lt;1.59),1,0)</f>
        <v>0</v>
      </c>
      <c r="AJ268" s="28">
        <f>IF(AND(Tabela53[[#This Row],[Método_2]]=1,Tabela53[[#This Row],[Pontos_H_HT]]=1),(Tabela53[[#This Row],[HT_Odds_D]]-1),IF(AND(Tabela53[[#This Row],[Método_2]]=1,Tabela53[[#This Row],[Pontos_H_HT]]&lt;&gt;1),(-1),0))</f>
        <v>1.04</v>
      </c>
      <c r="AK268" s="28">
        <f>IF(Tabela53[[#This Row],[Método 1]]=1,0,IF(Tabela53[[#This Row],[dif_xp_H_A]]&lt;=0.354,1,IF(Tabela53[[#This Row],[dif_xp_H_A]]&gt;=0.499,1,0)))</f>
        <v>1</v>
      </c>
      <c r="AL26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68" s="29">
        <f>IF(AND(Tabela53[[#This Row],[dif_xp_H_A]]&gt;0.354,(Tabela53[[#This Row],[dif_xp_H_A]]&lt;0.499)),1,0)</f>
        <v>0</v>
      </c>
    </row>
    <row r="269" spans="1:39" x14ac:dyDescent="0.3">
      <c r="A269" s="25">
        <v>138</v>
      </c>
      <c r="B269" s="26">
        <v>1588716</v>
      </c>
      <c r="C269" s="13" t="s">
        <v>14</v>
      </c>
      <c r="D269" s="13" t="s">
        <v>56</v>
      </c>
      <c r="E269" s="27">
        <v>44738.75</v>
      </c>
      <c r="F269" s="13">
        <v>14</v>
      </c>
      <c r="G269" s="13" t="s">
        <v>28</v>
      </c>
      <c r="H269" s="13" t="s">
        <v>60</v>
      </c>
      <c r="I269" s="13" t="str">
        <f>IF(Tabela53[[#This Row],[HT_Goals_A]]&lt;Tabela53[[#This Row],[HT_Goals_H]],"H",IF(Tabela53[[#This Row],[HT_Goals_A]]=Tabela53[[#This Row],[HT_Goals_H]],"D","A"))</f>
        <v>D</v>
      </c>
      <c r="J269" s="13">
        <v>0</v>
      </c>
      <c r="K269" s="13">
        <v>0</v>
      </c>
      <c r="L269" s="13">
        <v>0</v>
      </c>
      <c r="M269" s="13">
        <v>2.25</v>
      </c>
      <c r="N269" s="13">
        <v>1.91</v>
      </c>
      <c r="O269" s="13">
        <v>6.5</v>
      </c>
      <c r="P269" s="4">
        <f>((1/'Método 3'!$M269)+(1/'Método 3'!$N269)+(1/'Método 3'!$O269)-1)</f>
        <v>0.12185080771468204</v>
      </c>
      <c r="Q269" s="4">
        <f>'Método 3'!$M269*(1+'Método 3'!$P269)</f>
        <v>2.5241643173580348</v>
      </c>
      <c r="R269" s="4">
        <f>'Método 3'!$N269*(1+'Método 3'!$P269)</f>
        <v>2.1427350427350427</v>
      </c>
      <c r="S269" s="4">
        <f>'Método 3'!$O269*(1+'Método 3'!$P269)</f>
        <v>7.2920302501454337</v>
      </c>
      <c r="T269" s="4">
        <f>IF('Método 3'!$J269&gt;'Método 3'!$K269,3,IF('Método 3'!$K269='Método 3'!$J269,1,0))</f>
        <v>1</v>
      </c>
      <c r="U269" s="4">
        <f>IF('Método 3'!$J269&lt;'Método 3'!$K269,3,IF('Método 3'!$K269='Método 3'!$J269,1,0))</f>
        <v>1</v>
      </c>
      <c r="V269" s="4">
        <f>(1/'Método 3'!$Q269)*3+(1/'Método 3'!$R269)*1</f>
        <v>1.6552054248105303</v>
      </c>
      <c r="W269" s="4">
        <f>(1/'Método 3'!$S269)*3+(1/'Método 3'!$R269)*1</f>
        <v>0.87810131631431987</v>
      </c>
      <c r="X269" s="4">
        <f>COUNTIF($G$1:G268,G269)+1</f>
        <v>14</v>
      </c>
      <c r="Y269" s="4">
        <f>COUNTIF($H$1:H268,H269)+1</f>
        <v>7</v>
      </c>
      <c r="Z269" s="2">
        <f>IFERROR(AVERAGEIFS($T$1:T268,$G$1:G268,G269,$X$1:X268,"&gt;="&amp;(X269-5)),"")</f>
        <v>2</v>
      </c>
      <c r="AA269" s="2">
        <f>IFERROR(AVERAGEIFS($U$1:U268,$H$1:H268,H269,$Y$1:Y268,"&gt;="&amp;(Y269-5)),"")</f>
        <v>1.2</v>
      </c>
      <c r="AB269" s="2">
        <f>IFERROR(AVERAGEIFS($V$1:V268,$J$1:J268,J269,$Z$1:Z268,"&gt;="&amp;(Z269-5)),"")</f>
        <v>1.4027651559766121</v>
      </c>
      <c r="AC269" s="2">
        <f>IFERROR(AVERAGEIFS($W$1:W268,$K$1:K268,K269,$AA$1:AA268,"&gt;="&amp;(AA269-5)),"")</f>
        <v>1.0929729072565417</v>
      </c>
      <c r="AD269" s="13">
        <f>Tabela53[[#This Row],[md_exPT_H_6]]-Tabela53[[#This Row],[md_exPT_A_6]]</f>
        <v>0.30979224872007038</v>
      </c>
      <c r="AE269" s="14">
        <f>IF(Tabela53[[#This Row],[HT_Goals_H]]&gt;Tabela53[[#This Row],[HT_Goals_A]],Tabela53[[#This Row],[HT_Odds_H]]-1,-1)</f>
        <v>-1</v>
      </c>
      <c r="AF269" s="14">
        <f>IF(Tabela53[[#This Row],[HT_Goals_H]]=Tabela53[[#This Row],[HT_Goals_A]],Tabela53[[#This Row],[HT_Odds_H]]-1,-1)</f>
        <v>1.25</v>
      </c>
      <c r="AG269" s="14">
        <f>IF(Tabela53[[#This Row],[HT_Goals_H]]&lt;Tabela53[[#This Row],[HT_Goals_A]],Tabela53[[#This Row],[HT_Odds_H]]-1,-1)</f>
        <v>-1</v>
      </c>
      <c r="AH26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69" s="13">
        <f>IF(AND(Tabela53[[#This Row],[Odd_real_HHT]]&gt;2.5,Tabela53[[#This Row],[Odd_real_HHT]]&lt;3.3,Tabela53[[#This Row],[xpPT_H_HT]]&gt;1.39,Tabela53[[#This Row],[xpPT_H_HT]]&lt;1.59),1,0)</f>
        <v>0</v>
      </c>
      <c r="AJ269" s="28">
        <f>IF(AND(Tabela53[[#This Row],[Método_2]]=1,Tabela53[[#This Row],[Pontos_H_HT]]=1),(Tabela53[[#This Row],[HT_Odds_D]]-1),IF(AND(Tabela53[[#This Row],[Método_2]]=1,Tabela53[[#This Row],[Pontos_H_HT]]&lt;&gt;1),(-1),0))</f>
        <v>0.90999999999999992</v>
      </c>
      <c r="AK269" s="28">
        <f>IF(Tabela53[[#This Row],[Método 1]]=1,0,IF(Tabela53[[#This Row],[dif_xp_H_A]]&lt;=0.354,1,IF(Tabela53[[#This Row],[dif_xp_H_A]]&gt;=0.499,1,0)))</f>
        <v>1</v>
      </c>
      <c r="AL26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69" s="29">
        <f>IF(AND(Tabela53[[#This Row],[dif_xp_H_A]]&gt;0.354,(Tabela53[[#This Row],[dif_xp_H_A]]&lt;0.499)),1,0)</f>
        <v>0</v>
      </c>
    </row>
    <row r="270" spans="1:39" x14ac:dyDescent="0.3">
      <c r="A270" s="25">
        <v>139</v>
      </c>
      <c r="B270" s="26">
        <v>1588720</v>
      </c>
      <c r="C270" s="13" t="s">
        <v>14</v>
      </c>
      <c r="D270" s="13" t="s">
        <v>56</v>
      </c>
      <c r="E270" s="27">
        <v>44738.75</v>
      </c>
      <c r="F270" s="13">
        <v>14</v>
      </c>
      <c r="G270" s="13" t="s">
        <v>58</v>
      </c>
      <c r="H270" s="13" t="s">
        <v>57</v>
      </c>
      <c r="I270" s="13" t="str">
        <f>IF(Tabela53[[#This Row],[HT_Goals_A]]&lt;Tabela53[[#This Row],[HT_Goals_H]],"H",IF(Tabela53[[#This Row],[HT_Goals_A]]=Tabela53[[#This Row],[HT_Goals_H]],"D","A"))</f>
        <v>A</v>
      </c>
      <c r="J270" s="13">
        <v>0</v>
      </c>
      <c r="K270" s="13">
        <v>1</v>
      </c>
      <c r="L270" s="13">
        <v>1</v>
      </c>
      <c r="M270" s="13">
        <v>2.7</v>
      </c>
      <c r="N270" s="13">
        <v>1.85</v>
      </c>
      <c r="O270" s="13">
        <v>4.75</v>
      </c>
      <c r="P270" s="4">
        <f>((1/'Método 3'!$M270)+(1/'Método 3'!$N270)+(1/'Método 3'!$O270)-1)</f>
        <v>0.12143722670038448</v>
      </c>
      <c r="Q270" s="4">
        <f>'Método 3'!$M270*(1+'Método 3'!$P270)</f>
        <v>3.0278805120910381</v>
      </c>
      <c r="R270" s="4">
        <f>'Método 3'!$N270*(1+'Método 3'!$P270)</f>
        <v>2.0746588693957113</v>
      </c>
      <c r="S270" s="4">
        <f>'Método 3'!$O270*(1+'Método 3'!$P270)</f>
        <v>5.3268268268268262</v>
      </c>
      <c r="T270" s="4">
        <f>IF('Método 3'!$J270&gt;'Método 3'!$K270,3,IF('Método 3'!$K270='Método 3'!$J270,1,0))</f>
        <v>0</v>
      </c>
      <c r="U270" s="4">
        <f>IF('Método 3'!$J270&lt;'Método 3'!$K270,3,IF('Método 3'!$K270='Método 3'!$J270,1,0))</f>
        <v>3</v>
      </c>
      <c r="V270" s="4">
        <f>(1/'Método 3'!$Q270)*3+(1/'Método 3'!$R270)*1</f>
        <v>1.4727990228319086</v>
      </c>
      <c r="W270" s="4">
        <f>(1/'Método 3'!$S270)*3+(1/'Método 3'!$R270)*1</f>
        <v>1.0451940242412854</v>
      </c>
      <c r="X270" s="4">
        <f>COUNTIF($G$1:G269,G270)+1</f>
        <v>6</v>
      </c>
      <c r="Y270" s="4">
        <f>COUNTIF($H$1:H269,H270)+1</f>
        <v>7</v>
      </c>
      <c r="Z270" s="2">
        <f>IFERROR(AVERAGEIFS($T$1:T269,$G$1:G269,G270,$X$1:X269,"&gt;="&amp;(X270-5)),"")</f>
        <v>1</v>
      </c>
      <c r="AA270" s="2">
        <f>IFERROR(AVERAGEIFS($U$1:U269,$H$1:H269,H270,$Y$1:Y269,"&gt;="&amp;(Y270-5)),"")</f>
        <v>1.2</v>
      </c>
      <c r="AB270" s="2">
        <f>IFERROR(AVERAGEIFS($V$1:V269,$J$1:J269,J270,$Z$1:Z269,"&gt;="&amp;(Z270-5)),"")</f>
        <v>1.4049991406565583</v>
      </c>
      <c r="AC270" s="2">
        <f>IFERROR(AVERAGEIFS($W$1:W269,$K$1:K269,K270,$AA$1:AA269,"&gt;="&amp;(AA270-5)),"")</f>
        <v>1.1250285345580378</v>
      </c>
      <c r="AD270" s="13">
        <f>Tabela53[[#This Row],[md_exPT_H_6]]-Tabela53[[#This Row],[md_exPT_A_6]]</f>
        <v>0.27997060609852054</v>
      </c>
      <c r="AE270" s="14">
        <f>IF(Tabela53[[#This Row],[HT_Goals_H]]&gt;Tabela53[[#This Row],[HT_Goals_A]],Tabela53[[#This Row],[HT_Odds_H]]-1,-1)</f>
        <v>-1</v>
      </c>
      <c r="AF270" s="14">
        <f>IF(Tabela53[[#This Row],[HT_Goals_H]]=Tabela53[[#This Row],[HT_Goals_A]],Tabela53[[#This Row],[HT_Odds_H]]-1,-1)</f>
        <v>-1</v>
      </c>
      <c r="AG270" s="14">
        <f>IF(Tabela53[[#This Row],[HT_Goals_H]]&lt;Tabela53[[#This Row],[HT_Goals_A]],Tabela53[[#This Row],[HT_Odds_H]]-1,-1)</f>
        <v>1.7000000000000002</v>
      </c>
      <c r="AH27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70" s="13">
        <f>IF(AND(Tabela53[[#This Row],[Odd_real_HHT]]&gt;2.5,Tabela53[[#This Row],[Odd_real_HHT]]&lt;3.3,Tabela53[[#This Row],[xpPT_H_HT]]&gt;1.39,Tabela53[[#This Row],[xpPT_H_HT]]&lt;1.59),1,0)</f>
        <v>1</v>
      </c>
      <c r="AJ27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70" s="28">
        <f>IF(Tabela53[[#This Row],[Método 1]]=1,0,IF(Tabela53[[#This Row],[dif_xp_H_A]]&lt;=0.354,1,IF(Tabela53[[#This Row],[dif_xp_H_A]]&gt;=0.499,1,0)))</f>
        <v>0</v>
      </c>
      <c r="AL27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0" s="29">
        <f>IF(AND(Tabela53[[#This Row],[dif_xp_H_A]]&gt;0.354,(Tabela53[[#This Row],[dif_xp_H_A]]&lt;0.499)),1,0)</f>
        <v>0</v>
      </c>
    </row>
    <row r="271" spans="1:39" x14ac:dyDescent="0.3">
      <c r="A271" s="25">
        <v>140</v>
      </c>
      <c r="B271" s="26">
        <v>1588721</v>
      </c>
      <c r="C271" s="13" t="s">
        <v>14</v>
      </c>
      <c r="D271" s="13" t="s">
        <v>56</v>
      </c>
      <c r="E271" s="27">
        <v>44738.75</v>
      </c>
      <c r="F271" s="13">
        <v>14</v>
      </c>
      <c r="G271" s="13" t="s">
        <v>34</v>
      </c>
      <c r="H271" s="13" t="s">
        <v>27</v>
      </c>
      <c r="I271" s="13" t="str">
        <f>IF(Tabela53[[#This Row],[HT_Goals_A]]&lt;Tabela53[[#This Row],[HT_Goals_H]],"H",IF(Tabela53[[#This Row],[HT_Goals_A]]=Tabela53[[#This Row],[HT_Goals_H]],"D","A"))</f>
        <v>D</v>
      </c>
      <c r="J271" s="13">
        <v>0</v>
      </c>
      <c r="K271" s="13">
        <v>0</v>
      </c>
      <c r="L271" s="13">
        <v>0</v>
      </c>
      <c r="M271" s="13">
        <v>3.02</v>
      </c>
      <c r="N271" s="13">
        <v>2.0099999999999998</v>
      </c>
      <c r="O271" s="13">
        <v>4.6100000000000003</v>
      </c>
      <c r="P271" s="4">
        <f>((1/'Método 3'!$M271)+(1/'Método 3'!$N271)+(1/'Método 3'!$O271)-1)</f>
        <v>4.5558005321827189E-2</v>
      </c>
      <c r="Q271" s="4">
        <f>'Método 3'!$M271*(1+'Método 3'!$P271)</f>
        <v>3.157585176071918</v>
      </c>
      <c r="R271" s="4">
        <f>'Método 3'!$N271*(1+'Método 3'!$P271)</f>
        <v>2.1015715906968726</v>
      </c>
      <c r="S271" s="4">
        <f>'Método 3'!$O271*(1+'Método 3'!$P271)</f>
        <v>4.8200224045336233</v>
      </c>
      <c r="T271" s="4">
        <f>IF('Método 3'!$J271&gt;'Método 3'!$K271,3,IF('Método 3'!$K271='Método 3'!$J271,1,0))</f>
        <v>1</v>
      </c>
      <c r="U271" s="4">
        <f>IF('Método 3'!$J271&lt;'Método 3'!$K271,3,IF('Método 3'!$K271='Método 3'!$J271,1,0))</f>
        <v>1</v>
      </c>
      <c r="V271" s="4">
        <f>(1/'Método 3'!$Q271)*3+(1/'Método 3'!$R271)*1</f>
        <v>1.4259275082454672</v>
      </c>
      <c r="W271" s="4">
        <f>(1/'Método 3'!$S271)*3+(1/'Método 3'!$R271)*1</f>
        <v>1.0982381188372612</v>
      </c>
      <c r="X271" s="4">
        <f>COUNTIF($G$1:G270,G271)+1</f>
        <v>13</v>
      </c>
      <c r="Y271" s="4">
        <f>COUNTIF($H$1:H270,H271)+1</f>
        <v>14</v>
      </c>
      <c r="Z271" s="2">
        <f>IFERROR(AVERAGEIFS($T$1:T270,$G$1:G270,G271,$X$1:X270,"&gt;="&amp;(X271-5)),"")</f>
        <v>0.8</v>
      </c>
      <c r="AA271" s="2">
        <f>IFERROR(AVERAGEIFS($U$1:U270,$H$1:H270,H271,$Y$1:Y270,"&gt;="&amp;(Y271-5)),"")</f>
        <v>1</v>
      </c>
      <c r="AB271" s="2">
        <f>IFERROR(AVERAGEIFS($V$1:V270,$J$1:J270,J271,$Z$1:Z270,"&gt;="&amp;(Z271-5)),"")</f>
        <v>1.4055938764651141</v>
      </c>
      <c r="AC271" s="2">
        <f>IFERROR(AVERAGEIFS($W$1:W270,$K$1:K270,K271,$AA$1:AA270,"&gt;="&amp;(AA271-5)),"")</f>
        <v>1.0914703087184843</v>
      </c>
      <c r="AD271" s="13">
        <f>Tabela53[[#This Row],[md_exPT_H_6]]-Tabela53[[#This Row],[md_exPT_A_6]]</f>
        <v>0.31412356774662986</v>
      </c>
      <c r="AE271" s="14">
        <f>IF(Tabela53[[#This Row],[HT_Goals_H]]&gt;Tabela53[[#This Row],[HT_Goals_A]],Tabela53[[#This Row],[HT_Odds_H]]-1,-1)</f>
        <v>-1</v>
      </c>
      <c r="AF271" s="14">
        <f>IF(Tabela53[[#This Row],[HT_Goals_H]]=Tabela53[[#This Row],[HT_Goals_A]],Tabela53[[#This Row],[HT_Odds_H]]-1,-1)</f>
        <v>2.02</v>
      </c>
      <c r="AG271" s="14">
        <f>IF(Tabela53[[#This Row],[HT_Goals_H]]&lt;Tabela53[[#This Row],[HT_Goals_A]],Tabela53[[#This Row],[HT_Odds_H]]-1,-1)</f>
        <v>-1</v>
      </c>
      <c r="AH27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71" s="13">
        <f>IF(AND(Tabela53[[#This Row],[Odd_real_HHT]]&gt;2.5,Tabela53[[#This Row],[Odd_real_HHT]]&lt;3.3,Tabela53[[#This Row],[xpPT_H_HT]]&gt;1.39,Tabela53[[#This Row],[xpPT_H_HT]]&lt;1.59),1,0)</f>
        <v>1</v>
      </c>
      <c r="AJ27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71" s="28">
        <f>IF(Tabela53[[#This Row],[Método 1]]=1,0,IF(Tabela53[[#This Row],[dif_xp_H_A]]&lt;=0.354,1,IF(Tabela53[[#This Row],[dif_xp_H_A]]&gt;=0.499,1,0)))</f>
        <v>0</v>
      </c>
      <c r="AL27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1" s="29">
        <f>IF(AND(Tabela53[[#This Row],[dif_xp_H_A]]&gt;0.354,(Tabela53[[#This Row],[dif_xp_H_A]]&lt;0.499)),1,0)</f>
        <v>0</v>
      </c>
    </row>
    <row r="272" spans="1:39" x14ac:dyDescent="0.3">
      <c r="A272" s="25">
        <v>141</v>
      </c>
      <c r="B272" s="26">
        <v>1588725</v>
      </c>
      <c r="C272" s="13" t="s">
        <v>14</v>
      </c>
      <c r="D272" s="13" t="s">
        <v>56</v>
      </c>
      <c r="E272" s="27">
        <v>44744.6875</v>
      </c>
      <c r="F272" s="13">
        <v>15</v>
      </c>
      <c r="G272" s="13" t="s">
        <v>26</v>
      </c>
      <c r="H272" s="13" t="s">
        <v>24</v>
      </c>
      <c r="I272" s="13" t="str">
        <f>IF(Tabela53[[#This Row],[HT_Goals_A]]&lt;Tabela53[[#This Row],[HT_Goals_H]],"H",IF(Tabela53[[#This Row],[HT_Goals_A]]=Tabela53[[#This Row],[HT_Goals_H]],"D","A"))</f>
        <v>H</v>
      </c>
      <c r="J272" s="13">
        <v>2</v>
      </c>
      <c r="K272" s="13">
        <v>0</v>
      </c>
      <c r="L272" s="13">
        <v>2</v>
      </c>
      <c r="M272" s="13">
        <v>3.1</v>
      </c>
      <c r="N272" s="13">
        <v>1.8</v>
      </c>
      <c r="O272" s="13">
        <v>4</v>
      </c>
      <c r="P272" s="4">
        <f>((1/'Método 3'!$M272)+(1/'Método 3'!$N272)+(1/'Método 3'!$O272)-1)</f>
        <v>0.12813620071684584</v>
      </c>
      <c r="Q272" s="4">
        <f>'Método 3'!$M272*(1+'Método 3'!$P272)</f>
        <v>3.4972222222222222</v>
      </c>
      <c r="R272" s="4">
        <f>'Método 3'!$N272*(1+'Método 3'!$P272)</f>
        <v>2.0306451612903227</v>
      </c>
      <c r="S272" s="4">
        <f>'Método 3'!$O272*(1+'Método 3'!$P272)</f>
        <v>4.5125448028673834</v>
      </c>
      <c r="T272" s="4">
        <f>IF('Método 3'!$J272&gt;'Método 3'!$K272,3,IF('Método 3'!$K272='Método 3'!$J272,1,0))</f>
        <v>3</v>
      </c>
      <c r="U272" s="4">
        <f>IF('Método 3'!$J272&lt;'Método 3'!$K272,3,IF('Método 3'!$K272='Método 3'!$J272,1,0))</f>
        <v>0</v>
      </c>
      <c r="V272" s="4">
        <f>(1/'Método 3'!$Q272)*3+(1/'Método 3'!$R272)*1</f>
        <v>1.3502779984114377</v>
      </c>
      <c r="W272" s="4">
        <f>(1/'Método 3'!$S272)*3+(1/'Método 3'!$R272)*1</f>
        <v>1.1572676727561557</v>
      </c>
      <c r="X272" s="4">
        <f>COUNTIF($G$1:G271,G272)+1</f>
        <v>14</v>
      </c>
      <c r="Y272" s="4">
        <f>COUNTIF($H$1:H271,H272)+1</f>
        <v>15</v>
      </c>
      <c r="Z272" s="2">
        <f>IFERROR(AVERAGEIFS($T$1:T271,$G$1:G271,G272,$X$1:X271,"&gt;="&amp;(X272-5)),"")</f>
        <v>2</v>
      </c>
      <c r="AA272" s="2">
        <f>IFERROR(AVERAGEIFS($U$1:U271,$H$1:H271,H272,$Y$1:Y271,"&gt;="&amp;(Y272-5)),"")</f>
        <v>1.4</v>
      </c>
      <c r="AB272" s="2">
        <f>IFERROR(AVERAGEIFS($V$1:V271,$J$1:J271,J272,$Z$1:Z271,"&gt;="&amp;(Z272-5)),"")</f>
        <v>1.5405142869735609</v>
      </c>
      <c r="AC272" s="2">
        <f>IFERROR(AVERAGEIFS($W$1:W271,$K$1:K271,K272,$AA$1:AA271,"&gt;="&amp;(AA272-5)),"")</f>
        <v>1.0915173073998645</v>
      </c>
      <c r="AD272" s="13">
        <f>Tabela53[[#This Row],[md_exPT_H_6]]-Tabela53[[#This Row],[md_exPT_A_6]]</f>
        <v>0.44899697957369633</v>
      </c>
      <c r="AE272" s="14">
        <f>IF(Tabela53[[#This Row],[HT_Goals_H]]&gt;Tabela53[[#This Row],[HT_Goals_A]],Tabela53[[#This Row],[HT_Odds_H]]-1,-1)</f>
        <v>2.1</v>
      </c>
      <c r="AF272" s="14">
        <f>IF(Tabela53[[#This Row],[HT_Goals_H]]=Tabela53[[#This Row],[HT_Goals_A]],Tabela53[[#This Row],[HT_Odds_H]]-1,-1)</f>
        <v>-1</v>
      </c>
      <c r="AG272" s="14">
        <f>IF(Tabela53[[#This Row],[HT_Goals_H]]&lt;Tabela53[[#This Row],[HT_Goals_A]],Tabela53[[#This Row],[HT_Odds_H]]-1,-1)</f>
        <v>-1</v>
      </c>
      <c r="AH27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2" s="13">
        <f>IF(AND(Tabela53[[#This Row],[Odd_real_HHT]]&gt;2.5,Tabela53[[#This Row],[Odd_real_HHT]]&lt;3.3,Tabela53[[#This Row],[xpPT_H_HT]]&gt;1.39,Tabela53[[#This Row],[xpPT_H_HT]]&lt;1.59),1,0)</f>
        <v>0</v>
      </c>
      <c r="AJ27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72" s="28">
        <f>IF(Tabela53[[#This Row],[Método 1]]=1,0,IF(Tabela53[[#This Row],[dif_xp_H_A]]&lt;=0.354,1,IF(Tabela53[[#This Row],[dif_xp_H_A]]&gt;=0.499,1,0)))</f>
        <v>0</v>
      </c>
      <c r="AL272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272" s="29">
        <f>IF(AND(Tabela53[[#This Row],[dif_xp_H_A]]&gt;0.354,(Tabela53[[#This Row],[dif_xp_H_A]]&lt;0.499)),1,0)</f>
        <v>1</v>
      </c>
    </row>
    <row r="273" spans="1:39" x14ac:dyDescent="0.3">
      <c r="A273" s="25">
        <v>142</v>
      </c>
      <c r="B273" s="26">
        <v>1588729</v>
      </c>
      <c r="C273" s="13" t="s">
        <v>14</v>
      </c>
      <c r="D273" s="13" t="s">
        <v>56</v>
      </c>
      <c r="E273" s="27">
        <v>44744.6875</v>
      </c>
      <c r="F273" s="13">
        <v>15</v>
      </c>
      <c r="G273" s="13" t="s">
        <v>60</v>
      </c>
      <c r="H273" s="13" t="s">
        <v>22</v>
      </c>
      <c r="I273" s="13" t="str">
        <f>IF(Tabela53[[#This Row],[HT_Goals_A]]&lt;Tabela53[[#This Row],[HT_Goals_H]],"H",IF(Tabela53[[#This Row],[HT_Goals_A]]=Tabela53[[#This Row],[HT_Goals_H]],"D","A"))</f>
        <v>A</v>
      </c>
      <c r="J273" s="13">
        <v>0</v>
      </c>
      <c r="K273" s="13">
        <v>1</v>
      </c>
      <c r="L273" s="13">
        <v>1</v>
      </c>
      <c r="M273" s="13">
        <v>5.15</v>
      </c>
      <c r="N273" s="13">
        <v>2.0699999999999998</v>
      </c>
      <c r="O273" s="13">
        <v>2.5499999999999998</v>
      </c>
      <c r="P273" s="4">
        <f>((1/'Método 3'!$M273)+(1/'Método 3'!$N273)+(1/'Método 3'!$O273)-1)</f>
        <v>6.9423407466265186E-2</v>
      </c>
      <c r="Q273" s="4">
        <f>'Método 3'!$M273*(1+'Método 3'!$P273)</f>
        <v>5.5075305484512658</v>
      </c>
      <c r="R273" s="4">
        <f>'Método 3'!$N273*(1+'Método 3'!$P273)</f>
        <v>2.2137064534551687</v>
      </c>
      <c r="S273" s="4">
        <f>'Método 3'!$O273*(1+'Método 3'!$P273)</f>
        <v>2.727029689038976</v>
      </c>
      <c r="T273" s="4">
        <f>IF('Método 3'!$J273&gt;'Método 3'!$K273,3,IF('Método 3'!$K273='Método 3'!$J273,1,0))</f>
        <v>0</v>
      </c>
      <c r="U273" s="4">
        <f>IF('Método 3'!$J273&lt;'Método 3'!$K273,3,IF('Método 3'!$K273='Método 3'!$J273,1,0))</f>
        <v>3</v>
      </c>
      <c r="V273" s="4">
        <f>(1/'Método 3'!$Q273)*3+(1/'Método 3'!$R273)*1</f>
        <v>0.99643981218719357</v>
      </c>
      <c r="W273" s="4">
        <f>(1/'Método 3'!$S273)*3+(1/'Método 3'!$R273)*1</f>
        <v>1.5518291109849851</v>
      </c>
      <c r="X273" s="4">
        <f>COUNTIF($G$1:G272,G273)+1</f>
        <v>8</v>
      </c>
      <c r="Y273" s="4">
        <f>COUNTIF($H$1:H272,H273)+1</f>
        <v>14</v>
      </c>
      <c r="Z273" s="2">
        <f>IFERROR(AVERAGEIFS($T$1:T272,$G$1:G272,G273,$X$1:X272,"&gt;="&amp;(X273-5)),"")</f>
        <v>1.6</v>
      </c>
      <c r="AA273" s="2">
        <f>IFERROR(AVERAGEIFS($U$1:U272,$H$1:H272,H273,$Y$1:Y272,"&gt;="&amp;(Y273-5)),"")</f>
        <v>1</v>
      </c>
      <c r="AB273" s="2">
        <f>IFERROR(AVERAGEIFS($V$1:V272,$J$1:J272,J273,$Z$1:Z272,"&gt;="&amp;(Z273-5)),"")</f>
        <v>1.4057706906545084</v>
      </c>
      <c r="AC273" s="2">
        <f>IFERROR(AVERAGEIFS($W$1:W272,$K$1:K272,K273,$AA$1:AA272,"&gt;="&amp;(AA273-5)),"")</f>
        <v>1.1241315175881865</v>
      </c>
      <c r="AD273" s="13">
        <f>Tabela53[[#This Row],[md_exPT_H_6]]-Tabela53[[#This Row],[md_exPT_A_6]]</f>
        <v>0.28163917306632191</v>
      </c>
      <c r="AE273" s="14">
        <f>IF(Tabela53[[#This Row],[HT_Goals_H]]&gt;Tabela53[[#This Row],[HT_Goals_A]],Tabela53[[#This Row],[HT_Odds_H]]-1,-1)</f>
        <v>-1</v>
      </c>
      <c r="AF273" s="14">
        <f>IF(Tabela53[[#This Row],[HT_Goals_H]]=Tabela53[[#This Row],[HT_Goals_A]],Tabela53[[#This Row],[HT_Odds_H]]-1,-1)</f>
        <v>-1</v>
      </c>
      <c r="AG273" s="14">
        <f>IF(Tabela53[[#This Row],[HT_Goals_H]]&lt;Tabela53[[#This Row],[HT_Goals_A]],Tabela53[[#This Row],[HT_Odds_H]]-1,-1)</f>
        <v>4.1500000000000004</v>
      </c>
      <c r="AH27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3" s="13">
        <f>IF(AND(Tabela53[[#This Row],[Odd_real_HHT]]&gt;2.5,Tabela53[[#This Row],[Odd_real_HHT]]&lt;3.3,Tabela53[[#This Row],[xpPT_H_HT]]&gt;1.39,Tabela53[[#This Row],[xpPT_H_HT]]&lt;1.59),1,0)</f>
        <v>0</v>
      </c>
      <c r="AJ273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73" s="28">
        <f>IF(Tabela53[[#This Row],[Método 1]]=1,0,IF(Tabela53[[#This Row],[dif_xp_H_A]]&lt;=0.354,1,IF(Tabela53[[#This Row],[dif_xp_H_A]]&gt;=0.499,1,0)))</f>
        <v>1</v>
      </c>
      <c r="AL27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3" s="29">
        <f>IF(AND(Tabela53[[#This Row],[dif_xp_H_A]]&gt;0.354,(Tabela53[[#This Row],[dif_xp_H_A]]&lt;0.499)),1,0)</f>
        <v>0</v>
      </c>
    </row>
    <row r="274" spans="1:39" x14ac:dyDescent="0.3">
      <c r="A274" s="25">
        <v>143</v>
      </c>
      <c r="B274" s="26">
        <v>1588728</v>
      </c>
      <c r="C274" s="13" t="s">
        <v>14</v>
      </c>
      <c r="D274" s="13" t="s">
        <v>56</v>
      </c>
      <c r="E274" s="27">
        <v>44744.791666666657</v>
      </c>
      <c r="F274" s="13">
        <v>15</v>
      </c>
      <c r="G274" s="13" t="s">
        <v>31</v>
      </c>
      <c r="H274" s="13" t="s">
        <v>23</v>
      </c>
      <c r="I274" s="13" t="str">
        <f>IF(Tabela53[[#This Row],[HT_Goals_A]]&lt;Tabela53[[#This Row],[HT_Goals_H]],"H",IF(Tabela53[[#This Row],[HT_Goals_A]]=Tabela53[[#This Row],[HT_Goals_H]],"D","A"))</f>
        <v>A</v>
      </c>
      <c r="J274" s="13">
        <v>0</v>
      </c>
      <c r="K274" s="13">
        <v>1</v>
      </c>
      <c r="L274" s="13">
        <v>1</v>
      </c>
      <c r="M274" s="13">
        <v>3.4</v>
      </c>
      <c r="N274" s="13">
        <v>1.95</v>
      </c>
      <c r="O274" s="13">
        <v>3.25</v>
      </c>
      <c r="P274" s="4">
        <f>((1/'Método 3'!$M274)+(1/'Método 3'!$N274)+(1/'Método 3'!$O274)-1)</f>
        <v>0.11463046757164408</v>
      </c>
      <c r="Q274" s="4">
        <f>'Método 3'!$M274*(1+'Método 3'!$P274)</f>
        <v>3.7897435897435896</v>
      </c>
      <c r="R274" s="4">
        <f>'Método 3'!$N274*(1+'Método 3'!$P274)</f>
        <v>2.1735294117647057</v>
      </c>
      <c r="S274" s="4">
        <f>'Método 3'!$O274*(1+'Método 3'!$P274)</f>
        <v>3.6225490196078431</v>
      </c>
      <c r="T274" s="4">
        <f>IF('Método 3'!$J274&gt;'Método 3'!$K274,3,IF('Método 3'!$K274='Método 3'!$J274,1,0))</f>
        <v>0</v>
      </c>
      <c r="U274" s="4">
        <f>IF('Método 3'!$J274&lt;'Método 3'!$K274,3,IF('Método 3'!$K274='Método 3'!$J274,1,0))</f>
        <v>3</v>
      </c>
      <c r="V274" s="4">
        <f>(1/'Método 3'!$Q274)*3+(1/'Método 3'!$R274)*1</f>
        <v>1.2516914749661705</v>
      </c>
      <c r="W274" s="4">
        <f>(1/'Método 3'!$S274)*3+(1/'Método 3'!$R274)*1</f>
        <v>1.2882273342354533</v>
      </c>
      <c r="X274" s="4">
        <f>COUNTIF($G$1:G273,G274)+1</f>
        <v>15</v>
      </c>
      <c r="Y274" s="4">
        <f>COUNTIF($H$1:H273,H274)+1</f>
        <v>14</v>
      </c>
      <c r="Z274" s="2">
        <f>IFERROR(AVERAGEIFS($T$1:T273,$G$1:G273,G274,$X$1:X273,"&gt;="&amp;(X274-5)),"")</f>
        <v>1.8</v>
      </c>
      <c r="AA274" s="2">
        <f>IFERROR(AVERAGEIFS($U$1:U273,$H$1:H273,H274,$Y$1:Y273,"&gt;="&amp;(Y274-5)),"")</f>
        <v>0.8</v>
      </c>
      <c r="AB274" s="2">
        <f>IFERROR(AVERAGEIFS($V$1:V273,$J$1:J273,J274,$Z$1:Z273,"&gt;="&amp;(Z274-5)),"")</f>
        <v>1.4022419761849627</v>
      </c>
      <c r="AC274" s="2">
        <f>IFERROR(AVERAGEIFS($W$1:W273,$K$1:K273,K274,$AA$1:AA273,"&gt;="&amp;(AA274-5)),"")</f>
        <v>1.1288837130703733</v>
      </c>
      <c r="AD274" s="13">
        <f>Tabela53[[#This Row],[md_exPT_H_6]]-Tabela53[[#This Row],[md_exPT_A_6]]</f>
        <v>0.27335826311458944</v>
      </c>
      <c r="AE274" s="14">
        <f>IF(Tabela53[[#This Row],[HT_Goals_H]]&gt;Tabela53[[#This Row],[HT_Goals_A]],Tabela53[[#This Row],[HT_Odds_H]]-1,-1)</f>
        <v>-1</v>
      </c>
      <c r="AF274" s="14">
        <f>IF(Tabela53[[#This Row],[HT_Goals_H]]=Tabela53[[#This Row],[HT_Goals_A]],Tabela53[[#This Row],[HT_Odds_H]]-1,-1)</f>
        <v>-1</v>
      </c>
      <c r="AG274" s="14">
        <f>IF(Tabela53[[#This Row],[HT_Goals_H]]&lt;Tabela53[[#This Row],[HT_Goals_A]],Tabela53[[#This Row],[HT_Odds_H]]-1,-1)</f>
        <v>2.4</v>
      </c>
      <c r="AH27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4" s="13">
        <f>IF(AND(Tabela53[[#This Row],[Odd_real_HHT]]&gt;2.5,Tabela53[[#This Row],[Odd_real_HHT]]&lt;3.3,Tabela53[[#This Row],[xpPT_H_HT]]&gt;1.39,Tabela53[[#This Row],[xpPT_H_HT]]&lt;1.59),1,0)</f>
        <v>0</v>
      </c>
      <c r="AJ27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74" s="28">
        <f>IF(Tabela53[[#This Row],[Método 1]]=1,0,IF(Tabela53[[#This Row],[dif_xp_H_A]]&lt;=0.354,1,IF(Tabela53[[#This Row],[dif_xp_H_A]]&gt;=0.499,1,0)))</f>
        <v>1</v>
      </c>
      <c r="AL27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4" s="29">
        <f>IF(AND(Tabela53[[#This Row],[dif_xp_H_A]]&gt;0.354,(Tabela53[[#This Row],[dif_xp_H_A]]&lt;0.499)),1,0)</f>
        <v>0</v>
      </c>
    </row>
    <row r="275" spans="1:39" x14ac:dyDescent="0.3">
      <c r="A275" s="25">
        <v>144</v>
      </c>
      <c r="B275" s="26">
        <v>1588730</v>
      </c>
      <c r="C275" s="13" t="s">
        <v>14</v>
      </c>
      <c r="D275" s="13" t="s">
        <v>56</v>
      </c>
      <c r="E275" s="27">
        <v>44744.791666666657</v>
      </c>
      <c r="F275" s="13">
        <v>15</v>
      </c>
      <c r="G275" s="13" t="s">
        <v>58</v>
      </c>
      <c r="H275" s="13" t="s">
        <v>30</v>
      </c>
      <c r="I275" s="13" t="str">
        <f>IF(Tabela53[[#This Row],[HT_Goals_A]]&lt;Tabela53[[#This Row],[HT_Goals_H]],"H",IF(Tabela53[[#This Row],[HT_Goals_A]]=Tabela53[[#This Row],[HT_Goals_H]],"D","A"))</f>
        <v>D</v>
      </c>
      <c r="J275" s="13">
        <v>1</v>
      </c>
      <c r="K275" s="13">
        <v>1</v>
      </c>
      <c r="L275" s="13">
        <v>2</v>
      </c>
      <c r="M275" s="13">
        <v>3.4</v>
      </c>
      <c r="N275" s="13">
        <v>1.8</v>
      </c>
      <c r="O275" s="13">
        <v>3.6</v>
      </c>
      <c r="P275" s="4">
        <f>((1/'Método 3'!$M275)+(1/'Método 3'!$N275)+(1/'Método 3'!$O275)-1)</f>
        <v>0.12745098039215685</v>
      </c>
      <c r="Q275" s="4">
        <f>'Método 3'!$M275*(1+'Método 3'!$P275)</f>
        <v>3.833333333333333</v>
      </c>
      <c r="R275" s="4">
        <f>'Método 3'!$N275*(1+'Método 3'!$P275)</f>
        <v>2.0294117647058822</v>
      </c>
      <c r="S275" s="4">
        <f>'Método 3'!$O275*(1+'Método 3'!$P275)</f>
        <v>4.0588235294117645</v>
      </c>
      <c r="T275" s="4">
        <f>IF('Método 3'!$J275&gt;'Método 3'!$K275,3,IF('Método 3'!$K275='Método 3'!$J275,1,0))</f>
        <v>1</v>
      </c>
      <c r="U275" s="4">
        <f>IF('Método 3'!$J275&lt;'Método 3'!$K275,3,IF('Método 3'!$K275='Método 3'!$J275,1,0))</f>
        <v>1</v>
      </c>
      <c r="V275" s="4">
        <f>(1/'Método 3'!$Q275)*3+(1/'Método 3'!$R275)*1</f>
        <v>1.2753623188405796</v>
      </c>
      <c r="W275" s="4">
        <f>(1/'Método 3'!$S275)*3+(1/'Método 3'!$R275)*1</f>
        <v>1.2318840579710146</v>
      </c>
      <c r="X275" s="4">
        <f>COUNTIF($G$1:G274,G275)+1</f>
        <v>7</v>
      </c>
      <c r="Y275" s="4">
        <f>COUNTIF($H$1:H274,H275)+1</f>
        <v>15</v>
      </c>
      <c r="Z275" s="2">
        <f>IFERROR(AVERAGEIFS($T$1:T274,$G$1:G274,G275,$X$1:X274,"&gt;="&amp;(X275-5)),"")</f>
        <v>0.8</v>
      </c>
      <c r="AA275" s="2">
        <f>IFERROR(AVERAGEIFS($U$1:U274,$H$1:H274,H275,$Y$1:Y274,"&gt;="&amp;(Y275-5)),"")</f>
        <v>1</v>
      </c>
      <c r="AB275" s="2">
        <f>IFERROR(AVERAGEIFS($V$1:V274,$J$1:J274,J275,$Z$1:Z274,"&gt;="&amp;(Z275-5)),"")</f>
        <v>1.4656750398577472</v>
      </c>
      <c r="AC275" s="2">
        <f>IFERROR(AVERAGEIFS($W$1:W274,$K$1:K274,K275,$AA$1:AA274,"&gt;="&amp;(AA275-5)),"")</f>
        <v>1.1306347418743852</v>
      </c>
      <c r="AD275" s="13">
        <f>Tabela53[[#This Row],[md_exPT_H_6]]-Tabela53[[#This Row],[md_exPT_A_6]]</f>
        <v>0.33504029798336199</v>
      </c>
      <c r="AE275" s="14">
        <f>IF(Tabela53[[#This Row],[HT_Goals_H]]&gt;Tabela53[[#This Row],[HT_Goals_A]],Tabela53[[#This Row],[HT_Odds_H]]-1,-1)</f>
        <v>-1</v>
      </c>
      <c r="AF275" s="14">
        <f>IF(Tabela53[[#This Row],[HT_Goals_H]]=Tabela53[[#This Row],[HT_Goals_A]],Tabela53[[#This Row],[HT_Odds_H]]-1,-1)</f>
        <v>2.4</v>
      </c>
      <c r="AG275" s="14">
        <f>IF(Tabela53[[#This Row],[HT_Goals_H]]&lt;Tabela53[[#This Row],[HT_Goals_A]],Tabela53[[#This Row],[HT_Odds_H]]-1,-1)</f>
        <v>-1</v>
      </c>
      <c r="AH27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5" s="13">
        <f>IF(AND(Tabela53[[#This Row],[Odd_real_HHT]]&gt;2.5,Tabela53[[#This Row],[Odd_real_HHT]]&lt;3.3,Tabela53[[#This Row],[xpPT_H_HT]]&gt;1.39,Tabela53[[#This Row],[xpPT_H_HT]]&lt;1.59),1,0)</f>
        <v>0</v>
      </c>
      <c r="AJ275" s="28">
        <f>IF(AND(Tabela53[[#This Row],[Método_2]]=1,Tabela53[[#This Row],[Pontos_H_HT]]=1),(Tabela53[[#This Row],[HT_Odds_D]]-1),IF(AND(Tabela53[[#This Row],[Método_2]]=1,Tabela53[[#This Row],[Pontos_H_HT]]&lt;&gt;1),(-1),0))</f>
        <v>0.8</v>
      </c>
      <c r="AK275" s="28">
        <f>IF(Tabela53[[#This Row],[Método 1]]=1,0,IF(Tabela53[[#This Row],[dif_xp_H_A]]&lt;=0.354,1,IF(Tabela53[[#This Row],[dif_xp_H_A]]&gt;=0.499,1,0)))</f>
        <v>1</v>
      </c>
      <c r="AL27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5" s="29">
        <f>IF(AND(Tabela53[[#This Row],[dif_xp_H_A]]&gt;0.354,(Tabela53[[#This Row],[dif_xp_H_A]]&lt;0.499)),1,0)</f>
        <v>0</v>
      </c>
    </row>
    <row r="276" spans="1:39" x14ac:dyDescent="0.3">
      <c r="A276" s="25">
        <v>145</v>
      </c>
      <c r="B276" s="26">
        <v>1588727</v>
      </c>
      <c r="C276" s="13" t="s">
        <v>14</v>
      </c>
      <c r="D276" s="13" t="s">
        <v>56</v>
      </c>
      <c r="E276" s="27">
        <v>44744.875</v>
      </c>
      <c r="F276" s="13">
        <v>15</v>
      </c>
      <c r="G276" s="13" t="s">
        <v>16</v>
      </c>
      <c r="H276" s="13" t="s">
        <v>20</v>
      </c>
      <c r="I276" s="13" t="str">
        <f>IF(Tabela53[[#This Row],[HT_Goals_A]]&lt;Tabela53[[#This Row],[HT_Goals_H]],"H",IF(Tabela53[[#This Row],[HT_Goals_A]]=Tabela53[[#This Row],[HT_Goals_H]],"D","A"))</f>
        <v>A</v>
      </c>
      <c r="J276" s="13">
        <v>0</v>
      </c>
      <c r="K276" s="13">
        <v>1</v>
      </c>
      <c r="L276" s="13">
        <v>1</v>
      </c>
      <c r="M276" s="13">
        <v>2.0499999999999998</v>
      </c>
      <c r="N276" s="13">
        <v>2</v>
      </c>
      <c r="O276" s="13">
        <v>7.5</v>
      </c>
      <c r="P276" s="4">
        <f>((1/'Método 3'!$M276)+(1/'Método 3'!$N276)+(1/'Método 3'!$O276)-1)</f>
        <v>0.12113821138211378</v>
      </c>
      <c r="Q276" s="4">
        <f>'Método 3'!$M276*(1+'Método 3'!$P276)</f>
        <v>2.2983333333333329</v>
      </c>
      <c r="R276" s="4">
        <f>'Método 3'!$N276*(1+'Método 3'!$P276)</f>
        <v>2.2422764227642276</v>
      </c>
      <c r="S276" s="4">
        <f>'Método 3'!$O276*(1+'Método 3'!$P276)</f>
        <v>8.4085365853658534</v>
      </c>
      <c r="T276" s="4">
        <f>IF('Método 3'!$J276&gt;'Método 3'!$K276,3,IF('Método 3'!$K276='Método 3'!$J276,1,0))</f>
        <v>0</v>
      </c>
      <c r="U276" s="4">
        <f>IF('Método 3'!$J276&lt;'Método 3'!$K276,3,IF('Método 3'!$K276='Método 3'!$J276,1,0))</f>
        <v>3</v>
      </c>
      <c r="V276" s="4">
        <f>(1/'Método 3'!$Q276)*3+(1/'Método 3'!$R276)*1</f>
        <v>1.7512690355329952</v>
      </c>
      <c r="W276" s="4">
        <f>(1/'Método 3'!$S276)*3+(1/'Método 3'!$R276)*1</f>
        <v>0.80275562001450329</v>
      </c>
      <c r="X276" s="4">
        <f>COUNTIF($G$1:G275,G276)+1</f>
        <v>14</v>
      </c>
      <c r="Y276" s="4">
        <f>COUNTIF($H$1:H275,H276)+1</f>
        <v>14</v>
      </c>
      <c r="Z276" s="2">
        <f>IFERROR(AVERAGEIFS($T$1:T275,$G$1:G275,G276,$X$1:X275,"&gt;="&amp;(X276-5)),"")</f>
        <v>2.2000000000000002</v>
      </c>
      <c r="AA276" s="2">
        <f>IFERROR(AVERAGEIFS($U$1:U275,$H$1:H275,H276,$Y$1:Y275,"&gt;="&amp;(Y276-5)),"")</f>
        <v>0.8</v>
      </c>
      <c r="AB276" s="2">
        <f>IFERROR(AVERAGEIFS($V$1:V275,$J$1:J275,J276,$Z$1:Z275,"&gt;="&amp;(Z276-5)),"")</f>
        <v>1.4009552197642894</v>
      </c>
      <c r="AC276" s="2">
        <f>IFERROR(AVERAGEIFS($W$1:W275,$K$1:K275,K276,$AA$1:AA275,"&gt;="&amp;(AA276-5)),"")</f>
        <v>1.1317352779189138</v>
      </c>
      <c r="AD276" s="13">
        <f>Tabela53[[#This Row],[md_exPT_H_6]]-Tabela53[[#This Row],[md_exPT_A_6]]</f>
        <v>0.26921994184537557</v>
      </c>
      <c r="AE276" s="14">
        <f>IF(Tabela53[[#This Row],[HT_Goals_H]]&gt;Tabela53[[#This Row],[HT_Goals_A]],Tabela53[[#This Row],[HT_Odds_H]]-1,-1)</f>
        <v>-1</v>
      </c>
      <c r="AF276" s="14">
        <f>IF(Tabela53[[#This Row],[HT_Goals_H]]=Tabela53[[#This Row],[HT_Goals_A]],Tabela53[[#This Row],[HT_Odds_H]]-1,-1)</f>
        <v>-1</v>
      </c>
      <c r="AG276" s="14">
        <f>IF(Tabela53[[#This Row],[HT_Goals_H]]&lt;Tabela53[[#This Row],[HT_Goals_A]],Tabela53[[#This Row],[HT_Odds_H]]-1,-1)</f>
        <v>1.0499999999999998</v>
      </c>
      <c r="AH27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6" s="13">
        <f>IF(AND(Tabela53[[#This Row],[Odd_real_HHT]]&gt;2.5,Tabela53[[#This Row],[Odd_real_HHT]]&lt;3.3,Tabela53[[#This Row],[xpPT_H_HT]]&gt;1.39,Tabela53[[#This Row],[xpPT_H_HT]]&lt;1.59),1,0)</f>
        <v>0</v>
      </c>
      <c r="AJ27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276" s="28">
        <f>IF(Tabela53[[#This Row],[Método 1]]=1,0,IF(Tabela53[[#This Row],[dif_xp_H_A]]&lt;=0.354,1,IF(Tabela53[[#This Row],[dif_xp_H_A]]&gt;=0.499,1,0)))</f>
        <v>1</v>
      </c>
      <c r="AL27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6" s="29">
        <f>IF(AND(Tabela53[[#This Row],[dif_xp_H_A]]&gt;0.354,(Tabela53[[#This Row],[dif_xp_H_A]]&lt;0.499)),1,0)</f>
        <v>0</v>
      </c>
    </row>
    <row r="277" spans="1:39" x14ac:dyDescent="0.3">
      <c r="A277" s="25">
        <v>146</v>
      </c>
      <c r="B277" s="26">
        <v>1588732</v>
      </c>
      <c r="C277" s="13" t="s">
        <v>14</v>
      </c>
      <c r="D277" s="13" t="s">
        <v>56</v>
      </c>
      <c r="E277" s="27">
        <v>44745.458333333343</v>
      </c>
      <c r="F277" s="13">
        <v>15</v>
      </c>
      <c r="G277" s="13" t="s">
        <v>59</v>
      </c>
      <c r="H277" s="13" t="s">
        <v>27</v>
      </c>
      <c r="I277" s="13" t="str">
        <f>IF(Tabela53[[#This Row],[HT_Goals_A]]&lt;Tabela53[[#This Row],[HT_Goals_H]],"H",IF(Tabela53[[#This Row],[HT_Goals_A]]=Tabela53[[#This Row],[HT_Goals_H]],"D","A"))</f>
        <v>H</v>
      </c>
      <c r="J277" s="13">
        <v>1</v>
      </c>
      <c r="K277" s="13">
        <v>0</v>
      </c>
      <c r="L277" s="13">
        <v>1</v>
      </c>
      <c r="M277" s="13">
        <v>2.9</v>
      </c>
      <c r="N277" s="13">
        <v>2</v>
      </c>
      <c r="O277" s="13">
        <v>4.33</v>
      </c>
      <c r="P277" s="4">
        <f>((1/'Método 3'!$M277)+(1/'Método 3'!$N277)+(1/'Método 3'!$O277)-1)</f>
        <v>7.5774468423986718E-2</v>
      </c>
      <c r="Q277" s="4">
        <f>'Método 3'!$M277*(1+'Método 3'!$P277)</f>
        <v>3.1197459584295615</v>
      </c>
      <c r="R277" s="4">
        <f>'Método 3'!$N277*(1+'Método 3'!$P277)</f>
        <v>2.1515489368479734</v>
      </c>
      <c r="S277" s="4">
        <f>'Método 3'!$O277*(1+'Método 3'!$P277)</f>
        <v>4.6581034482758623</v>
      </c>
      <c r="T277" s="4">
        <f>IF('Método 3'!$J277&gt;'Método 3'!$K277,3,IF('Método 3'!$K277='Método 3'!$J277,1,0))</f>
        <v>3</v>
      </c>
      <c r="U277" s="4">
        <f>IF('Método 3'!$J277&lt;'Método 3'!$K277,3,IF('Método 3'!$K277='Método 3'!$J277,1,0))</f>
        <v>0</v>
      </c>
      <c r="V277" s="4">
        <f>(1/'Método 3'!$Q277)*3+(1/'Método 3'!$R277)*1</f>
        <v>1.4263981937298738</v>
      </c>
      <c r="W277" s="4">
        <f>(1/'Método 3'!$S277)*3+(1/'Método 3'!$R277)*1</f>
        <v>1.1088203723581449</v>
      </c>
      <c r="X277" s="4">
        <f>COUNTIF($G$1:G276,G277)+1</f>
        <v>8</v>
      </c>
      <c r="Y277" s="4">
        <f>COUNTIF($H$1:H276,H277)+1</f>
        <v>15</v>
      </c>
      <c r="Z277" s="2">
        <f>IFERROR(AVERAGEIFS($T$1:T276,$G$1:G276,G277,$X$1:X276,"&gt;="&amp;(X277-5)),"")</f>
        <v>1.6</v>
      </c>
      <c r="AA277" s="2">
        <f>IFERROR(AVERAGEIFS($U$1:U276,$H$1:H276,H277,$Y$1:Y276,"&gt;="&amp;(Y277-5)),"")</f>
        <v>1</v>
      </c>
      <c r="AB277" s="2">
        <f>IFERROR(AVERAGEIFS($V$1:V276,$J$1:J276,J277,$Z$1:Z276,"&gt;="&amp;(Z277-5)),"")</f>
        <v>1.4637330733167557</v>
      </c>
      <c r="AC277" s="2">
        <f>IFERROR(AVERAGEIFS($W$1:W276,$K$1:K276,K277,$AA$1:AA276,"&gt;="&amp;(AA277-5)),"")</f>
        <v>1.0919707581954252</v>
      </c>
      <c r="AD277" s="13">
        <f>Tabela53[[#This Row],[md_exPT_H_6]]-Tabela53[[#This Row],[md_exPT_A_6]]</f>
        <v>0.37176231512133051</v>
      </c>
      <c r="AE277" s="14">
        <f>IF(Tabela53[[#This Row],[HT_Goals_H]]&gt;Tabela53[[#This Row],[HT_Goals_A]],Tabela53[[#This Row],[HT_Odds_H]]-1,-1)</f>
        <v>1.9</v>
      </c>
      <c r="AF277" s="14">
        <f>IF(Tabela53[[#This Row],[HT_Goals_H]]=Tabela53[[#This Row],[HT_Goals_A]],Tabela53[[#This Row],[HT_Odds_H]]-1,-1)</f>
        <v>-1</v>
      </c>
      <c r="AG277" s="14">
        <f>IF(Tabela53[[#This Row],[HT_Goals_H]]&lt;Tabela53[[#This Row],[HT_Goals_A]],Tabela53[[#This Row],[HT_Odds_H]]-1,-1)</f>
        <v>-1</v>
      </c>
      <c r="AH277" s="20">
        <f>IF(AND(Tabela53[[#This Row],[Método 1]]=1,Tabela53[[#This Row],[Pontos_H_HT]]=3),(Tabela53[[#This Row],[HT_Odds_H]]-1),IF(AND(Tabela53[[#This Row],[Método 1]]=1,Tabela53[[#This Row],[Pontos_H_HT]]&lt;&gt;3),(-1),0))</f>
        <v>1.9</v>
      </c>
      <c r="AI277" s="13">
        <f>IF(AND(Tabela53[[#This Row],[Odd_real_HHT]]&gt;2.5,Tabela53[[#This Row],[Odd_real_HHT]]&lt;3.3,Tabela53[[#This Row],[xpPT_H_HT]]&gt;1.39,Tabela53[[#This Row],[xpPT_H_HT]]&lt;1.59),1,0)</f>
        <v>1</v>
      </c>
      <c r="AJ27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77" s="28">
        <f>IF(Tabela53[[#This Row],[Método 1]]=1,0,IF(Tabela53[[#This Row],[dif_xp_H_A]]&lt;=0.354,1,IF(Tabela53[[#This Row],[dif_xp_H_A]]&gt;=0.499,1,0)))</f>
        <v>0</v>
      </c>
      <c r="AL277" s="29">
        <f>IF(AND(Tabela53[[#This Row],[Método_3]]=1,Tabela53[[#This Row],[Pontos_H_HT]]=3),(Tabela53[[#This Row],[HT_Odds_H]]-1),IF(AND(Tabela53[[#This Row],[Método_3]]=1,Tabela53[[#This Row],[Pontos_H_HT]]&lt;&gt;3),(-1),0))</f>
        <v>1.9</v>
      </c>
      <c r="AM277" s="29">
        <f>IF(AND(Tabela53[[#This Row],[dif_xp_H_A]]&gt;0.354,(Tabela53[[#This Row],[dif_xp_H_A]]&lt;0.499)),1,0)</f>
        <v>1</v>
      </c>
    </row>
    <row r="278" spans="1:39" x14ac:dyDescent="0.3">
      <c r="A278" s="25">
        <v>147</v>
      </c>
      <c r="B278" s="26">
        <v>1588731</v>
      </c>
      <c r="C278" s="13" t="s">
        <v>14</v>
      </c>
      <c r="D278" s="13" t="s">
        <v>56</v>
      </c>
      <c r="E278" s="27">
        <v>44745.666666666657</v>
      </c>
      <c r="F278" s="13">
        <v>15</v>
      </c>
      <c r="G278" s="13" t="s">
        <v>57</v>
      </c>
      <c r="H278" s="13" t="s">
        <v>28</v>
      </c>
      <c r="I278" s="13" t="str">
        <f>IF(Tabela53[[#This Row],[HT_Goals_A]]&lt;Tabela53[[#This Row],[HT_Goals_H]],"H",IF(Tabela53[[#This Row],[HT_Goals_A]]=Tabela53[[#This Row],[HT_Goals_H]],"D","A"))</f>
        <v>D</v>
      </c>
      <c r="J278" s="13">
        <v>1</v>
      </c>
      <c r="K278" s="13">
        <v>1</v>
      </c>
      <c r="L278" s="13">
        <v>2</v>
      </c>
      <c r="M278" s="13">
        <v>3.75</v>
      </c>
      <c r="N278" s="13">
        <v>1.95</v>
      </c>
      <c r="O278" s="13">
        <v>3.4</v>
      </c>
      <c r="P278" s="4">
        <f>((1/'Método 3'!$M278)+(1/'Método 3'!$N278)+(1/'Método 3'!$O278)-1)</f>
        <v>7.3604826546003199E-2</v>
      </c>
      <c r="Q278" s="4">
        <f>'Método 3'!$M278*(1+'Método 3'!$P278)</f>
        <v>4.0260180995475121</v>
      </c>
      <c r="R278" s="4">
        <f>'Método 3'!$N278*(1+'Método 3'!$P278)</f>
        <v>2.0935294117647061</v>
      </c>
      <c r="S278" s="4">
        <f>'Método 3'!$O278*(1+'Método 3'!$P278)</f>
        <v>3.6502564102564108</v>
      </c>
      <c r="T278" s="4">
        <f>IF('Método 3'!$J278&gt;'Método 3'!$K278,3,IF('Método 3'!$K278='Método 3'!$J278,1,0))</f>
        <v>1</v>
      </c>
      <c r="U278" s="4">
        <f>IF('Método 3'!$J278&lt;'Método 3'!$K278,3,IF('Método 3'!$K278='Método 3'!$J278,1,0))</f>
        <v>1</v>
      </c>
      <c r="V278" s="4">
        <f>(1/'Método 3'!$Q278)*3+(1/'Método 3'!$R278)*1</f>
        <v>1.2228153975835907</v>
      </c>
      <c r="W278" s="4">
        <f>(1/'Método 3'!$S278)*3+(1/'Método 3'!$R278)*1</f>
        <v>1.2995223377353189</v>
      </c>
      <c r="X278" s="4">
        <f>COUNTIF($G$1:G277,G278)+1</f>
        <v>8</v>
      </c>
      <c r="Y278" s="4">
        <f>COUNTIF($H$1:H277,H278)+1</f>
        <v>14</v>
      </c>
      <c r="Z278" s="2">
        <f>IFERROR(AVERAGEIFS($T$1:T277,$G$1:G277,G278,$X$1:X277,"&gt;="&amp;(X278-5)),"")</f>
        <v>0.8</v>
      </c>
      <c r="AA278" s="2">
        <f>IFERROR(AVERAGEIFS($U$1:U277,$H$1:H277,H278,$Y$1:Y277,"&gt;="&amp;(Y278-5)),"")</f>
        <v>2.2000000000000002</v>
      </c>
      <c r="AB278" s="2">
        <f>IFERROR(AVERAGEIFS($V$1:V277,$J$1:J277,J278,$Z$1:Z277,"&gt;="&amp;(Z278-5)),"")</f>
        <v>1.4633559533209288</v>
      </c>
      <c r="AC278" s="2">
        <f>IFERROR(AVERAGEIFS($W$1:W277,$K$1:K277,K278,$AA$1:AA277,"&gt;="&amp;(AA278-5)),"")</f>
        <v>1.1281978622425224</v>
      </c>
      <c r="AD278" s="13">
        <f>Tabela53[[#This Row],[md_exPT_H_6]]-Tabela53[[#This Row],[md_exPT_A_6]]</f>
        <v>0.33515809107840644</v>
      </c>
      <c r="AE278" s="14">
        <f>IF(Tabela53[[#This Row],[HT_Goals_H]]&gt;Tabela53[[#This Row],[HT_Goals_A]],Tabela53[[#This Row],[HT_Odds_H]]-1,-1)</f>
        <v>-1</v>
      </c>
      <c r="AF278" s="14">
        <f>IF(Tabela53[[#This Row],[HT_Goals_H]]=Tabela53[[#This Row],[HT_Goals_A]],Tabela53[[#This Row],[HT_Odds_H]]-1,-1)</f>
        <v>2.75</v>
      </c>
      <c r="AG278" s="14">
        <f>IF(Tabela53[[#This Row],[HT_Goals_H]]&lt;Tabela53[[#This Row],[HT_Goals_A]],Tabela53[[#This Row],[HT_Odds_H]]-1,-1)</f>
        <v>-1</v>
      </c>
      <c r="AH27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78" s="13">
        <f>IF(AND(Tabela53[[#This Row],[Odd_real_HHT]]&gt;2.5,Tabela53[[#This Row],[Odd_real_HHT]]&lt;3.3,Tabela53[[#This Row],[xpPT_H_HT]]&gt;1.39,Tabela53[[#This Row],[xpPT_H_HT]]&lt;1.59),1,0)</f>
        <v>0</v>
      </c>
      <c r="AJ278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278" s="28">
        <f>IF(Tabela53[[#This Row],[Método 1]]=1,0,IF(Tabela53[[#This Row],[dif_xp_H_A]]&lt;=0.354,1,IF(Tabela53[[#This Row],[dif_xp_H_A]]&gt;=0.499,1,0)))</f>
        <v>1</v>
      </c>
      <c r="AL27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8" s="29">
        <f>IF(AND(Tabela53[[#This Row],[dif_xp_H_A]]&gt;0.354,(Tabela53[[#This Row],[dif_xp_H_A]]&lt;0.499)),1,0)</f>
        <v>0</v>
      </c>
    </row>
    <row r="279" spans="1:39" x14ac:dyDescent="0.3">
      <c r="A279" s="25">
        <v>148</v>
      </c>
      <c r="B279" s="26">
        <v>1588724</v>
      </c>
      <c r="C279" s="13" t="s">
        <v>14</v>
      </c>
      <c r="D279" s="13" t="s">
        <v>56</v>
      </c>
      <c r="E279" s="27">
        <v>44745.75</v>
      </c>
      <c r="F279" s="13">
        <v>15</v>
      </c>
      <c r="G279" s="13" t="s">
        <v>17</v>
      </c>
      <c r="H279" s="13" t="s">
        <v>34</v>
      </c>
      <c r="I279" s="13" t="str">
        <f>IF(Tabela53[[#This Row],[HT_Goals_A]]&lt;Tabela53[[#This Row],[HT_Goals_H]],"H",IF(Tabela53[[#This Row],[HT_Goals_A]]=Tabela53[[#This Row],[HT_Goals_H]],"D","A"))</f>
        <v>D</v>
      </c>
      <c r="J279" s="13">
        <v>0</v>
      </c>
      <c r="K279" s="13">
        <v>0</v>
      </c>
      <c r="L279" s="13">
        <v>0</v>
      </c>
      <c r="M279" s="13">
        <v>2.6</v>
      </c>
      <c r="N279" s="13">
        <v>1.85</v>
      </c>
      <c r="O279" s="13">
        <v>4.8</v>
      </c>
      <c r="P279" s="4">
        <f>((1/'Método 3'!$M279)+(1/'Método 3'!$N279)+(1/'Método 3'!$O279)-1)</f>
        <v>0.13348925848925841</v>
      </c>
      <c r="Q279" s="4">
        <f>'Método 3'!$M279*(1+'Método 3'!$P279)</f>
        <v>2.9470720720720718</v>
      </c>
      <c r="R279" s="4">
        <f>'Método 3'!$N279*(1+'Método 3'!$P279)</f>
        <v>2.0969551282051282</v>
      </c>
      <c r="S279" s="4">
        <f>'Método 3'!$O279*(1+'Método 3'!$P279)</f>
        <v>5.4407484407484406</v>
      </c>
      <c r="T279" s="4">
        <f>IF('Método 3'!$J279&gt;'Método 3'!$K279,3,IF('Método 3'!$K279='Método 3'!$J279,1,0))</f>
        <v>1</v>
      </c>
      <c r="U279" s="4">
        <f>IF('Método 3'!$J279&lt;'Método 3'!$K279,3,IF('Método 3'!$K279='Método 3'!$J279,1,0))</f>
        <v>1</v>
      </c>
      <c r="V279" s="4">
        <f>(1/'Método 3'!$Q279)*3+(1/'Método 3'!$R279)*1</f>
        <v>1.4948414214749715</v>
      </c>
      <c r="W279" s="4">
        <f>(1/'Método 3'!$S279)*3+(1/'Método 3'!$R279)*1</f>
        <v>1.0282766526557126</v>
      </c>
      <c r="X279" s="4">
        <f>COUNTIF($G$1:G278,G279)+1</f>
        <v>14</v>
      </c>
      <c r="Y279" s="4">
        <f>COUNTIF($H$1:H278,H279)+1</f>
        <v>15</v>
      </c>
      <c r="Z279" s="2">
        <f>IFERROR(AVERAGEIFS($T$1:T278,$G$1:G278,G279,$X$1:X278,"&gt;="&amp;(X279-5)),"")</f>
        <v>1.2</v>
      </c>
      <c r="AA279" s="2">
        <f>IFERROR(AVERAGEIFS($U$1:U278,$H$1:H278,H279,$Y$1:Y278,"&gt;="&amp;(Y279-5)),"")</f>
        <v>0.6</v>
      </c>
      <c r="AB279" s="2">
        <f>IFERROR(AVERAGEIFS($V$1:V278,$J$1:J278,J279,$Z$1:Z278,"&gt;="&amp;(Z279-5)),"")</f>
        <v>1.4039239809148716</v>
      </c>
      <c r="AC279" s="2">
        <f>IFERROR(AVERAGEIFS($W$1:W278,$K$1:K278,K279,$AA$1:AA278,"&gt;="&amp;(AA279-5)),"")</f>
        <v>1.0920861665116082</v>
      </c>
      <c r="AD279" s="13">
        <f>Tabela53[[#This Row],[md_exPT_H_6]]-Tabela53[[#This Row],[md_exPT_A_6]]</f>
        <v>0.31183781440326341</v>
      </c>
      <c r="AE279" s="14">
        <f>IF(Tabela53[[#This Row],[HT_Goals_H]]&gt;Tabela53[[#This Row],[HT_Goals_A]],Tabela53[[#This Row],[HT_Odds_H]]-1,-1)</f>
        <v>-1</v>
      </c>
      <c r="AF279" s="14">
        <f>IF(Tabela53[[#This Row],[HT_Goals_H]]=Tabela53[[#This Row],[HT_Goals_A]],Tabela53[[#This Row],[HT_Odds_H]]-1,-1)</f>
        <v>1.6</v>
      </c>
      <c r="AG279" s="14">
        <f>IF(Tabela53[[#This Row],[HT_Goals_H]]&lt;Tabela53[[#This Row],[HT_Goals_A]],Tabela53[[#This Row],[HT_Odds_H]]-1,-1)</f>
        <v>-1</v>
      </c>
      <c r="AH27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79" s="13">
        <f>IF(AND(Tabela53[[#This Row],[Odd_real_HHT]]&gt;2.5,Tabela53[[#This Row],[Odd_real_HHT]]&lt;3.3,Tabela53[[#This Row],[xpPT_H_HT]]&gt;1.39,Tabela53[[#This Row],[xpPT_H_HT]]&lt;1.59),1,0)</f>
        <v>1</v>
      </c>
      <c r="AJ27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79" s="28">
        <f>IF(Tabela53[[#This Row],[Método 1]]=1,0,IF(Tabela53[[#This Row],[dif_xp_H_A]]&lt;=0.354,1,IF(Tabela53[[#This Row],[dif_xp_H_A]]&gt;=0.499,1,0)))</f>
        <v>0</v>
      </c>
      <c r="AL27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79" s="29">
        <f>IF(AND(Tabela53[[#This Row],[dif_xp_H_A]]&gt;0.354,(Tabela53[[#This Row],[dif_xp_H_A]]&lt;0.499)),1,0)</f>
        <v>0</v>
      </c>
    </row>
    <row r="280" spans="1:39" x14ac:dyDescent="0.3">
      <c r="A280" s="25">
        <v>149</v>
      </c>
      <c r="B280" s="26">
        <v>1588733</v>
      </c>
      <c r="C280" s="13" t="s">
        <v>14</v>
      </c>
      <c r="D280" s="13" t="s">
        <v>56</v>
      </c>
      <c r="E280" s="27">
        <v>44745.78125</v>
      </c>
      <c r="F280" s="13">
        <v>15</v>
      </c>
      <c r="G280" s="13" t="s">
        <v>33</v>
      </c>
      <c r="H280" s="13" t="s">
        <v>21</v>
      </c>
      <c r="I280" s="13" t="str">
        <f>IF(Tabela53[[#This Row],[HT_Goals_A]]&lt;Tabela53[[#This Row],[HT_Goals_H]],"H",IF(Tabela53[[#This Row],[HT_Goals_A]]=Tabela53[[#This Row],[HT_Goals_H]],"D","A"))</f>
        <v>H</v>
      </c>
      <c r="J280" s="13">
        <v>1</v>
      </c>
      <c r="K280" s="13">
        <v>0</v>
      </c>
      <c r="L280" s="13">
        <v>1</v>
      </c>
      <c r="M280" s="13">
        <v>3.3</v>
      </c>
      <c r="N280" s="13">
        <v>2</v>
      </c>
      <c r="O280" s="13">
        <v>3.6</v>
      </c>
      <c r="P280" s="4">
        <f>((1/'Método 3'!$M280)+(1/'Método 3'!$N280)+(1/'Método 3'!$O280)-1)</f>
        <v>8.0808080808080884E-2</v>
      </c>
      <c r="Q280" s="4">
        <f>'Método 3'!$M280*(1+'Método 3'!$P280)</f>
        <v>3.5666666666666669</v>
      </c>
      <c r="R280" s="4">
        <f>'Método 3'!$N280*(1+'Método 3'!$P280)</f>
        <v>2.1616161616161618</v>
      </c>
      <c r="S280" s="4">
        <f>'Método 3'!$O280*(1+'Método 3'!$P280)</f>
        <v>3.8909090909090911</v>
      </c>
      <c r="T280" s="4">
        <f>IF('Método 3'!$J280&gt;'Método 3'!$K280,3,IF('Método 3'!$K280='Método 3'!$J280,1,0))</f>
        <v>3</v>
      </c>
      <c r="U280" s="4">
        <f>IF('Método 3'!$J280&lt;'Método 3'!$K280,3,IF('Método 3'!$K280='Método 3'!$J280,1,0))</f>
        <v>0</v>
      </c>
      <c r="V280" s="4">
        <f>(1/'Método 3'!$Q280)*3+(1/'Método 3'!$R280)*1</f>
        <v>1.3037383177570092</v>
      </c>
      <c r="W280" s="4">
        <f>(1/'Método 3'!$S280)*3+(1/'Método 3'!$R280)*1</f>
        <v>1.233644859813084</v>
      </c>
      <c r="X280" s="4">
        <f>COUNTIF($G$1:G279,G280)+1</f>
        <v>14</v>
      </c>
      <c r="Y280" s="4">
        <f>COUNTIF($H$1:H279,H280)+1</f>
        <v>14</v>
      </c>
      <c r="Z280" s="2">
        <f>IFERROR(AVERAGEIFS($T$1:T279,$G$1:G279,G280,$X$1:X279,"&gt;="&amp;(X280-5)),"")</f>
        <v>1.4</v>
      </c>
      <c r="AA280" s="2">
        <f>IFERROR(AVERAGEIFS($U$1:U279,$H$1:H279,H280,$Y$1:Y279,"&gt;="&amp;(Y280-5)),"")</f>
        <v>1.2</v>
      </c>
      <c r="AB280" s="2">
        <f>IFERROR(AVERAGEIFS($V$1:V279,$J$1:J279,J280,$Z$1:Z279,"&gt;="&amp;(Z280-5)),"")</f>
        <v>1.4609505477635554</v>
      </c>
      <c r="AC280" s="2">
        <f>IFERROR(AVERAGEIFS($W$1:W279,$K$1:K279,K280,$AA$1:AA279,"&gt;="&amp;(AA280-5)),"")</f>
        <v>1.0916520881860579</v>
      </c>
      <c r="AD280" s="13">
        <f>Tabela53[[#This Row],[md_exPT_H_6]]-Tabela53[[#This Row],[md_exPT_A_6]]</f>
        <v>0.36929845957749752</v>
      </c>
      <c r="AE280" s="14">
        <f>IF(Tabela53[[#This Row],[HT_Goals_H]]&gt;Tabela53[[#This Row],[HT_Goals_A]],Tabela53[[#This Row],[HT_Odds_H]]-1,-1)</f>
        <v>2.2999999999999998</v>
      </c>
      <c r="AF280" s="14">
        <f>IF(Tabela53[[#This Row],[HT_Goals_H]]=Tabela53[[#This Row],[HT_Goals_A]],Tabela53[[#This Row],[HT_Odds_H]]-1,-1)</f>
        <v>-1</v>
      </c>
      <c r="AG280" s="14">
        <f>IF(Tabela53[[#This Row],[HT_Goals_H]]&lt;Tabela53[[#This Row],[HT_Goals_A]],Tabela53[[#This Row],[HT_Odds_H]]-1,-1)</f>
        <v>-1</v>
      </c>
      <c r="AH28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0" s="13">
        <f>IF(AND(Tabela53[[#This Row],[Odd_real_HHT]]&gt;2.5,Tabela53[[#This Row],[Odd_real_HHT]]&lt;3.3,Tabela53[[#This Row],[xpPT_H_HT]]&gt;1.39,Tabela53[[#This Row],[xpPT_H_HT]]&lt;1.59),1,0)</f>
        <v>0</v>
      </c>
      <c r="AJ28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80" s="28">
        <f>IF(Tabela53[[#This Row],[Método 1]]=1,0,IF(Tabela53[[#This Row],[dif_xp_H_A]]&lt;=0.354,1,IF(Tabela53[[#This Row],[dif_xp_H_A]]&gt;=0.499,1,0)))</f>
        <v>0</v>
      </c>
      <c r="AL280" s="29">
        <f>IF(AND(Tabela53[[#This Row],[Método_3]]=1,Tabela53[[#This Row],[Pontos_H_HT]]=3),(Tabela53[[#This Row],[HT_Odds_H]]-1),IF(AND(Tabela53[[#This Row],[Método_3]]=1,Tabela53[[#This Row],[Pontos_H_HT]]&lt;&gt;3),(-1),0))</f>
        <v>2.2999999999999998</v>
      </c>
      <c r="AM280" s="29">
        <f>IF(AND(Tabela53[[#This Row],[dif_xp_H_A]]&gt;0.354,(Tabela53[[#This Row],[dif_xp_H_A]]&lt;0.499)),1,0)</f>
        <v>1</v>
      </c>
    </row>
    <row r="281" spans="1:39" x14ac:dyDescent="0.3">
      <c r="A281" s="25">
        <v>150</v>
      </c>
      <c r="B281" s="26">
        <v>1588726</v>
      </c>
      <c r="C281" s="13" t="s">
        <v>14</v>
      </c>
      <c r="D281" s="13" t="s">
        <v>56</v>
      </c>
      <c r="E281" s="27">
        <v>44746.833333333343</v>
      </c>
      <c r="F281" s="13">
        <v>15</v>
      </c>
      <c r="G281" s="13" t="s">
        <v>19</v>
      </c>
      <c r="H281" s="13" t="s">
        <v>18</v>
      </c>
      <c r="I281" s="13" t="str">
        <f>IF(Tabela53[[#This Row],[HT_Goals_A]]&lt;Tabela53[[#This Row],[HT_Goals_H]],"H",IF(Tabela53[[#This Row],[HT_Goals_A]]=Tabela53[[#This Row],[HT_Goals_H]],"D","A"))</f>
        <v>D</v>
      </c>
      <c r="J281" s="13">
        <v>0</v>
      </c>
      <c r="K281" s="13">
        <v>0</v>
      </c>
      <c r="L281" s="13">
        <v>0</v>
      </c>
      <c r="M281" s="13">
        <v>2.38</v>
      </c>
      <c r="N281" s="13">
        <v>2.1</v>
      </c>
      <c r="O281" s="13">
        <v>5.6</v>
      </c>
      <c r="P281" s="4">
        <f>((1/'Método 3'!$M281)+(1/'Método 3'!$N281)+(1/'Método 3'!$O281)-1)</f>
        <v>7.4929971988795474E-2</v>
      </c>
      <c r="Q281" s="4">
        <f>'Método 3'!$M281*(1+'Método 3'!$P281)</f>
        <v>2.5583333333333331</v>
      </c>
      <c r="R281" s="4">
        <f>'Método 3'!$N281*(1+'Método 3'!$P281)</f>
        <v>2.2573529411764706</v>
      </c>
      <c r="S281" s="4">
        <f>'Método 3'!$O281*(1+'Método 3'!$P281)</f>
        <v>6.0196078431372539</v>
      </c>
      <c r="T281" s="4">
        <f>IF('Método 3'!$J281&gt;'Método 3'!$K281,3,IF('Método 3'!$K281='Método 3'!$J281,1,0))</f>
        <v>1</v>
      </c>
      <c r="U281" s="4">
        <f>IF('Método 3'!$J281&lt;'Método 3'!$K281,3,IF('Método 3'!$K281='Método 3'!$J281,1,0))</f>
        <v>1</v>
      </c>
      <c r="V281" s="4">
        <f>(1/'Método 3'!$Q281)*3+(1/'Método 3'!$R281)*1</f>
        <v>1.6156351791530945</v>
      </c>
      <c r="W281" s="4">
        <f>(1/'Método 3'!$S281)*3+(1/'Método 3'!$R281)*1</f>
        <v>0.94136807817589585</v>
      </c>
      <c r="X281" s="4">
        <f>COUNTIF($G$1:G280,G281)+1</f>
        <v>15</v>
      </c>
      <c r="Y281" s="4">
        <f>COUNTIF($H$1:H280,H281)+1</f>
        <v>14</v>
      </c>
      <c r="Z281" s="2">
        <f>IFERROR(AVERAGEIFS($T$1:T280,$G$1:G280,G281,$X$1:X280,"&gt;="&amp;(X281-5)),"")</f>
        <v>2.2000000000000002</v>
      </c>
      <c r="AA281" s="2">
        <f>IFERROR(AVERAGEIFS($U$1:U280,$H$1:H280,H281,$Y$1:Y280,"&gt;="&amp;(Y281-5)),"")</f>
        <v>0.2</v>
      </c>
      <c r="AB281" s="2">
        <f>IFERROR(AVERAGEIFS($V$1:V280,$J$1:J280,J281,$Z$1:Z280,"&gt;="&amp;(Z281-5)),"")</f>
        <v>1.4046879930204188</v>
      </c>
      <c r="AC281" s="2">
        <f>IFERROR(AVERAGEIFS($W$1:W280,$K$1:K280,K281,$AA$1:AA280,"&gt;="&amp;(AA281-5)),"")</f>
        <v>1.0926114988051594</v>
      </c>
      <c r="AD281" s="13">
        <f>Tabela53[[#This Row],[md_exPT_H_6]]-Tabela53[[#This Row],[md_exPT_A_6]]</f>
        <v>0.3120764942152594</v>
      </c>
      <c r="AE281" s="14">
        <f>IF(Tabela53[[#This Row],[HT_Goals_H]]&gt;Tabela53[[#This Row],[HT_Goals_A]],Tabela53[[#This Row],[HT_Odds_H]]-1,-1)</f>
        <v>-1</v>
      </c>
      <c r="AF281" s="14">
        <f>IF(Tabela53[[#This Row],[HT_Goals_H]]=Tabela53[[#This Row],[HT_Goals_A]],Tabela53[[#This Row],[HT_Odds_H]]-1,-1)</f>
        <v>1.38</v>
      </c>
      <c r="AG281" s="14">
        <f>IF(Tabela53[[#This Row],[HT_Goals_H]]&lt;Tabela53[[#This Row],[HT_Goals_A]],Tabela53[[#This Row],[HT_Odds_H]]-1,-1)</f>
        <v>-1</v>
      </c>
      <c r="AH28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1" s="13">
        <f>IF(AND(Tabela53[[#This Row],[Odd_real_HHT]]&gt;2.5,Tabela53[[#This Row],[Odd_real_HHT]]&lt;3.3,Tabela53[[#This Row],[xpPT_H_HT]]&gt;1.39,Tabela53[[#This Row],[xpPT_H_HT]]&lt;1.59),1,0)</f>
        <v>0</v>
      </c>
      <c r="AJ281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281" s="28">
        <f>IF(Tabela53[[#This Row],[Método 1]]=1,0,IF(Tabela53[[#This Row],[dif_xp_H_A]]&lt;=0.354,1,IF(Tabela53[[#This Row],[dif_xp_H_A]]&gt;=0.499,1,0)))</f>
        <v>1</v>
      </c>
      <c r="AL28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1" s="29">
        <f>IF(AND(Tabela53[[#This Row],[dif_xp_H_A]]&gt;0.354,(Tabela53[[#This Row],[dif_xp_H_A]]&lt;0.499)),1,0)</f>
        <v>0</v>
      </c>
    </row>
    <row r="282" spans="1:39" x14ac:dyDescent="0.3">
      <c r="A282" s="25">
        <v>151</v>
      </c>
      <c r="B282" s="26">
        <v>1588736</v>
      </c>
      <c r="C282" s="13" t="s">
        <v>14</v>
      </c>
      <c r="D282" s="13" t="s">
        <v>56</v>
      </c>
      <c r="E282" s="27">
        <v>44751.6875</v>
      </c>
      <c r="F282" s="13">
        <v>16</v>
      </c>
      <c r="G282" s="13" t="s">
        <v>19</v>
      </c>
      <c r="H282" s="13" t="s">
        <v>59</v>
      </c>
      <c r="I282" s="13" t="str">
        <f>IF(Tabela53[[#This Row],[HT_Goals_A]]&lt;Tabela53[[#This Row],[HT_Goals_H]],"H",IF(Tabela53[[#This Row],[HT_Goals_A]]=Tabela53[[#This Row],[HT_Goals_H]],"D","A"))</f>
        <v>D</v>
      </c>
      <c r="J282" s="13">
        <v>0</v>
      </c>
      <c r="K282" s="13">
        <v>0</v>
      </c>
      <c r="L282" s="13">
        <v>0</v>
      </c>
      <c r="M282" s="13">
        <v>2.21</v>
      </c>
      <c r="N282" s="13">
        <v>2.21</v>
      </c>
      <c r="O282" s="13">
        <v>5.9</v>
      </c>
      <c r="P282" s="4">
        <f>((1/'Método 3'!$M282)+(1/'Método 3'!$N282)+(1/'Método 3'!$O282)-1)</f>
        <v>7.4468900989339559E-2</v>
      </c>
      <c r="Q282" s="4">
        <f>'Método 3'!$M282*(1+'Método 3'!$P282)</f>
        <v>2.3745762711864402</v>
      </c>
      <c r="R282" s="4">
        <f>'Método 3'!$N282*(1+'Método 3'!$P282)</f>
        <v>2.3745762711864402</v>
      </c>
      <c r="S282" s="4">
        <f>'Método 3'!$O282*(1+'Método 3'!$P282)</f>
        <v>6.3393665158371038</v>
      </c>
      <c r="T282" s="4">
        <f>IF('Método 3'!$J282&gt;'Método 3'!$K282,3,IF('Método 3'!$K282='Método 3'!$J282,1,0))</f>
        <v>1</v>
      </c>
      <c r="U282" s="4">
        <f>IF('Método 3'!$J282&lt;'Método 3'!$K282,3,IF('Método 3'!$K282='Método 3'!$J282,1,0))</f>
        <v>1</v>
      </c>
      <c r="V282" s="4">
        <f>(1/'Método 3'!$Q282)*3+(1/'Método 3'!$R282)*1</f>
        <v>1.6845110635260532</v>
      </c>
      <c r="W282" s="4">
        <f>(1/'Método 3'!$S282)*3+(1/'Método 3'!$R282)*1</f>
        <v>0.89436117059243414</v>
      </c>
      <c r="X282" s="4">
        <f>COUNTIF($G$1:G281,G282)+1</f>
        <v>16</v>
      </c>
      <c r="Y282" s="4">
        <f>COUNTIF($H$1:H281,H282)+1</f>
        <v>8</v>
      </c>
      <c r="Z282" s="2">
        <f>IFERROR(AVERAGEIFS($T$1:T281,$G$1:G281,G282,$X$1:X281,"&gt;="&amp;(X282-5)),"")</f>
        <v>2.2000000000000002</v>
      </c>
      <c r="AA282" s="2">
        <f>IFERROR(AVERAGEIFS($U$1:U281,$H$1:H281,H282,$Y$1:Y281,"&gt;="&amp;(Y282-5)),"")</f>
        <v>1.4</v>
      </c>
      <c r="AB282" s="2">
        <f>IFERROR(AVERAGEIFS($V$1:V281,$J$1:J281,J282,$Z$1:Z281,"&gt;="&amp;(Z282-5)),"")</f>
        <v>1.406445886238191</v>
      </c>
      <c r="AC282" s="2">
        <f>IFERROR(AVERAGEIFS($W$1:W281,$K$1:K281,K282,$AA$1:AA281,"&gt;="&amp;(AA282-5)),"")</f>
        <v>1.0915964422908691</v>
      </c>
      <c r="AD282" s="13">
        <f>Tabela53[[#This Row],[md_exPT_H_6]]-Tabela53[[#This Row],[md_exPT_A_6]]</f>
        <v>0.31484944394732195</v>
      </c>
      <c r="AE282" s="14">
        <f>IF(Tabela53[[#This Row],[HT_Goals_H]]&gt;Tabela53[[#This Row],[HT_Goals_A]],Tabela53[[#This Row],[HT_Odds_H]]-1,-1)</f>
        <v>-1</v>
      </c>
      <c r="AF282" s="14">
        <f>IF(Tabela53[[#This Row],[HT_Goals_H]]=Tabela53[[#This Row],[HT_Goals_A]],Tabela53[[#This Row],[HT_Odds_H]]-1,-1)</f>
        <v>1.21</v>
      </c>
      <c r="AG282" s="14">
        <f>IF(Tabela53[[#This Row],[HT_Goals_H]]&lt;Tabela53[[#This Row],[HT_Goals_A]],Tabela53[[#This Row],[HT_Odds_H]]-1,-1)</f>
        <v>-1</v>
      </c>
      <c r="AH28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2" s="13">
        <f>IF(AND(Tabela53[[#This Row],[Odd_real_HHT]]&gt;2.5,Tabela53[[#This Row],[Odd_real_HHT]]&lt;3.3,Tabela53[[#This Row],[xpPT_H_HT]]&gt;1.39,Tabela53[[#This Row],[xpPT_H_HT]]&lt;1.59),1,0)</f>
        <v>0</v>
      </c>
      <c r="AJ282" s="28">
        <f>IF(AND(Tabela53[[#This Row],[Método_2]]=1,Tabela53[[#This Row],[Pontos_H_HT]]=1),(Tabela53[[#This Row],[HT_Odds_D]]-1),IF(AND(Tabela53[[#This Row],[Método_2]]=1,Tabela53[[#This Row],[Pontos_H_HT]]&lt;&gt;1),(-1),0))</f>
        <v>1.21</v>
      </c>
      <c r="AK282" s="28">
        <f>IF(Tabela53[[#This Row],[Método 1]]=1,0,IF(Tabela53[[#This Row],[dif_xp_H_A]]&lt;=0.354,1,IF(Tabela53[[#This Row],[dif_xp_H_A]]&gt;=0.499,1,0)))</f>
        <v>1</v>
      </c>
      <c r="AL28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2" s="29">
        <f>IF(AND(Tabela53[[#This Row],[dif_xp_H_A]]&gt;0.354,(Tabela53[[#This Row],[dif_xp_H_A]]&lt;0.499)),1,0)</f>
        <v>0</v>
      </c>
    </row>
    <row r="283" spans="1:39" x14ac:dyDescent="0.3">
      <c r="A283" s="25">
        <v>152</v>
      </c>
      <c r="B283" s="26">
        <v>1588735</v>
      </c>
      <c r="C283" s="13" t="s">
        <v>14</v>
      </c>
      <c r="D283" s="13" t="s">
        <v>56</v>
      </c>
      <c r="E283" s="27">
        <v>44751.791666666657</v>
      </c>
      <c r="F283" s="13">
        <v>16</v>
      </c>
      <c r="G283" s="13" t="s">
        <v>26</v>
      </c>
      <c r="H283" s="13" t="s">
        <v>58</v>
      </c>
      <c r="I283" s="13" t="str">
        <f>IF(Tabela53[[#This Row],[HT_Goals_A]]&lt;Tabela53[[#This Row],[HT_Goals_H]],"H",IF(Tabela53[[#This Row],[HT_Goals_A]]=Tabela53[[#This Row],[HT_Goals_H]],"D","A"))</f>
        <v>H</v>
      </c>
      <c r="J283" s="13">
        <v>1</v>
      </c>
      <c r="K283" s="13">
        <v>0</v>
      </c>
      <c r="L283" s="13">
        <v>1</v>
      </c>
      <c r="M283" s="13">
        <v>2.4</v>
      </c>
      <c r="N283" s="13">
        <v>1.95</v>
      </c>
      <c r="O283" s="13">
        <v>5.5</v>
      </c>
      <c r="P283" s="4">
        <f>((1/'Método 3'!$M283)+(1/'Método 3'!$N283)+(1/'Método 3'!$O283)-1)</f>
        <v>0.11130536130536139</v>
      </c>
      <c r="Q283" s="4">
        <f>'Método 3'!$M283*(1+'Método 3'!$P283)</f>
        <v>2.6671328671328673</v>
      </c>
      <c r="R283" s="4">
        <f>'Método 3'!$N283*(1+'Método 3'!$P283)</f>
        <v>2.1670454545454545</v>
      </c>
      <c r="S283" s="4">
        <f>'Método 3'!$O283*(1+'Método 3'!$P283)</f>
        <v>6.1121794871794872</v>
      </c>
      <c r="T283" s="4">
        <f>IF('Método 3'!$J283&gt;'Método 3'!$K283,3,IF('Método 3'!$K283='Método 3'!$J283,1,0))</f>
        <v>3</v>
      </c>
      <c r="U283" s="4">
        <f>IF('Método 3'!$J283&lt;'Método 3'!$K283,3,IF('Método 3'!$K283='Método 3'!$J283,1,0))</f>
        <v>0</v>
      </c>
      <c r="V283" s="4">
        <f>(1/'Método 3'!$Q283)*3+(1/'Método 3'!$R283)*1</f>
        <v>1.5862611431567906</v>
      </c>
      <c r="W283" s="4">
        <f>(1/'Método 3'!$S283)*3+(1/'Método 3'!$R283)*1</f>
        <v>0.95228106974305193</v>
      </c>
      <c r="X283" s="4">
        <f>COUNTIF($G$1:G282,G283)+1</f>
        <v>15</v>
      </c>
      <c r="Y283" s="4">
        <f>COUNTIF($H$1:H282,H283)+1</f>
        <v>9</v>
      </c>
      <c r="Z283" s="2">
        <f>IFERROR(AVERAGEIFS($T$1:T282,$G$1:G282,G283,$X$1:X282,"&gt;="&amp;(X283-5)),"")</f>
        <v>2</v>
      </c>
      <c r="AA283" s="2">
        <f>IFERROR(AVERAGEIFS($U$1:U282,$H$1:H282,H283,$Y$1:Y282,"&gt;="&amp;(Y283-5)),"")</f>
        <v>2</v>
      </c>
      <c r="AB283" s="2">
        <f>IFERROR(AVERAGEIFS($V$1:V282,$J$1:J282,J283,$Z$1:Z282,"&gt;="&amp;(Z283-5)),"")</f>
        <v>1.4593939910308171</v>
      </c>
      <c r="AC283" s="2">
        <f>IFERROR(AVERAGEIFS($W$1:W282,$K$1:K282,K283,$AA$1:AA282,"&gt;="&amp;(AA283-5)),"")</f>
        <v>1.0902815404795461</v>
      </c>
      <c r="AD283" s="13">
        <f>Tabela53[[#This Row],[md_exPT_H_6]]-Tabela53[[#This Row],[md_exPT_A_6]]</f>
        <v>0.36911245055127107</v>
      </c>
      <c r="AE283" s="14">
        <f>IF(Tabela53[[#This Row],[HT_Goals_H]]&gt;Tabela53[[#This Row],[HT_Goals_A]],Tabela53[[#This Row],[HT_Odds_H]]-1,-1)</f>
        <v>1.4</v>
      </c>
      <c r="AF283" s="14">
        <f>IF(Tabela53[[#This Row],[HT_Goals_H]]=Tabela53[[#This Row],[HT_Goals_A]],Tabela53[[#This Row],[HT_Odds_H]]-1,-1)</f>
        <v>-1</v>
      </c>
      <c r="AG283" s="14">
        <f>IF(Tabela53[[#This Row],[HT_Goals_H]]&lt;Tabela53[[#This Row],[HT_Goals_A]],Tabela53[[#This Row],[HT_Odds_H]]-1,-1)</f>
        <v>-1</v>
      </c>
      <c r="AH283" s="20">
        <f>IF(AND(Tabela53[[#This Row],[Método 1]]=1,Tabela53[[#This Row],[Pontos_H_HT]]=3),(Tabela53[[#This Row],[HT_Odds_H]]-1),IF(AND(Tabela53[[#This Row],[Método 1]]=1,Tabela53[[#This Row],[Pontos_H_HT]]&lt;&gt;3),(-1),0))</f>
        <v>1.4</v>
      </c>
      <c r="AI283" s="13">
        <f>IF(AND(Tabela53[[#This Row],[Odd_real_HHT]]&gt;2.5,Tabela53[[#This Row],[Odd_real_HHT]]&lt;3.3,Tabela53[[#This Row],[xpPT_H_HT]]&gt;1.39,Tabela53[[#This Row],[xpPT_H_HT]]&lt;1.59),1,0)</f>
        <v>1</v>
      </c>
      <c r="AJ28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83" s="28">
        <f>IF(Tabela53[[#This Row],[Método 1]]=1,0,IF(Tabela53[[#This Row],[dif_xp_H_A]]&lt;=0.354,1,IF(Tabela53[[#This Row],[dif_xp_H_A]]&gt;=0.499,1,0)))</f>
        <v>0</v>
      </c>
      <c r="AL283" s="29">
        <f>IF(AND(Tabela53[[#This Row],[Método_3]]=1,Tabela53[[#This Row],[Pontos_H_HT]]=3),(Tabela53[[#This Row],[HT_Odds_H]]-1),IF(AND(Tabela53[[#This Row],[Método_3]]=1,Tabela53[[#This Row],[Pontos_H_HT]]&lt;&gt;3),(-1),0))</f>
        <v>1.4</v>
      </c>
      <c r="AM283" s="29">
        <f>IF(AND(Tabela53[[#This Row],[dif_xp_H_A]]&gt;0.354,(Tabela53[[#This Row],[dif_xp_H_A]]&lt;0.499)),1,0)</f>
        <v>1</v>
      </c>
    </row>
    <row r="284" spans="1:39" x14ac:dyDescent="0.3">
      <c r="A284" s="25">
        <v>153</v>
      </c>
      <c r="B284" s="26">
        <v>1588741</v>
      </c>
      <c r="C284" s="13" t="s">
        <v>14</v>
      </c>
      <c r="D284" s="13" t="s">
        <v>56</v>
      </c>
      <c r="E284" s="27">
        <v>44751.854166666657</v>
      </c>
      <c r="F284" s="13">
        <v>16</v>
      </c>
      <c r="G284" s="13" t="s">
        <v>34</v>
      </c>
      <c r="H284" s="13" t="s">
        <v>20</v>
      </c>
      <c r="I284" s="13" t="str">
        <f>IF(Tabela53[[#This Row],[HT_Goals_A]]&lt;Tabela53[[#This Row],[HT_Goals_H]],"H",IF(Tabela53[[#This Row],[HT_Goals_A]]=Tabela53[[#This Row],[HT_Goals_H]],"D","A"))</f>
        <v>H</v>
      </c>
      <c r="J284" s="13">
        <v>2</v>
      </c>
      <c r="K284" s="13">
        <v>0</v>
      </c>
      <c r="L284" s="13">
        <v>2</v>
      </c>
      <c r="M284" s="13">
        <v>3.64</v>
      </c>
      <c r="N284" s="13">
        <v>2.0099999999999998</v>
      </c>
      <c r="O284" s="13">
        <v>3.3</v>
      </c>
      <c r="P284" s="4">
        <f>((1/'Método 3'!$M284)+(1/'Método 3'!$N284)+(1/'Método 3'!$O284)-1)</f>
        <v>7.5268015566523072E-2</v>
      </c>
      <c r="Q284" s="4">
        <f>'Método 3'!$M284*(1+'Método 3'!$P284)</f>
        <v>3.913975576662144</v>
      </c>
      <c r="R284" s="4">
        <f>'Método 3'!$N284*(1+'Método 3'!$P284)</f>
        <v>2.1612887112887114</v>
      </c>
      <c r="S284" s="4">
        <f>'Método 3'!$O284*(1+'Método 3'!$P284)</f>
        <v>3.5483844513695257</v>
      </c>
      <c r="T284" s="4">
        <f>IF('Método 3'!$J284&gt;'Método 3'!$K284,3,IF('Método 3'!$K284='Método 3'!$J284,1,0))</f>
        <v>3</v>
      </c>
      <c r="U284" s="4">
        <f>IF('Método 3'!$J284&lt;'Método 3'!$K284,3,IF('Método 3'!$K284='Método 3'!$J284,1,0))</f>
        <v>0</v>
      </c>
      <c r="V284" s="4">
        <f>(1/'Método 3'!$Q284)*3+(1/'Método 3'!$R284)*1</f>
        <v>1.2291710000231111</v>
      </c>
      <c r="W284" s="4">
        <f>(1/'Método 3'!$S284)*3+(1/'Método 3'!$R284)*1</f>
        <v>1.3081420878689132</v>
      </c>
      <c r="X284" s="4">
        <f>COUNTIF($G$1:G283,G284)+1</f>
        <v>14</v>
      </c>
      <c r="Y284" s="4">
        <f>COUNTIF($H$1:H283,H284)+1</f>
        <v>15</v>
      </c>
      <c r="Z284" s="2">
        <f>IFERROR(AVERAGEIFS($T$1:T283,$G$1:G283,G284,$X$1:X283,"&gt;="&amp;(X284-5)),"")</f>
        <v>1</v>
      </c>
      <c r="AA284" s="2">
        <f>IFERROR(AVERAGEIFS($U$1:U283,$H$1:H283,H284,$Y$1:Y283,"&gt;="&amp;(Y284-5)),"")</f>
        <v>1.4</v>
      </c>
      <c r="AB284" s="2">
        <f>IFERROR(AVERAGEIFS($V$1:V283,$J$1:J283,J284,$Z$1:Z283,"&gt;="&amp;(Z284-5)),"")</f>
        <v>1.5339544149541771</v>
      </c>
      <c r="AC284" s="2">
        <f>IFERROR(AVERAGEIFS($W$1:W283,$K$1:K283,K284,$AA$1:AA283,"&gt;="&amp;(AA284-5)),"")</f>
        <v>1.0893676300773179</v>
      </c>
      <c r="AD284" s="13">
        <f>Tabela53[[#This Row],[md_exPT_H_6]]-Tabela53[[#This Row],[md_exPT_A_6]]</f>
        <v>0.44458678487685921</v>
      </c>
      <c r="AE284" s="14">
        <f>IF(Tabela53[[#This Row],[HT_Goals_H]]&gt;Tabela53[[#This Row],[HT_Goals_A]],Tabela53[[#This Row],[HT_Odds_H]]-1,-1)</f>
        <v>2.64</v>
      </c>
      <c r="AF284" s="14">
        <f>IF(Tabela53[[#This Row],[HT_Goals_H]]=Tabela53[[#This Row],[HT_Goals_A]],Tabela53[[#This Row],[HT_Odds_H]]-1,-1)</f>
        <v>-1</v>
      </c>
      <c r="AG284" s="14">
        <f>IF(Tabela53[[#This Row],[HT_Goals_H]]&lt;Tabela53[[#This Row],[HT_Goals_A]],Tabela53[[#This Row],[HT_Odds_H]]-1,-1)</f>
        <v>-1</v>
      </c>
      <c r="AH28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4" s="13">
        <f>IF(AND(Tabela53[[#This Row],[Odd_real_HHT]]&gt;2.5,Tabela53[[#This Row],[Odd_real_HHT]]&lt;3.3,Tabela53[[#This Row],[xpPT_H_HT]]&gt;1.39,Tabela53[[#This Row],[xpPT_H_HT]]&lt;1.59),1,0)</f>
        <v>0</v>
      </c>
      <c r="AJ28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84" s="28">
        <f>IF(Tabela53[[#This Row],[Método 1]]=1,0,IF(Tabela53[[#This Row],[dif_xp_H_A]]&lt;=0.354,1,IF(Tabela53[[#This Row],[dif_xp_H_A]]&gt;=0.499,1,0)))</f>
        <v>0</v>
      </c>
      <c r="AL284" s="29">
        <f>IF(AND(Tabela53[[#This Row],[Método_3]]=1,Tabela53[[#This Row],[Pontos_H_HT]]=3),(Tabela53[[#This Row],[HT_Odds_H]]-1),IF(AND(Tabela53[[#This Row],[Método_3]]=1,Tabela53[[#This Row],[Pontos_H_HT]]&lt;&gt;3),(-1),0))</f>
        <v>2.64</v>
      </c>
      <c r="AM284" s="29">
        <f>IF(AND(Tabela53[[#This Row],[dif_xp_H_A]]&gt;0.354,(Tabela53[[#This Row],[dif_xp_H_A]]&lt;0.499)),1,0)</f>
        <v>1</v>
      </c>
    </row>
    <row r="285" spans="1:39" x14ac:dyDescent="0.3">
      <c r="A285" s="25">
        <v>154</v>
      </c>
      <c r="B285" s="26">
        <v>1588743</v>
      </c>
      <c r="C285" s="13" t="s">
        <v>14</v>
      </c>
      <c r="D285" s="13" t="s">
        <v>56</v>
      </c>
      <c r="E285" s="27">
        <v>44752.458333333343</v>
      </c>
      <c r="F285" s="13">
        <v>16</v>
      </c>
      <c r="G285" s="13" t="s">
        <v>33</v>
      </c>
      <c r="H285" s="13" t="s">
        <v>60</v>
      </c>
      <c r="I285" s="13" t="str">
        <f>IF(Tabela53[[#This Row],[HT_Goals_A]]&lt;Tabela53[[#This Row],[HT_Goals_H]],"H",IF(Tabela53[[#This Row],[HT_Goals_A]]=Tabela53[[#This Row],[HT_Goals_H]],"D","A"))</f>
        <v>A</v>
      </c>
      <c r="J285" s="13">
        <v>0</v>
      </c>
      <c r="K285" s="13">
        <v>2</v>
      </c>
      <c r="L285" s="13">
        <v>2</v>
      </c>
      <c r="M285" s="13">
        <v>2.6</v>
      </c>
      <c r="N285" s="13">
        <v>2</v>
      </c>
      <c r="O285" s="13">
        <v>4.2</v>
      </c>
      <c r="P285" s="4">
        <f>((1/'Método 3'!$M285)+(1/'Método 3'!$N285)+(1/'Método 3'!$O285)-1)</f>
        <v>0.12271062271062272</v>
      </c>
      <c r="Q285" s="4">
        <f>'Método 3'!$M285*(1+'Método 3'!$P285)</f>
        <v>2.9190476190476193</v>
      </c>
      <c r="R285" s="4">
        <f>'Método 3'!$N285*(1+'Método 3'!$P285)</f>
        <v>2.2454212454212454</v>
      </c>
      <c r="S285" s="4">
        <f>'Método 3'!$O285*(1+'Método 3'!$P285)</f>
        <v>4.7153846153846155</v>
      </c>
      <c r="T285" s="4">
        <f>IF('Método 3'!$J285&gt;'Método 3'!$K285,3,IF('Método 3'!$K285='Método 3'!$J285,1,0))</f>
        <v>0</v>
      </c>
      <c r="U285" s="4">
        <f>IF('Método 3'!$J285&lt;'Método 3'!$K285,3,IF('Método 3'!$K285='Método 3'!$J285,1,0))</f>
        <v>3</v>
      </c>
      <c r="V285" s="4">
        <f>(1/'Método 3'!$Q285)*3+(1/'Método 3'!$R285)*1</f>
        <v>1.4730831973898857</v>
      </c>
      <c r="W285" s="4">
        <f>(1/'Método 3'!$S285)*3+(1/'Método 3'!$R285)*1</f>
        <v>1.0815660685154975</v>
      </c>
      <c r="X285" s="4">
        <f>COUNTIF($G$1:G284,G285)+1</f>
        <v>15</v>
      </c>
      <c r="Y285" s="4">
        <f>COUNTIF($H$1:H284,H285)+1</f>
        <v>8</v>
      </c>
      <c r="Z285" s="2">
        <f>IFERROR(AVERAGEIFS($T$1:T284,$G$1:G284,G285,$X$1:X284,"&gt;="&amp;(X285-5)),"")</f>
        <v>1.4</v>
      </c>
      <c r="AA285" s="2">
        <f>IFERROR(AVERAGEIFS($U$1:U284,$H$1:H284,H285,$Y$1:Y284,"&gt;="&amp;(Y285-5)),"")</f>
        <v>1.2</v>
      </c>
      <c r="AB285" s="2">
        <f>IFERROR(AVERAGEIFS($V$1:V284,$J$1:J284,J285,$Z$1:Z284,"&gt;="&amp;(Z285-5)),"")</f>
        <v>1.4087439455546196</v>
      </c>
      <c r="AC285" s="2">
        <f>IFERROR(AVERAGEIFS($W$1:W284,$K$1:K284,K285,$AA$1:AA284,"&gt;="&amp;(AA285-5)),"")</f>
        <v>1.20275824165801</v>
      </c>
      <c r="AD285" s="13">
        <f>Tabela53[[#This Row],[md_exPT_H_6]]-Tabela53[[#This Row],[md_exPT_A_6]]</f>
        <v>0.20598570389660953</v>
      </c>
      <c r="AE285" s="14">
        <f>IF(Tabela53[[#This Row],[HT_Goals_H]]&gt;Tabela53[[#This Row],[HT_Goals_A]],Tabela53[[#This Row],[HT_Odds_H]]-1,-1)</f>
        <v>-1</v>
      </c>
      <c r="AF285" s="14">
        <f>IF(Tabela53[[#This Row],[HT_Goals_H]]=Tabela53[[#This Row],[HT_Goals_A]],Tabela53[[#This Row],[HT_Odds_H]]-1,-1)</f>
        <v>-1</v>
      </c>
      <c r="AG285" s="14">
        <f>IF(Tabela53[[#This Row],[HT_Goals_H]]&lt;Tabela53[[#This Row],[HT_Goals_A]],Tabela53[[#This Row],[HT_Odds_H]]-1,-1)</f>
        <v>1.6</v>
      </c>
      <c r="AH28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85" s="13">
        <f>IF(AND(Tabela53[[#This Row],[Odd_real_HHT]]&gt;2.5,Tabela53[[#This Row],[Odd_real_HHT]]&lt;3.3,Tabela53[[#This Row],[xpPT_H_HT]]&gt;1.39,Tabela53[[#This Row],[xpPT_H_HT]]&lt;1.59),1,0)</f>
        <v>1</v>
      </c>
      <c r="AJ28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85" s="28">
        <f>IF(Tabela53[[#This Row],[Método 1]]=1,0,IF(Tabela53[[#This Row],[dif_xp_H_A]]&lt;=0.354,1,IF(Tabela53[[#This Row],[dif_xp_H_A]]&gt;=0.499,1,0)))</f>
        <v>0</v>
      </c>
      <c r="AL28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5" s="29">
        <f>IF(AND(Tabela53[[#This Row],[dif_xp_H_A]]&gt;0.354,(Tabela53[[#This Row],[dif_xp_H_A]]&lt;0.499)),1,0)</f>
        <v>0</v>
      </c>
    </row>
    <row r="286" spans="1:39" x14ac:dyDescent="0.3">
      <c r="A286" s="25">
        <v>155</v>
      </c>
      <c r="B286" s="26">
        <v>1588737</v>
      </c>
      <c r="C286" s="13" t="s">
        <v>14</v>
      </c>
      <c r="D286" s="13" t="s">
        <v>56</v>
      </c>
      <c r="E286" s="27">
        <v>44752.666666666657</v>
      </c>
      <c r="F286" s="13">
        <v>16</v>
      </c>
      <c r="G286" s="13" t="s">
        <v>24</v>
      </c>
      <c r="H286" s="13" t="s">
        <v>23</v>
      </c>
      <c r="I286" s="13" t="str">
        <f>IF(Tabela53[[#This Row],[HT_Goals_A]]&lt;Tabela53[[#This Row],[HT_Goals_H]],"H",IF(Tabela53[[#This Row],[HT_Goals_A]]=Tabela53[[#This Row],[HT_Goals_H]],"D","A"))</f>
        <v>D</v>
      </c>
      <c r="J286" s="13">
        <v>0</v>
      </c>
      <c r="K286" s="13">
        <v>0</v>
      </c>
      <c r="L286" s="13">
        <v>0</v>
      </c>
      <c r="M286" s="13">
        <v>3.6</v>
      </c>
      <c r="N286" s="13">
        <v>1.93</v>
      </c>
      <c r="O286" s="13">
        <v>3.1</v>
      </c>
      <c r="P286" s="4">
        <f>((1/'Método 3'!$M286)+(1/'Método 3'!$N286)+(1/'Método 3'!$O286)-1)</f>
        <v>0.11849313796497496</v>
      </c>
      <c r="Q286" s="4">
        <f>'Método 3'!$M286*(1+'Método 3'!$P286)</f>
        <v>4.0265752966739097</v>
      </c>
      <c r="R286" s="4">
        <f>'Método 3'!$N286*(1+'Método 3'!$P286)</f>
        <v>2.1586917562724017</v>
      </c>
      <c r="S286" s="4">
        <f>'Método 3'!$O286*(1+'Método 3'!$P286)</f>
        <v>3.4673287276914224</v>
      </c>
      <c r="T286" s="4">
        <f>IF('Método 3'!$J286&gt;'Método 3'!$K286,3,IF('Método 3'!$K286='Método 3'!$J286,1,0))</f>
        <v>1</v>
      </c>
      <c r="U286" s="4">
        <f>IF('Método 3'!$J286&lt;'Método 3'!$K286,3,IF('Método 3'!$K286='Método 3'!$J286,1,0))</f>
        <v>1</v>
      </c>
      <c r="V286" s="4">
        <f>(1/'Método 3'!$Q286)*3+(1/'Método 3'!$R286)*1</f>
        <v>1.2082935536092316</v>
      </c>
      <c r="W286" s="4">
        <f>(1/'Método 3'!$S286)*3+(1/'Método 3'!$R286)*1</f>
        <v>1.3284629114607112</v>
      </c>
      <c r="X286" s="4">
        <f>COUNTIF($G$1:G285,G286)+1</f>
        <v>14</v>
      </c>
      <c r="Y286" s="4">
        <f>COUNTIF($H$1:H285,H286)+1</f>
        <v>15</v>
      </c>
      <c r="Z286" s="2">
        <f>IFERROR(AVERAGEIFS($T$1:T285,$G$1:G285,G286,$X$1:X285,"&gt;="&amp;(X286-5)),"")</f>
        <v>1.6</v>
      </c>
      <c r="AA286" s="2">
        <f>IFERROR(AVERAGEIFS($U$1:U285,$H$1:H285,H286,$Y$1:Y285,"&gt;="&amp;(Y286-5)),"")</f>
        <v>0.8</v>
      </c>
      <c r="AB286" s="2">
        <f>IFERROR(AVERAGEIFS($V$1:V285,$J$1:J285,J286,$Z$1:Z285,"&gt;="&amp;(Z286-5)),"")</f>
        <v>1.409271316471302</v>
      </c>
      <c r="AC286" s="2">
        <f>IFERROR(AVERAGEIFS($W$1:W285,$K$1:K285,K286,$AA$1:AA285,"&gt;="&amp;(AA286-5)),"")</f>
        <v>1.0908069357206835</v>
      </c>
      <c r="AD286" s="13">
        <f>Tabela53[[#This Row],[md_exPT_H_6]]-Tabela53[[#This Row],[md_exPT_A_6]]</f>
        <v>0.31846438075061845</v>
      </c>
      <c r="AE286" s="14">
        <f>IF(Tabela53[[#This Row],[HT_Goals_H]]&gt;Tabela53[[#This Row],[HT_Goals_A]],Tabela53[[#This Row],[HT_Odds_H]]-1,-1)</f>
        <v>-1</v>
      </c>
      <c r="AF286" s="14">
        <f>IF(Tabela53[[#This Row],[HT_Goals_H]]=Tabela53[[#This Row],[HT_Goals_A]],Tabela53[[#This Row],[HT_Odds_H]]-1,-1)</f>
        <v>2.6</v>
      </c>
      <c r="AG286" s="14">
        <f>IF(Tabela53[[#This Row],[HT_Goals_H]]&lt;Tabela53[[#This Row],[HT_Goals_A]],Tabela53[[#This Row],[HT_Odds_H]]-1,-1)</f>
        <v>-1</v>
      </c>
      <c r="AH28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6" s="13">
        <f>IF(AND(Tabela53[[#This Row],[Odd_real_HHT]]&gt;2.5,Tabela53[[#This Row],[Odd_real_HHT]]&lt;3.3,Tabela53[[#This Row],[xpPT_H_HT]]&gt;1.39,Tabela53[[#This Row],[xpPT_H_HT]]&lt;1.59),1,0)</f>
        <v>0</v>
      </c>
      <c r="AJ286" s="28">
        <f>IF(AND(Tabela53[[#This Row],[Método_2]]=1,Tabela53[[#This Row],[Pontos_H_HT]]=1),(Tabela53[[#This Row],[HT_Odds_D]]-1),IF(AND(Tabela53[[#This Row],[Método_2]]=1,Tabela53[[#This Row],[Pontos_H_HT]]&lt;&gt;1),(-1),0))</f>
        <v>0.92999999999999994</v>
      </c>
      <c r="AK286" s="28">
        <f>IF(Tabela53[[#This Row],[Método 1]]=1,0,IF(Tabela53[[#This Row],[dif_xp_H_A]]&lt;=0.354,1,IF(Tabela53[[#This Row],[dif_xp_H_A]]&gt;=0.499,1,0)))</f>
        <v>1</v>
      </c>
      <c r="AL28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6" s="29">
        <f>IF(AND(Tabela53[[#This Row],[dif_xp_H_A]]&gt;0.354,(Tabela53[[#This Row],[dif_xp_H_A]]&lt;0.499)),1,0)</f>
        <v>0</v>
      </c>
    </row>
    <row r="287" spans="1:39" x14ac:dyDescent="0.3">
      <c r="A287" s="25">
        <v>156</v>
      </c>
      <c r="B287" s="26">
        <v>1588734</v>
      </c>
      <c r="C287" s="13" t="s">
        <v>14</v>
      </c>
      <c r="D287" s="13" t="s">
        <v>56</v>
      </c>
      <c r="E287" s="27">
        <v>44752.75</v>
      </c>
      <c r="F287" s="13">
        <v>16</v>
      </c>
      <c r="G287" s="13" t="s">
        <v>22</v>
      </c>
      <c r="H287" s="13" t="s">
        <v>28</v>
      </c>
      <c r="I287" s="13" t="str">
        <f>IF(Tabela53[[#This Row],[HT_Goals_A]]&lt;Tabela53[[#This Row],[HT_Goals_H]],"H",IF(Tabela53[[#This Row],[HT_Goals_A]]=Tabela53[[#This Row],[HT_Goals_H]],"D","A"))</f>
        <v>D</v>
      </c>
      <c r="J287" s="13">
        <v>0</v>
      </c>
      <c r="K287" s="13">
        <v>0</v>
      </c>
      <c r="L287" s="13">
        <v>0</v>
      </c>
      <c r="M287" s="13">
        <v>2.2999999999999998</v>
      </c>
      <c r="N287" s="13">
        <v>2.15</v>
      </c>
      <c r="O287" s="13">
        <v>5.5</v>
      </c>
      <c r="P287" s="4">
        <f>((1/'Método 3'!$M287)+(1/'Método 3'!$N287)+(1/'Método 3'!$O287)-1)</f>
        <v>8.1717069583601587E-2</v>
      </c>
      <c r="Q287" s="4">
        <f>'Método 3'!$M287*(1+'Método 3'!$P287)</f>
        <v>2.4879492600422837</v>
      </c>
      <c r="R287" s="4">
        <f>'Método 3'!$N287*(1+'Método 3'!$P287)</f>
        <v>2.3256916996047434</v>
      </c>
      <c r="S287" s="4">
        <f>'Método 3'!$O287*(1+'Método 3'!$P287)</f>
        <v>5.9494438827098088</v>
      </c>
      <c r="T287" s="4">
        <f>IF('Método 3'!$J287&gt;'Método 3'!$K287,3,IF('Método 3'!$K287='Método 3'!$J287,1,0))</f>
        <v>1</v>
      </c>
      <c r="U287" s="4">
        <f>IF('Método 3'!$J287&lt;'Método 3'!$K287,3,IF('Método 3'!$K287='Método 3'!$J287,1,0))</f>
        <v>1</v>
      </c>
      <c r="V287" s="4">
        <f>(1/'Método 3'!$Q287)*3+(1/'Método 3'!$R287)*1</f>
        <v>1.635791978246091</v>
      </c>
      <c r="W287" s="4">
        <f>(1/'Método 3'!$S287)*3+(1/'Método 3'!$R287)*1</f>
        <v>0.9342284160435077</v>
      </c>
      <c r="X287" s="4">
        <f>COUNTIF($G$1:G286,G287)+1</f>
        <v>15</v>
      </c>
      <c r="Y287" s="4">
        <f>COUNTIF($H$1:H286,H287)+1</f>
        <v>15</v>
      </c>
      <c r="Z287" s="2">
        <f>IFERROR(AVERAGEIFS($T$1:T286,$G$1:G286,G287,$X$1:X286,"&gt;="&amp;(X287-5)),"")</f>
        <v>1.8</v>
      </c>
      <c r="AA287" s="2">
        <f>IFERROR(AVERAGEIFS($U$1:U286,$H$1:H286,H287,$Y$1:Y286,"&gt;="&amp;(Y287-5)),"")</f>
        <v>2.2000000000000002</v>
      </c>
      <c r="AB287" s="2">
        <f>IFERROR(AVERAGEIFS($V$1:V286,$J$1:J286,J287,$Z$1:Z286,"&gt;="&amp;(Z287-5)),"")</f>
        <v>1.4076373509195779</v>
      </c>
      <c r="AC287" s="2">
        <f>IFERROR(AVERAGEIFS($W$1:W286,$K$1:K286,K287,$AA$1:AA286,"&gt;="&amp;(AA287-5)),"")</f>
        <v>1.0923602427516641</v>
      </c>
      <c r="AD287" s="13">
        <f>Tabela53[[#This Row],[md_exPT_H_6]]-Tabela53[[#This Row],[md_exPT_A_6]]</f>
        <v>0.31527710816791377</v>
      </c>
      <c r="AE287" s="14">
        <f>IF(Tabela53[[#This Row],[HT_Goals_H]]&gt;Tabela53[[#This Row],[HT_Goals_A]],Tabela53[[#This Row],[HT_Odds_H]]-1,-1)</f>
        <v>-1</v>
      </c>
      <c r="AF287" s="14">
        <f>IF(Tabela53[[#This Row],[HT_Goals_H]]=Tabela53[[#This Row],[HT_Goals_A]],Tabela53[[#This Row],[HT_Odds_H]]-1,-1)</f>
        <v>1.2999999999999998</v>
      </c>
      <c r="AG287" s="14">
        <f>IF(Tabela53[[#This Row],[HT_Goals_H]]&lt;Tabela53[[#This Row],[HT_Goals_A]],Tabela53[[#This Row],[HT_Odds_H]]-1,-1)</f>
        <v>-1</v>
      </c>
      <c r="AH28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7" s="13">
        <f>IF(AND(Tabela53[[#This Row],[Odd_real_HHT]]&gt;2.5,Tabela53[[#This Row],[Odd_real_HHT]]&lt;3.3,Tabela53[[#This Row],[xpPT_H_HT]]&gt;1.39,Tabela53[[#This Row],[xpPT_H_HT]]&lt;1.59),1,0)</f>
        <v>0</v>
      </c>
      <c r="AJ287" s="28">
        <f>IF(AND(Tabela53[[#This Row],[Método_2]]=1,Tabela53[[#This Row],[Pontos_H_HT]]=1),(Tabela53[[#This Row],[HT_Odds_D]]-1),IF(AND(Tabela53[[#This Row],[Método_2]]=1,Tabela53[[#This Row],[Pontos_H_HT]]&lt;&gt;1),(-1),0))</f>
        <v>1.1499999999999999</v>
      </c>
      <c r="AK287" s="28">
        <f>IF(Tabela53[[#This Row],[Método 1]]=1,0,IF(Tabela53[[#This Row],[dif_xp_H_A]]&lt;=0.354,1,IF(Tabela53[[#This Row],[dif_xp_H_A]]&gt;=0.499,1,0)))</f>
        <v>1</v>
      </c>
      <c r="AL28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7" s="29">
        <f>IF(AND(Tabela53[[#This Row],[dif_xp_H_A]]&gt;0.354,(Tabela53[[#This Row],[dif_xp_H_A]]&lt;0.499)),1,0)</f>
        <v>0</v>
      </c>
    </row>
    <row r="288" spans="1:39" x14ac:dyDescent="0.3">
      <c r="A288" s="25">
        <v>157</v>
      </c>
      <c r="B288" s="26">
        <v>1588738</v>
      </c>
      <c r="C288" s="13" t="s">
        <v>14</v>
      </c>
      <c r="D288" s="13" t="s">
        <v>56</v>
      </c>
      <c r="E288" s="27">
        <v>44752.75</v>
      </c>
      <c r="F288" s="13">
        <v>16</v>
      </c>
      <c r="G288" s="13" t="s">
        <v>31</v>
      </c>
      <c r="H288" s="13" t="s">
        <v>57</v>
      </c>
      <c r="I288" s="13" t="str">
        <f>IF(Tabela53[[#This Row],[HT_Goals_A]]&lt;Tabela53[[#This Row],[HT_Goals_H]],"H",IF(Tabela53[[#This Row],[HT_Goals_A]]=Tabela53[[#This Row],[HT_Goals_H]],"D","A"))</f>
        <v>D</v>
      </c>
      <c r="J288" s="13">
        <v>0</v>
      </c>
      <c r="K288" s="13">
        <v>0</v>
      </c>
      <c r="L288" s="13">
        <v>0</v>
      </c>
      <c r="M288" s="13">
        <v>2.65</v>
      </c>
      <c r="N288" s="13">
        <v>1.98</v>
      </c>
      <c r="O288" s="13">
        <v>4.33</v>
      </c>
      <c r="P288" s="4">
        <f>((1/'Método 3'!$M288)+(1/'Método 3'!$N288)+(1/'Método 3'!$O288)-1)</f>
        <v>0.11335587783363299</v>
      </c>
      <c r="Q288" s="4">
        <f>'Método 3'!$M288*(1+'Método 3'!$P288)</f>
        <v>2.9503930762591275</v>
      </c>
      <c r="R288" s="4">
        <f>'Método 3'!$N288*(1+'Método 3'!$P288)</f>
        <v>2.2044446381105933</v>
      </c>
      <c r="S288" s="4">
        <f>'Método 3'!$O288*(1+'Método 3'!$P288)</f>
        <v>4.820830951019631</v>
      </c>
      <c r="T288" s="4">
        <f>IF('Método 3'!$J288&gt;'Método 3'!$K288,3,IF('Método 3'!$K288='Método 3'!$J288,1,0))</f>
        <v>1</v>
      </c>
      <c r="U288" s="4">
        <f>IF('Método 3'!$J288&lt;'Método 3'!$K288,3,IF('Método 3'!$K288='Método 3'!$J288,1,0))</f>
        <v>1</v>
      </c>
      <c r="V288" s="4">
        <f>(1/'Método 3'!$Q288)*3+(1/'Método 3'!$R288)*1</f>
        <v>1.4704426584014956</v>
      </c>
      <c r="W288" s="4">
        <f>(1/'Método 3'!$S288)*3+(1/'Método 3'!$R288)*1</f>
        <v>1.0759283491929201</v>
      </c>
      <c r="X288" s="4">
        <f>COUNTIF($G$1:G287,G288)+1</f>
        <v>16</v>
      </c>
      <c r="Y288" s="4">
        <f>COUNTIF($H$1:H287,H288)+1</f>
        <v>8</v>
      </c>
      <c r="Z288" s="2">
        <f>IFERROR(AVERAGEIFS($T$1:T287,$G$1:G287,G288,$X$1:X287,"&gt;="&amp;(X288-5)),"")</f>
        <v>1.2</v>
      </c>
      <c r="AA288" s="2">
        <f>IFERROR(AVERAGEIFS($U$1:U287,$H$1:H287,H288,$Y$1:Y287,"&gt;="&amp;(Y288-5)),"")</f>
        <v>1.2</v>
      </c>
      <c r="AB288" s="2">
        <f>IFERROR(AVERAGEIFS($V$1:V287,$J$1:J287,J288,$Z$1:Z287,"&gt;="&amp;(Z288-5)),"")</f>
        <v>1.4094773075915659</v>
      </c>
      <c r="AC288" s="2">
        <f>IFERROR(AVERAGEIFS($W$1:W287,$K$1:K287,K288,$AA$1:AA287,"&gt;="&amp;(AA288-5)),"")</f>
        <v>1.0913334127081047</v>
      </c>
      <c r="AD288" s="13">
        <f>Tabela53[[#This Row],[md_exPT_H_6]]-Tabela53[[#This Row],[md_exPT_A_6]]</f>
        <v>0.31814389488346118</v>
      </c>
      <c r="AE288" s="14">
        <f>IF(Tabela53[[#This Row],[HT_Goals_H]]&gt;Tabela53[[#This Row],[HT_Goals_A]],Tabela53[[#This Row],[HT_Odds_H]]-1,-1)</f>
        <v>-1</v>
      </c>
      <c r="AF288" s="14">
        <f>IF(Tabela53[[#This Row],[HT_Goals_H]]=Tabela53[[#This Row],[HT_Goals_A]],Tabela53[[#This Row],[HT_Odds_H]]-1,-1)</f>
        <v>1.65</v>
      </c>
      <c r="AG288" s="14">
        <f>IF(Tabela53[[#This Row],[HT_Goals_H]]&lt;Tabela53[[#This Row],[HT_Goals_A]],Tabela53[[#This Row],[HT_Odds_H]]-1,-1)</f>
        <v>-1</v>
      </c>
      <c r="AH28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88" s="13">
        <f>IF(AND(Tabela53[[#This Row],[Odd_real_HHT]]&gt;2.5,Tabela53[[#This Row],[Odd_real_HHT]]&lt;3.3,Tabela53[[#This Row],[xpPT_H_HT]]&gt;1.39,Tabela53[[#This Row],[xpPT_H_HT]]&lt;1.59),1,0)</f>
        <v>1</v>
      </c>
      <c r="AJ28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88" s="28">
        <f>IF(Tabela53[[#This Row],[Método 1]]=1,0,IF(Tabela53[[#This Row],[dif_xp_H_A]]&lt;=0.354,1,IF(Tabela53[[#This Row],[dif_xp_H_A]]&gt;=0.499,1,0)))</f>
        <v>0</v>
      </c>
      <c r="AL28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8" s="29">
        <f>IF(AND(Tabela53[[#This Row],[dif_xp_H_A]]&gt;0.354,(Tabela53[[#This Row],[dif_xp_H_A]]&lt;0.499)),1,0)</f>
        <v>0</v>
      </c>
    </row>
    <row r="289" spans="1:39" x14ac:dyDescent="0.3">
      <c r="A289" s="25">
        <v>158</v>
      </c>
      <c r="B289" s="26">
        <v>1588740</v>
      </c>
      <c r="C289" s="13" t="s">
        <v>14</v>
      </c>
      <c r="D289" s="13" t="s">
        <v>56</v>
      </c>
      <c r="E289" s="27">
        <v>44752.75</v>
      </c>
      <c r="F289" s="13">
        <v>16</v>
      </c>
      <c r="G289" s="13" t="s">
        <v>21</v>
      </c>
      <c r="H289" s="13" t="s">
        <v>16</v>
      </c>
      <c r="I289" s="13" t="str">
        <f>IF(Tabela53[[#This Row],[HT_Goals_A]]&lt;Tabela53[[#This Row],[HT_Goals_H]],"H",IF(Tabela53[[#This Row],[HT_Goals_A]]=Tabela53[[#This Row],[HT_Goals_H]],"D","A"))</f>
        <v>D</v>
      </c>
      <c r="J289" s="13">
        <v>0</v>
      </c>
      <c r="K289" s="13">
        <v>0</v>
      </c>
      <c r="L289" s="13">
        <v>0</v>
      </c>
      <c r="M289" s="13">
        <v>4.2</v>
      </c>
      <c r="N289" s="13">
        <v>2</v>
      </c>
      <c r="O289" s="13">
        <v>2.65</v>
      </c>
      <c r="P289" s="4">
        <f>((1/'Método 3'!$M289)+(1/'Método 3'!$N289)+(1/'Método 3'!$O289)-1)</f>
        <v>0.11545372866127579</v>
      </c>
      <c r="Q289" s="4">
        <f>'Método 3'!$M289*(1+'Método 3'!$P289)</f>
        <v>4.6849056603773587</v>
      </c>
      <c r="R289" s="4">
        <f>'Método 3'!$N289*(1+'Método 3'!$P289)</f>
        <v>2.2309074573225516</v>
      </c>
      <c r="S289" s="4">
        <f>'Método 3'!$O289*(1+'Método 3'!$P289)</f>
        <v>2.9559523809523807</v>
      </c>
      <c r="T289" s="4">
        <f>IF('Método 3'!$J289&gt;'Método 3'!$K289,3,IF('Método 3'!$K289='Método 3'!$J289,1,0))</f>
        <v>1</v>
      </c>
      <c r="U289" s="4">
        <f>IF('Método 3'!$J289&lt;'Método 3'!$K289,3,IF('Método 3'!$K289='Método 3'!$J289,1,0))</f>
        <v>1</v>
      </c>
      <c r="V289" s="4">
        <f>(1/'Método 3'!$Q289)*3+(1/'Método 3'!$R289)*1</f>
        <v>1.0886024969794603</v>
      </c>
      <c r="W289" s="4">
        <f>(1/'Método 3'!$S289)*3+(1/'Método 3'!$R289)*1</f>
        <v>1.4631494160289971</v>
      </c>
      <c r="X289" s="4">
        <f>COUNTIF($G$1:G288,G289)+1</f>
        <v>15</v>
      </c>
      <c r="Y289" s="4">
        <f>COUNTIF($H$1:H288,H289)+1</f>
        <v>15</v>
      </c>
      <c r="Z289" s="2">
        <f>IFERROR(AVERAGEIFS($T$1:T288,$G$1:G288,G289,$X$1:X288,"&gt;="&amp;(X289-5)),"")</f>
        <v>1.6</v>
      </c>
      <c r="AA289" s="2">
        <f>IFERROR(AVERAGEIFS($U$1:U288,$H$1:H288,H289,$Y$1:Y288,"&gt;="&amp;(Y289-5)),"")</f>
        <v>1.4</v>
      </c>
      <c r="AB289" s="2">
        <f>IFERROR(AVERAGEIFS($V$1:V288,$J$1:J288,J289,$Z$1:Z288,"&gt;="&amp;(Z289-5)),"")</f>
        <v>1.4099650303980453</v>
      </c>
      <c r="AC289" s="2">
        <f>IFERROR(AVERAGEIFS($W$1:W288,$K$1:K288,K289,$AA$1:AA288,"&gt;="&amp;(AA289-5)),"")</f>
        <v>1.0912340252015551</v>
      </c>
      <c r="AD289" s="13">
        <f>Tabela53[[#This Row],[md_exPT_H_6]]-Tabela53[[#This Row],[md_exPT_A_6]]</f>
        <v>0.31873100519649022</v>
      </c>
      <c r="AE289" s="14">
        <f>IF(Tabela53[[#This Row],[HT_Goals_H]]&gt;Tabela53[[#This Row],[HT_Goals_A]],Tabela53[[#This Row],[HT_Odds_H]]-1,-1)</f>
        <v>-1</v>
      </c>
      <c r="AF289" s="14">
        <f>IF(Tabela53[[#This Row],[HT_Goals_H]]=Tabela53[[#This Row],[HT_Goals_A]],Tabela53[[#This Row],[HT_Odds_H]]-1,-1)</f>
        <v>3.2</v>
      </c>
      <c r="AG289" s="14">
        <f>IF(Tabela53[[#This Row],[HT_Goals_H]]&lt;Tabela53[[#This Row],[HT_Goals_A]],Tabela53[[#This Row],[HT_Odds_H]]-1,-1)</f>
        <v>-1</v>
      </c>
      <c r="AH28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89" s="13">
        <f>IF(AND(Tabela53[[#This Row],[Odd_real_HHT]]&gt;2.5,Tabela53[[#This Row],[Odd_real_HHT]]&lt;3.3,Tabela53[[#This Row],[xpPT_H_HT]]&gt;1.39,Tabela53[[#This Row],[xpPT_H_HT]]&lt;1.59),1,0)</f>
        <v>0</v>
      </c>
      <c r="AJ289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289" s="28">
        <f>IF(Tabela53[[#This Row],[Método 1]]=1,0,IF(Tabela53[[#This Row],[dif_xp_H_A]]&lt;=0.354,1,IF(Tabela53[[#This Row],[dif_xp_H_A]]&gt;=0.499,1,0)))</f>
        <v>1</v>
      </c>
      <c r="AL28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89" s="29">
        <f>IF(AND(Tabela53[[#This Row],[dif_xp_H_A]]&gt;0.354,(Tabela53[[#This Row],[dif_xp_H_A]]&lt;0.499)),1,0)</f>
        <v>0</v>
      </c>
    </row>
    <row r="290" spans="1:39" x14ac:dyDescent="0.3">
      <c r="A290" s="25">
        <v>159</v>
      </c>
      <c r="B290" s="26">
        <v>1588742</v>
      </c>
      <c r="C290" s="13" t="s">
        <v>14</v>
      </c>
      <c r="D290" s="13" t="s">
        <v>56</v>
      </c>
      <c r="E290" s="27">
        <v>44752.791666666657</v>
      </c>
      <c r="F290" s="13">
        <v>16</v>
      </c>
      <c r="G290" s="13" t="s">
        <v>27</v>
      </c>
      <c r="H290" s="13" t="s">
        <v>18</v>
      </c>
      <c r="I290" s="13" t="str">
        <f>IF(Tabela53[[#This Row],[HT_Goals_A]]&lt;Tabela53[[#This Row],[HT_Goals_H]],"H",IF(Tabela53[[#This Row],[HT_Goals_A]]=Tabela53[[#This Row],[HT_Goals_H]],"D","A"))</f>
        <v>H</v>
      </c>
      <c r="J290" s="13">
        <v>1</v>
      </c>
      <c r="K290" s="13">
        <v>0</v>
      </c>
      <c r="L290" s="13">
        <v>1</v>
      </c>
      <c r="M290" s="13">
        <v>3.1</v>
      </c>
      <c r="N290" s="13">
        <v>1.98</v>
      </c>
      <c r="O290" s="13">
        <v>4.05</v>
      </c>
      <c r="P290" s="4">
        <f>((1/'Método 3'!$M290)+(1/'Método 3'!$N290)+(1/'Método 3'!$O290)-1)</f>
        <v>7.4544730458709019E-2</v>
      </c>
      <c r="Q290" s="4">
        <f>'Método 3'!$M290*(1+'Método 3'!$P290)</f>
        <v>3.3310886644219981</v>
      </c>
      <c r="R290" s="4">
        <f>'Método 3'!$N290*(1+'Método 3'!$P290)</f>
        <v>2.1275985663082437</v>
      </c>
      <c r="S290" s="4">
        <f>'Método 3'!$O290*(1+'Método 3'!$P290)</f>
        <v>4.3519061583577709</v>
      </c>
      <c r="T290" s="4">
        <f>IF('Método 3'!$J290&gt;'Método 3'!$K290,3,IF('Método 3'!$K290='Método 3'!$J290,1,0))</f>
        <v>3</v>
      </c>
      <c r="U290" s="4">
        <f>IF('Método 3'!$J290&lt;'Método 3'!$K290,3,IF('Método 3'!$K290='Método 3'!$J290,1,0))</f>
        <v>0</v>
      </c>
      <c r="V290" s="4">
        <f>(1/'Método 3'!$Q290)*3+(1/'Método 3'!$R290)*1</f>
        <v>1.3706199460916442</v>
      </c>
      <c r="W290" s="4">
        <f>(1/'Método 3'!$S290)*3+(1/'Método 3'!$R290)*1</f>
        <v>1.159366576819407</v>
      </c>
      <c r="X290" s="4">
        <f>COUNTIF($G$1:G289,G290)+1</f>
        <v>14</v>
      </c>
      <c r="Y290" s="4">
        <f>COUNTIF($H$1:H289,H290)+1</f>
        <v>15</v>
      </c>
      <c r="Z290" s="2">
        <f>IFERROR(AVERAGEIFS($T$1:T289,$G$1:G289,G290,$X$1:X289,"&gt;="&amp;(X290-5)),"")</f>
        <v>1.4</v>
      </c>
      <c r="AA290" s="2">
        <f>IFERROR(AVERAGEIFS($U$1:U289,$H$1:H289,H290,$Y$1:Y289,"&gt;="&amp;(Y290-5)),"")</f>
        <v>0.2</v>
      </c>
      <c r="AB290" s="2">
        <f>IFERROR(AVERAGEIFS($V$1:V289,$J$1:J289,J290,$Z$1:Z289,"&gt;="&amp;(Z290-5)),"")</f>
        <v>1.4606377866398954</v>
      </c>
      <c r="AC290" s="2">
        <f>IFERROR(AVERAGEIFS($W$1:W289,$K$1:K289,K290,$AA$1:AA289,"&gt;="&amp;(AA290-5)),"")</f>
        <v>1.0936180982196795</v>
      </c>
      <c r="AD290" s="13">
        <f>Tabela53[[#This Row],[md_exPT_H_6]]-Tabela53[[#This Row],[md_exPT_A_6]]</f>
        <v>0.36701968842021593</v>
      </c>
      <c r="AE290" s="14">
        <f>IF(Tabela53[[#This Row],[HT_Goals_H]]&gt;Tabela53[[#This Row],[HT_Goals_A]],Tabela53[[#This Row],[HT_Odds_H]]-1,-1)</f>
        <v>2.1</v>
      </c>
      <c r="AF290" s="14">
        <f>IF(Tabela53[[#This Row],[HT_Goals_H]]=Tabela53[[#This Row],[HT_Goals_A]],Tabela53[[#This Row],[HT_Odds_H]]-1,-1)</f>
        <v>-1</v>
      </c>
      <c r="AG290" s="14">
        <f>IF(Tabela53[[#This Row],[HT_Goals_H]]&lt;Tabela53[[#This Row],[HT_Goals_A]],Tabela53[[#This Row],[HT_Odds_H]]-1,-1)</f>
        <v>-1</v>
      </c>
      <c r="AH29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0" s="13">
        <f>IF(AND(Tabela53[[#This Row],[Odd_real_HHT]]&gt;2.5,Tabela53[[#This Row],[Odd_real_HHT]]&lt;3.3,Tabela53[[#This Row],[xpPT_H_HT]]&gt;1.39,Tabela53[[#This Row],[xpPT_H_HT]]&lt;1.59),1,0)</f>
        <v>0</v>
      </c>
      <c r="AJ29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0" s="28">
        <f>IF(Tabela53[[#This Row],[Método 1]]=1,0,IF(Tabela53[[#This Row],[dif_xp_H_A]]&lt;=0.354,1,IF(Tabela53[[#This Row],[dif_xp_H_A]]&gt;=0.499,1,0)))</f>
        <v>0</v>
      </c>
      <c r="AL290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290" s="29">
        <f>IF(AND(Tabela53[[#This Row],[dif_xp_H_A]]&gt;0.354,(Tabela53[[#This Row],[dif_xp_H_A]]&lt;0.499)),1,0)</f>
        <v>1</v>
      </c>
    </row>
    <row r="291" spans="1:39" x14ac:dyDescent="0.3">
      <c r="A291" s="25">
        <v>160</v>
      </c>
      <c r="B291" s="26">
        <v>1588739</v>
      </c>
      <c r="C291" s="13" t="s">
        <v>14</v>
      </c>
      <c r="D291" s="13" t="s">
        <v>56</v>
      </c>
      <c r="E291" s="27">
        <v>44753.833333333343</v>
      </c>
      <c r="F291" s="13">
        <v>16</v>
      </c>
      <c r="G291" s="13" t="s">
        <v>30</v>
      </c>
      <c r="H291" s="13" t="s">
        <v>17</v>
      </c>
      <c r="I291" s="13" t="str">
        <f>IF(Tabela53[[#This Row],[HT_Goals_A]]&lt;Tabela53[[#This Row],[HT_Goals_H]],"H",IF(Tabela53[[#This Row],[HT_Goals_A]]=Tabela53[[#This Row],[HT_Goals_H]],"D","A"))</f>
        <v>D</v>
      </c>
      <c r="J291" s="13">
        <v>0</v>
      </c>
      <c r="K291" s="13">
        <v>0</v>
      </c>
      <c r="L291" s="13">
        <v>0</v>
      </c>
      <c r="M291" s="13">
        <v>2.38</v>
      </c>
      <c r="N291" s="13">
        <v>2.1</v>
      </c>
      <c r="O291" s="13">
        <v>5.5</v>
      </c>
      <c r="P291" s="4">
        <f>((1/'Método 3'!$M291)+(1/'Método 3'!$N291)+(1/'Método 3'!$O291)-1)</f>
        <v>7.817672523554875E-2</v>
      </c>
      <c r="Q291" s="4">
        <f>'Método 3'!$M291*(1+'Método 3'!$P291)</f>
        <v>2.5660606060606059</v>
      </c>
      <c r="R291" s="4">
        <f>'Método 3'!$N291*(1+'Método 3'!$P291)</f>
        <v>2.2641711229946524</v>
      </c>
      <c r="S291" s="4">
        <f>'Método 3'!$O291*(1+'Método 3'!$P291)</f>
        <v>5.9299719887955185</v>
      </c>
      <c r="T291" s="4">
        <f>IF('Método 3'!$J291&gt;'Método 3'!$K291,3,IF('Método 3'!$K291='Método 3'!$J291,1,0))</f>
        <v>1</v>
      </c>
      <c r="U291" s="4">
        <f>IF('Método 3'!$J291&lt;'Método 3'!$K291,3,IF('Método 3'!$K291='Método 3'!$J291,1,0))</f>
        <v>1</v>
      </c>
      <c r="V291" s="4">
        <f>(1/'Método 3'!$Q291)*3+(1/'Método 3'!$R291)*1</f>
        <v>1.61076995748701</v>
      </c>
      <c r="W291" s="4">
        <f>(1/'Método 3'!$S291)*3+(1/'Método 3'!$R291)*1</f>
        <v>0.9475673122342938</v>
      </c>
      <c r="X291" s="4">
        <f>COUNTIF($G$1:G290,G291)+1</f>
        <v>14</v>
      </c>
      <c r="Y291" s="4">
        <f>COUNTIF($H$1:H290,H291)+1</f>
        <v>15</v>
      </c>
      <c r="Z291" s="2">
        <f>IFERROR(AVERAGEIFS($T$1:T290,$G$1:G290,G291,$X$1:X290,"&gt;="&amp;(X291-5)),"")</f>
        <v>3</v>
      </c>
      <c r="AA291" s="2">
        <f>IFERROR(AVERAGEIFS($U$1:U290,$H$1:H290,H291,$Y$1:Y290,"&gt;="&amp;(Y291-5)),"")</f>
        <v>0.2</v>
      </c>
      <c r="AB291" s="2">
        <f>IFERROR(AVERAGEIFS($V$1:V290,$J$1:J290,J291,$Z$1:Z290,"&gt;="&amp;(Z291-5)),"")</f>
        <v>1.4074145341010726</v>
      </c>
      <c r="AC291" s="2">
        <f>IFERROR(AVERAGEIFS($W$1:W290,$K$1:K290,K291,$AA$1:AA290,"&gt;="&amp;(AA291-5)),"")</f>
        <v>1.0940368783381491</v>
      </c>
      <c r="AD291" s="13">
        <f>Tabela53[[#This Row],[md_exPT_H_6]]-Tabela53[[#This Row],[md_exPT_A_6]]</f>
        <v>0.31337765576292353</v>
      </c>
      <c r="AE291" s="14">
        <f>IF(Tabela53[[#This Row],[HT_Goals_H]]&gt;Tabela53[[#This Row],[HT_Goals_A]],Tabela53[[#This Row],[HT_Odds_H]]-1,-1)</f>
        <v>-1</v>
      </c>
      <c r="AF291" s="14">
        <f>IF(Tabela53[[#This Row],[HT_Goals_H]]=Tabela53[[#This Row],[HT_Goals_A]],Tabela53[[#This Row],[HT_Odds_H]]-1,-1)</f>
        <v>1.38</v>
      </c>
      <c r="AG291" s="14">
        <f>IF(Tabela53[[#This Row],[HT_Goals_H]]&lt;Tabela53[[#This Row],[HT_Goals_A]],Tabela53[[#This Row],[HT_Odds_H]]-1,-1)</f>
        <v>-1</v>
      </c>
      <c r="AH29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1" s="13">
        <f>IF(AND(Tabela53[[#This Row],[Odd_real_HHT]]&gt;2.5,Tabela53[[#This Row],[Odd_real_HHT]]&lt;3.3,Tabela53[[#This Row],[xpPT_H_HT]]&gt;1.39,Tabela53[[#This Row],[xpPT_H_HT]]&lt;1.59),1,0)</f>
        <v>0</v>
      </c>
      <c r="AJ291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291" s="28">
        <f>IF(Tabela53[[#This Row],[Método 1]]=1,0,IF(Tabela53[[#This Row],[dif_xp_H_A]]&lt;=0.354,1,IF(Tabela53[[#This Row],[dif_xp_H_A]]&gt;=0.499,1,0)))</f>
        <v>1</v>
      </c>
      <c r="AL29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1" s="29">
        <f>IF(AND(Tabela53[[#This Row],[dif_xp_H_A]]&gt;0.354,(Tabela53[[#This Row],[dif_xp_H_A]]&lt;0.499)),1,0)</f>
        <v>0</v>
      </c>
    </row>
    <row r="292" spans="1:39" x14ac:dyDescent="0.3">
      <c r="A292" s="25">
        <v>161</v>
      </c>
      <c r="B292" s="26">
        <v>1588753</v>
      </c>
      <c r="C292" s="13" t="s">
        <v>14</v>
      </c>
      <c r="D292" s="13" t="s">
        <v>56</v>
      </c>
      <c r="E292" s="27">
        <v>44758.6875</v>
      </c>
      <c r="F292" s="13">
        <v>17</v>
      </c>
      <c r="G292" s="13" t="s">
        <v>20</v>
      </c>
      <c r="H292" s="13" t="s">
        <v>30</v>
      </c>
      <c r="I292" s="13" t="str">
        <f>IF(Tabela53[[#This Row],[HT_Goals_A]]&lt;Tabela53[[#This Row],[HT_Goals_H]],"H",IF(Tabela53[[#This Row],[HT_Goals_A]]=Tabela53[[#This Row],[HT_Goals_H]],"D","A"))</f>
        <v>D</v>
      </c>
      <c r="J292" s="13">
        <v>0</v>
      </c>
      <c r="K292" s="13">
        <v>0</v>
      </c>
      <c r="L292" s="13">
        <v>0</v>
      </c>
      <c r="M292" s="13">
        <v>2.88</v>
      </c>
      <c r="N292" s="13">
        <v>2.1</v>
      </c>
      <c r="O292" s="13">
        <v>3.3</v>
      </c>
      <c r="P292" s="4">
        <f>((1/'Método 3'!$M292)+(1/'Método 3'!$N292)+(1/'Método 3'!$O292)-1)</f>
        <v>0.12644300144300136</v>
      </c>
      <c r="Q292" s="4">
        <f>'Método 3'!$M292*(1+'Método 3'!$P292)</f>
        <v>3.2441558441558436</v>
      </c>
      <c r="R292" s="4">
        <f>'Método 3'!$N292*(1+'Método 3'!$P292)</f>
        <v>2.3655303030303028</v>
      </c>
      <c r="S292" s="4">
        <f>'Método 3'!$O292*(1+'Método 3'!$P292)</f>
        <v>3.7172619047619042</v>
      </c>
      <c r="T292" s="4">
        <f>IF('Método 3'!$J292&gt;'Método 3'!$K292,3,IF('Método 3'!$K292='Método 3'!$J292,1,0))</f>
        <v>1</v>
      </c>
      <c r="U292" s="4">
        <f>IF('Método 3'!$J292&lt;'Método 3'!$K292,3,IF('Método 3'!$K292='Método 3'!$J292,1,0))</f>
        <v>1</v>
      </c>
      <c r="V292" s="4">
        <f>(1/'Método 3'!$Q292)*3+(1/'Método 3'!$R292)*1</f>
        <v>1.3474779823859091</v>
      </c>
      <c r="W292" s="4">
        <f>(1/'Método 3'!$S292)*3+(1/'Método 3'!$R292)*1</f>
        <v>1.2297838270616497</v>
      </c>
      <c r="X292" s="4">
        <f>COUNTIF($G$1:G291,G292)+1</f>
        <v>15</v>
      </c>
      <c r="Y292" s="4">
        <f>COUNTIF($H$1:H291,H292)+1</f>
        <v>16</v>
      </c>
      <c r="Z292" s="2">
        <f>IFERROR(AVERAGEIFS($T$1:T291,$G$1:G291,G292,$X$1:X291,"&gt;="&amp;(X292-5)),"")</f>
        <v>1.6</v>
      </c>
      <c r="AA292" s="2">
        <f>IFERROR(AVERAGEIFS($U$1:U291,$H$1:H291,H292,$Y$1:Y291,"&gt;="&amp;(Y292-5)),"")</f>
        <v>1</v>
      </c>
      <c r="AB292" s="2">
        <f>IFERROR(AVERAGEIFS($V$1:V291,$J$1:J291,J292,$Z$1:Z291,"&gt;="&amp;(Z292-5)),"")</f>
        <v>1.4090157579072611</v>
      </c>
      <c r="AC292" s="2">
        <f>IFERROR(AVERAGEIFS($W$1:W291,$K$1:K291,K292,$AA$1:AA291,"&gt;="&amp;(AA292-5)),"")</f>
        <v>1.0931098557678716</v>
      </c>
      <c r="AD292" s="13">
        <f>Tabela53[[#This Row],[md_exPT_H_6]]-Tabela53[[#This Row],[md_exPT_A_6]]</f>
        <v>0.31590590213938952</v>
      </c>
      <c r="AE292" s="14">
        <f>IF(Tabela53[[#This Row],[HT_Goals_H]]&gt;Tabela53[[#This Row],[HT_Goals_A]],Tabela53[[#This Row],[HT_Odds_H]]-1,-1)</f>
        <v>-1</v>
      </c>
      <c r="AF292" s="14">
        <f>IF(Tabela53[[#This Row],[HT_Goals_H]]=Tabela53[[#This Row],[HT_Goals_A]],Tabela53[[#This Row],[HT_Odds_H]]-1,-1)</f>
        <v>1.88</v>
      </c>
      <c r="AG292" s="14">
        <f>IF(Tabela53[[#This Row],[HT_Goals_H]]&lt;Tabela53[[#This Row],[HT_Goals_A]],Tabela53[[#This Row],[HT_Odds_H]]-1,-1)</f>
        <v>-1</v>
      </c>
      <c r="AH29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2" s="13">
        <f>IF(AND(Tabela53[[#This Row],[Odd_real_HHT]]&gt;2.5,Tabela53[[#This Row],[Odd_real_HHT]]&lt;3.3,Tabela53[[#This Row],[xpPT_H_HT]]&gt;1.39,Tabela53[[#This Row],[xpPT_H_HT]]&lt;1.59),1,0)</f>
        <v>0</v>
      </c>
      <c r="AJ292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292" s="28">
        <f>IF(Tabela53[[#This Row],[Método 1]]=1,0,IF(Tabela53[[#This Row],[dif_xp_H_A]]&lt;=0.354,1,IF(Tabela53[[#This Row],[dif_xp_H_A]]&gt;=0.499,1,0)))</f>
        <v>1</v>
      </c>
      <c r="AL29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2" s="29">
        <f>IF(AND(Tabela53[[#This Row],[dif_xp_H_A]]&gt;0.354,(Tabela53[[#This Row],[dif_xp_H_A]]&lt;0.499)),1,0)</f>
        <v>0</v>
      </c>
    </row>
    <row r="293" spans="1:39" x14ac:dyDescent="0.3">
      <c r="A293" s="25">
        <v>162</v>
      </c>
      <c r="B293" s="26">
        <v>1588745</v>
      </c>
      <c r="C293" s="13" t="s">
        <v>14</v>
      </c>
      <c r="D293" s="13" t="s">
        <v>56</v>
      </c>
      <c r="E293" s="27">
        <v>44758.791666666657</v>
      </c>
      <c r="F293" s="13">
        <v>17</v>
      </c>
      <c r="G293" s="13" t="s">
        <v>23</v>
      </c>
      <c r="H293" s="13" t="s">
        <v>33</v>
      </c>
      <c r="I293" s="13" t="str">
        <f>IF(Tabela53[[#This Row],[HT_Goals_A]]&lt;Tabela53[[#This Row],[HT_Goals_H]],"H",IF(Tabela53[[#This Row],[HT_Goals_A]]=Tabela53[[#This Row],[HT_Goals_H]],"D","A"))</f>
        <v>H</v>
      </c>
      <c r="J293" s="13">
        <v>2</v>
      </c>
      <c r="K293" s="13">
        <v>0</v>
      </c>
      <c r="L293" s="13">
        <v>2</v>
      </c>
      <c r="M293" s="13">
        <v>1.75</v>
      </c>
      <c r="N293" s="13">
        <v>2.38</v>
      </c>
      <c r="O293" s="13">
        <v>7.5</v>
      </c>
      <c r="P293" s="4">
        <f>((1/'Método 3'!$M293)+(1/'Método 3'!$N293)+(1/'Método 3'!$O293)-1)</f>
        <v>0.12492997198879552</v>
      </c>
      <c r="Q293" s="4">
        <f>'Método 3'!$M293*(1+'Método 3'!$P293)</f>
        <v>1.9686274509803923</v>
      </c>
      <c r="R293" s="4">
        <f>'Método 3'!$N293*(1+'Método 3'!$P293)</f>
        <v>2.6773333333333333</v>
      </c>
      <c r="S293" s="4">
        <f>'Método 3'!$O293*(1+'Método 3'!$P293)</f>
        <v>8.4369747899159666</v>
      </c>
      <c r="T293" s="4">
        <f>IF('Método 3'!$J293&gt;'Método 3'!$K293,3,IF('Método 3'!$K293='Método 3'!$J293,1,0))</f>
        <v>3</v>
      </c>
      <c r="U293" s="4">
        <f>IF('Método 3'!$J293&lt;'Método 3'!$K293,3,IF('Método 3'!$K293='Método 3'!$J293,1,0))</f>
        <v>0</v>
      </c>
      <c r="V293" s="4">
        <f>(1/'Método 3'!$Q293)*3+(1/'Método 3'!$R293)*1</f>
        <v>1.8974103585657369</v>
      </c>
      <c r="W293" s="4">
        <f>(1/'Método 3'!$S293)*3+(1/'Método 3'!$R293)*1</f>
        <v>0.72908366533864544</v>
      </c>
      <c r="X293" s="4">
        <f>COUNTIF($G$1:G292,G293)+1</f>
        <v>15</v>
      </c>
      <c r="Y293" s="4">
        <f>COUNTIF($H$1:H292,H293)+1</f>
        <v>15</v>
      </c>
      <c r="Z293" s="2">
        <f>IFERROR(AVERAGEIFS($T$1:T292,$G$1:G292,G293,$X$1:X292,"&gt;="&amp;(X293-5)),"")</f>
        <v>2.2000000000000002</v>
      </c>
      <c r="AA293" s="2">
        <f>IFERROR(AVERAGEIFS($U$1:U292,$H$1:H292,H293,$Y$1:Y292,"&gt;="&amp;(Y293-5)),"")</f>
        <v>0.2</v>
      </c>
      <c r="AB293" s="2">
        <f>IFERROR(AVERAGEIFS($V$1:V292,$J$1:J292,J293,$Z$1:Z292,"&gt;="&amp;(Z293-5)),"")</f>
        <v>1.5237949677898082</v>
      </c>
      <c r="AC293" s="2">
        <f>IFERROR(AVERAGEIFS($W$1:W292,$K$1:K292,K293,$AA$1:AA292,"&gt;="&amp;(AA293-5)),"")</f>
        <v>1.0939694404929896</v>
      </c>
      <c r="AD293" s="13">
        <f>Tabela53[[#This Row],[md_exPT_H_6]]-Tabela53[[#This Row],[md_exPT_A_6]]</f>
        <v>0.42982552729681855</v>
      </c>
      <c r="AE293" s="14">
        <f>IF(Tabela53[[#This Row],[HT_Goals_H]]&gt;Tabela53[[#This Row],[HT_Goals_A]],Tabela53[[#This Row],[HT_Odds_H]]-1,-1)</f>
        <v>0.75</v>
      </c>
      <c r="AF293" s="14">
        <f>IF(Tabela53[[#This Row],[HT_Goals_H]]=Tabela53[[#This Row],[HT_Goals_A]],Tabela53[[#This Row],[HT_Odds_H]]-1,-1)</f>
        <v>-1</v>
      </c>
      <c r="AG293" s="14">
        <f>IF(Tabela53[[#This Row],[HT_Goals_H]]&lt;Tabela53[[#This Row],[HT_Goals_A]],Tabela53[[#This Row],[HT_Odds_H]]-1,-1)</f>
        <v>-1</v>
      </c>
      <c r="AH29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3" s="13">
        <f>IF(AND(Tabela53[[#This Row],[Odd_real_HHT]]&gt;2.5,Tabela53[[#This Row],[Odd_real_HHT]]&lt;3.3,Tabela53[[#This Row],[xpPT_H_HT]]&gt;1.39,Tabela53[[#This Row],[xpPT_H_HT]]&lt;1.59),1,0)</f>
        <v>0</v>
      </c>
      <c r="AJ29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3" s="28">
        <f>IF(Tabela53[[#This Row],[Método 1]]=1,0,IF(Tabela53[[#This Row],[dif_xp_H_A]]&lt;=0.354,1,IF(Tabela53[[#This Row],[dif_xp_H_A]]&gt;=0.499,1,0)))</f>
        <v>0</v>
      </c>
      <c r="AL293" s="29">
        <f>IF(AND(Tabela53[[#This Row],[Método_3]]=1,Tabela53[[#This Row],[Pontos_H_HT]]=3),(Tabela53[[#This Row],[HT_Odds_H]]-1),IF(AND(Tabela53[[#This Row],[Método_3]]=1,Tabela53[[#This Row],[Pontos_H_HT]]&lt;&gt;3),(-1),0))</f>
        <v>0.75</v>
      </c>
      <c r="AM293" s="29">
        <f>IF(AND(Tabela53[[#This Row],[dif_xp_H_A]]&gt;0.354,(Tabela53[[#This Row],[dif_xp_H_A]]&lt;0.499)),1,0)</f>
        <v>1</v>
      </c>
    </row>
    <row r="294" spans="1:39" x14ac:dyDescent="0.3">
      <c r="A294" s="25">
        <v>163</v>
      </c>
      <c r="B294" s="26">
        <v>1588752</v>
      </c>
      <c r="C294" s="13" t="s">
        <v>14</v>
      </c>
      <c r="D294" s="13" t="s">
        <v>56</v>
      </c>
      <c r="E294" s="27">
        <v>44758.791666666657</v>
      </c>
      <c r="F294" s="13">
        <v>17</v>
      </c>
      <c r="G294" s="13" t="s">
        <v>59</v>
      </c>
      <c r="H294" s="13" t="s">
        <v>31</v>
      </c>
      <c r="I294" s="13" t="str">
        <f>IF(Tabela53[[#This Row],[HT_Goals_A]]&lt;Tabela53[[#This Row],[HT_Goals_H]],"H",IF(Tabela53[[#This Row],[HT_Goals_A]]=Tabela53[[#This Row],[HT_Goals_H]],"D","A"))</f>
        <v>H</v>
      </c>
      <c r="J294" s="13">
        <v>1</v>
      </c>
      <c r="K294" s="13">
        <v>0</v>
      </c>
      <c r="L294" s="13">
        <v>1</v>
      </c>
      <c r="M294" s="13">
        <v>3.4</v>
      </c>
      <c r="N294" s="13">
        <v>1.95</v>
      </c>
      <c r="O294" s="13">
        <v>3.1</v>
      </c>
      <c r="P294" s="4">
        <f>((1/'Método 3'!$M294)+(1/'Método 3'!$N294)+(1/'Método 3'!$O294)-1)</f>
        <v>0.12951880504062663</v>
      </c>
      <c r="Q294" s="4">
        <f>'Método 3'!$M294*(1+'Método 3'!$P294)</f>
        <v>3.8403639371381306</v>
      </c>
      <c r="R294" s="4">
        <f>'Método 3'!$N294*(1+'Método 3'!$P294)</f>
        <v>2.2025616698292221</v>
      </c>
      <c r="S294" s="4">
        <f>'Método 3'!$O294*(1+'Método 3'!$P294)</f>
        <v>3.5015082956259427</v>
      </c>
      <c r="T294" s="4">
        <f>IF('Método 3'!$J294&gt;'Método 3'!$K294,3,IF('Método 3'!$K294='Método 3'!$J294,1,0))</f>
        <v>3</v>
      </c>
      <c r="U294" s="4">
        <f>IF('Método 3'!$J294&lt;'Método 3'!$K294,3,IF('Método 3'!$K294='Método 3'!$J294,1,0))</f>
        <v>0</v>
      </c>
      <c r="V294" s="4">
        <f>(1/'Método 3'!$Q294)*3+(1/'Método 3'!$R294)*1</f>
        <v>1.2351927632995907</v>
      </c>
      <c r="W294" s="4">
        <f>(1/'Método 3'!$S294)*3+(1/'Método 3'!$R294)*1</f>
        <v>1.3107904372173165</v>
      </c>
      <c r="X294" s="4">
        <f>COUNTIF($G$1:G293,G294)+1</f>
        <v>9</v>
      </c>
      <c r="Y294" s="4">
        <f>COUNTIF($H$1:H293,H294)+1</f>
        <v>14</v>
      </c>
      <c r="Z294" s="2">
        <f>IFERROR(AVERAGEIFS($T$1:T293,$G$1:G293,G294,$X$1:X293,"&gt;="&amp;(X294-5)),"")</f>
        <v>2</v>
      </c>
      <c r="AA294" s="2">
        <f>IFERROR(AVERAGEIFS($U$1:U293,$H$1:H293,H294,$Y$1:Y293,"&gt;="&amp;(Y294-5)),"")</f>
        <v>0.4</v>
      </c>
      <c r="AB294" s="2">
        <f>IFERROR(AVERAGEIFS($V$1:V293,$J$1:J293,J294,$Z$1:Z293,"&gt;="&amp;(Z294-5)),"")</f>
        <v>1.4597638270229221</v>
      </c>
      <c r="AC294" s="2">
        <f>IFERROR(AVERAGEIFS($W$1:W293,$K$1:K293,K294,$AA$1:AA293,"&gt;="&amp;(AA294-5)),"")</f>
        <v>1.0916889043982749</v>
      </c>
      <c r="AD294" s="13">
        <f>Tabela53[[#This Row],[md_exPT_H_6]]-Tabela53[[#This Row],[md_exPT_A_6]]</f>
        <v>0.36807492262464714</v>
      </c>
      <c r="AE294" s="14">
        <f>IF(Tabela53[[#This Row],[HT_Goals_H]]&gt;Tabela53[[#This Row],[HT_Goals_A]],Tabela53[[#This Row],[HT_Odds_H]]-1,-1)</f>
        <v>2.4</v>
      </c>
      <c r="AF294" s="14">
        <f>IF(Tabela53[[#This Row],[HT_Goals_H]]=Tabela53[[#This Row],[HT_Goals_A]],Tabela53[[#This Row],[HT_Odds_H]]-1,-1)</f>
        <v>-1</v>
      </c>
      <c r="AG294" s="14">
        <f>IF(Tabela53[[#This Row],[HT_Goals_H]]&lt;Tabela53[[#This Row],[HT_Goals_A]],Tabela53[[#This Row],[HT_Odds_H]]-1,-1)</f>
        <v>-1</v>
      </c>
      <c r="AH29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4" s="13">
        <f>IF(AND(Tabela53[[#This Row],[Odd_real_HHT]]&gt;2.5,Tabela53[[#This Row],[Odd_real_HHT]]&lt;3.3,Tabela53[[#This Row],[xpPT_H_HT]]&gt;1.39,Tabela53[[#This Row],[xpPT_H_HT]]&lt;1.59),1,0)</f>
        <v>0</v>
      </c>
      <c r="AJ29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4" s="28">
        <f>IF(Tabela53[[#This Row],[Método 1]]=1,0,IF(Tabela53[[#This Row],[dif_xp_H_A]]&lt;=0.354,1,IF(Tabela53[[#This Row],[dif_xp_H_A]]&gt;=0.499,1,0)))</f>
        <v>0</v>
      </c>
      <c r="AL294" s="29">
        <f>IF(AND(Tabela53[[#This Row],[Método_3]]=1,Tabela53[[#This Row],[Pontos_H_HT]]=3),(Tabela53[[#This Row],[HT_Odds_H]]-1),IF(AND(Tabela53[[#This Row],[Método_3]]=1,Tabela53[[#This Row],[Pontos_H_HT]]&lt;&gt;3),(-1),0))</f>
        <v>2.4</v>
      </c>
      <c r="AM294" s="29">
        <f>IF(AND(Tabela53[[#This Row],[dif_xp_H_A]]&gt;0.354,(Tabela53[[#This Row],[dif_xp_H_A]]&lt;0.499)),1,0)</f>
        <v>1</v>
      </c>
    </row>
    <row r="295" spans="1:39" x14ac:dyDescent="0.3">
      <c r="A295" s="25">
        <v>164</v>
      </c>
      <c r="B295" s="26">
        <v>1588750</v>
      </c>
      <c r="C295" s="13" t="s">
        <v>14</v>
      </c>
      <c r="D295" s="13" t="s">
        <v>56</v>
      </c>
      <c r="E295" s="27">
        <v>44758.875</v>
      </c>
      <c r="F295" s="13">
        <v>17</v>
      </c>
      <c r="G295" s="13" t="s">
        <v>58</v>
      </c>
      <c r="H295" s="13" t="s">
        <v>24</v>
      </c>
      <c r="I295" s="13" t="str">
        <f>IF(Tabela53[[#This Row],[HT_Goals_A]]&lt;Tabela53[[#This Row],[HT_Goals_H]],"H",IF(Tabela53[[#This Row],[HT_Goals_A]]=Tabela53[[#This Row],[HT_Goals_H]],"D","A"))</f>
        <v>H</v>
      </c>
      <c r="J295" s="13">
        <v>2</v>
      </c>
      <c r="K295" s="13">
        <v>1</v>
      </c>
      <c r="L295" s="13">
        <v>3</v>
      </c>
      <c r="M295" s="13">
        <v>3.1</v>
      </c>
      <c r="N295" s="13">
        <v>1.88</v>
      </c>
      <c r="O295" s="13">
        <v>3.8</v>
      </c>
      <c r="P295" s="4">
        <f>((1/'Método 3'!$M295)+(1/'Método 3'!$N295)+(1/'Método 3'!$O295)-1)</f>
        <v>0.11765343351515356</v>
      </c>
      <c r="Q295" s="4">
        <f>'Método 3'!$M295*(1+'Método 3'!$P295)</f>
        <v>3.4647256438969762</v>
      </c>
      <c r="R295" s="4">
        <f>'Método 3'!$N295*(1+'Método 3'!$P295)</f>
        <v>2.1011884550084887</v>
      </c>
      <c r="S295" s="4">
        <f>'Método 3'!$O295*(1+'Método 3'!$P295)</f>
        <v>4.2470830473575836</v>
      </c>
      <c r="T295" s="4">
        <f>IF('Método 3'!$J295&gt;'Método 3'!$K295,3,IF('Método 3'!$K295='Método 3'!$J295,1,0))</f>
        <v>3</v>
      </c>
      <c r="U295" s="4">
        <f>IF('Método 3'!$J295&lt;'Método 3'!$K295,3,IF('Método 3'!$K295='Método 3'!$J295,1,0))</f>
        <v>0</v>
      </c>
      <c r="V295" s="4">
        <f>(1/'Método 3'!$Q295)*3+(1/'Método 3'!$R295)*1</f>
        <v>1.3417905623787978</v>
      </c>
      <c r="W295" s="4">
        <f>(1/'Método 3'!$S295)*3+(1/'Método 3'!$R295)*1</f>
        <v>1.1822882999353588</v>
      </c>
      <c r="X295" s="4">
        <f>COUNTIF($G$1:G294,G295)+1</f>
        <v>8</v>
      </c>
      <c r="Y295" s="4">
        <f>COUNTIF($H$1:H294,H295)+1</f>
        <v>16</v>
      </c>
      <c r="Z295" s="2">
        <f>IFERROR(AVERAGEIFS($T$1:T294,$G$1:G294,G295,$X$1:X294,"&gt;="&amp;(X295-5)),"")</f>
        <v>1</v>
      </c>
      <c r="AA295" s="2">
        <f>IFERROR(AVERAGEIFS($U$1:U294,$H$1:H294,H295,$Y$1:Y294,"&gt;="&amp;(Y295-5)),"")</f>
        <v>1.2</v>
      </c>
      <c r="AB295" s="2">
        <f>IFERROR(AVERAGEIFS($V$1:V294,$J$1:J294,J295,$Z$1:Z294,"&gt;="&amp;(Z295-5)),"")</f>
        <v>1.5358470771696768</v>
      </c>
      <c r="AC295" s="2">
        <f>IFERROR(AVERAGEIFS($W$1:W294,$K$1:K294,K295,$AA$1:AA294,"&gt;="&amp;(AA295-5)),"")</f>
        <v>1.1300204630456372</v>
      </c>
      <c r="AD295" s="13">
        <f>Tabela53[[#This Row],[md_exPT_H_6]]-Tabela53[[#This Row],[md_exPT_A_6]]</f>
        <v>0.40582661412403964</v>
      </c>
      <c r="AE295" s="14">
        <f>IF(Tabela53[[#This Row],[HT_Goals_H]]&gt;Tabela53[[#This Row],[HT_Goals_A]],Tabela53[[#This Row],[HT_Odds_H]]-1,-1)</f>
        <v>2.1</v>
      </c>
      <c r="AF295" s="14">
        <f>IF(Tabela53[[#This Row],[HT_Goals_H]]=Tabela53[[#This Row],[HT_Goals_A]],Tabela53[[#This Row],[HT_Odds_H]]-1,-1)</f>
        <v>-1</v>
      </c>
      <c r="AG295" s="14">
        <f>IF(Tabela53[[#This Row],[HT_Goals_H]]&lt;Tabela53[[#This Row],[HT_Goals_A]],Tabela53[[#This Row],[HT_Odds_H]]-1,-1)</f>
        <v>-1</v>
      </c>
      <c r="AH29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5" s="13">
        <f>IF(AND(Tabela53[[#This Row],[Odd_real_HHT]]&gt;2.5,Tabela53[[#This Row],[Odd_real_HHT]]&lt;3.3,Tabela53[[#This Row],[xpPT_H_HT]]&gt;1.39,Tabela53[[#This Row],[xpPT_H_HT]]&lt;1.59),1,0)</f>
        <v>0</v>
      </c>
      <c r="AJ29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5" s="28">
        <f>IF(Tabela53[[#This Row],[Método 1]]=1,0,IF(Tabela53[[#This Row],[dif_xp_H_A]]&lt;=0.354,1,IF(Tabela53[[#This Row],[dif_xp_H_A]]&gt;=0.499,1,0)))</f>
        <v>0</v>
      </c>
      <c r="AL295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295" s="29">
        <f>IF(AND(Tabela53[[#This Row],[dif_xp_H_A]]&gt;0.354,(Tabela53[[#This Row],[dif_xp_H_A]]&lt;0.499)),1,0)</f>
        <v>1</v>
      </c>
    </row>
    <row r="296" spans="1:39" x14ac:dyDescent="0.3">
      <c r="A296" s="25">
        <v>165</v>
      </c>
      <c r="B296" s="26">
        <v>1588749</v>
      </c>
      <c r="C296" s="13" t="s">
        <v>14</v>
      </c>
      <c r="D296" s="13" t="s">
        <v>56</v>
      </c>
      <c r="E296" s="27">
        <v>44759.458333333343</v>
      </c>
      <c r="F296" s="13">
        <v>17</v>
      </c>
      <c r="G296" s="13" t="s">
        <v>60</v>
      </c>
      <c r="H296" s="13" t="s">
        <v>34</v>
      </c>
      <c r="I296" s="13" t="str">
        <f>IF(Tabela53[[#This Row],[HT_Goals_A]]&lt;Tabela53[[#This Row],[HT_Goals_H]],"H",IF(Tabela53[[#This Row],[HT_Goals_A]]=Tabela53[[#This Row],[HT_Goals_H]],"D","A"))</f>
        <v>D</v>
      </c>
      <c r="J296" s="13">
        <v>0</v>
      </c>
      <c r="K296" s="13">
        <v>0</v>
      </c>
      <c r="L296" s="13">
        <v>0</v>
      </c>
      <c r="M296" s="13">
        <v>2.8</v>
      </c>
      <c r="N296" s="13">
        <v>1.95</v>
      </c>
      <c r="O296" s="13">
        <v>4</v>
      </c>
      <c r="P296" s="4">
        <f>((1/'Método 3'!$M296)+(1/'Método 3'!$N296)+(1/'Método 3'!$O296)-1)</f>
        <v>0.11996336996336998</v>
      </c>
      <c r="Q296" s="4">
        <f>'Método 3'!$M296*(1+'Método 3'!$P296)</f>
        <v>3.1358974358974359</v>
      </c>
      <c r="R296" s="4">
        <f>'Método 3'!$N296*(1+'Método 3'!$P296)</f>
        <v>2.1839285714285714</v>
      </c>
      <c r="S296" s="4">
        <f>'Método 3'!$O296*(1+'Método 3'!$P296)</f>
        <v>4.4798534798534799</v>
      </c>
      <c r="T296" s="4">
        <f>IF('Método 3'!$J296&gt;'Método 3'!$K296,3,IF('Método 3'!$K296='Método 3'!$J296,1,0))</f>
        <v>1</v>
      </c>
      <c r="U296" s="4">
        <f>IF('Método 3'!$J296&lt;'Método 3'!$K296,3,IF('Método 3'!$K296='Método 3'!$J296,1,0))</f>
        <v>1</v>
      </c>
      <c r="V296" s="4">
        <f>(1/'Método 3'!$Q296)*3+(1/'Método 3'!$R296)*1</f>
        <v>1.4145543744889617</v>
      </c>
      <c r="W296" s="4">
        <f>(1/'Método 3'!$S296)*3+(1/'Método 3'!$R296)*1</f>
        <v>1.1275551921504496</v>
      </c>
      <c r="X296" s="4">
        <f>COUNTIF($G$1:G295,G296)+1</f>
        <v>9</v>
      </c>
      <c r="Y296" s="4">
        <f>COUNTIF($H$1:H295,H296)+1</f>
        <v>16</v>
      </c>
      <c r="Z296" s="2">
        <f>IFERROR(AVERAGEIFS($T$1:T295,$G$1:G295,G296,$X$1:X295,"&gt;="&amp;(X296-5)),"")</f>
        <v>1.4</v>
      </c>
      <c r="AA296" s="2">
        <f>IFERROR(AVERAGEIFS($U$1:U295,$H$1:H295,H296,$Y$1:Y295,"&gt;="&amp;(Y296-5)),"")</f>
        <v>0.2</v>
      </c>
      <c r="AB296" s="2">
        <f>IFERROR(AVERAGEIFS($V$1:V295,$J$1:J295,J296,$Z$1:Z295,"&gt;="&amp;(Z296-5)),"")</f>
        <v>1.4085349940360004</v>
      </c>
      <c r="AC296" s="2">
        <f>IFERROR(AVERAGEIFS($W$1:W295,$K$1:K295,K296,$AA$1:AA295,"&gt;="&amp;(AA296-5)),"")</f>
        <v>1.0930497834841075</v>
      </c>
      <c r="AD296" s="13">
        <f>Tabela53[[#This Row],[md_exPT_H_6]]-Tabela53[[#This Row],[md_exPT_A_6]]</f>
        <v>0.31548521055189283</v>
      </c>
      <c r="AE296" s="14">
        <f>IF(Tabela53[[#This Row],[HT_Goals_H]]&gt;Tabela53[[#This Row],[HT_Goals_A]],Tabela53[[#This Row],[HT_Odds_H]]-1,-1)</f>
        <v>-1</v>
      </c>
      <c r="AF296" s="14">
        <f>IF(Tabela53[[#This Row],[HT_Goals_H]]=Tabela53[[#This Row],[HT_Goals_A]],Tabela53[[#This Row],[HT_Odds_H]]-1,-1)</f>
        <v>1.7999999999999998</v>
      </c>
      <c r="AG296" s="14">
        <f>IF(Tabela53[[#This Row],[HT_Goals_H]]&lt;Tabela53[[#This Row],[HT_Goals_A]],Tabela53[[#This Row],[HT_Odds_H]]-1,-1)</f>
        <v>-1</v>
      </c>
      <c r="AH29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296" s="13">
        <f>IF(AND(Tabela53[[#This Row],[Odd_real_HHT]]&gt;2.5,Tabela53[[#This Row],[Odd_real_HHT]]&lt;3.3,Tabela53[[#This Row],[xpPT_H_HT]]&gt;1.39,Tabela53[[#This Row],[xpPT_H_HT]]&lt;1.59),1,0)</f>
        <v>1</v>
      </c>
      <c r="AJ29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6" s="28">
        <f>IF(Tabela53[[#This Row],[Método 1]]=1,0,IF(Tabela53[[#This Row],[dif_xp_H_A]]&lt;=0.354,1,IF(Tabela53[[#This Row],[dif_xp_H_A]]&gt;=0.499,1,0)))</f>
        <v>0</v>
      </c>
      <c r="AL29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6" s="29">
        <f>IF(AND(Tabela53[[#This Row],[dif_xp_H_A]]&gt;0.354,(Tabela53[[#This Row],[dif_xp_H_A]]&lt;0.499)),1,0)</f>
        <v>0</v>
      </c>
    </row>
    <row r="297" spans="1:39" x14ac:dyDescent="0.3">
      <c r="A297" s="25">
        <v>166</v>
      </c>
      <c r="B297" s="26">
        <v>1588746</v>
      </c>
      <c r="C297" s="13" t="s">
        <v>14</v>
      </c>
      <c r="D297" s="13" t="s">
        <v>56</v>
      </c>
      <c r="E297" s="27">
        <v>44759.666666666657</v>
      </c>
      <c r="F297" s="13">
        <v>17</v>
      </c>
      <c r="G297" s="13" t="s">
        <v>28</v>
      </c>
      <c r="H297" s="13" t="s">
        <v>26</v>
      </c>
      <c r="I297" s="13" t="str">
        <f>IF(Tabela53[[#This Row],[HT_Goals_A]]&lt;Tabela53[[#This Row],[HT_Goals_H]],"H",IF(Tabela53[[#This Row],[HT_Goals_A]]=Tabela53[[#This Row],[HT_Goals_H]],"D","A"))</f>
        <v>H</v>
      </c>
      <c r="J297" s="13">
        <v>2</v>
      </c>
      <c r="K297" s="13">
        <v>1</v>
      </c>
      <c r="L297" s="13">
        <v>3</v>
      </c>
      <c r="M297" s="13">
        <v>2.7</v>
      </c>
      <c r="N297" s="13">
        <v>2</v>
      </c>
      <c r="O297" s="13">
        <v>3.9</v>
      </c>
      <c r="P297" s="4">
        <f>((1/'Método 3'!$M297)+(1/'Método 3'!$N297)+(1/'Método 3'!$O297)-1)</f>
        <v>0.12678062678062685</v>
      </c>
      <c r="Q297" s="4">
        <f>'Método 3'!$M297*(1+'Método 3'!$P297)</f>
        <v>3.0423076923076926</v>
      </c>
      <c r="R297" s="4">
        <f>'Método 3'!$N297*(1+'Método 3'!$P297)</f>
        <v>2.2535612535612537</v>
      </c>
      <c r="S297" s="4">
        <f>'Método 3'!$O297*(1+'Método 3'!$P297)</f>
        <v>4.3944444444444448</v>
      </c>
      <c r="T297" s="4">
        <f>IF('Método 3'!$J297&gt;'Método 3'!$K297,3,IF('Método 3'!$K297='Método 3'!$J297,1,0))</f>
        <v>3</v>
      </c>
      <c r="U297" s="4">
        <f>IF('Método 3'!$J297&lt;'Método 3'!$K297,3,IF('Método 3'!$K297='Método 3'!$J297,1,0))</f>
        <v>0</v>
      </c>
      <c r="V297" s="4">
        <f>(1/'Método 3'!$Q297)*3+(1/'Método 3'!$R297)*1</f>
        <v>1.4298356510745889</v>
      </c>
      <c r="W297" s="4">
        <f>(1/'Método 3'!$S297)*3+(1/'Método 3'!$R297)*1</f>
        <v>1.1264222503160555</v>
      </c>
      <c r="X297" s="4">
        <f>COUNTIF($G$1:G296,G297)+1</f>
        <v>15</v>
      </c>
      <c r="Y297" s="4">
        <f>COUNTIF($H$1:H296,H297)+1</f>
        <v>15</v>
      </c>
      <c r="Z297" s="2">
        <f>IFERROR(AVERAGEIFS($T$1:T296,$G$1:G296,G297,$X$1:X296,"&gt;="&amp;(X297-5)),"")</f>
        <v>2</v>
      </c>
      <c r="AA297" s="2">
        <f>IFERROR(AVERAGEIFS($U$1:U296,$H$1:H296,H297,$Y$1:Y296,"&gt;="&amp;(Y297-5)),"")</f>
        <v>1.2</v>
      </c>
      <c r="AB297" s="2">
        <f>IFERROR(AVERAGEIFS($V$1:V296,$J$1:J296,J297,$Z$1:Z296,"&gt;="&amp;(Z297-5)),"")</f>
        <v>1.5297828110824618</v>
      </c>
      <c r="AC297" s="2">
        <f>IFERROR(AVERAGEIFS($W$1:W296,$K$1:K296,K297,$AA$1:AA296,"&gt;="&amp;(AA297-5)),"")</f>
        <v>1.1305706508023712</v>
      </c>
      <c r="AD297" s="13">
        <f>Tabela53[[#This Row],[md_exPT_H_6]]-Tabela53[[#This Row],[md_exPT_A_6]]</f>
        <v>0.39921216028009066</v>
      </c>
      <c r="AE297" s="14">
        <f>IF(Tabela53[[#This Row],[HT_Goals_H]]&gt;Tabela53[[#This Row],[HT_Goals_A]],Tabela53[[#This Row],[HT_Odds_H]]-1,-1)</f>
        <v>1.7000000000000002</v>
      </c>
      <c r="AF297" s="14">
        <f>IF(Tabela53[[#This Row],[HT_Goals_H]]=Tabela53[[#This Row],[HT_Goals_A]],Tabela53[[#This Row],[HT_Odds_H]]-1,-1)</f>
        <v>-1</v>
      </c>
      <c r="AG297" s="14">
        <f>IF(Tabela53[[#This Row],[HT_Goals_H]]&lt;Tabela53[[#This Row],[HT_Goals_A]],Tabela53[[#This Row],[HT_Odds_H]]-1,-1)</f>
        <v>-1</v>
      </c>
      <c r="AH297" s="20">
        <f>IF(AND(Tabela53[[#This Row],[Método 1]]=1,Tabela53[[#This Row],[Pontos_H_HT]]=3),(Tabela53[[#This Row],[HT_Odds_H]]-1),IF(AND(Tabela53[[#This Row],[Método 1]]=1,Tabela53[[#This Row],[Pontos_H_HT]]&lt;&gt;3),(-1),0))</f>
        <v>1.7000000000000002</v>
      </c>
      <c r="AI297" s="13">
        <f>IF(AND(Tabela53[[#This Row],[Odd_real_HHT]]&gt;2.5,Tabela53[[#This Row],[Odd_real_HHT]]&lt;3.3,Tabela53[[#This Row],[xpPT_H_HT]]&gt;1.39,Tabela53[[#This Row],[xpPT_H_HT]]&lt;1.59),1,0)</f>
        <v>1</v>
      </c>
      <c r="AJ29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297" s="28">
        <f>IF(Tabela53[[#This Row],[Método 1]]=1,0,IF(Tabela53[[#This Row],[dif_xp_H_A]]&lt;=0.354,1,IF(Tabela53[[#This Row],[dif_xp_H_A]]&gt;=0.499,1,0)))</f>
        <v>0</v>
      </c>
      <c r="AL297" s="29">
        <f>IF(AND(Tabela53[[#This Row],[Método_3]]=1,Tabela53[[#This Row],[Pontos_H_HT]]=3),(Tabela53[[#This Row],[HT_Odds_H]]-1),IF(AND(Tabela53[[#This Row],[Método_3]]=1,Tabela53[[#This Row],[Pontos_H_HT]]&lt;&gt;3),(-1),0))</f>
        <v>1.7000000000000002</v>
      </c>
      <c r="AM297" s="29">
        <f>IF(AND(Tabela53[[#This Row],[dif_xp_H_A]]&gt;0.354,(Tabela53[[#This Row],[dif_xp_H_A]]&lt;0.499)),1,0)</f>
        <v>1</v>
      </c>
    </row>
    <row r="298" spans="1:39" x14ac:dyDescent="0.3">
      <c r="A298" s="25">
        <v>167</v>
      </c>
      <c r="B298" s="26">
        <v>1588748</v>
      </c>
      <c r="C298" s="13" t="s">
        <v>14</v>
      </c>
      <c r="D298" s="13" t="s">
        <v>56</v>
      </c>
      <c r="E298" s="27">
        <v>44759.75</v>
      </c>
      <c r="F298" s="13">
        <v>17</v>
      </c>
      <c r="G298" s="13" t="s">
        <v>18</v>
      </c>
      <c r="H298" s="13" t="s">
        <v>22</v>
      </c>
      <c r="I298" s="13" t="str">
        <f>IF(Tabela53[[#This Row],[HT_Goals_A]]&lt;Tabela53[[#This Row],[HT_Goals_H]],"H",IF(Tabela53[[#This Row],[HT_Goals_A]]=Tabela53[[#This Row],[HT_Goals_H]],"D","A"))</f>
        <v>D</v>
      </c>
      <c r="J298" s="13">
        <v>0</v>
      </c>
      <c r="K298" s="13">
        <v>0</v>
      </c>
      <c r="L298" s="13">
        <v>0</v>
      </c>
      <c r="M298" s="13">
        <v>4.33</v>
      </c>
      <c r="N298" s="13">
        <v>1.98</v>
      </c>
      <c r="O298" s="13">
        <v>2.65</v>
      </c>
      <c r="P298" s="4">
        <f>((1/'Método 3'!$M298)+(1/'Método 3'!$N298)+(1/'Método 3'!$O298)-1)</f>
        <v>0.11335587783363277</v>
      </c>
      <c r="Q298" s="4">
        <f>'Método 3'!$M298*(1+'Método 3'!$P298)</f>
        <v>4.8208309510196301</v>
      </c>
      <c r="R298" s="4">
        <f>'Método 3'!$N298*(1+'Método 3'!$P298)</f>
        <v>2.2044446381105929</v>
      </c>
      <c r="S298" s="4">
        <f>'Método 3'!$O298*(1+'Método 3'!$P298)</f>
        <v>2.9503930762591266</v>
      </c>
      <c r="T298" s="4">
        <f>IF('Método 3'!$J298&gt;'Método 3'!$K298,3,IF('Método 3'!$K298='Método 3'!$J298,1,0))</f>
        <v>1</v>
      </c>
      <c r="U298" s="4">
        <f>IF('Método 3'!$J298&lt;'Método 3'!$K298,3,IF('Método 3'!$K298='Método 3'!$J298,1,0))</f>
        <v>1</v>
      </c>
      <c r="V298" s="4">
        <f>(1/'Método 3'!$Q298)*3+(1/'Método 3'!$R298)*1</f>
        <v>1.0759283491929204</v>
      </c>
      <c r="W298" s="4">
        <f>(1/'Método 3'!$S298)*3+(1/'Método 3'!$R298)*1</f>
        <v>1.4704426584014962</v>
      </c>
      <c r="X298" s="4">
        <f>COUNTIF($G$1:G297,G298)+1</f>
        <v>15</v>
      </c>
      <c r="Y298" s="4">
        <f>COUNTIF($H$1:H297,H298)+1</f>
        <v>15</v>
      </c>
      <c r="Z298" s="2">
        <f>IFERROR(AVERAGEIFS($T$1:T297,$G$1:G297,G298,$X$1:X297,"&gt;="&amp;(X298-5)),"")</f>
        <v>1.2</v>
      </c>
      <c r="AA298" s="2">
        <f>IFERROR(AVERAGEIFS($U$1:U297,$H$1:H297,H298,$Y$1:Y297,"&gt;="&amp;(Y298-5)),"")</f>
        <v>1</v>
      </c>
      <c r="AB298" s="2">
        <f>IFERROR(AVERAGEIFS($V$1:V297,$J$1:J297,J298,$Z$1:Z297,"&gt;="&amp;(Z298-5)),"")</f>
        <v>1.4085816558999769</v>
      </c>
      <c r="AC298" s="2">
        <f>IFERROR(AVERAGEIFS($W$1:W297,$K$1:K297,K298,$AA$1:AA297,"&gt;="&amp;(AA298-5)),"")</f>
        <v>1.0932627798338999</v>
      </c>
      <c r="AD298" s="13">
        <f>Tabela53[[#This Row],[md_exPT_H_6]]-Tabela53[[#This Row],[md_exPT_A_6]]</f>
        <v>0.315318876066077</v>
      </c>
      <c r="AE298" s="14">
        <f>IF(Tabela53[[#This Row],[HT_Goals_H]]&gt;Tabela53[[#This Row],[HT_Goals_A]],Tabela53[[#This Row],[HT_Odds_H]]-1,-1)</f>
        <v>-1</v>
      </c>
      <c r="AF298" s="14">
        <f>IF(Tabela53[[#This Row],[HT_Goals_H]]=Tabela53[[#This Row],[HT_Goals_A]],Tabela53[[#This Row],[HT_Odds_H]]-1,-1)</f>
        <v>3.33</v>
      </c>
      <c r="AG298" s="14">
        <f>IF(Tabela53[[#This Row],[HT_Goals_H]]&lt;Tabela53[[#This Row],[HT_Goals_A]],Tabela53[[#This Row],[HT_Odds_H]]-1,-1)</f>
        <v>-1</v>
      </c>
      <c r="AH29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8" s="13">
        <f>IF(AND(Tabela53[[#This Row],[Odd_real_HHT]]&gt;2.5,Tabela53[[#This Row],[Odd_real_HHT]]&lt;3.3,Tabela53[[#This Row],[xpPT_H_HT]]&gt;1.39,Tabela53[[#This Row],[xpPT_H_HT]]&lt;1.59),1,0)</f>
        <v>0</v>
      </c>
      <c r="AJ298" s="28">
        <f>IF(AND(Tabela53[[#This Row],[Método_2]]=1,Tabela53[[#This Row],[Pontos_H_HT]]=1),(Tabela53[[#This Row],[HT_Odds_D]]-1),IF(AND(Tabela53[[#This Row],[Método_2]]=1,Tabela53[[#This Row],[Pontos_H_HT]]&lt;&gt;1),(-1),0))</f>
        <v>0.98</v>
      </c>
      <c r="AK298" s="28">
        <f>IF(Tabela53[[#This Row],[Método 1]]=1,0,IF(Tabela53[[#This Row],[dif_xp_H_A]]&lt;=0.354,1,IF(Tabela53[[#This Row],[dif_xp_H_A]]&gt;=0.499,1,0)))</f>
        <v>1</v>
      </c>
      <c r="AL29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8" s="29">
        <f>IF(AND(Tabela53[[#This Row],[dif_xp_H_A]]&gt;0.354,(Tabela53[[#This Row],[dif_xp_H_A]]&lt;0.499)),1,0)</f>
        <v>0</v>
      </c>
    </row>
    <row r="299" spans="1:39" x14ac:dyDescent="0.3">
      <c r="A299" s="25">
        <v>168</v>
      </c>
      <c r="B299" s="26">
        <v>1588751</v>
      </c>
      <c r="C299" s="13" t="s">
        <v>14</v>
      </c>
      <c r="D299" s="13" t="s">
        <v>56</v>
      </c>
      <c r="E299" s="27">
        <v>44759.75</v>
      </c>
      <c r="F299" s="13">
        <v>17</v>
      </c>
      <c r="G299" s="13" t="s">
        <v>57</v>
      </c>
      <c r="H299" s="13" t="s">
        <v>21</v>
      </c>
      <c r="I299" s="13" t="str">
        <f>IF(Tabela53[[#This Row],[HT_Goals_A]]&lt;Tabela53[[#This Row],[HT_Goals_H]],"H",IF(Tabela53[[#This Row],[HT_Goals_A]]=Tabela53[[#This Row],[HT_Goals_H]],"D","A"))</f>
        <v>D</v>
      </c>
      <c r="J299" s="13">
        <v>0</v>
      </c>
      <c r="K299" s="13">
        <v>0</v>
      </c>
      <c r="L299" s="13">
        <v>0</v>
      </c>
      <c r="M299" s="13">
        <v>2.87</v>
      </c>
      <c r="N299" s="13">
        <v>1.98</v>
      </c>
      <c r="O299" s="13">
        <v>3.8</v>
      </c>
      <c r="P299" s="4">
        <f>((1/'Método 3'!$M299)+(1/'Método 3'!$N299)+(1/'Método 3'!$O299)-1)</f>
        <v>0.11664045553647595</v>
      </c>
      <c r="Q299" s="4">
        <f>'Método 3'!$M299*(1+'Método 3'!$P299)</f>
        <v>3.204758107389686</v>
      </c>
      <c r="R299" s="4">
        <f>'Método 3'!$N299*(1+'Método 3'!$P299)</f>
        <v>2.2109481019622224</v>
      </c>
      <c r="S299" s="4">
        <f>'Método 3'!$O299*(1+'Método 3'!$P299)</f>
        <v>4.2432337310386083</v>
      </c>
      <c r="T299" s="4">
        <f>IF('Método 3'!$J299&gt;'Método 3'!$K299,3,IF('Método 3'!$K299='Método 3'!$J299,1,0))</f>
        <v>1</v>
      </c>
      <c r="U299" s="4">
        <f>IF('Método 3'!$J299&lt;'Método 3'!$K299,3,IF('Método 3'!$K299='Método 3'!$J299,1,0))</f>
        <v>1</v>
      </c>
      <c r="V299" s="4">
        <f>(1/'Método 3'!$Q299)*3+(1/'Método 3'!$R299)*1</f>
        <v>1.3884027437937014</v>
      </c>
      <c r="W299" s="4">
        <f>(1/'Método 3'!$S299)*3+(1/'Método 3'!$R299)*1</f>
        <v>1.1593026052769093</v>
      </c>
      <c r="X299" s="4">
        <f>COUNTIF($G$1:G298,G299)+1</f>
        <v>9</v>
      </c>
      <c r="Y299" s="4">
        <f>COUNTIF($H$1:H298,H299)+1</f>
        <v>15</v>
      </c>
      <c r="Z299" s="2">
        <f>IFERROR(AVERAGEIFS($T$1:T298,$G$1:G298,G299,$X$1:X298,"&gt;="&amp;(X299-5)),"")</f>
        <v>1</v>
      </c>
      <c r="AA299" s="2">
        <f>IFERROR(AVERAGEIFS($U$1:U298,$H$1:H298,H299,$Y$1:Y298,"&gt;="&amp;(Y299-5)),"")</f>
        <v>1</v>
      </c>
      <c r="AB299" s="2">
        <f>IFERROR(AVERAGEIFS($V$1:V298,$J$1:J298,J299,$Z$1:Z298,"&gt;="&amp;(Z299-5)),"")</f>
        <v>1.4060227843099224</v>
      </c>
      <c r="AC299" s="2">
        <f>IFERROR(AVERAGEIFS($W$1:W298,$K$1:K298,K299,$AA$1:AA298,"&gt;="&amp;(AA299-5)),"")</f>
        <v>1.0955767668189771</v>
      </c>
      <c r="AD299" s="13">
        <f>Tabela53[[#This Row],[md_exPT_H_6]]-Tabela53[[#This Row],[md_exPT_A_6]]</f>
        <v>0.31044601749094536</v>
      </c>
      <c r="AE299" s="14">
        <f>IF(Tabela53[[#This Row],[HT_Goals_H]]&gt;Tabela53[[#This Row],[HT_Goals_A]],Tabela53[[#This Row],[HT_Odds_H]]-1,-1)</f>
        <v>-1</v>
      </c>
      <c r="AF299" s="14">
        <f>IF(Tabela53[[#This Row],[HT_Goals_H]]=Tabela53[[#This Row],[HT_Goals_A]],Tabela53[[#This Row],[HT_Odds_H]]-1,-1)</f>
        <v>1.87</v>
      </c>
      <c r="AG299" s="14">
        <f>IF(Tabela53[[#This Row],[HT_Goals_H]]&lt;Tabela53[[#This Row],[HT_Goals_A]],Tabela53[[#This Row],[HT_Odds_H]]-1,-1)</f>
        <v>-1</v>
      </c>
      <c r="AH29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299" s="13">
        <f>IF(AND(Tabela53[[#This Row],[Odd_real_HHT]]&gt;2.5,Tabela53[[#This Row],[Odd_real_HHT]]&lt;3.3,Tabela53[[#This Row],[xpPT_H_HT]]&gt;1.39,Tabela53[[#This Row],[xpPT_H_HT]]&lt;1.59),1,0)</f>
        <v>0</v>
      </c>
      <c r="AJ299" s="28">
        <f>IF(AND(Tabela53[[#This Row],[Método_2]]=1,Tabela53[[#This Row],[Pontos_H_HT]]=1),(Tabela53[[#This Row],[HT_Odds_D]]-1),IF(AND(Tabela53[[#This Row],[Método_2]]=1,Tabela53[[#This Row],[Pontos_H_HT]]&lt;&gt;1),(-1),0))</f>
        <v>0.98</v>
      </c>
      <c r="AK299" s="28">
        <f>IF(Tabela53[[#This Row],[Método 1]]=1,0,IF(Tabela53[[#This Row],[dif_xp_H_A]]&lt;=0.354,1,IF(Tabela53[[#This Row],[dif_xp_H_A]]&gt;=0.499,1,0)))</f>
        <v>1</v>
      </c>
      <c r="AL29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299" s="29">
        <f>IF(AND(Tabela53[[#This Row],[dif_xp_H_A]]&gt;0.354,(Tabela53[[#This Row],[dif_xp_H_A]]&lt;0.499)),1,0)</f>
        <v>0</v>
      </c>
    </row>
    <row r="300" spans="1:39" x14ac:dyDescent="0.3">
      <c r="A300" s="25">
        <v>169</v>
      </c>
      <c r="B300" s="26">
        <v>1588744</v>
      </c>
      <c r="C300" s="13" t="s">
        <v>14</v>
      </c>
      <c r="D300" s="13" t="s">
        <v>56</v>
      </c>
      <c r="E300" s="27">
        <v>44759.791666666657</v>
      </c>
      <c r="F300" s="13">
        <v>17</v>
      </c>
      <c r="G300" s="13" t="s">
        <v>17</v>
      </c>
      <c r="H300" s="13" t="s">
        <v>19</v>
      </c>
      <c r="I300" s="13" t="str">
        <f>IF(Tabela53[[#This Row],[HT_Goals_A]]&lt;Tabela53[[#This Row],[HT_Goals_H]],"H",IF(Tabela53[[#This Row],[HT_Goals_A]]=Tabela53[[#This Row],[HT_Goals_H]],"D","A"))</f>
        <v>A</v>
      </c>
      <c r="J300" s="13">
        <v>0</v>
      </c>
      <c r="K300" s="13">
        <v>3</v>
      </c>
      <c r="L300" s="13">
        <v>3</v>
      </c>
      <c r="M300" s="13">
        <v>3</v>
      </c>
      <c r="N300" s="13">
        <v>1.95</v>
      </c>
      <c r="O300" s="13">
        <v>3.6</v>
      </c>
      <c r="P300" s="4">
        <f>((1/'Método 3'!$M300)+(1/'Método 3'!$N300)+(1/'Método 3'!$O300)-1)</f>
        <v>0.12393162393162394</v>
      </c>
      <c r="Q300" s="4">
        <f>'Método 3'!$M300*(1+'Método 3'!$P300)</f>
        <v>3.3717948717948718</v>
      </c>
      <c r="R300" s="4">
        <f>'Método 3'!$N300*(1+'Método 3'!$P300)</f>
        <v>2.1916666666666664</v>
      </c>
      <c r="S300" s="4">
        <f>'Método 3'!$O300*(1+'Método 3'!$P300)</f>
        <v>4.046153846153846</v>
      </c>
      <c r="T300" s="4">
        <f>IF('Método 3'!$J300&gt;'Método 3'!$K300,3,IF('Método 3'!$K300='Método 3'!$J300,1,0))</f>
        <v>0</v>
      </c>
      <c r="U300" s="4">
        <f>IF('Método 3'!$J300&lt;'Método 3'!$K300,3,IF('Método 3'!$K300='Método 3'!$J300,1,0))</f>
        <v>3</v>
      </c>
      <c r="V300" s="4">
        <f>(1/'Método 3'!$Q300)*3+(1/'Método 3'!$R300)*1</f>
        <v>1.3460076045627376</v>
      </c>
      <c r="W300" s="4">
        <f>(1/'Método 3'!$S300)*3+(1/'Método 3'!$R300)*1</f>
        <v>1.1977186311787074</v>
      </c>
      <c r="X300" s="4">
        <f>COUNTIF($G$1:G299,G300)+1</f>
        <v>15</v>
      </c>
      <c r="Y300" s="4">
        <f>COUNTIF($H$1:H299,H300)+1</f>
        <v>14</v>
      </c>
      <c r="Z300" s="2">
        <f>IFERROR(AVERAGEIFS($T$1:T299,$G$1:G299,G300,$X$1:X299,"&gt;="&amp;(X300-5)),"")</f>
        <v>1.2</v>
      </c>
      <c r="AA300" s="2">
        <f>IFERROR(AVERAGEIFS($U$1:U299,$H$1:H299,H300,$Y$1:Y299,"&gt;="&amp;(Y300-5)),"")</f>
        <v>0.8</v>
      </c>
      <c r="AB300" s="2">
        <f>IFERROR(AVERAGEIFS($V$1:V299,$J$1:J299,J300,$Z$1:Z299,"&gt;="&amp;(Z300-5)),"")</f>
        <v>1.4058882801838446</v>
      </c>
      <c r="AC300" s="2">
        <f>IFERROR(AVERAGEIFS($W$1:W299,$K$1:K299,K300,$AA$1:AA299,"&gt;="&amp;(AA300-5)),"")</f>
        <v>1.3944101006052771</v>
      </c>
      <c r="AD300" s="13">
        <f>Tabela53[[#This Row],[md_exPT_H_6]]-Tabela53[[#This Row],[md_exPT_A_6]]</f>
        <v>1.1478179578567449E-2</v>
      </c>
      <c r="AE300" s="14">
        <f>IF(Tabela53[[#This Row],[HT_Goals_H]]&gt;Tabela53[[#This Row],[HT_Goals_A]],Tabela53[[#This Row],[HT_Odds_H]]-1,-1)</f>
        <v>-1</v>
      </c>
      <c r="AF300" s="14">
        <f>IF(Tabela53[[#This Row],[HT_Goals_H]]=Tabela53[[#This Row],[HT_Goals_A]],Tabela53[[#This Row],[HT_Odds_H]]-1,-1)</f>
        <v>-1</v>
      </c>
      <c r="AG300" s="14">
        <f>IF(Tabela53[[#This Row],[HT_Goals_H]]&lt;Tabela53[[#This Row],[HT_Goals_A]],Tabela53[[#This Row],[HT_Odds_H]]-1,-1)</f>
        <v>2</v>
      </c>
      <c r="AH30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0" s="13">
        <f>IF(AND(Tabela53[[#This Row],[Odd_real_HHT]]&gt;2.5,Tabela53[[#This Row],[Odd_real_HHT]]&lt;3.3,Tabela53[[#This Row],[xpPT_H_HT]]&gt;1.39,Tabela53[[#This Row],[xpPT_H_HT]]&lt;1.59),1,0)</f>
        <v>0</v>
      </c>
      <c r="AJ300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00" s="28">
        <f>IF(Tabela53[[#This Row],[Método 1]]=1,0,IF(Tabela53[[#This Row],[dif_xp_H_A]]&lt;=0.354,1,IF(Tabela53[[#This Row],[dif_xp_H_A]]&gt;=0.499,1,0)))</f>
        <v>1</v>
      </c>
      <c r="AL30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0" s="29">
        <f>IF(AND(Tabela53[[#This Row],[dif_xp_H_A]]&gt;0.354,(Tabela53[[#This Row],[dif_xp_H_A]]&lt;0.499)),1,0)</f>
        <v>0</v>
      </c>
    </row>
    <row r="301" spans="1:39" x14ac:dyDescent="0.3">
      <c r="A301" s="25">
        <v>170</v>
      </c>
      <c r="B301" s="26">
        <v>1588747</v>
      </c>
      <c r="C301" s="13" t="s">
        <v>14</v>
      </c>
      <c r="D301" s="13" t="s">
        <v>56</v>
      </c>
      <c r="E301" s="27">
        <v>44760.833333333343</v>
      </c>
      <c r="F301" s="13">
        <v>17</v>
      </c>
      <c r="G301" s="13" t="s">
        <v>16</v>
      </c>
      <c r="H301" s="13" t="s">
        <v>27</v>
      </c>
      <c r="I301" s="13" t="str">
        <f>IF(Tabela53[[#This Row],[HT_Goals_A]]&lt;Tabela53[[#This Row],[HT_Goals_H]],"H",IF(Tabela53[[#This Row],[HT_Goals_A]]=Tabela53[[#This Row],[HT_Goals_H]],"D","A"))</f>
        <v>D</v>
      </c>
      <c r="J301" s="13">
        <v>0</v>
      </c>
      <c r="K301" s="13">
        <v>0</v>
      </c>
      <c r="L301" s="13">
        <v>0</v>
      </c>
      <c r="M301" s="13">
        <v>1.83</v>
      </c>
      <c r="N301" s="13">
        <v>2.38</v>
      </c>
      <c r="O301" s="13">
        <v>8.5</v>
      </c>
      <c r="P301" s="4">
        <f>((1/'Método 3'!$M301)+(1/'Método 3'!$N301)+(1/'Método 3'!$O301)-1)</f>
        <v>8.4263213482114185E-2</v>
      </c>
      <c r="Q301" s="4">
        <f>'Método 3'!$M301*(1+'Método 3'!$P301)</f>
        <v>1.9842016806722691</v>
      </c>
      <c r="R301" s="4">
        <f>'Método 3'!$N301*(1+'Método 3'!$P301)</f>
        <v>2.5805464480874316</v>
      </c>
      <c r="S301" s="4">
        <f>'Método 3'!$O301*(1+'Método 3'!$P301)</f>
        <v>9.2162373145979704</v>
      </c>
      <c r="T301" s="4">
        <f>IF('Método 3'!$J301&gt;'Método 3'!$K301,3,IF('Método 3'!$K301='Método 3'!$J301,1,0))</f>
        <v>1</v>
      </c>
      <c r="U301" s="4">
        <f>IF('Método 3'!$J301&lt;'Método 3'!$K301,3,IF('Método 3'!$K301='Método 3'!$J301,1,0))</f>
        <v>1</v>
      </c>
      <c r="V301" s="4">
        <f>(1/'Método 3'!$Q301)*3+(1/'Método 3'!$R301)*1</f>
        <v>1.8994579027613074</v>
      </c>
      <c r="W301" s="4">
        <f>(1/'Método 3'!$S301)*3+(1/'Método 3'!$R301)*1</f>
        <v>0.71302727426732171</v>
      </c>
      <c r="X301" s="4">
        <f>COUNTIF($G$1:G300,G301)+1</f>
        <v>15</v>
      </c>
      <c r="Y301" s="4">
        <f>COUNTIF($H$1:H300,H301)+1</f>
        <v>16</v>
      </c>
      <c r="Z301" s="2">
        <f>IFERROR(AVERAGEIFS($T$1:T300,$G$1:G300,G301,$X$1:X300,"&gt;="&amp;(X301-5)),"")</f>
        <v>2</v>
      </c>
      <c r="AA301" s="2">
        <f>IFERROR(AVERAGEIFS($U$1:U300,$H$1:H300,H301,$Y$1:Y300,"&gt;="&amp;(Y301-5)),"")</f>
        <v>1</v>
      </c>
      <c r="AB301" s="2">
        <f>IFERROR(AVERAGEIFS($V$1:V300,$J$1:J300,J301,$Z$1:Z300,"&gt;="&amp;(Z301-5)),"")</f>
        <v>1.4054346387018664</v>
      </c>
      <c r="AC301" s="2">
        <f>IFERROR(AVERAGEIFS($W$1:W300,$K$1:K300,K301,$AA$1:AA300,"&gt;="&amp;(AA301-5)),"")</f>
        <v>1.0959653390046962</v>
      </c>
      <c r="AD301" s="13">
        <f>Tabela53[[#This Row],[md_exPT_H_6]]-Tabela53[[#This Row],[md_exPT_A_6]]</f>
        <v>0.30946929969717019</v>
      </c>
      <c r="AE301" s="14">
        <f>IF(Tabela53[[#This Row],[HT_Goals_H]]&gt;Tabela53[[#This Row],[HT_Goals_A]],Tabela53[[#This Row],[HT_Odds_H]]-1,-1)</f>
        <v>-1</v>
      </c>
      <c r="AF301" s="14">
        <f>IF(Tabela53[[#This Row],[HT_Goals_H]]=Tabela53[[#This Row],[HT_Goals_A]],Tabela53[[#This Row],[HT_Odds_H]]-1,-1)</f>
        <v>0.83000000000000007</v>
      </c>
      <c r="AG301" s="14">
        <f>IF(Tabela53[[#This Row],[HT_Goals_H]]&lt;Tabela53[[#This Row],[HT_Goals_A]],Tabela53[[#This Row],[HT_Odds_H]]-1,-1)</f>
        <v>-1</v>
      </c>
      <c r="AH30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1" s="13">
        <f>IF(AND(Tabela53[[#This Row],[Odd_real_HHT]]&gt;2.5,Tabela53[[#This Row],[Odd_real_HHT]]&lt;3.3,Tabela53[[#This Row],[xpPT_H_HT]]&gt;1.39,Tabela53[[#This Row],[xpPT_H_HT]]&lt;1.59),1,0)</f>
        <v>0</v>
      </c>
      <c r="AJ301" s="28">
        <f>IF(AND(Tabela53[[#This Row],[Método_2]]=1,Tabela53[[#This Row],[Pontos_H_HT]]=1),(Tabela53[[#This Row],[HT_Odds_D]]-1),IF(AND(Tabela53[[#This Row],[Método_2]]=1,Tabela53[[#This Row],[Pontos_H_HT]]&lt;&gt;1),(-1),0))</f>
        <v>1.38</v>
      </c>
      <c r="AK301" s="28">
        <f>IF(Tabela53[[#This Row],[Método 1]]=1,0,IF(Tabela53[[#This Row],[dif_xp_H_A]]&lt;=0.354,1,IF(Tabela53[[#This Row],[dif_xp_H_A]]&gt;=0.499,1,0)))</f>
        <v>1</v>
      </c>
      <c r="AL30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1" s="29">
        <f>IF(AND(Tabela53[[#This Row],[dif_xp_H_A]]&gt;0.354,(Tabela53[[#This Row],[dif_xp_H_A]]&lt;0.499)),1,0)</f>
        <v>0</v>
      </c>
    </row>
    <row r="302" spans="1:39" x14ac:dyDescent="0.3">
      <c r="A302" s="25">
        <v>171</v>
      </c>
      <c r="B302" s="26">
        <v>1588760</v>
      </c>
      <c r="C302" s="13" t="s">
        <v>14</v>
      </c>
      <c r="D302" s="13" t="s">
        <v>56</v>
      </c>
      <c r="E302" s="27">
        <v>44761.895833333343</v>
      </c>
      <c r="F302" s="13">
        <v>18</v>
      </c>
      <c r="G302" s="13" t="s">
        <v>58</v>
      </c>
      <c r="H302" s="13" t="s">
        <v>59</v>
      </c>
      <c r="I302" s="13" t="str">
        <f>IF(Tabela53[[#This Row],[HT_Goals_A]]&lt;Tabela53[[#This Row],[HT_Goals_H]],"H",IF(Tabela53[[#This Row],[HT_Goals_A]]=Tabela53[[#This Row],[HT_Goals_H]],"D","A"))</f>
        <v>H</v>
      </c>
      <c r="J302" s="13">
        <v>1</v>
      </c>
      <c r="K302" s="13">
        <v>0</v>
      </c>
      <c r="L302" s="13">
        <v>1</v>
      </c>
      <c r="M302" s="13">
        <v>2.38</v>
      </c>
      <c r="N302" s="13">
        <v>2.1</v>
      </c>
      <c r="O302" s="13">
        <v>5.5</v>
      </c>
      <c r="P302" s="4">
        <f>((1/'Método 3'!$M302)+(1/'Método 3'!$N302)+(1/'Método 3'!$O302)-1)</f>
        <v>7.817672523554875E-2</v>
      </c>
      <c r="Q302" s="4">
        <f>'Método 3'!$M302*(1+'Método 3'!$P302)</f>
        <v>2.5660606060606059</v>
      </c>
      <c r="R302" s="4">
        <f>'Método 3'!$N302*(1+'Método 3'!$P302)</f>
        <v>2.2641711229946524</v>
      </c>
      <c r="S302" s="4">
        <f>'Método 3'!$O302*(1+'Método 3'!$P302)</f>
        <v>5.9299719887955185</v>
      </c>
      <c r="T302" s="4">
        <f>IF('Método 3'!$J302&gt;'Método 3'!$K302,3,IF('Método 3'!$K302='Método 3'!$J302,1,0))</f>
        <v>3</v>
      </c>
      <c r="U302" s="4">
        <f>IF('Método 3'!$J302&lt;'Método 3'!$K302,3,IF('Método 3'!$K302='Método 3'!$J302,1,0))</f>
        <v>0</v>
      </c>
      <c r="V302" s="4">
        <f>(1/'Método 3'!$Q302)*3+(1/'Método 3'!$R302)*1</f>
        <v>1.61076995748701</v>
      </c>
      <c r="W302" s="4">
        <f>(1/'Método 3'!$S302)*3+(1/'Método 3'!$R302)*1</f>
        <v>0.9475673122342938</v>
      </c>
      <c r="X302" s="4">
        <f>COUNTIF($G$1:G301,G302)+1</f>
        <v>9</v>
      </c>
      <c r="Y302" s="4">
        <f>COUNTIF($H$1:H301,H302)+1</f>
        <v>9</v>
      </c>
      <c r="Z302" s="2">
        <f>IFERROR(AVERAGEIFS($T$1:T301,$G$1:G301,G302,$X$1:X301,"&gt;="&amp;(X302-5)),"")</f>
        <v>1.6</v>
      </c>
      <c r="AA302" s="2">
        <f>IFERROR(AVERAGEIFS($U$1:U301,$H$1:H301,H302,$Y$1:Y301,"&gt;="&amp;(Y302-5)),"")</f>
        <v>1.6</v>
      </c>
      <c r="AB302" s="2">
        <f>IFERROR(AVERAGEIFS($V$1:V301,$J$1:J301,J302,$Z$1:Z301,"&gt;="&amp;(Z302-5)),"")</f>
        <v>1.4576044898717362</v>
      </c>
      <c r="AC302" s="2">
        <f>IFERROR(AVERAGEIFS($W$1:W301,$K$1:K301,K302,$AA$1:AA301,"&gt;="&amp;(AA302-5)),"")</f>
        <v>1.093644502248712</v>
      </c>
      <c r="AD302" s="13">
        <f>Tabela53[[#This Row],[md_exPT_H_6]]-Tabela53[[#This Row],[md_exPT_A_6]]</f>
        <v>0.36395998762302417</v>
      </c>
      <c r="AE302" s="14">
        <f>IF(Tabela53[[#This Row],[HT_Goals_H]]&gt;Tabela53[[#This Row],[HT_Goals_A]],Tabela53[[#This Row],[HT_Odds_H]]-1,-1)</f>
        <v>1.38</v>
      </c>
      <c r="AF302" s="14">
        <f>IF(Tabela53[[#This Row],[HT_Goals_H]]=Tabela53[[#This Row],[HT_Goals_A]],Tabela53[[#This Row],[HT_Odds_H]]-1,-1)</f>
        <v>-1</v>
      </c>
      <c r="AG302" s="14">
        <f>IF(Tabela53[[#This Row],[HT_Goals_H]]&lt;Tabela53[[#This Row],[HT_Goals_A]],Tabela53[[#This Row],[HT_Odds_H]]-1,-1)</f>
        <v>-1</v>
      </c>
      <c r="AH30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2" s="13">
        <f>IF(AND(Tabela53[[#This Row],[Odd_real_HHT]]&gt;2.5,Tabela53[[#This Row],[Odd_real_HHT]]&lt;3.3,Tabela53[[#This Row],[xpPT_H_HT]]&gt;1.39,Tabela53[[#This Row],[xpPT_H_HT]]&lt;1.59),1,0)</f>
        <v>0</v>
      </c>
      <c r="AJ30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2" s="28">
        <f>IF(Tabela53[[#This Row],[Método 1]]=1,0,IF(Tabela53[[#This Row],[dif_xp_H_A]]&lt;=0.354,1,IF(Tabela53[[#This Row],[dif_xp_H_A]]&gt;=0.499,1,0)))</f>
        <v>0</v>
      </c>
      <c r="AL302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302" s="29">
        <f>IF(AND(Tabela53[[#This Row],[dif_xp_H_A]]&gt;0.354,(Tabela53[[#This Row],[dif_xp_H_A]]&lt;0.499)),1,0)</f>
        <v>1</v>
      </c>
    </row>
    <row r="303" spans="1:39" x14ac:dyDescent="0.3">
      <c r="A303" s="25">
        <v>172</v>
      </c>
      <c r="B303" s="26">
        <v>1588761</v>
      </c>
      <c r="C303" s="13" t="s">
        <v>14</v>
      </c>
      <c r="D303" s="13" t="s">
        <v>56</v>
      </c>
      <c r="E303" s="27">
        <v>44762.791666666657</v>
      </c>
      <c r="F303" s="13">
        <v>18</v>
      </c>
      <c r="G303" s="13" t="s">
        <v>34</v>
      </c>
      <c r="H303" s="13" t="s">
        <v>26</v>
      </c>
      <c r="I303" s="13" t="str">
        <f>IF(Tabela53[[#This Row],[HT_Goals_A]]&lt;Tabela53[[#This Row],[HT_Goals_H]],"H",IF(Tabela53[[#This Row],[HT_Goals_A]]=Tabela53[[#This Row],[HT_Goals_H]],"D","A"))</f>
        <v>D</v>
      </c>
      <c r="J303" s="13">
        <v>1</v>
      </c>
      <c r="K303" s="13">
        <v>1</v>
      </c>
      <c r="L303" s="13">
        <v>2</v>
      </c>
      <c r="M303" s="13">
        <v>3.75</v>
      </c>
      <c r="N303" s="13">
        <v>2</v>
      </c>
      <c r="O303" s="13">
        <v>3.1</v>
      </c>
      <c r="P303" s="4">
        <f>((1/'Método 3'!$M303)+(1/'Método 3'!$N303)+(1/'Método 3'!$O303)-1)</f>
        <v>8.9247311827956866E-2</v>
      </c>
      <c r="Q303" s="4">
        <f>'Método 3'!$M303*(1+'Método 3'!$P303)</f>
        <v>4.0846774193548381</v>
      </c>
      <c r="R303" s="4">
        <f>'Método 3'!$N303*(1+'Método 3'!$P303)</f>
        <v>2.1784946236559137</v>
      </c>
      <c r="S303" s="4">
        <f>'Método 3'!$O303*(1+'Método 3'!$P303)</f>
        <v>3.3766666666666665</v>
      </c>
      <c r="T303" s="4">
        <f>IF('Método 3'!$J303&gt;'Método 3'!$K303,3,IF('Método 3'!$K303='Método 3'!$J303,1,0))</f>
        <v>1</v>
      </c>
      <c r="U303" s="4">
        <f>IF('Método 3'!$J303&lt;'Método 3'!$K303,3,IF('Método 3'!$K303='Método 3'!$J303,1,0))</f>
        <v>1</v>
      </c>
      <c r="V303" s="4">
        <f>(1/'Método 3'!$Q303)*3+(1/'Método 3'!$R303)*1</f>
        <v>1.1934846989141166</v>
      </c>
      <c r="W303" s="4">
        <f>(1/'Método 3'!$S303)*3+(1/'Método 3'!$R303)*1</f>
        <v>1.3474827245804541</v>
      </c>
      <c r="X303" s="4">
        <f>COUNTIF($G$1:G302,G303)+1</f>
        <v>15</v>
      </c>
      <c r="Y303" s="4">
        <f>COUNTIF($H$1:H302,H303)+1</f>
        <v>16</v>
      </c>
      <c r="Z303" s="2">
        <f>IFERROR(AVERAGEIFS($T$1:T302,$G$1:G302,G303,$X$1:X302,"&gt;="&amp;(X303-5)),"")</f>
        <v>1</v>
      </c>
      <c r="AA303" s="2">
        <f>IFERROR(AVERAGEIFS($U$1:U302,$H$1:H302,H303,$Y$1:Y302,"&gt;="&amp;(Y303-5)),"")</f>
        <v>1</v>
      </c>
      <c r="AB303" s="2">
        <f>IFERROR(AVERAGEIFS($V$1:V302,$J$1:J302,J303,$Z$1:Z302,"&gt;="&amp;(Z303-5)),"")</f>
        <v>1.4590632086109292</v>
      </c>
      <c r="AC303" s="2">
        <f>IFERROR(AVERAGEIFS($W$1:W302,$K$1:K302,K303,$AA$1:AA302,"&gt;="&amp;(AA303-5)),"")</f>
        <v>1.1305274382973054</v>
      </c>
      <c r="AD303" s="13">
        <f>Tabela53[[#This Row],[md_exPT_H_6]]-Tabela53[[#This Row],[md_exPT_A_6]]</f>
        <v>0.3285357703136238</v>
      </c>
      <c r="AE303" s="14">
        <f>IF(Tabela53[[#This Row],[HT_Goals_H]]&gt;Tabela53[[#This Row],[HT_Goals_A]],Tabela53[[#This Row],[HT_Odds_H]]-1,-1)</f>
        <v>-1</v>
      </c>
      <c r="AF303" s="14">
        <f>IF(Tabela53[[#This Row],[HT_Goals_H]]=Tabela53[[#This Row],[HT_Goals_A]],Tabela53[[#This Row],[HT_Odds_H]]-1,-1)</f>
        <v>2.75</v>
      </c>
      <c r="AG303" s="14">
        <f>IF(Tabela53[[#This Row],[HT_Goals_H]]&lt;Tabela53[[#This Row],[HT_Goals_A]],Tabela53[[#This Row],[HT_Odds_H]]-1,-1)</f>
        <v>-1</v>
      </c>
      <c r="AH30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3" s="13">
        <f>IF(AND(Tabela53[[#This Row],[Odd_real_HHT]]&gt;2.5,Tabela53[[#This Row],[Odd_real_HHT]]&lt;3.3,Tabela53[[#This Row],[xpPT_H_HT]]&gt;1.39,Tabela53[[#This Row],[xpPT_H_HT]]&lt;1.59),1,0)</f>
        <v>0</v>
      </c>
      <c r="AJ303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303" s="28">
        <f>IF(Tabela53[[#This Row],[Método 1]]=1,0,IF(Tabela53[[#This Row],[dif_xp_H_A]]&lt;=0.354,1,IF(Tabela53[[#This Row],[dif_xp_H_A]]&gt;=0.499,1,0)))</f>
        <v>1</v>
      </c>
      <c r="AL30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3" s="29">
        <f>IF(AND(Tabela53[[#This Row],[dif_xp_H_A]]&gt;0.354,(Tabela53[[#This Row],[dif_xp_H_A]]&lt;0.499)),1,0)</f>
        <v>0</v>
      </c>
    </row>
    <row r="304" spans="1:39" x14ac:dyDescent="0.3">
      <c r="A304" s="25">
        <v>173</v>
      </c>
      <c r="B304" s="26">
        <v>1588756</v>
      </c>
      <c r="C304" s="13" t="s">
        <v>14</v>
      </c>
      <c r="D304" s="13" t="s">
        <v>56</v>
      </c>
      <c r="E304" s="27">
        <v>44762.791666666657</v>
      </c>
      <c r="F304" s="13">
        <v>18</v>
      </c>
      <c r="G304" s="13" t="s">
        <v>19</v>
      </c>
      <c r="H304" s="13" t="s">
        <v>21</v>
      </c>
      <c r="I304" s="13" t="str">
        <f>IF(Tabela53[[#This Row],[HT_Goals_A]]&lt;Tabela53[[#This Row],[HT_Goals_H]],"H",IF(Tabela53[[#This Row],[HT_Goals_A]]=Tabela53[[#This Row],[HT_Goals_H]],"D","A"))</f>
        <v>H</v>
      </c>
      <c r="J304" s="13">
        <v>1</v>
      </c>
      <c r="K304" s="13">
        <v>0</v>
      </c>
      <c r="L304" s="13">
        <v>1</v>
      </c>
      <c r="M304" s="13">
        <v>2.5</v>
      </c>
      <c r="N304" s="13">
        <v>2.1</v>
      </c>
      <c r="O304" s="13">
        <v>4.75</v>
      </c>
      <c r="P304" s="4">
        <f>((1/'Método 3'!$M304)+(1/'Método 3'!$N304)+(1/'Método 3'!$O304)-1)</f>
        <v>8.6716791979949859E-2</v>
      </c>
      <c r="Q304" s="4">
        <f>'Método 3'!$M304*(1+'Método 3'!$P304)</f>
        <v>2.7167919799498748</v>
      </c>
      <c r="R304" s="4">
        <f>'Método 3'!$N304*(1+'Método 3'!$P304)</f>
        <v>2.2821052631578946</v>
      </c>
      <c r="S304" s="4">
        <f>'Método 3'!$O304*(1+'Método 3'!$P304)</f>
        <v>5.1619047619047622</v>
      </c>
      <c r="T304" s="4">
        <f>IF('Método 3'!$J304&gt;'Método 3'!$K304,3,IF('Método 3'!$K304='Método 3'!$J304,1,0))</f>
        <v>3</v>
      </c>
      <c r="U304" s="4">
        <f>IF('Método 3'!$J304&lt;'Método 3'!$K304,3,IF('Método 3'!$K304='Método 3'!$J304,1,0))</f>
        <v>0</v>
      </c>
      <c r="V304" s="4">
        <f>(1/'Método 3'!$Q304)*3+(1/'Método 3'!$R304)*1</f>
        <v>1.5424354243542435</v>
      </c>
      <c r="W304" s="4">
        <f>(1/'Método 3'!$S304)*3+(1/'Método 3'!$R304)*1</f>
        <v>1.0193726937269374</v>
      </c>
      <c r="X304" s="4">
        <f>COUNTIF($G$1:G303,G304)+1</f>
        <v>17</v>
      </c>
      <c r="Y304" s="4">
        <f>COUNTIF($H$1:H303,H304)+1</f>
        <v>16</v>
      </c>
      <c r="Z304" s="2">
        <f>IFERROR(AVERAGEIFS($T$1:T303,$G$1:G303,G304,$X$1:X303,"&gt;="&amp;(X304-5)),"")</f>
        <v>1.8</v>
      </c>
      <c r="AA304" s="2">
        <f>IFERROR(AVERAGEIFS($U$1:U303,$H$1:H303,H304,$Y$1:Y303,"&gt;="&amp;(Y304-5)),"")</f>
        <v>1</v>
      </c>
      <c r="AB304" s="2">
        <f>IFERROR(AVERAGEIFS($V$1:V303,$J$1:J303,J304,$Z$1:Z303,"&gt;="&amp;(Z304-5)),"")</f>
        <v>1.45655775097228</v>
      </c>
      <c r="AC304" s="2">
        <f>IFERROR(AVERAGEIFS($W$1:W303,$K$1:K303,K304,$AA$1:AA303,"&gt;="&amp;(AA304-5)),"")</f>
        <v>1.0927645191763362</v>
      </c>
      <c r="AD304" s="13">
        <f>Tabela53[[#This Row],[md_exPT_H_6]]-Tabela53[[#This Row],[md_exPT_A_6]]</f>
        <v>0.36379323179594381</v>
      </c>
      <c r="AE304" s="14">
        <f>IF(Tabela53[[#This Row],[HT_Goals_H]]&gt;Tabela53[[#This Row],[HT_Goals_A]],Tabela53[[#This Row],[HT_Odds_H]]-1,-1)</f>
        <v>1.5</v>
      </c>
      <c r="AF304" s="14">
        <f>IF(Tabela53[[#This Row],[HT_Goals_H]]=Tabela53[[#This Row],[HT_Goals_A]],Tabela53[[#This Row],[HT_Odds_H]]-1,-1)</f>
        <v>-1</v>
      </c>
      <c r="AG304" s="14">
        <f>IF(Tabela53[[#This Row],[HT_Goals_H]]&lt;Tabela53[[#This Row],[HT_Goals_A]],Tabela53[[#This Row],[HT_Odds_H]]-1,-1)</f>
        <v>-1</v>
      </c>
      <c r="AH304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304" s="13">
        <f>IF(AND(Tabela53[[#This Row],[Odd_real_HHT]]&gt;2.5,Tabela53[[#This Row],[Odd_real_HHT]]&lt;3.3,Tabela53[[#This Row],[xpPT_H_HT]]&gt;1.39,Tabela53[[#This Row],[xpPT_H_HT]]&lt;1.59),1,0)</f>
        <v>1</v>
      </c>
      <c r="AJ30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4" s="28">
        <f>IF(Tabela53[[#This Row],[Método 1]]=1,0,IF(Tabela53[[#This Row],[dif_xp_H_A]]&lt;=0.354,1,IF(Tabela53[[#This Row],[dif_xp_H_A]]&gt;=0.499,1,0)))</f>
        <v>0</v>
      </c>
      <c r="AL304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304" s="29">
        <f>IF(AND(Tabela53[[#This Row],[dif_xp_H_A]]&gt;0.354,(Tabela53[[#This Row],[dif_xp_H_A]]&lt;0.499)),1,0)</f>
        <v>1</v>
      </c>
    </row>
    <row r="305" spans="1:39" x14ac:dyDescent="0.3">
      <c r="A305" s="25">
        <v>174</v>
      </c>
      <c r="B305" s="26">
        <v>1588763</v>
      </c>
      <c r="C305" s="13" t="s">
        <v>14</v>
      </c>
      <c r="D305" s="13" t="s">
        <v>56</v>
      </c>
      <c r="E305" s="27">
        <v>44762.8125</v>
      </c>
      <c r="F305" s="13">
        <v>18</v>
      </c>
      <c r="G305" s="13" t="s">
        <v>20</v>
      </c>
      <c r="H305" s="13" t="s">
        <v>57</v>
      </c>
      <c r="I305" s="13" t="str">
        <f>IF(Tabela53[[#This Row],[HT_Goals_A]]&lt;Tabela53[[#This Row],[HT_Goals_H]],"H",IF(Tabela53[[#This Row],[HT_Goals_A]]=Tabela53[[#This Row],[HT_Goals_H]],"D","A"))</f>
        <v>H</v>
      </c>
      <c r="J305" s="13">
        <v>2</v>
      </c>
      <c r="K305" s="13">
        <v>0</v>
      </c>
      <c r="L305" s="13">
        <v>2</v>
      </c>
      <c r="M305" s="13">
        <v>2.5</v>
      </c>
      <c r="N305" s="13">
        <v>2.0499999999999998</v>
      </c>
      <c r="O305" s="13">
        <v>5</v>
      </c>
      <c r="P305" s="4">
        <f>((1/'Método 3'!$M305)+(1/'Método 3'!$N305)+(1/'Método 3'!$O305)-1)</f>
        <v>8.7804878048780566E-2</v>
      </c>
      <c r="Q305" s="4">
        <f>'Método 3'!$M305*(1+'Método 3'!$P305)</f>
        <v>2.7195121951219514</v>
      </c>
      <c r="R305" s="4">
        <f>'Método 3'!$N305*(1+'Método 3'!$P305)</f>
        <v>2.23</v>
      </c>
      <c r="S305" s="4">
        <f>'Método 3'!$O305*(1+'Método 3'!$P305)</f>
        <v>5.4390243902439028</v>
      </c>
      <c r="T305" s="4">
        <f>IF('Método 3'!$J305&gt;'Método 3'!$K305,3,IF('Método 3'!$K305='Método 3'!$J305,1,0))</f>
        <v>3</v>
      </c>
      <c r="U305" s="4">
        <f>IF('Método 3'!$J305&lt;'Método 3'!$K305,3,IF('Método 3'!$K305='Método 3'!$J305,1,0))</f>
        <v>0</v>
      </c>
      <c r="V305" s="4">
        <f>(1/'Método 3'!$Q305)*3+(1/'Método 3'!$R305)*1</f>
        <v>1.5515695067264572</v>
      </c>
      <c r="W305" s="4">
        <f>(1/'Método 3'!$S305)*3+(1/'Método 3'!$R305)*1</f>
        <v>1</v>
      </c>
      <c r="X305" s="4">
        <f>COUNTIF($G$1:G304,G305)+1</f>
        <v>16</v>
      </c>
      <c r="Y305" s="4">
        <f>COUNTIF($H$1:H304,H305)+1</f>
        <v>9</v>
      </c>
      <c r="Z305" s="2">
        <f>IFERROR(AVERAGEIFS($T$1:T304,$G$1:G304,G305,$X$1:X304,"&gt;="&amp;(X305-5)),"")</f>
        <v>1.6</v>
      </c>
      <c r="AA305" s="2">
        <f>IFERROR(AVERAGEIFS($U$1:U304,$H$1:H304,H305,$Y$1:Y304,"&gt;="&amp;(Y305-5)),"")</f>
        <v>1.4</v>
      </c>
      <c r="AB305" s="2">
        <f>IFERROR(AVERAGEIFS($V$1:V304,$J$1:J304,J305,$Z$1:Z304,"&gt;="&amp;(Z305-5)),"")</f>
        <v>1.5267541092640415</v>
      </c>
      <c r="AC305" s="2">
        <f>IFERROR(AVERAGEIFS($W$1:W304,$K$1:K304,K305,$AA$1:AA304,"&gt;="&amp;(AA305-5)),"")</f>
        <v>1.0923250471676571</v>
      </c>
      <c r="AD305" s="13">
        <f>Tabela53[[#This Row],[md_exPT_H_6]]-Tabela53[[#This Row],[md_exPT_A_6]]</f>
        <v>0.43442906209638443</v>
      </c>
      <c r="AE305" s="14">
        <f>IF(Tabela53[[#This Row],[HT_Goals_H]]&gt;Tabela53[[#This Row],[HT_Goals_A]],Tabela53[[#This Row],[HT_Odds_H]]-1,-1)</f>
        <v>1.5</v>
      </c>
      <c r="AF305" s="14">
        <f>IF(Tabela53[[#This Row],[HT_Goals_H]]=Tabela53[[#This Row],[HT_Goals_A]],Tabela53[[#This Row],[HT_Odds_H]]-1,-1)</f>
        <v>-1</v>
      </c>
      <c r="AG305" s="14">
        <f>IF(Tabela53[[#This Row],[HT_Goals_H]]&lt;Tabela53[[#This Row],[HT_Goals_A]],Tabela53[[#This Row],[HT_Odds_H]]-1,-1)</f>
        <v>-1</v>
      </c>
      <c r="AH305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305" s="13">
        <f>IF(AND(Tabela53[[#This Row],[Odd_real_HHT]]&gt;2.5,Tabela53[[#This Row],[Odd_real_HHT]]&lt;3.3,Tabela53[[#This Row],[xpPT_H_HT]]&gt;1.39,Tabela53[[#This Row],[xpPT_H_HT]]&lt;1.59),1,0)</f>
        <v>1</v>
      </c>
      <c r="AJ30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5" s="28">
        <f>IF(Tabela53[[#This Row],[Método 1]]=1,0,IF(Tabela53[[#This Row],[dif_xp_H_A]]&lt;=0.354,1,IF(Tabela53[[#This Row],[dif_xp_H_A]]&gt;=0.499,1,0)))</f>
        <v>0</v>
      </c>
      <c r="AL305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305" s="29">
        <f>IF(AND(Tabela53[[#This Row],[dif_xp_H_A]]&gt;0.354,(Tabela53[[#This Row],[dif_xp_H_A]]&lt;0.499)),1,0)</f>
        <v>1</v>
      </c>
    </row>
    <row r="306" spans="1:39" x14ac:dyDescent="0.3">
      <c r="A306" s="25">
        <v>175</v>
      </c>
      <c r="B306" s="26">
        <v>1588755</v>
      </c>
      <c r="C306" s="13" t="s">
        <v>14</v>
      </c>
      <c r="D306" s="13" t="s">
        <v>56</v>
      </c>
      <c r="E306" s="27">
        <v>44762.854166666657</v>
      </c>
      <c r="F306" s="13">
        <v>18</v>
      </c>
      <c r="G306" s="13" t="s">
        <v>23</v>
      </c>
      <c r="H306" s="13" t="s">
        <v>60</v>
      </c>
      <c r="I306" s="13" t="str">
        <f>IF(Tabela53[[#This Row],[HT_Goals_A]]&lt;Tabela53[[#This Row],[HT_Goals_H]],"H",IF(Tabela53[[#This Row],[HT_Goals_A]]=Tabela53[[#This Row],[HT_Goals_H]],"D","A"))</f>
        <v>H</v>
      </c>
      <c r="J306" s="13">
        <v>3</v>
      </c>
      <c r="K306" s="13">
        <v>0</v>
      </c>
      <c r="L306" s="13">
        <v>3</v>
      </c>
      <c r="M306" s="13">
        <v>1.8</v>
      </c>
      <c r="N306" s="13">
        <v>2.5</v>
      </c>
      <c r="O306" s="13">
        <v>8</v>
      </c>
      <c r="P306" s="4">
        <f>((1/'Método 3'!$M306)+(1/'Método 3'!$N306)+(1/'Método 3'!$O306)-1)</f>
        <v>8.0555555555555713E-2</v>
      </c>
      <c r="Q306" s="4">
        <f>'Método 3'!$M306*(1+'Método 3'!$P306)</f>
        <v>1.9450000000000003</v>
      </c>
      <c r="R306" s="4">
        <f>'Método 3'!$N306*(1+'Método 3'!$P306)</f>
        <v>2.7013888888888893</v>
      </c>
      <c r="S306" s="4">
        <f>'Método 3'!$O306*(1+'Método 3'!$P306)</f>
        <v>8.6444444444444457</v>
      </c>
      <c r="T306" s="4">
        <f>IF('Método 3'!$J306&gt;'Método 3'!$K306,3,IF('Método 3'!$K306='Método 3'!$J306,1,0))</f>
        <v>3</v>
      </c>
      <c r="U306" s="4">
        <f>IF('Método 3'!$J306&lt;'Método 3'!$K306,3,IF('Método 3'!$K306='Método 3'!$J306,1,0))</f>
        <v>0</v>
      </c>
      <c r="V306" s="4">
        <f>(1/'Método 3'!$Q306)*3+(1/'Método 3'!$R306)*1</f>
        <v>1.9125964010282774</v>
      </c>
      <c r="W306" s="4">
        <f>(1/'Método 3'!$S306)*3+(1/'Método 3'!$R306)*1</f>
        <v>0.71722365038560398</v>
      </c>
      <c r="X306" s="4">
        <f>COUNTIF($G$1:G305,G306)+1</f>
        <v>16</v>
      </c>
      <c r="Y306" s="4">
        <f>COUNTIF($H$1:H305,H306)+1</f>
        <v>9</v>
      </c>
      <c r="Z306" s="2">
        <f>IFERROR(AVERAGEIFS($T$1:T305,$G$1:G305,G306,$X$1:X305,"&gt;="&amp;(X306-5)),"")</f>
        <v>2.6</v>
      </c>
      <c r="AA306" s="2">
        <f>IFERROR(AVERAGEIFS($U$1:U305,$H$1:H305,H306,$Y$1:Y305,"&gt;="&amp;(Y306-5)),"")</f>
        <v>1.6</v>
      </c>
      <c r="AB306" s="2">
        <f>IFERROR(AVERAGEIFS($V$1:V305,$J$1:J305,J306,$Z$1:Z305,"&gt;="&amp;(Z306-5)),"")</f>
        <v>1.4340010593770065</v>
      </c>
      <c r="AC306" s="2">
        <f>IFERROR(AVERAGEIFS($W$1:W305,$K$1:K305,K306,$AA$1:AA305,"&gt;="&amp;(AA306-5)),"")</f>
        <v>1.0917754933154686</v>
      </c>
      <c r="AD306" s="13">
        <f>Tabela53[[#This Row],[md_exPT_H_6]]-Tabela53[[#This Row],[md_exPT_A_6]]</f>
        <v>0.34222556606153787</v>
      </c>
      <c r="AE306" s="14">
        <f>IF(Tabela53[[#This Row],[HT_Goals_H]]&gt;Tabela53[[#This Row],[HT_Goals_A]],Tabela53[[#This Row],[HT_Odds_H]]-1,-1)</f>
        <v>0.8</v>
      </c>
      <c r="AF306" s="14">
        <f>IF(Tabela53[[#This Row],[HT_Goals_H]]=Tabela53[[#This Row],[HT_Goals_A]],Tabela53[[#This Row],[HT_Odds_H]]-1,-1)</f>
        <v>-1</v>
      </c>
      <c r="AG306" s="14">
        <f>IF(Tabela53[[#This Row],[HT_Goals_H]]&lt;Tabela53[[#This Row],[HT_Goals_A]],Tabela53[[#This Row],[HT_Odds_H]]-1,-1)</f>
        <v>-1</v>
      </c>
      <c r="AH30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6" s="13">
        <f>IF(AND(Tabela53[[#This Row],[Odd_real_HHT]]&gt;2.5,Tabela53[[#This Row],[Odd_real_HHT]]&lt;3.3,Tabela53[[#This Row],[xpPT_H_HT]]&gt;1.39,Tabela53[[#This Row],[xpPT_H_HT]]&lt;1.59),1,0)</f>
        <v>0</v>
      </c>
      <c r="AJ30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06" s="28">
        <f>IF(Tabela53[[#This Row],[Método 1]]=1,0,IF(Tabela53[[#This Row],[dif_xp_H_A]]&lt;=0.354,1,IF(Tabela53[[#This Row],[dif_xp_H_A]]&gt;=0.499,1,0)))</f>
        <v>1</v>
      </c>
      <c r="AL30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6" s="29">
        <f>IF(AND(Tabela53[[#This Row],[dif_xp_H_A]]&gt;0.354,(Tabela53[[#This Row],[dif_xp_H_A]]&lt;0.499)),1,0)</f>
        <v>0</v>
      </c>
    </row>
    <row r="307" spans="1:39" x14ac:dyDescent="0.3">
      <c r="A307" s="25">
        <v>176</v>
      </c>
      <c r="B307" s="26">
        <v>1588759</v>
      </c>
      <c r="C307" s="13" t="s">
        <v>14</v>
      </c>
      <c r="D307" s="13" t="s">
        <v>56</v>
      </c>
      <c r="E307" s="27">
        <v>44762.854166666657</v>
      </c>
      <c r="F307" s="13">
        <v>18</v>
      </c>
      <c r="G307" s="13" t="s">
        <v>30</v>
      </c>
      <c r="H307" s="13" t="s">
        <v>28</v>
      </c>
      <c r="I307" s="13" t="str">
        <f>IF(Tabela53[[#This Row],[HT_Goals_A]]&lt;Tabela53[[#This Row],[HT_Goals_H]],"H",IF(Tabela53[[#This Row],[HT_Goals_A]]=Tabela53[[#This Row],[HT_Goals_H]],"D","A"))</f>
        <v>H</v>
      </c>
      <c r="J307" s="13">
        <v>3</v>
      </c>
      <c r="K307" s="13">
        <v>2</v>
      </c>
      <c r="L307" s="13">
        <v>5</v>
      </c>
      <c r="M307" s="13">
        <v>2.88</v>
      </c>
      <c r="N307" s="13">
        <v>2.0499999999999998</v>
      </c>
      <c r="O307" s="13">
        <v>4</v>
      </c>
      <c r="P307" s="4">
        <f>((1/'Método 3'!$M307)+(1/'Método 3'!$N307)+(1/'Método 3'!$O307)-1)</f>
        <v>8.5027100271002798E-2</v>
      </c>
      <c r="Q307" s="4">
        <f>'Método 3'!$M307*(1+'Método 3'!$P307)</f>
        <v>3.1248780487804879</v>
      </c>
      <c r="R307" s="4">
        <f>'Método 3'!$N307*(1+'Método 3'!$P307)</f>
        <v>2.2243055555555555</v>
      </c>
      <c r="S307" s="4">
        <f>'Método 3'!$O307*(1+'Método 3'!$P307)</f>
        <v>4.3401084010840112</v>
      </c>
      <c r="T307" s="4">
        <f>IF('Método 3'!$J307&gt;'Método 3'!$K307,3,IF('Método 3'!$K307='Método 3'!$J307,1,0))</f>
        <v>3</v>
      </c>
      <c r="U307" s="4">
        <f>IF('Método 3'!$J307&lt;'Método 3'!$K307,3,IF('Método 3'!$K307='Método 3'!$J307,1,0))</f>
        <v>0</v>
      </c>
      <c r="V307" s="4">
        <f>(1/'Método 3'!$Q307)*3+(1/'Método 3'!$R307)*1</f>
        <v>1.4096159850140493</v>
      </c>
      <c r="W307" s="4">
        <f>(1/'Método 3'!$S307)*3+(1/'Método 3'!$R307)*1</f>
        <v>1.1408054948485793</v>
      </c>
      <c r="X307" s="4">
        <f>COUNTIF($G$1:G306,G307)+1</f>
        <v>15</v>
      </c>
      <c r="Y307" s="4">
        <f>COUNTIF($H$1:H306,H307)+1</f>
        <v>16</v>
      </c>
      <c r="Z307" s="2">
        <f>IFERROR(AVERAGEIFS($T$1:T306,$G$1:G306,G307,$X$1:X306,"&gt;="&amp;(X307-5)),"")</f>
        <v>2.6</v>
      </c>
      <c r="AA307" s="2">
        <f>IFERROR(AVERAGEIFS($U$1:U306,$H$1:H306,H307,$Y$1:Y306,"&gt;="&amp;(Y307-5)),"")</f>
        <v>1.8</v>
      </c>
      <c r="AB307" s="2">
        <f>IFERROR(AVERAGEIFS($V$1:V306,$J$1:J306,J307,$Z$1:Z306,"&gt;="&amp;(Z307-5)),"")</f>
        <v>1.5137669496522184</v>
      </c>
      <c r="AC307" s="2">
        <f>IFERROR(AVERAGEIFS($W$1:W306,$K$1:K306,K307,$AA$1:AA306,"&gt;="&amp;(AA307-5)),"")</f>
        <v>1.1917407713723271</v>
      </c>
      <c r="AD307" s="13">
        <f>Tabela53[[#This Row],[md_exPT_H_6]]-Tabela53[[#This Row],[md_exPT_A_6]]</f>
        <v>0.32202617827989122</v>
      </c>
      <c r="AE307" s="14">
        <f>IF(Tabela53[[#This Row],[HT_Goals_H]]&gt;Tabela53[[#This Row],[HT_Goals_A]],Tabela53[[#This Row],[HT_Odds_H]]-1,-1)</f>
        <v>1.88</v>
      </c>
      <c r="AF307" s="14">
        <f>IF(Tabela53[[#This Row],[HT_Goals_H]]=Tabela53[[#This Row],[HT_Goals_A]],Tabela53[[#This Row],[HT_Odds_H]]-1,-1)</f>
        <v>-1</v>
      </c>
      <c r="AG307" s="14">
        <f>IF(Tabela53[[#This Row],[HT_Goals_H]]&lt;Tabela53[[#This Row],[HT_Goals_A]],Tabela53[[#This Row],[HT_Odds_H]]-1,-1)</f>
        <v>-1</v>
      </c>
      <c r="AH307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307" s="13">
        <f>IF(AND(Tabela53[[#This Row],[Odd_real_HHT]]&gt;2.5,Tabela53[[#This Row],[Odd_real_HHT]]&lt;3.3,Tabela53[[#This Row],[xpPT_H_HT]]&gt;1.39,Tabela53[[#This Row],[xpPT_H_HT]]&lt;1.59),1,0)</f>
        <v>1</v>
      </c>
      <c r="AJ30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7" s="28">
        <f>IF(Tabela53[[#This Row],[Método 1]]=1,0,IF(Tabela53[[#This Row],[dif_xp_H_A]]&lt;=0.354,1,IF(Tabela53[[#This Row],[dif_xp_H_A]]&gt;=0.499,1,0)))</f>
        <v>0</v>
      </c>
      <c r="AL30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07" s="29">
        <f>IF(AND(Tabela53[[#This Row],[dif_xp_H_A]]&gt;0.354,(Tabela53[[#This Row],[dif_xp_H_A]]&lt;0.499)),1,0)</f>
        <v>0</v>
      </c>
    </row>
    <row r="308" spans="1:39" x14ac:dyDescent="0.3">
      <c r="A308" s="25">
        <v>177</v>
      </c>
      <c r="B308" s="26">
        <v>1588758</v>
      </c>
      <c r="C308" s="13" t="s">
        <v>14</v>
      </c>
      <c r="D308" s="13" t="s">
        <v>56</v>
      </c>
      <c r="E308" s="27">
        <v>44762.895833333343</v>
      </c>
      <c r="F308" s="13">
        <v>18</v>
      </c>
      <c r="G308" s="13" t="s">
        <v>31</v>
      </c>
      <c r="H308" s="13" t="s">
        <v>18</v>
      </c>
      <c r="I308" s="13" t="str">
        <f>IF(Tabela53[[#This Row],[HT_Goals_A]]&lt;Tabela53[[#This Row],[HT_Goals_H]],"H",IF(Tabela53[[#This Row],[HT_Goals_A]]=Tabela53[[#This Row],[HT_Goals_H]],"D","A"))</f>
        <v>H</v>
      </c>
      <c r="J308" s="13">
        <v>1</v>
      </c>
      <c r="K308" s="13">
        <v>0</v>
      </c>
      <c r="L308" s="13">
        <v>1</v>
      </c>
      <c r="M308" s="13">
        <v>2.6</v>
      </c>
      <c r="N308" s="13">
        <v>2.0499999999999998</v>
      </c>
      <c r="O308" s="13">
        <v>4.75</v>
      </c>
      <c r="P308" s="4">
        <f>((1/'Método 3'!$M308)+(1/'Método 3'!$N308)+(1/'Método 3'!$O308)-1)</f>
        <v>8.2946578453638731E-2</v>
      </c>
      <c r="Q308" s="4">
        <f>'Método 3'!$M308*(1+'Método 3'!$P308)</f>
        <v>2.815661103979461</v>
      </c>
      <c r="R308" s="4">
        <f>'Método 3'!$N308*(1+'Método 3'!$P308)</f>
        <v>2.2200404858299594</v>
      </c>
      <c r="S308" s="4">
        <f>'Método 3'!$O308*(1+'Método 3'!$P308)</f>
        <v>5.1439962476547842</v>
      </c>
      <c r="T308" s="4">
        <f>IF('Método 3'!$J308&gt;'Método 3'!$K308,3,IF('Método 3'!$K308='Método 3'!$J308,1,0))</f>
        <v>3</v>
      </c>
      <c r="U308" s="4">
        <f>IF('Método 3'!$J308&lt;'Método 3'!$K308,3,IF('Método 3'!$K308='Método 3'!$J308,1,0))</f>
        <v>0</v>
      </c>
      <c r="V308" s="4">
        <f>(1/'Método 3'!$Q308)*3+(1/'Método 3'!$R308)*1</f>
        <v>1.5159113704750615</v>
      </c>
      <c r="W308" s="4">
        <f>(1/'Método 3'!$S308)*3+(1/'Método 3'!$R308)*1</f>
        <v>1.0336463937266345</v>
      </c>
      <c r="X308" s="4">
        <f>COUNTIF($G$1:G307,G308)+1</f>
        <v>17</v>
      </c>
      <c r="Y308" s="4">
        <f>COUNTIF($H$1:H307,H308)+1</f>
        <v>16</v>
      </c>
      <c r="Z308" s="2">
        <f>IFERROR(AVERAGEIFS($T$1:T307,$G$1:G307,G308,$X$1:X307,"&gt;="&amp;(X308-5)),"")</f>
        <v>1.2</v>
      </c>
      <c r="AA308" s="2">
        <f>IFERROR(AVERAGEIFS($U$1:U307,$H$1:H307,H308,$Y$1:Y307,"&gt;="&amp;(Y308-5)),"")</f>
        <v>0.2</v>
      </c>
      <c r="AB308" s="2">
        <f>IFERROR(AVERAGEIFS($V$1:V307,$J$1:J307,J308,$Z$1:Z307,"&gt;="&amp;(Z308-5)),"")</f>
        <v>1.4573603460506162</v>
      </c>
      <c r="AC308" s="2">
        <f>IFERROR(AVERAGEIFS($W$1:W307,$K$1:K307,K308,$AA$1:AA307,"&gt;="&amp;(AA308-5)),"")</f>
        <v>1.0895592102212091</v>
      </c>
      <c r="AD308" s="13">
        <f>Tabela53[[#This Row],[md_exPT_H_6]]-Tabela53[[#This Row],[md_exPT_A_6]]</f>
        <v>0.3678011358294071</v>
      </c>
      <c r="AE308" s="14">
        <f>IF(Tabela53[[#This Row],[HT_Goals_H]]&gt;Tabela53[[#This Row],[HT_Goals_A]],Tabela53[[#This Row],[HT_Odds_H]]-1,-1)</f>
        <v>1.6</v>
      </c>
      <c r="AF308" s="14">
        <f>IF(Tabela53[[#This Row],[HT_Goals_H]]=Tabela53[[#This Row],[HT_Goals_A]],Tabela53[[#This Row],[HT_Odds_H]]-1,-1)</f>
        <v>-1</v>
      </c>
      <c r="AG308" s="14">
        <f>IF(Tabela53[[#This Row],[HT_Goals_H]]&lt;Tabela53[[#This Row],[HT_Goals_A]],Tabela53[[#This Row],[HT_Odds_H]]-1,-1)</f>
        <v>-1</v>
      </c>
      <c r="AH308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308" s="13">
        <f>IF(AND(Tabela53[[#This Row],[Odd_real_HHT]]&gt;2.5,Tabela53[[#This Row],[Odd_real_HHT]]&lt;3.3,Tabela53[[#This Row],[xpPT_H_HT]]&gt;1.39,Tabela53[[#This Row],[xpPT_H_HT]]&lt;1.59),1,0)</f>
        <v>1</v>
      </c>
      <c r="AJ30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8" s="28">
        <f>IF(Tabela53[[#This Row],[Método 1]]=1,0,IF(Tabela53[[#This Row],[dif_xp_H_A]]&lt;=0.354,1,IF(Tabela53[[#This Row],[dif_xp_H_A]]&gt;=0.499,1,0)))</f>
        <v>0</v>
      </c>
      <c r="AL308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308" s="29">
        <f>IF(AND(Tabela53[[#This Row],[dif_xp_H_A]]&gt;0.354,(Tabela53[[#This Row],[dif_xp_H_A]]&lt;0.499)),1,0)</f>
        <v>1</v>
      </c>
    </row>
    <row r="309" spans="1:39" x14ac:dyDescent="0.3">
      <c r="A309" s="25">
        <v>178</v>
      </c>
      <c r="B309" s="26">
        <v>1588757</v>
      </c>
      <c r="C309" s="13" t="s">
        <v>14</v>
      </c>
      <c r="D309" s="13" t="s">
        <v>56</v>
      </c>
      <c r="E309" s="27">
        <v>44762.895833333343</v>
      </c>
      <c r="F309" s="13">
        <v>18</v>
      </c>
      <c r="G309" s="13" t="s">
        <v>24</v>
      </c>
      <c r="H309" s="13" t="s">
        <v>33</v>
      </c>
      <c r="I309" s="13" t="str">
        <f>IF(Tabela53[[#This Row],[HT_Goals_A]]&lt;Tabela53[[#This Row],[HT_Goals_H]],"H",IF(Tabela53[[#This Row],[HT_Goals_A]]=Tabela53[[#This Row],[HT_Goals_H]],"D","A"))</f>
        <v>H</v>
      </c>
      <c r="J309" s="13">
        <v>1</v>
      </c>
      <c r="K309" s="13">
        <v>0</v>
      </c>
      <c r="L309" s="13">
        <v>1</v>
      </c>
      <c r="M309" s="13">
        <v>2.0499999999999998</v>
      </c>
      <c r="N309" s="13">
        <v>2.25</v>
      </c>
      <c r="O309" s="13">
        <v>6.5</v>
      </c>
      <c r="P309" s="4">
        <f>((1/'Método 3'!$M309)+(1/'Método 3'!$N309)+(1/'Método 3'!$O309)-1)</f>
        <v>8.6095476339378862E-2</v>
      </c>
      <c r="Q309" s="4">
        <f>'Método 3'!$M309*(1+'Método 3'!$P309)</f>
        <v>2.2264957264957266</v>
      </c>
      <c r="R309" s="4">
        <f>'Método 3'!$N309*(1+'Método 3'!$P309)</f>
        <v>2.4437148217636024</v>
      </c>
      <c r="S309" s="4">
        <f>'Método 3'!$O309*(1+'Método 3'!$P309)</f>
        <v>7.0596205962059626</v>
      </c>
      <c r="T309" s="4">
        <f>IF('Método 3'!$J309&gt;'Método 3'!$K309,3,IF('Método 3'!$K309='Método 3'!$J309,1,0))</f>
        <v>3</v>
      </c>
      <c r="U309" s="4">
        <f>IF('Método 3'!$J309&lt;'Método 3'!$K309,3,IF('Método 3'!$K309='Método 3'!$J309,1,0))</f>
        <v>0</v>
      </c>
      <c r="V309" s="4">
        <f>(1/'Método 3'!$Q309)*3+(1/'Método 3'!$R309)*1</f>
        <v>1.7566218809980805</v>
      </c>
      <c r="W309" s="4">
        <f>(1/'Método 3'!$S309)*3+(1/'Método 3'!$R309)*1</f>
        <v>0.83416506717850281</v>
      </c>
      <c r="X309" s="4">
        <f>COUNTIF($G$1:G308,G309)+1</f>
        <v>15</v>
      </c>
      <c r="Y309" s="4">
        <f>COUNTIF($H$1:H308,H309)+1</f>
        <v>16</v>
      </c>
      <c r="Z309" s="2">
        <f>IFERROR(AVERAGEIFS($T$1:T308,$G$1:G308,G309,$X$1:X308,"&gt;="&amp;(X309-5)),"")</f>
        <v>1.8</v>
      </c>
      <c r="AA309" s="2">
        <f>IFERROR(AVERAGEIFS($U$1:U308,$H$1:H308,H309,$Y$1:Y308,"&gt;="&amp;(Y309-5)),"")</f>
        <v>0</v>
      </c>
      <c r="AB309" s="2">
        <f>IFERROR(AVERAGEIFS($V$1:V308,$J$1:J308,J309,$Z$1:Z308,"&gt;="&amp;(Z309-5)),"")</f>
        <v>1.4579024851656572</v>
      </c>
      <c r="AC309" s="2">
        <f>IFERROR(AVERAGEIFS($W$1:W308,$K$1:K308,K309,$AA$1:AA308,"&gt;="&amp;(AA309-5)),"")</f>
        <v>1.0892303113006527</v>
      </c>
      <c r="AD309" s="13">
        <f>Tabela53[[#This Row],[md_exPT_H_6]]-Tabela53[[#This Row],[md_exPT_A_6]]</f>
        <v>0.3686721738650045</v>
      </c>
      <c r="AE309" s="14">
        <f>IF(Tabela53[[#This Row],[HT_Goals_H]]&gt;Tabela53[[#This Row],[HT_Goals_A]],Tabela53[[#This Row],[HT_Odds_H]]-1,-1)</f>
        <v>1.0499999999999998</v>
      </c>
      <c r="AF309" s="14">
        <f>IF(Tabela53[[#This Row],[HT_Goals_H]]=Tabela53[[#This Row],[HT_Goals_A]],Tabela53[[#This Row],[HT_Odds_H]]-1,-1)</f>
        <v>-1</v>
      </c>
      <c r="AG309" s="14">
        <f>IF(Tabela53[[#This Row],[HT_Goals_H]]&lt;Tabela53[[#This Row],[HT_Goals_A]],Tabela53[[#This Row],[HT_Odds_H]]-1,-1)</f>
        <v>-1</v>
      </c>
      <c r="AH30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09" s="13">
        <f>IF(AND(Tabela53[[#This Row],[Odd_real_HHT]]&gt;2.5,Tabela53[[#This Row],[Odd_real_HHT]]&lt;3.3,Tabela53[[#This Row],[xpPT_H_HT]]&gt;1.39,Tabela53[[#This Row],[xpPT_H_HT]]&lt;1.59),1,0)</f>
        <v>0</v>
      </c>
      <c r="AJ30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09" s="28">
        <f>IF(Tabela53[[#This Row],[Método 1]]=1,0,IF(Tabela53[[#This Row],[dif_xp_H_A]]&lt;=0.354,1,IF(Tabela53[[#This Row],[dif_xp_H_A]]&gt;=0.499,1,0)))</f>
        <v>0</v>
      </c>
      <c r="AL309" s="29">
        <f>IF(AND(Tabela53[[#This Row],[Método_3]]=1,Tabela53[[#This Row],[Pontos_H_HT]]=3),(Tabela53[[#This Row],[HT_Odds_H]]-1),IF(AND(Tabela53[[#This Row],[Método_3]]=1,Tabela53[[#This Row],[Pontos_H_HT]]&lt;&gt;3),(-1),0))</f>
        <v>1.0499999999999998</v>
      </c>
      <c r="AM309" s="29">
        <f>IF(AND(Tabela53[[#This Row],[dif_xp_H_A]]&gt;0.354,(Tabela53[[#This Row],[dif_xp_H_A]]&lt;0.499)),1,0)</f>
        <v>1</v>
      </c>
    </row>
    <row r="310" spans="1:39" x14ac:dyDescent="0.3">
      <c r="A310" s="25">
        <v>179</v>
      </c>
      <c r="B310" s="26">
        <v>1588762</v>
      </c>
      <c r="C310" s="13" t="s">
        <v>14</v>
      </c>
      <c r="D310" s="13" t="s">
        <v>56</v>
      </c>
      <c r="E310" s="27">
        <v>44763.791666666657</v>
      </c>
      <c r="F310" s="13">
        <v>18</v>
      </c>
      <c r="G310" s="13" t="s">
        <v>27</v>
      </c>
      <c r="H310" s="13" t="s">
        <v>22</v>
      </c>
      <c r="I310" s="13" t="str">
        <f>IF(Tabela53[[#This Row],[HT_Goals_A]]&lt;Tabela53[[#This Row],[HT_Goals_H]],"H",IF(Tabela53[[#This Row],[HT_Goals_A]]=Tabela53[[#This Row],[HT_Goals_H]],"D","A"))</f>
        <v>D</v>
      </c>
      <c r="J310" s="13">
        <v>0</v>
      </c>
      <c r="K310" s="13">
        <v>0</v>
      </c>
      <c r="L310" s="13">
        <v>0</v>
      </c>
      <c r="M310" s="13">
        <v>5</v>
      </c>
      <c r="N310" s="13">
        <v>2.0499999999999998</v>
      </c>
      <c r="O310" s="13">
        <v>2.6</v>
      </c>
      <c r="P310" s="4">
        <f>((1/'Método 3'!$M310)+(1/'Método 3'!$N310)+(1/'Método 3'!$O310)-1)</f>
        <v>7.2420262664165236E-2</v>
      </c>
      <c r="Q310" s="4">
        <f>'Método 3'!$M310*(1+'Método 3'!$P310)</f>
        <v>5.3621013133208262</v>
      </c>
      <c r="R310" s="4">
        <f>'Método 3'!$N310*(1+'Método 3'!$P310)</f>
        <v>2.1984615384615385</v>
      </c>
      <c r="S310" s="4">
        <f>'Método 3'!$O310*(1+'Método 3'!$P310)</f>
        <v>2.7882926829268295</v>
      </c>
      <c r="T310" s="4">
        <f>IF('Método 3'!$J310&gt;'Método 3'!$K310,3,IF('Método 3'!$K310='Método 3'!$J310,1,0))</f>
        <v>1</v>
      </c>
      <c r="U310" s="4">
        <f>IF('Método 3'!$J310&lt;'Método 3'!$K310,3,IF('Método 3'!$K310='Método 3'!$J310,1,0))</f>
        <v>1</v>
      </c>
      <c r="V310" s="4">
        <f>(1/'Método 3'!$Q310)*3+(1/'Método 3'!$R310)*1</f>
        <v>1.0143456962911126</v>
      </c>
      <c r="W310" s="4">
        <f>(1/'Método 3'!$S310)*3+(1/'Método 3'!$R310)*1</f>
        <v>1.5307907627711685</v>
      </c>
      <c r="X310" s="4">
        <f>COUNTIF($G$1:G309,G310)+1</f>
        <v>15</v>
      </c>
      <c r="Y310" s="4">
        <f>COUNTIF($H$1:H309,H310)+1</f>
        <v>16</v>
      </c>
      <c r="Z310" s="2">
        <f>IFERROR(AVERAGEIFS($T$1:T309,$G$1:G309,G310,$X$1:X309,"&gt;="&amp;(X310-5)),"")</f>
        <v>1.8</v>
      </c>
      <c r="AA310" s="2">
        <f>IFERROR(AVERAGEIFS($U$1:U309,$H$1:H309,H310,$Y$1:Y309,"&gt;="&amp;(Y310-5)),"")</f>
        <v>1.2</v>
      </c>
      <c r="AB310" s="2">
        <f>IFERROR(AVERAGEIFS($V$1:V309,$J$1:J309,J310,$Z$1:Z309,"&gt;="&amp;(Z310-5)),"")</f>
        <v>1.4091490993338922</v>
      </c>
      <c r="AC310" s="2">
        <f>IFERROR(AVERAGEIFS($W$1:W309,$K$1:K309,K310,$AA$1:AA309,"&gt;="&amp;(AA310-5)),"")</f>
        <v>1.0877387016859033</v>
      </c>
      <c r="AD310" s="13">
        <f>Tabela53[[#This Row],[md_exPT_H_6]]-Tabela53[[#This Row],[md_exPT_A_6]]</f>
        <v>0.32141039764798895</v>
      </c>
      <c r="AE310" s="14">
        <f>IF(Tabela53[[#This Row],[HT_Goals_H]]&gt;Tabela53[[#This Row],[HT_Goals_A]],Tabela53[[#This Row],[HT_Odds_H]]-1,-1)</f>
        <v>-1</v>
      </c>
      <c r="AF310" s="14">
        <f>IF(Tabela53[[#This Row],[HT_Goals_H]]=Tabela53[[#This Row],[HT_Goals_A]],Tabela53[[#This Row],[HT_Odds_H]]-1,-1)</f>
        <v>4</v>
      </c>
      <c r="AG310" s="14">
        <f>IF(Tabela53[[#This Row],[HT_Goals_H]]&lt;Tabela53[[#This Row],[HT_Goals_A]],Tabela53[[#This Row],[HT_Odds_H]]-1,-1)</f>
        <v>-1</v>
      </c>
      <c r="AH3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0" s="13">
        <f>IF(AND(Tabela53[[#This Row],[Odd_real_HHT]]&gt;2.5,Tabela53[[#This Row],[Odd_real_HHT]]&lt;3.3,Tabela53[[#This Row],[xpPT_H_HT]]&gt;1.39,Tabela53[[#This Row],[xpPT_H_HT]]&lt;1.59),1,0)</f>
        <v>0</v>
      </c>
      <c r="AJ310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310" s="28">
        <f>IF(Tabela53[[#This Row],[Método 1]]=1,0,IF(Tabela53[[#This Row],[dif_xp_H_A]]&lt;=0.354,1,IF(Tabela53[[#This Row],[dif_xp_H_A]]&gt;=0.499,1,0)))</f>
        <v>1</v>
      </c>
      <c r="AL31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0" s="29">
        <f>IF(AND(Tabela53[[#This Row],[dif_xp_H_A]]&gt;0.354,(Tabela53[[#This Row],[dif_xp_H_A]]&lt;0.499)),1,0)</f>
        <v>0</v>
      </c>
    </row>
    <row r="311" spans="1:39" x14ac:dyDescent="0.3">
      <c r="A311" s="25">
        <v>180</v>
      </c>
      <c r="B311" s="26">
        <v>1588754</v>
      </c>
      <c r="C311" s="13" t="s">
        <v>14</v>
      </c>
      <c r="D311" s="13" t="s">
        <v>56</v>
      </c>
      <c r="E311" s="27">
        <v>44763.833333333343</v>
      </c>
      <c r="F311" s="13">
        <v>18</v>
      </c>
      <c r="G311" s="13" t="s">
        <v>17</v>
      </c>
      <c r="H311" s="13" t="s">
        <v>16</v>
      </c>
      <c r="I311" s="13" t="str">
        <f>IF(Tabela53[[#This Row],[HT_Goals_A]]&lt;Tabela53[[#This Row],[HT_Goals_H]],"H",IF(Tabela53[[#This Row],[HT_Goals_A]]=Tabela53[[#This Row],[HT_Goals_H]],"D","A"))</f>
        <v>D</v>
      </c>
      <c r="J311" s="13">
        <v>0</v>
      </c>
      <c r="K311" s="13">
        <v>0</v>
      </c>
      <c r="L311" s="13">
        <v>0</v>
      </c>
      <c r="M311" s="13">
        <v>4.5</v>
      </c>
      <c r="N311" s="13">
        <v>2.1</v>
      </c>
      <c r="O311" s="13">
        <v>2.63</v>
      </c>
      <c r="P311" s="4">
        <f>((1/'Método 3'!$M311)+(1/'Método 3'!$N311)+(1/'Método 3'!$O311)-1)</f>
        <v>7.8640835294827571E-2</v>
      </c>
      <c r="Q311" s="4">
        <f>'Método 3'!$M311*(1+'Método 3'!$P311)</f>
        <v>4.8538837588267238</v>
      </c>
      <c r="R311" s="4">
        <f>'Método 3'!$N311*(1+'Método 3'!$P311)</f>
        <v>2.2651457541191382</v>
      </c>
      <c r="S311" s="4">
        <f>'Método 3'!$O311*(1+'Método 3'!$P311)</f>
        <v>2.8368253968253963</v>
      </c>
      <c r="T311" s="4">
        <f>IF('Método 3'!$J311&gt;'Método 3'!$K311,3,IF('Método 3'!$K311='Método 3'!$J311,1,0))</f>
        <v>1</v>
      </c>
      <c r="U311" s="4">
        <f>IF('Método 3'!$J311&lt;'Método 3'!$K311,3,IF('Método 3'!$K311='Método 3'!$J311,1,0))</f>
        <v>1</v>
      </c>
      <c r="V311" s="4">
        <f>(1/'Método 3'!$Q311)*3+(1/'Método 3'!$R311)*1</f>
        <v>1.0595344673231872</v>
      </c>
      <c r="W311" s="4">
        <f>(1/'Método 3'!$S311)*3+(1/'Método 3'!$R311)*1</f>
        <v>1.4989928379588184</v>
      </c>
      <c r="X311" s="4">
        <f>COUNTIF($G$1:G310,G311)+1</f>
        <v>16</v>
      </c>
      <c r="Y311" s="4">
        <f>COUNTIF($H$1:H310,H311)+1</f>
        <v>16</v>
      </c>
      <c r="Z311" s="2">
        <f>IFERROR(AVERAGEIFS($T$1:T310,$G$1:G310,G311,$X$1:X310,"&gt;="&amp;(X311-5)),"")</f>
        <v>0.6</v>
      </c>
      <c r="AA311" s="2">
        <f>IFERROR(AVERAGEIFS($U$1:U310,$H$1:H310,H311,$Y$1:Y310,"&gt;="&amp;(Y311-5)),"")</f>
        <v>1</v>
      </c>
      <c r="AB311" s="2">
        <f>IFERROR(AVERAGEIFS($V$1:V310,$J$1:J310,J311,$Z$1:Z310,"&gt;="&amp;(Z311-5)),"")</f>
        <v>1.4062028052813342</v>
      </c>
      <c r="AC311" s="2">
        <f>IFERROR(AVERAGEIFS($W$1:W310,$K$1:K310,K311,$AA$1:AA310,"&gt;="&amp;(AA311-5)),"")</f>
        <v>1.0903145857619805</v>
      </c>
      <c r="AD311" s="13">
        <f>Tabela53[[#This Row],[md_exPT_H_6]]-Tabela53[[#This Row],[md_exPT_A_6]]</f>
        <v>0.31588821951935375</v>
      </c>
      <c r="AE311" s="14">
        <f>IF(Tabela53[[#This Row],[HT_Goals_H]]&gt;Tabela53[[#This Row],[HT_Goals_A]],Tabela53[[#This Row],[HT_Odds_H]]-1,-1)</f>
        <v>-1</v>
      </c>
      <c r="AF311" s="14">
        <f>IF(Tabela53[[#This Row],[HT_Goals_H]]=Tabela53[[#This Row],[HT_Goals_A]],Tabela53[[#This Row],[HT_Odds_H]]-1,-1)</f>
        <v>3.5</v>
      </c>
      <c r="AG311" s="14">
        <f>IF(Tabela53[[#This Row],[HT_Goals_H]]&lt;Tabela53[[#This Row],[HT_Goals_A]],Tabela53[[#This Row],[HT_Odds_H]]-1,-1)</f>
        <v>-1</v>
      </c>
      <c r="AH31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1" s="13">
        <f>IF(AND(Tabela53[[#This Row],[Odd_real_HHT]]&gt;2.5,Tabela53[[#This Row],[Odd_real_HHT]]&lt;3.3,Tabela53[[#This Row],[xpPT_H_HT]]&gt;1.39,Tabela53[[#This Row],[xpPT_H_HT]]&lt;1.59),1,0)</f>
        <v>0</v>
      </c>
      <c r="AJ311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311" s="28">
        <f>IF(Tabela53[[#This Row],[Método 1]]=1,0,IF(Tabela53[[#This Row],[dif_xp_H_A]]&lt;=0.354,1,IF(Tabela53[[#This Row],[dif_xp_H_A]]&gt;=0.499,1,0)))</f>
        <v>1</v>
      </c>
      <c r="AL31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1" s="29">
        <f>IF(AND(Tabela53[[#This Row],[dif_xp_H_A]]&gt;0.354,(Tabela53[[#This Row],[dif_xp_H_A]]&lt;0.499)),1,0)</f>
        <v>0</v>
      </c>
    </row>
    <row r="312" spans="1:39" x14ac:dyDescent="0.3">
      <c r="A312" s="25">
        <v>181</v>
      </c>
      <c r="B312" s="26">
        <v>1588766</v>
      </c>
      <c r="C312" s="13" t="s">
        <v>14</v>
      </c>
      <c r="D312" s="13" t="s">
        <v>56</v>
      </c>
      <c r="E312" s="27">
        <v>44765.791666666657</v>
      </c>
      <c r="F312" s="13">
        <v>19</v>
      </c>
      <c r="G312" s="13" t="s">
        <v>28</v>
      </c>
      <c r="H312" s="13" t="s">
        <v>34</v>
      </c>
      <c r="I312" s="13" t="str">
        <f>IF(Tabela53[[#This Row],[HT_Goals_A]]&lt;Tabela53[[#This Row],[HT_Goals_H]],"H",IF(Tabela53[[#This Row],[HT_Goals_A]]=Tabela53[[#This Row],[HT_Goals_H]],"D","A"))</f>
        <v>D</v>
      </c>
      <c r="J312" s="13">
        <v>2</v>
      </c>
      <c r="K312" s="13">
        <v>2</v>
      </c>
      <c r="L312" s="13">
        <v>4</v>
      </c>
      <c r="M312" s="13">
        <v>2.12</v>
      </c>
      <c r="N312" s="13">
        <v>2.19</v>
      </c>
      <c r="O312" s="13">
        <v>6.8</v>
      </c>
      <c r="P312" s="4">
        <f>((1/'Método 3'!$M312)+(1/'Método 3'!$N312)+(1/'Método 3'!$O312)-1)</f>
        <v>7.5377941303168994E-2</v>
      </c>
      <c r="Q312" s="4">
        <f>'Método 3'!$M312*(1+'Método 3'!$P312)</f>
        <v>2.2798012355627182</v>
      </c>
      <c r="R312" s="4">
        <f>'Método 3'!$N312*(1+'Método 3'!$P312)</f>
        <v>2.35507769145394</v>
      </c>
      <c r="S312" s="4">
        <f>'Método 3'!$O312*(1+'Método 3'!$P312)</f>
        <v>7.3125700008615491</v>
      </c>
      <c r="T312" s="4">
        <f>IF('Método 3'!$J312&gt;'Método 3'!$K312,3,IF('Método 3'!$K312='Método 3'!$J312,1,0))</f>
        <v>1</v>
      </c>
      <c r="U312" s="4">
        <f>IF('Método 3'!$J312&lt;'Método 3'!$K312,3,IF('Método 3'!$K312='Método 3'!$J312,1,0))</f>
        <v>1</v>
      </c>
      <c r="V312" s="4">
        <f>(1/'Método 3'!$Q312)*3+(1/'Método 3'!$R312)*1</f>
        <v>1.7405186328451761</v>
      </c>
      <c r="W312" s="4">
        <f>(1/'Método 3'!$S312)*3+(1/'Método 3'!$R312)*1</f>
        <v>0.8348669250798213</v>
      </c>
      <c r="X312" s="4">
        <f>COUNTIF($G$1:G311,G312)+1</f>
        <v>16</v>
      </c>
      <c r="Y312" s="4">
        <f>COUNTIF($H$1:H311,H312)+1</f>
        <v>17</v>
      </c>
      <c r="Z312" s="2">
        <f>IFERROR(AVERAGEIFS($T$1:T311,$G$1:G311,G312,$X$1:X311,"&gt;="&amp;(X312-5)),"")</f>
        <v>2.6</v>
      </c>
      <c r="AA312" s="2">
        <f>IFERROR(AVERAGEIFS($U$1:U311,$H$1:H311,H312,$Y$1:Y311,"&gt;="&amp;(Y312-5)),"")</f>
        <v>0.4</v>
      </c>
      <c r="AB312" s="2">
        <f>IFERROR(AVERAGEIFS($V$1:V311,$J$1:J311,J312,$Z$1:Z311,"&gt;="&amp;(Z312-5)),"")</f>
        <v>1.527483973895289</v>
      </c>
      <c r="AC312" s="2">
        <f>IFERROR(AVERAGEIFS($W$1:W311,$K$1:K311,K312,$AA$1:AA311,"&gt;="&amp;(AA312-5)),"")</f>
        <v>1.1874961649953482</v>
      </c>
      <c r="AD312" s="13">
        <f>Tabela53[[#This Row],[md_exPT_H_6]]-Tabela53[[#This Row],[md_exPT_A_6]]</f>
        <v>0.33998780889994085</v>
      </c>
      <c r="AE312" s="14">
        <f>IF(Tabela53[[#This Row],[HT_Goals_H]]&gt;Tabela53[[#This Row],[HT_Goals_A]],Tabela53[[#This Row],[HT_Odds_H]]-1,-1)</f>
        <v>-1</v>
      </c>
      <c r="AF312" s="14">
        <f>IF(Tabela53[[#This Row],[HT_Goals_H]]=Tabela53[[#This Row],[HT_Goals_A]],Tabela53[[#This Row],[HT_Odds_H]]-1,-1)</f>
        <v>1.1200000000000001</v>
      </c>
      <c r="AG312" s="14">
        <f>IF(Tabela53[[#This Row],[HT_Goals_H]]&lt;Tabela53[[#This Row],[HT_Goals_A]],Tabela53[[#This Row],[HT_Odds_H]]-1,-1)</f>
        <v>-1</v>
      </c>
      <c r="AH31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2" s="13">
        <f>IF(AND(Tabela53[[#This Row],[Odd_real_HHT]]&gt;2.5,Tabela53[[#This Row],[Odd_real_HHT]]&lt;3.3,Tabela53[[#This Row],[xpPT_H_HT]]&gt;1.39,Tabela53[[#This Row],[xpPT_H_HT]]&lt;1.59),1,0)</f>
        <v>0</v>
      </c>
      <c r="AJ312" s="28">
        <f>IF(AND(Tabela53[[#This Row],[Método_2]]=1,Tabela53[[#This Row],[Pontos_H_HT]]=1),(Tabela53[[#This Row],[HT_Odds_D]]-1),IF(AND(Tabela53[[#This Row],[Método_2]]=1,Tabela53[[#This Row],[Pontos_H_HT]]&lt;&gt;1),(-1),0))</f>
        <v>1.19</v>
      </c>
      <c r="AK312" s="28">
        <f>IF(Tabela53[[#This Row],[Método 1]]=1,0,IF(Tabela53[[#This Row],[dif_xp_H_A]]&lt;=0.354,1,IF(Tabela53[[#This Row],[dif_xp_H_A]]&gt;=0.499,1,0)))</f>
        <v>1</v>
      </c>
      <c r="AL31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2" s="29">
        <f>IF(AND(Tabela53[[#This Row],[dif_xp_H_A]]&gt;0.354,(Tabela53[[#This Row],[dif_xp_H_A]]&lt;0.499)),1,0)</f>
        <v>0</v>
      </c>
    </row>
    <row r="313" spans="1:39" x14ac:dyDescent="0.3">
      <c r="A313" s="25">
        <v>182</v>
      </c>
      <c r="B313" s="26">
        <v>1588768</v>
      </c>
      <c r="C313" s="13" t="s">
        <v>14</v>
      </c>
      <c r="D313" s="13" t="s">
        <v>56</v>
      </c>
      <c r="E313" s="27">
        <v>44765.875</v>
      </c>
      <c r="F313" s="13">
        <v>19</v>
      </c>
      <c r="G313" s="13" t="s">
        <v>18</v>
      </c>
      <c r="H313" s="13" t="s">
        <v>20</v>
      </c>
      <c r="I313" s="13" t="str">
        <f>IF(Tabela53[[#This Row],[HT_Goals_A]]&lt;Tabela53[[#This Row],[HT_Goals_H]],"H",IF(Tabela53[[#This Row],[HT_Goals_A]]=Tabela53[[#This Row],[HT_Goals_H]],"D","A"))</f>
        <v>H</v>
      </c>
      <c r="J313" s="13">
        <v>1</v>
      </c>
      <c r="K313" s="13">
        <v>0</v>
      </c>
      <c r="L313" s="13">
        <v>1</v>
      </c>
      <c r="M313" s="13">
        <v>3.2</v>
      </c>
      <c r="N313" s="13">
        <v>2</v>
      </c>
      <c r="O313" s="13">
        <v>3.75</v>
      </c>
      <c r="P313" s="4">
        <f>((1/'Método 3'!$M313)+(1/'Método 3'!$N313)+(1/'Método 3'!$O313)-1)</f>
        <v>7.9166666666666607E-2</v>
      </c>
      <c r="Q313" s="4">
        <f>'Método 3'!$M313*(1+'Método 3'!$P313)</f>
        <v>3.4533333333333331</v>
      </c>
      <c r="R313" s="4">
        <f>'Método 3'!$N313*(1+'Método 3'!$P313)</f>
        <v>2.1583333333333332</v>
      </c>
      <c r="S313" s="4">
        <f>'Método 3'!$O313*(1+'Método 3'!$P313)</f>
        <v>4.046875</v>
      </c>
      <c r="T313" s="4">
        <f>IF('Método 3'!$J313&gt;'Método 3'!$K313,3,IF('Método 3'!$K313='Método 3'!$J313,1,0))</f>
        <v>3</v>
      </c>
      <c r="U313" s="4">
        <f>IF('Método 3'!$J313&lt;'Método 3'!$K313,3,IF('Método 3'!$K313='Método 3'!$J313,1,0))</f>
        <v>0</v>
      </c>
      <c r="V313" s="4">
        <f>(1/'Método 3'!$Q313)*3+(1/'Método 3'!$R313)*1</f>
        <v>1.332046332046332</v>
      </c>
      <c r="W313" s="4">
        <f>(1/'Método 3'!$S313)*3+(1/'Método 3'!$R313)*1</f>
        <v>1.2046332046332047</v>
      </c>
      <c r="X313" s="4">
        <f>COUNTIF($G$1:G312,G313)+1</f>
        <v>16</v>
      </c>
      <c r="Y313" s="4">
        <f>COUNTIF($H$1:H312,H313)+1</f>
        <v>16</v>
      </c>
      <c r="Z313" s="2">
        <f>IFERROR(AVERAGEIFS($T$1:T312,$G$1:G312,G313,$X$1:X312,"&gt;="&amp;(X313-5)),"")</f>
        <v>1.2</v>
      </c>
      <c r="AA313" s="2">
        <f>IFERROR(AVERAGEIFS($U$1:U312,$H$1:H312,H313,$Y$1:Y312,"&gt;="&amp;(Y313-5)),"")</f>
        <v>1.2</v>
      </c>
      <c r="AB313" s="2">
        <f>IFERROR(AVERAGEIFS($V$1:V312,$J$1:J312,J313,$Z$1:Z312,"&gt;="&amp;(Z313-5)),"")</f>
        <v>1.4606430300815509</v>
      </c>
      <c r="AC313" s="2">
        <f>IFERROR(AVERAGEIFS($W$1:W312,$K$1:K312,K313,$AA$1:AA312,"&gt;="&amp;(AA313-5)),"")</f>
        <v>1.0926768877978004</v>
      </c>
      <c r="AD313" s="13">
        <f>Tabela53[[#This Row],[md_exPT_H_6]]-Tabela53[[#This Row],[md_exPT_A_6]]</f>
        <v>0.36796614228375057</v>
      </c>
      <c r="AE313" s="14">
        <f>IF(Tabela53[[#This Row],[HT_Goals_H]]&gt;Tabela53[[#This Row],[HT_Goals_A]],Tabela53[[#This Row],[HT_Odds_H]]-1,-1)</f>
        <v>2.2000000000000002</v>
      </c>
      <c r="AF313" s="14">
        <f>IF(Tabela53[[#This Row],[HT_Goals_H]]=Tabela53[[#This Row],[HT_Goals_A]],Tabela53[[#This Row],[HT_Odds_H]]-1,-1)</f>
        <v>-1</v>
      </c>
      <c r="AG313" s="14">
        <f>IF(Tabela53[[#This Row],[HT_Goals_H]]&lt;Tabela53[[#This Row],[HT_Goals_A]],Tabela53[[#This Row],[HT_Odds_H]]-1,-1)</f>
        <v>-1</v>
      </c>
      <c r="AH31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3" s="13">
        <f>IF(AND(Tabela53[[#This Row],[Odd_real_HHT]]&gt;2.5,Tabela53[[#This Row],[Odd_real_HHT]]&lt;3.3,Tabela53[[#This Row],[xpPT_H_HT]]&gt;1.39,Tabela53[[#This Row],[xpPT_H_HT]]&lt;1.59),1,0)</f>
        <v>0</v>
      </c>
      <c r="AJ31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3" s="28">
        <f>IF(Tabela53[[#This Row],[Método 1]]=1,0,IF(Tabela53[[#This Row],[dif_xp_H_A]]&lt;=0.354,1,IF(Tabela53[[#This Row],[dif_xp_H_A]]&gt;=0.499,1,0)))</f>
        <v>0</v>
      </c>
      <c r="AL313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313" s="29">
        <f>IF(AND(Tabela53[[#This Row],[dif_xp_H_A]]&gt;0.354,(Tabela53[[#This Row],[dif_xp_H_A]]&lt;0.499)),1,0)</f>
        <v>1</v>
      </c>
    </row>
    <row r="314" spans="1:39" x14ac:dyDescent="0.3">
      <c r="A314" s="25">
        <v>183</v>
      </c>
      <c r="B314" s="26">
        <v>1588772</v>
      </c>
      <c r="C314" s="13" t="s">
        <v>14</v>
      </c>
      <c r="D314" s="13" t="s">
        <v>56</v>
      </c>
      <c r="E314" s="27">
        <v>44766.458333333343</v>
      </c>
      <c r="F314" s="13">
        <v>19</v>
      </c>
      <c r="G314" s="13" t="s">
        <v>59</v>
      </c>
      <c r="H314" s="13" t="s">
        <v>23</v>
      </c>
      <c r="I314" s="13" t="str">
        <f>IF(Tabela53[[#This Row],[HT_Goals_A]]&lt;Tabela53[[#This Row],[HT_Goals_H]],"H",IF(Tabela53[[#This Row],[HT_Goals_A]]=Tabela53[[#This Row],[HT_Goals_H]],"D","A"))</f>
        <v>D</v>
      </c>
      <c r="J314" s="13">
        <v>0</v>
      </c>
      <c r="K314" s="13">
        <v>0</v>
      </c>
      <c r="L314" s="13">
        <v>0</v>
      </c>
      <c r="M314" s="13">
        <v>4.33</v>
      </c>
      <c r="N314" s="13">
        <v>2.25</v>
      </c>
      <c r="O314" s="13">
        <v>2.5</v>
      </c>
      <c r="P314" s="4">
        <f>((1/'Método 3'!$M314)+(1/'Método 3'!$N314)+(1/'Método 3'!$O314)-1)</f>
        <v>7.5391326661534475E-2</v>
      </c>
      <c r="Q314" s="4">
        <f>'Método 3'!$M314*(1+'Método 3'!$P314)</f>
        <v>4.6564444444444444</v>
      </c>
      <c r="R314" s="4">
        <f>'Método 3'!$N314*(1+'Método 3'!$P314)</f>
        <v>2.4196304849884527</v>
      </c>
      <c r="S314" s="4">
        <f>'Método 3'!$O314*(1+'Método 3'!$P314)</f>
        <v>2.6884783166538364</v>
      </c>
      <c r="T314" s="4">
        <f>IF('Método 3'!$J314&gt;'Método 3'!$K314,3,IF('Método 3'!$K314='Método 3'!$J314,1,0))</f>
        <v>1</v>
      </c>
      <c r="U314" s="4">
        <f>IF('Método 3'!$J314&lt;'Método 3'!$K314,3,IF('Método 3'!$K314='Método 3'!$J314,1,0))</f>
        <v>1</v>
      </c>
      <c r="V314" s="4">
        <f>(1/'Método 3'!$Q314)*3+(1/'Método 3'!$R314)*1</f>
        <v>1.0575546435048202</v>
      </c>
      <c r="W314" s="4">
        <f>(1/'Método 3'!$S314)*3+(1/'Método 3'!$R314)*1</f>
        <v>1.5291591104323756</v>
      </c>
      <c r="X314" s="4">
        <f>COUNTIF($G$1:G313,G314)+1</f>
        <v>10</v>
      </c>
      <c r="Y314" s="4">
        <f>COUNTIF($H$1:H313,H314)+1</f>
        <v>16</v>
      </c>
      <c r="Z314" s="2">
        <f>IFERROR(AVERAGEIFS($T$1:T313,$G$1:G313,G314,$X$1:X313,"&gt;="&amp;(X314-5)),"")</f>
        <v>2.4</v>
      </c>
      <c r="AA314" s="2">
        <f>IFERROR(AVERAGEIFS($U$1:U313,$H$1:H313,H314,$Y$1:Y313,"&gt;="&amp;(Y314-5)),"")</f>
        <v>0.8</v>
      </c>
      <c r="AB314" s="2">
        <f>IFERROR(AVERAGEIFS($V$1:V313,$J$1:J313,J314,$Z$1:Z313,"&gt;="&amp;(Z314-5)),"")</f>
        <v>1.4036348916668293</v>
      </c>
      <c r="AC314" s="2">
        <f>IFERROR(AVERAGEIFS($W$1:W313,$K$1:K313,K314,$AA$1:AA313,"&gt;="&amp;(AA314-5)),"")</f>
        <v>1.0933203149060498</v>
      </c>
      <c r="AD314" s="13">
        <f>Tabela53[[#This Row],[md_exPT_H_6]]-Tabela53[[#This Row],[md_exPT_A_6]]</f>
        <v>0.31031457676077956</v>
      </c>
      <c r="AE314" s="14">
        <f>IF(Tabela53[[#This Row],[HT_Goals_H]]&gt;Tabela53[[#This Row],[HT_Goals_A]],Tabela53[[#This Row],[HT_Odds_H]]-1,-1)</f>
        <v>-1</v>
      </c>
      <c r="AF314" s="14">
        <f>IF(Tabela53[[#This Row],[HT_Goals_H]]=Tabela53[[#This Row],[HT_Goals_A]],Tabela53[[#This Row],[HT_Odds_H]]-1,-1)</f>
        <v>3.33</v>
      </c>
      <c r="AG314" s="14">
        <f>IF(Tabela53[[#This Row],[HT_Goals_H]]&lt;Tabela53[[#This Row],[HT_Goals_A]],Tabela53[[#This Row],[HT_Odds_H]]-1,-1)</f>
        <v>-1</v>
      </c>
      <c r="AH31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4" s="13">
        <f>IF(AND(Tabela53[[#This Row],[Odd_real_HHT]]&gt;2.5,Tabela53[[#This Row],[Odd_real_HHT]]&lt;3.3,Tabela53[[#This Row],[xpPT_H_HT]]&gt;1.39,Tabela53[[#This Row],[xpPT_H_HT]]&lt;1.59),1,0)</f>
        <v>0</v>
      </c>
      <c r="AJ314" s="28">
        <f>IF(AND(Tabela53[[#This Row],[Método_2]]=1,Tabela53[[#This Row],[Pontos_H_HT]]=1),(Tabela53[[#This Row],[HT_Odds_D]]-1),IF(AND(Tabela53[[#This Row],[Método_2]]=1,Tabela53[[#This Row],[Pontos_H_HT]]&lt;&gt;1),(-1),0))</f>
        <v>1.25</v>
      </c>
      <c r="AK314" s="28">
        <f>IF(Tabela53[[#This Row],[Método 1]]=1,0,IF(Tabela53[[#This Row],[dif_xp_H_A]]&lt;=0.354,1,IF(Tabela53[[#This Row],[dif_xp_H_A]]&gt;=0.499,1,0)))</f>
        <v>1</v>
      </c>
      <c r="AL31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4" s="29">
        <f>IF(AND(Tabela53[[#This Row],[dif_xp_H_A]]&gt;0.354,(Tabela53[[#This Row],[dif_xp_H_A]]&lt;0.499)),1,0)</f>
        <v>0</v>
      </c>
    </row>
    <row r="315" spans="1:39" x14ac:dyDescent="0.3">
      <c r="A315" s="25">
        <v>184</v>
      </c>
      <c r="B315" s="26">
        <v>1588765</v>
      </c>
      <c r="C315" s="13" t="s">
        <v>14</v>
      </c>
      <c r="D315" s="13" t="s">
        <v>56</v>
      </c>
      <c r="E315" s="27">
        <v>44766.666666666657</v>
      </c>
      <c r="F315" s="13">
        <v>19</v>
      </c>
      <c r="G315" s="13" t="s">
        <v>26</v>
      </c>
      <c r="H315" s="13" t="s">
        <v>19</v>
      </c>
      <c r="I315" s="13" t="str">
        <f>IF(Tabela53[[#This Row],[HT_Goals_A]]&lt;Tabela53[[#This Row],[HT_Goals_H]],"H",IF(Tabela53[[#This Row],[HT_Goals_A]]=Tabela53[[#This Row],[HT_Goals_H]],"D","A"))</f>
        <v>D</v>
      </c>
      <c r="J315" s="13">
        <v>0</v>
      </c>
      <c r="K315" s="13">
        <v>0</v>
      </c>
      <c r="L315" s="13">
        <v>0</v>
      </c>
      <c r="M315" s="13">
        <v>2.7</v>
      </c>
      <c r="N315" s="13">
        <v>2.1</v>
      </c>
      <c r="O315" s="13">
        <v>4.33</v>
      </c>
      <c r="P315" s="4">
        <f>((1/'Método 3'!$M315)+(1/'Método 3'!$N315)+(1/'Método 3'!$O315)-1)</f>
        <v>7.7507728777936657E-2</v>
      </c>
      <c r="Q315" s="4">
        <f>'Método 3'!$M315*(1+'Método 3'!$P315)</f>
        <v>2.9092708677004291</v>
      </c>
      <c r="R315" s="4">
        <f>'Método 3'!$N315*(1+'Método 3'!$P315)</f>
        <v>2.2627662304336669</v>
      </c>
      <c r="S315" s="4">
        <f>'Método 3'!$O315*(1+'Método 3'!$P315)</f>
        <v>4.6656084656084662</v>
      </c>
      <c r="T315" s="4">
        <f>IF('Método 3'!$J315&gt;'Método 3'!$K315,3,IF('Método 3'!$K315='Método 3'!$J315,1,0))</f>
        <v>1</v>
      </c>
      <c r="U315" s="4">
        <f>IF('Método 3'!$J315&lt;'Método 3'!$K315,3,IF('Método 3'!$K315='Método 3'!$J315,1,0))</f>
        <v>1</v>
      </c>
      <c r="V315" s="4">
        <f>(1/'Método 3'!$Q315)*3+(1/'Método 3'!$R315)*1</f>
        <v>1.4731231571784984</v>
      </c>
      <c r="W315" s="4">
        <f>(1/'Método 3'!$S315)*3+(1/'Método 3'!$R315)*1</f>
        <v>1.0849398956679517</v>
      </c>
      <c r="X315" s="4">
        <f>COUNTIF($G$1:G314,G315)+1</f>
        <v>16</v>
      </c>
      <c r="Y315" s="4">
        <f>COUNTIF($H$1:H314,H315)+1</f>
        <v>15</v>
      </c>
      <c r="Z315" s="2">
        <f>IFERROR(AVERAGEIFS($T$1:T314,$G$1:G314,G315,$X$1:X314,"&gt;="&amp;(X315-5)),"")</f>
        <v>2.4</v>
      </c>
      <c r="AA315" s="2">
        <f>IFERROR(AVERAGEIFS($U$1:U314,$H$1:H314,H315,$Y$1:Y314,"&gt;="&amp;(Y315-5)),"")</f>
        <v>1.4</v>
      </c>
      <c r="AB315" s="2">
        <f>IFERROR(AVERAGEIFS($V$1:V314,$J$1:J314,J315,$Z$1:Z314,"&gt;="&amp;(Z315-5)),"")</f>
        <v>1.4010901839597558</v>
      </c>
      <c r="AC315" s="2">
        <f>IFERROR(AVERAGEIFS($W$1:W314,$K$1:K314,K315,$AA$1:AA314,"&gt;="&amp;(AA315-5)),"")</f>
        <v>1.0958108223090575</v>
      </c>
      <c r="AD315" s="13">
        <f>Tabela53[[#This Row],[md_exPT_H_6]]-Tabela53[[#This Row],[md_exPT_A_6]]</f>
        <v>0.30527936165069836</v>
      </c>
      <c r="AE315" s="14">
        <f>IF(Tabela53[[#This Row],[HT_Goals_H]]&gt;Tabela53[[#This Row],[HT_Goals_A]],Tabela53[[#This Row],[HT_Odds_H]]-1,-1)</f>
        <v>-1</v>
      </c>
      <c r="AF315" s="14">
        <f>IF(Tabela53[[#This Row],[HT_Goals_H]]=Tabela53[[#This Row],[HT_Goals_A]],Tabela53[[#This Row],[HT_Odds_H]]-1,-1)</f>
        <v>1.7000000000000002</v>
      </c>
      <c r="AG315" s="14">
        <f>IF(Tabela53[[#This Row],[HT_Goals_H]]&lt;Tabela53[[#This Row],[HT_Goals_A]],Tabela53[[#This Row],[HT_Odds_H]]-1,-1)</f>
        <v>-1</v>
      </c>
      <c r="AH31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15" s="13">
        <f>IF(AND(Tabela53[[#This Row],[Odd_real_HHT]]&gt;2.5,Tabela53[[#This Row],[Odd_real_HHT]]&lt;3.3,Tabela53[[#This Row],[xpPT_H_HT]]&gt;1.39,Tabela53[[#This Row],[xpPT_H_HT]]&lt;1.59),1,0)</f>
        <v>1</v>
      </c>
      <c r="AJ31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5" s="28">
        <f>IF(Tabela53[[#This Row],[Método 1]]=1,0,IF(Tabela53[[#This Row],[dif_xp_H_A]]&lt;=0.354,1,IF(Tabela53[[#This Row],[dif_xp_H_A]]&gt;=0.499,1,0)))</f>
        <v>0</v>
      </c>
      <c r="AL31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5" s="29">
        <f>IF(AND(Tabela53[[#This Row],[dif_xp_H_A]]&gt;0.354,(Tabela53[[#This Row],[dif_xp_H_A]]&lt;0.499)),1,0)</f>
        <v>0</v>
      </c>
    </row>
    <row r="316" spans="1:39" x14ac:dyDescent="0.3">
      <c r="A316" s="25">
        <v>185</v>
      </c>
      <c r="B316" s="26">
        <v>1588767</v>
      </c>
      <c r="C316" s="13" t="s">
        <v>14</v>
      </c>
      <c r="D316" s="13" t="s">
        <v>56</v>
      </c>
      <c r="E316" s="27">
        <v>44766.666666666657</v>
      </c>
      <c r="F316" s="13">
        <v>19</v>
      </c>
      <c r="G316" s="13" t="s">
        <v>16</v>
      </c>
      <c r="H316" s="13" t="s">
        <v>30</v>
      </c>
      <c r="I316" s="13" t="str">
        <f>IF(Tabela53[[#This Row],[HT_Goals_A]]&lt;Tabela53[[#This Row],[HT_Goals_H]],"H",IF(Tabela53[[#This Row],[HT_Goals_A]]=Tabela53[[#This Row],[HT_Goals_H]],"D","A"))</f>
        <v>H</v>
      </c>
      <c r="J316" s="13">
        <v>1</v>
      </c>
      <c r="K316" s="13">
        <v>0</v>
      </c>
      <c r="L316" s="13">
        <v>1</v>
      </c>
      <c r="M316" s="13">
        <v>2.1</v>
      </c>
      <c r="N316" s="13">
        <v>2.2999999999999998</v>
      </c>
      <c r="O316" s="13">
        <v>6</v>
      </c>
      <c r="P316" s="4">
        <f>((1/'Método 3'!$M316)+(1/'Método 3'!$N316)+(1/'Método 3'!$O316)-1)</f>
        <v>7.7639751552795122E-2</v>
      </c>
      <c r="Q316" s="4">
        <f>'Método 3'!$M316*(1+'Método 3'!$P316)</f>
        <v>2.2630434782608697</v>
      </c>
      <c r="R316" s="4">
        <f>'Método 3'!$N316*(1+'Método 3'!$P316)</f>
        <v>2.4785714285714286</v>
      </c>
      <c r="S316" s="4">
        <f>'Método 3'!$O316*(1+'Método 3'!$P316)</f>
        <v>6.4658385093167707</v>
      </c>
      <c r="T316" s="4">
        <f>IF('Método 3'!$J316&gt;'Método 3'!$K316,3,IF('Método 3'!$K316='Método 3'!$J316,1,0))</f>
        <v>3</v>
      </c>
      <c r="U316" s="4">
        <f>IF('Método 3'!$J316&lt;'Método 3'!$K316,3,IF('Método 3'!$K316='Método 3'!$J316,1,0))</f>
        <v>0</v>
      </c>
      <c r="V316" s="4">
        <f>(1/'Método 3'!$Q316)*3+(1/'Método 3'!$R316)*1</f>
        <v>1.7291066282420748</v>
      </c>
      <c r="W316" s="4">
        <f>(1/'Método 3'!$S316)*3+(1/'Método 3'!$R316)*1</f>
        <v>0.86743515850144082</v>
      </c>
      <c r="X316" s="4">
        <f>COUNTIF($G$1:G315,G316)+1</f>
        <v>16</v>
      </c>
      <c r="Y316" s="4">
        <f>COUNTIF($H$1:H315,H316)+1</f>
        <v>17</v>
      </c>
      <c r="Z316" s="2">
        <f>IFERROR(AVERAGEIFS($T$1:T315,$G$1:G315,G316,$X$1:X315,"&gt;="&amp;(X316-5)),"")</f>
        <v>1.6</v>
      </c>
      <c r="AA316" s="2">
        <f>IFERROR(AVERAGEIFS($U$1:U315,$H$1:H315,H316,$Y$1:Y315,"&gt;="&amp;(Y316-5)),"")</f>
        <v>1</v>
      </c>
      <c r="AB316" s="2">
        <f>IFERROR(AVERAGEIFS($V$1:V315,$J$1:J315,J316,$Z$1:Z315,"&gt;="&amp;(Z316-5)),"")</f>
        <v>1.4594739691903218</v>
      </c>
      <c r="AC316" s="2">
        <f>IFERROR(AVERAGEIFS($W$1:W315,$K$1:K315,K316,$AA$1:AA315,"&gt;="&amp;(AA316-5)),"")</f>
        <v>1.0957490556804148</v>
      </c>
      <c r="AD316" s="13">
        <f>Tabela53[[#This Row],[md_exPT_H_6]]-Tabela53[[#This Row],[md_exPT_A_6]]</f>
        <v>0.36372491350990699</v>
      </c>
      <c r="AE316" s="14">
        <f>IF(Tabela53[[#This Row],[HT_Goals_H]]&gt;Tabela53[[#This Row],[HT_Goals_A]],Tabela53[[#This Row],[HT_Odds_H]]-1,-1)</f>
        <v>1.1000000000000001</v>
      </c>
      <c r="AF316" s="14">
        <f>IF(Tabela53[[#This Row],[HT_Goals_H]]=Tabela53[[#This Row],[HT_Goals_A]],Tabela53[[#This Row],[HT_Odds_H]]-1,-1)</f>
        <v>-1</v>
      </c>
      <c r="AG316" s="14">
        <f>IF(Tabela53[[#This Row],[HT_Goals_H]]&lt;Tabela53[[#This Row],[HT_Goals_A]],Tabela53[[#This Row],[HT_Odds_H]]-1,-1)</f>
        <v>-1</v>
      </c>
      <c r="AH31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6" s="13">
        <f>IF(AND(Tabela53[[#This Row],[Odd_real_HHT]]&gt;2.5,Tabela53[[#This Row],[Odd_real_HHT]]&lt;3.3,Tabela53[[#This Row],[xpPT_H_HT]]&gt;1.39,Tabela53[[#This Row],[xpPT_H_HT]]&lt;1.59),1,0)</f>
        <v>0</v>
      </c>
      <c r="AJ31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6" s="28">
        <f>IF(Tabela53[[#This Row],[Método 1]]=1,0,IF(Tabela53[[#This Row],[dif_xp_H_A]]&lt;=0.354,1,IF(Tabela53[[#This Row],[dif_xp_H_A]]&gt;=0.499,1,0)))</f>
        <v>0</v>
      </c>
      <c r="AL316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316" s="29">
        <f>IF(AND(Tabela53[[#This Row],[dif_xp_H_A]]&gt;0.354,(Tabela53[[#This Row],[dif_xp_H_A]]&lt;0.499)),1,0)</f>
        <v>1</v>
      </c>
    </row>
    <row r="317" spans="1:39" x14ac:dyDescent="0.3">
      <c r="A317" s="25">
        <v>186</v>
      </c>
      <c r="B317" s="26">
        <v>1588769</v>
      </c>
      <c r="C317" s="13" t="s">
        <v>14</v>
      </c>
      <c r="D317" s="13" t="s">
        <v>56</v>
      </c>
      <c r="E317" s="27">
        <v>44766.666666666657</v>
      </c>
      <c r="F317" s="13">
        <v>19</v>
      </c>
      <c r="G317" s="13" t="s">
        <v>60</v>
      </c>
      <c r="H317" s="13" t="s">
        <v>58</v>
      </c>
      <c r="I317" s="13" t="str">
        <f>IF(Tabela53[[#This Row],[HT_Goals_A]]&lt;Tabela53[[#This Row],[HT_Goals_H]],"H",IF(Tabela53[[#This Row],[HT_Goals_A]]=Tabela53[[#This Row],[HT_Goals_H]],"D","A"))</f>
        <v>D</v>
      </c>
      <c r="J317" s="13">
        <v>0</v>
      </c>
      <c r="K317" s="13">
        <v>0</v>
      </c>
      <c r="L317" s="13">
        <v>0</v>
      </c>
      <c r="M317" s="13">
        <v>3.4</v>
      </c>
      <c r="N317" s="13">
        <v>1.95</v>
      </c>
      <c r="O317" s="13">
        <v>3.75</v>
      </c>
      <c r="P317" s="4">
        <f>((1/'Método 3'!$M317)+(1/'Método 3'!$N317)+(1/'Método 3'!$O317)-1)</f>
        <v>7.3604826546002977E-2</v>
      </c>
      <c r="Q317" s="4">
        <f>'Método 3'!$M317*(1+'Método 3'!$P317)</f>
        <v>3.6502564102564099</v>
      </c>
      <c r="R317" s="4">
        <f>'Método 3'!$N317*(1+'Método 3'!$P317)</f>
        <v>2.0935294117647056</v>
      </c>
      <c r="S317" s="4">
        <f>'Método 3'!$O317*(1+'Método 3'!$P317)</f>
        <v>4.0260180995475112</v>
      </c>
      <c r="T317" s="4">
        <f>IF('Método 3'!$J317&gt;'Método 3'!$K317,3,IF('Método 3'!$K317='Método 3'!$J317,1,0))</f>
        <v>1</v>
      </c>
      <c r="U317" s="4">
        <f>IF('Método 3'!$J317&lt;'Método 3'!$K317,3,IF('Método 3'!$K317='Método 3'!$J317,1,0))</f>
        <v>1</v>
      </c>
      <c r="V317" s="4">
        <f>(1/'Método 3'!$Q317)*3+(1/'Método 3'!$R317)*1</f>
        <v>1.2995223377353191</v>
      </c>
      <c r="W317" s="4">
        <f>(1/'Método 3'!$S317)*3+(1/'Método 3'!$R317)*1</f>
        <v>1.2228153975835909</v>
      </c>
      <c r="X317" s="4">
        <f>COUNTIF($G$1:G316,G317)+1</f>
        <v>10</v>
      </c>
      <c r="Y317" s="4">
        <f>COUNTIF($H$1:H316,H317)+1</f>
        <v>10</v>
      </c>
      <c r="Z317" s="2">
        <f>IFERROR(AVERAGEIFS($T$1:T316,$G$1:G316,G317,$X$1:X316,"&gt;="&amp;(X317-5)),"")</f>
        <v>1.6</v>
      </c>
      <c r="AA317" s="2">
        <f>IFERROR(AVERAGEIFS($U$1:U316,$H$1:H316,H317,$Y$1:Y316,"&gt;="&amp;(Y317-5)),"")</f>
        <v>2</v>
      </c>
      <c r="AB317" s="2">
        <f>IFERROR(AVERAGEIFS($V$1:V316,$J$1:J316,J317,$Z$1:Z316,"&gt;="&amp;(Z317-5)),"")</f>
        <v>1.40161597208544</v>
      </c>
      <c r="AC317" s="2">
        <f>IFERROR(AVERAGEIFS($W$1:W316,$K$1:K316,K317,$AA$1:AA316,"&gt;="&amp;(AA317-5)),"")</f>
        <v>1.0944591466568048</v>
      </c>
      <c r="AD317" s="13">
        <f>Tabela53[[#This Row],[md_exPT_H_6]]-Tabela53[[#This Row],[md_exPT_A_6]]</f>
        <v>0.30715682542863521</v>
      </c>
      <c r="AE317" s="14">
        <f>IF(Tabela53[[#This Row],[HT_Goals_H]]&gt;Tabela53[[#This Row],[HT_Goals_A]],Tabela53[[#This Row],[HT_Odds_H]]-1,-1)</f>
        <v>-1</v>
      </c>
      <c r="AF317" s="14">
        <f>IF(Tabela53[[#This Row],[HT_Goals_H]]=Tabela53[[#This Row],[HT_Goals_A]],Tabela53[[#This Row],[HT_Odds_H]]-1,-1)</f>
        <v>2.4</v>
      </c>
      <c r="AG317" s="14">
        <f>IF(Tabela53[[#This Row],[HT_Goals_H]]&lt;Tabela53[[#This Row],[HT_Goals_A]],Tabela53[[#This Row],[HT_Odds_H]]-1,-1)</f>
        <v>-1</v>
      </c>
      <c r="AH31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7" s="13">
        <f>IF(AND(Tabela53[[#This Row],[Odd_real_HHT]]&gt;2.5,Tabela53[[#This Row],[Odd_real_HHT]]&lt;3.3,Tabela53[[#This Row],[xpPT_H_HT]]&gt;1.39,Tabela53[[#This Row],[xpPT_H_HT]]&lt;1.59),1,0)</f>
        <v>0</v>
      </c>
      <c r="AJ317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317" s="28">
        <f>IF(Tabela53[[#This Row],[Método 1]]=1,0,IF(Tabela53[[#This Row],[dif_xp_H_A]]&lt;=0.354,1,IF(Tabela53[[#This Row],[dif_xp_H_A]]&gt;=0.499,1,0)))</f>
        <v>1</v>
      </c>
      <c r="AL31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7" s="29">
        <f>IF(AND(Tabela53[[#This Row],[dif_xp_H_A]]&gt;0.354,(Tabela53[[#This Row],[dif_xp_H_A]]&lt;0.499)),1,0)</f>
        <v>0</v>
      </c>
    </row>
    <row r="318" spans="1:39" x14ac:dyDescent="0.3">
      <c r="A318" s="25">
        <v>187</v>
      </c>
      <c r="B318" s="26">
        <v>1588771</v>
      </c>
      <c r="C318" s="13" t="s">
        <v>14</v>
      </c>
      <c r="D318" s="13" t="s">
        <v>56</v>
      </c>
      <c r="E318" s="27">
        <v>44766.75</v>
      </c>
      <c r="F318" s="13">
        <v>19</v>
      </c>
      <c r="G318" s="13" t="s">
        <v>57</v>
      </c>
      <c r="H318" s="13" t="s">
        <v>17</v>
      </c>
      <c r="I318" s="13" t="str">
        <f>IF(Tabela53[[#This Row],[HT_Goals_A]]&lt;Tabela53[[#This Row],[HT_Goals_H]],"H",IF(Tabela53[[#This Row],[HT_Goals_A]]=Tabela53[[#This Row],[HT_Goals_H]],"D","A"))</f>
        <v>A</v>
      </c>
      <c r="J318" s="13">
        <v>0</v>
      </c>
      <c r="K318" s="13">
        <v>1</v>
      </c>
      <c r="L318" s="13">
        <v>1</v>
      </c>
      <c r="M318" s="13">
        <v>2.65</v>
      </c>
      <c r="N318" s="13">
        <v>2.1</v>
      </c>
      <c r="O318" s="13">
        <v>4.5</v>
      </c>
      <c r="P318" s="4">
        <f>((1/'Método 3'!$M318)+(1/'Método 3'!$N318)+(1/'Método 3'!$O318)-1)</f>
        <v>7.5771188978736248E-2</v>
      </c>
      <c r="Q318" s="4">
        <f>'Método 3'!$M318*(1+'Método 3'!$P318)</f>
        <v>2.8507936507936509</v>
      </c>
      <c r="R318" s="4">
        <f>'Método 3'!$N318*(1+'Método 3'!$P318)</f>
        <v>2.2591194968553463</v>
      </c>
      <c r="S318" s="4">
        <f>'Método 3'!$O318*(1+'Método 3'!$P318)</f>
        <v>4.8409703504043131</v>
      </c>
      <c r="T318" s="4">
        <f>IF('Método 3'!$J318&gt;'Método 3'!$K318,3,IF('Método 3'!$K318='Método 3'!$J318,1,0))</f>
        <v>0</v>
      </c>
      <c r="U318" s="4">
        <f>IF('Método 3'!$J318&lt;'Método 3'!$K318,3,IF('Método 3'!$K318='Método 3'!$J318,1,0))</f>
        <v>3</v>
      </c>
      <c r="V318" s="4">
        <f>(1/'Método 3'!$Q318)*3+(1/'Método 3'!$R318)*1</f>
        <v>1.4949888641425388</v>
      </c>
      <c r="W318" s="4">
        <f>(1/'Método 3'!$S318)*3+(1/'Método 3'!$R318)*1</f>
        <v>1.062360801781737</v>
      </c>
      <c r="X318" s="4">
        <f>COUNTIF($G$1:G317,G318)+1</f>
        <v>10</v>
      </c>
      <c r="Y318" s="4">
        <f>COUNTIF($H$1:H317,H318)+1</f>
        <v>16</v>
      </c>
      <c r="Z318" s="2">
        <f>IFERROR(AVERAGEIFS($T$1:T317,$G$1:G317,G318,$X$1:X317,"&gt;="&amp;(X318-5)),"")</f>
        <v>0.6</v>
      </c>
      <c r="AA318" s="2">
        <f>IFERROR(AVERAGEIFS($U$1:U317,$H$1:H317,H318,$Y$1:Y317,"&gt;="&amp;(Y318-5)),"")</f>
        <v>0.4</v>
      </c>
      <c r="AB318" s="2">
        <f>IFERROR(AVERAGEIFS($V$1:V317,$J$1:J317,J318,$Z$1:Z317,"&gt;="&amp;(Z318-5)),"")</f>
        <v>1.4008761631408739</v>
      </c>
      <c r="AC318" s="2">
        <f>IFERROR(AVERAGEIFS($W$1:W317,$K$1:K317,K318,$AA$1:AA317,"&gt;="&amp;(AA318-5)),"")</f>
        <v>1.1327640907332142</v>
      </c>
      <c r="AD318" s="13">
        <f>Tabela53[[#This Row],[md_exPT_H_6]]-Tabela53[[#This Row],[md_exPT_A_6]]</f>
        <v>0.26811207240765977</v>
      </c>
      <c r="AE318" s="14">
        <f>IF(Tabela53[[#This Row],[HT_Goals_H]]&gt;Tabela53[[#This Row],[HT_Goals_A]],Tabela53[[#This Row],[HT_Odds_H]]-1,-1)</f>
        <v>-1</v>
      </c>
      <c r="AF318" s="14">
        <f>IF(Tabela53[[#This Row],[HT_Goals_H]]=Tabela53[[#This Row],[HT_Goals_A]],Tabela53[[#This Row],[HT_Odds_H]]-1,-1)</f>
        <v>-1</v>
      </c>
      <c r="AG318" s="14">
        <f>IF(Tabela53[[#This Row],[HT_Goals_H]]&lt;Tabela53[[#This Row],[HT_Goals_A]],Tabela53[[#This Row],[HT_Odds_H]]-1,-1)</f>
        <v>1.65</v>
      </c>
      <c r="AH31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18" s="13">
        <f>IF(AND(Tabela53[[#This Row],[Odd_real_HHT]]&gt;2.5,Tabela53[[#This Row],[Odd_real_HHT]]&lt;3.3,Tabela53[[#This Row],[xpPT_H_HT]]&gt;1.39,Tabela53[[#This Row],[xpPT_H_HT]]&lt;1.59),1,0)</f>
        <v>1</v>
      </c>
      <c r="AJ31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8" s="28">
        <f>IF(Tabela53[[#This Row],[Método 1]]=1,0,IF(Tabela53[[#This Row],[dif_xp_H_A]]&lt;=0.354,1,IF(Tabela53[[#This Row],[dif_xp_H_A]]&gt;=0.499,1,0)))</f>
        <v>0</v>
      </c>
      <c r="AL31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18" s="29">
        <f>IF(AND(Tabela53[[#This Row],[dif_xp_H_A]]&gt;0.354,(Tabela53[[#This Row],[dif_xp_H_A]]&lt;0.499)),1,0)</f>
        <v>0</v>
      </c>
    </row>
    <row r="319" spans="1:39" x14ac:dyDescent="0.3">
      <c r="A319" s="25">
        <v>188</v>
      </c>
      <c r="B319" s="26">
        <v>1588764</v>
      </c>
      <c r="C319" s="13" t="s">
        <v>14</v>
      </c>
      <c r="D319" s="13" t="s">
        <v>56</v>
      </c>
      <c r="E319" s="27">
        <v>44766.75</v>
      </c>
      <c r="F319" s="13">
        <v>19</v>
      </c>
      <c r="G319" s="13" t="s">
        <v>22</v>
      </c>
      <c r="H319" s="13" t="s">
        <v>24</v>
      </c>
      <c r="I319" s="13" t="str">
        <f>IF(Tabela53[[#This Row],[HT_Goals_A]]&lt;Tabela53[[#This Row],[HT_Goals_H]],"H",IF(Tabela53[[#This Row],[HT_Goals_A]]=Tabela53[[#This Row],[HT_Goals_H]],"D","A"))</f>
        <v>H</v>
      </c>
      <c r="J319" s="13">
        <v>1</v>
      </c>
      <c r="K319" s="13">
        <v>0</v>
      </c>
      <c r="L319" s="13">
        <v>1</v>
      </c>
      <c r="M319" s="13">
        <v>2.25</v>
      </c>
      <c r="N319" s="13">
        <v>2.15</v>
      </c>
      <c r="O319" s="13">
        <v>6</v>
      </c>
      <c r="P319" s="4">
        <f>((1/'Método 3'!$M319)+(1/'Método 3'!$N319)+(1/'Método 3'!$O319)-1)</f>
        <v>7.622739018087854E-2</v>
      </c>
      <c r="Q319" s="4">
        <f>'Método 3'!$M319*(1+'Método 3'!$P319)</f>
        <v>2.4215116279069768</v>
      </c>
      <c r="R319" s="4">
        <f>'Método 3'!$N319*(1+'Método 3'!$P319)</f>
        <v>2.3138888888888887</v>
      </c>
      <c r="S319" s="4">
        <f>'Método 3'!$O319*(1+'Método 3'!$P319)</f>
        <v>6.4573643410852712</v>
      </c>
      <c r="T319" s="4">
        <f>IF('Método 3'!$J319&gt;'Método 3'!$K319,3,IF('Método 3'!$K319='Método 3'!$J319,1,0))</f>
        <v>3</v>
      </c>
      <c r="U319" s="4">
        <f>IF('Método 3'!$J319&lt;'Método 3'!$K319,3,IF('Método 3'!$K319='Método 3'!$J319,1,0))</f>
        <v>0</v>
      </c>
      <c r="V319" s="4">
        <f>(1/'Método 3'!$Q319)*3+(1/'Método 3'!$R319)*1</f>
        <v>1.6710684273709484</v>
      </c>
      <c r="W319" s="4">
        <f>(1/'Método 3'!$S319)*3+(1/'Método 3'!$R319)*1</f>
        <v>0.89675870348139264</v>
      </c>
      <c r="X319" s="4">
        <f>COUNTIF($G$1:G318,G319)+1</f>
        <v>16</v>
      </c>
      <c r="Y319" s="4">
        <f>COUNTIF($H$1:H318,H319)+1</f>
        <v>17</v>
      </c>
      <c r="Z319" s="2">
        <f>IFERROR(AVERAGEIFS($T$1:T318,$G$1:G318,G319,$X$1:X318,"&gt;="&amp;(X319-5)),"")</f>
        <v>1.4</v>
      </c>
      <c r="AA319" s="2">
        <f>IFERROR(AVERAGEIFS($U$1:U318,$H$1:H318,H319,$Y$1:Y318,"&gt;="&amp;(Y319-5)),"")</f>
        <v>1.2</v>
      </c>
      <c r="AB319" s="2">
        <f>IFERROR(AVERAGEIFS($V$1:V318,$J$1:J318,J319,$Z$1:Z318,"&gt;="&amp;(Z319-5)),"")</f>
        <v>1.4619030922448419</v>
      </c>
      <c r="AC319" s="2">
        <f>IFERROR(AVERAGEIFS($W$1:W318,$K$1:K318,K319,$AA$1:AA318,"&gt;="&amp;(AA319-5)),"")</f>
        <v>1.0951802491901013</v>
      </c>
      <c r="AD319" s="13">
        <f>Tabela53[[#This Row],[md_exPT_H_6]]-Tabela53[[#This Row],[md_exPT_A_6]]</f>
        <v>0.36672284305474068</v>
      </c>
      <c r="AE319" s="14">
        <f>IF(Tabela53[[#This Row],[HT_Goals_H]]&gt;Tabela53[[#This Row],[HT_Goals_A]],Tabela53[[#This Row],[HT_Odds_H]]-1,-1)</f>
        <v>1.25</v>
      </c>
      <c r="AF319" s="14">
        <f>IF(Tabela53[[#This Row],[HT_Goals_H]]=Tabela53[[#This Row],[HT_Goals_A]],Tabela53[[#This Row],[HT_Odds_H]]-1,-1)</f>
        <v>-1</v>
      </c>
      <c r="AG319" s="14">
        <f>IF(Tabela53[[#This Row],[HT_Goals_H]]&lt;Tabela53[[#This Row],[HT_Goals_A]],Tabela53[[#This Row],[HT_Odds_H]]-1,-1)</f>
        <v>-1</v>
      </c>
      <c r="AH31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19" s="13">
        <f>IF(AND(Tabela53[[#This Row],[Odd_real_HHT]]&gt;2.5,Tabela53[[#This Row],[Odd_real_HHT]]&lt;3.3,Tabela53[[#This Row],[xpPT_H_HT]]&gt;1.39,Tabela53[[#This Row],[xpPT_H_HT]]&lt;1.59),1,0)</f>
        <v>0</v>
      </c>
      <c r="AJ31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19" s="28">
        <f>IF(Tabela53[[#This Row],[Método 1]]=1,0,IF(Tabela53[[#This Row],[dif_xp_H_A]]&lt;=0.354,1,IF(Tabela53[[#This Row],[dif_xp_H_A]]&gt;=0.499,1,0)))</f>
        <v>0</v>
      </c>
      <c r="AL319" s="29">
        <f>IF(AND(Tabela53[[#This Row],[Método_3]]=1,Tabela53[[#This Row],[Pontos_H_HT]]=3),(Tabela53[[#This Row],[HT_Odds_H]]-1),IF(AND(Tabela53[[#This Row],[Método_3]]=1,Tabela53[[#This Row],[Pontos_H_HT]]&lt;&gt;3),(-1),0))</f>
        <v>1.25</v>
      </c>
      <c r="AM319" s="29">
        <f>IF(AND(Tabela53[[#This Row],[dif_xp_H_A]]&gt;0.354,(Tabela53[[#This Row],[dif_xp_H_A]]&lt;0.499)),1,0)</f>
        <v>1</v>
      </c>
    </row>
    <row r="320" spans="1:39" x14ac:dyDescent="0.3">
      <c r="A320" s="25">
        <v>189</v>
      </c>
      <c r="B320" s="26">
        <v>1588770</v>
      </c>
      <c r="C320" s="13" t="s">
        <v>14</v>
      </c>
      <c r="D320" s="13" t="s">
        <v>56</v>
      </c>
      <c r="E320" s="27">
        <v>44766.791666666657</v>
      </c>
      <c r="F320" s="13">
        <v>19</v>
      </c>
      <c r="G320" s="13" t="s">
        <v>21</v>
      </c>
      <c r="H320" s="13" t="s">
        <v>31</v>
      </c>
      <c r="I320" s="13" t="str">
        <f>IF(Tabela53[[#This Row],[HT_Goals_A]]&lt;Tabela53[[#This Row],[HT_Goals_H]],"H",IF(Tabela53[[#This Row],[HT_Goals_A]]=Tabela53[[#This Row],[HT_Goals_H]],"D","A"))</f>
        <v>D</v>
      </c>
      <c r="J320" s="13">
        <v>0</v>
      </c>
      <c r="K320" s="13">
        <v>0</v>
      </c>
      <c r="L320" s="13">
        <v>0</v>
      </c>
      <c r="M320" s="13">
        <v>2.88</v>
      </c>
      <c r="N320" s="13">
        <v>2</v>
      </c>
      <c r="O320" s="13">
        <v>4.33</v>
      </c>
      <c r="P320" s="4">
        <f>((1/'Método 3'!$M320)+(1/'Método 3'!$N320)+(1/'Método 3'!$O320)-1)</f>
        <v>7.8169104439312243E-2</v>
      </c>
      <c r="Q320" s="4">
        <f>'Método 3'!$M320*(1+'Método 3'!$P320)</f>
        <v>3.1051270207852193</v>
      </c>
      <c r="R320" s="4">
        <f>'Método 3'!$N320*(1+'Método 3'!$P320)</f>
        <v>2.1563382088786245</v>
      </c>
      <c r="S320" s="4">
        <f>'Método 3'!$O320*(1+'Método 3'!$P320)</f>
        <v>4.6684722222222224</v>
      </c>
      <c r="T320" s="4">
        <f>IF('Método 3'!$J320&gt;'Método 3'!$K320,3,IF('Método 3'!$K320='Método 3'!$J320,1,0))</f>
        <v>1</v>
      </c>
      <c r="U320" s="4">
        <f>IF('Método 3'!$J320&lt;'Método 3'!$K320,3,IF('Método 3'!$K320='Método 3'!$J320,1,0))</f>
        <v>1</v>
      </c>
      <c r="V320" s="4">
        <f>(1/'Método 3'!$Q320)*3+(1/'Método 3'!$R320)*1</f>
        <v>1.4298931960848482</v>
      </c>
      <c r="W320" s="4">
        <f>(1/'Método 3'!$S320)*3+(1/'Método 3'!$R320)*1</f>
        <v>1.106357659238985</v>
      </c>
      <c r="X320" s="4">
        <f>COUNTIF($G$1:G319,G320)+1</f>
        <v>16</v>
      </c>
      <c r="Y320" s="4">
        <f>COUNTIF($H$1:H319,H320)+1</f>
        <v>15</v>
      </c>
      <c r="Z320" s="2">
        <f>IFERROR(AVERAGEIFS($T$1:T319,$G$1:G319,G320,$X$1:X319,"&gt;="&amp;(X320-5)),"")</f>
        <v>1.6</v>
      </c>
      <c r="AA320" s="2">
        <f>IFERROR(AVERAGEIFS($U$1:U319,$H$1:H319,H320,$Y$1:Y319,"&gt;="&amp;(Y320-5)),"")</f>
        <v>0.4</v>
      </c>
      <c r="AB320" s="2">
        <f>IFERROR(AVERAGEIFS($V$1:V319,$J$1:J319,J320,$Z$1:Z319,"&gt;="&amp;(Z320-5)),"")</f>
        <v>1.4015532329322526</v>
      </c>
      <c r="AC320" s="2">
        <f>IFERROR(AVERAGEIFS($W$1:W319,$K$1:K319,K320,$AA$1:AA319,"&gt;="&amp;(AA320-5)),"")</f>
        <v>1.0940717489347453</v>
      </c>
      <c r="AD320" s="13">
        <f>Tabela53[[#This Row],[md_exPT_H_6]]-Tabela53[[#This Row],[md_exPT_A_6]]</f>
        <v>0.3074814839975073</v>
      </c>
      <c r="AE320" s="14">
        <f>IF(Tabela53[[#This Row],[HT_Goals_H]]&gt;Tabela53[[#This Row],[HT_Goals_A]],Tabela53[[#This Row],[HT_Odds_H]]-1,-1)</f>
        <v>-1</v>
      </c>
      <c r="AF320" s="14">
        <f>IF(Tabela53[[#This Row],[HT_Goals_H]]=Tabela53[[#This Row],[HT_Goals_A]],Tabela53[[#This Row],[HT_Odds_H]]-1,-1)</f>
        <v>1.88</v>
      </c>
      <c r="AG320" s="14">
        <f>IF(Tabela53[[#This Row],[HT_Goals_H]]&lt;Tabela53[[#This Row],[HT_Goals_A]],Tabela53[[#This Row],[HT_Odds_H]]-1,-1)</f>
        <v>-1</v>
      </c>
      <c r="AH32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20" s="13">
        <f>IF(AND(Tabela53[[#This Row],[Odd_real_HHT]]&gt;2.5,Tabela53[[#This Row],[Odd_real_HHT]]&lt;3.3,Tabela53[[#This Row],[xpPT_H_HT]]&gt;1.39,Tabela53[[#This Row],[xpPT_H_HT]]&lt;1.59),1,0)</f>
        <v>1</v>
      </c>
      <c r="AJ32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0" s="28">
        <f>IF(Tabela53[[#This Row],[Método 1]]=1,0,IF(Tabela53[[#This Row],[dif_xp_H_A]]&lt;=0.354,1,IF(Tabela53[[#This Row],[dif_xp_H_A]]&gt;=0.499,1,0)))</f>
        <v>0</v>
      </c>
      <c r="AL32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0" s="29">
        <f>IF(AND(Tabela53[[#This Row],[dif_xp_H_A]]&gt;0.354,(Tabela53[[#This Row],[dif_xp_H_A]]&lt;0.499)),1,0)</f>
        <v>0</v>
      </c>
    </row>
    <row r="321" spans="1:39" x14ac:dyDescent="0.3">
      <c r="A321" s="25">
        <v>190</v>
      </c>
      <c r="B321" s="26">
        <v>1588773</v>
      </c>
      <c r="C321" s="13" t="s">
        <v>14</v>
      </c>
      <c r="D321" s="13" t="s">
        <v>56</v>
      </c>
      <c r="E321" s="27">
        <v>44767.833333333343</v>
      </c>
      <c r="F321" s="13">
        <v>19</v>
      </c>
      <c r="G321" s="13" t="s">
        <v>33</v>
      </c>
      <c r="H321" s="13" t="s">
        <v>27</v>
      </c>
      <c r="I321" s="13" t="str">
        <f>IF(Tabela53[[#This Row],[HT_Goals_A]]&lt;Tabela53[[#This Row],[HT_Goals_H]],"H",IF(Tabela53[[#This Row],[HT_Goals_A]]=Tabela53[[#This Row],[HT_Goals_H]],"D","A"))</f>
        <v>H</v>
      </c>
      <c r="J321" s="13">
        <v>1</v>
      </c>
      <c r="K321" s="13">
        <v>0</v>
      </c>
      <c r="L321" s="13">
        <v>1</v>
      </c>
      <c r="M321" s="13">
        <v>2.75</v>
      </c>
      <c r="N321" s="13">
        <v>2</v>
      </c>
      <c r="O321" s="13">
        <v>4.5</v>
      </c>
      <c r="P321" s="4">
        <f>((1/'Método 3'!$M321)+(1/'Método 3'!$N321)+(1/'Método 3'!$O321)-1)</f>
        <v>8.5858585858585856E-2</v>
      </c>
      <c r="Q321" s="4">
        <f>'Método 3'!$M321*(1+'Método 3'!$P321)</f>
        <v>2.9861111111111112</v>
      </c>
      <c r="R321" s="4">
        <f>'Método 3'!$N321*(1+'Método 3'!$P321)</f>
        <v>2.1717171717171717</v>
      </c>
      <c r="S321" s="4">
        <f>'Método 3'!$O321*(1+'Método 3'!$P321)</f>
        <v>4.8863636363636367</v>
      </c>
      <c r="T321" s="4">
        <f>IF('Método 3'!$J321&gt;'Método 3'!$K321,3,IF('Método 3'!$K321='Método 3'!$J321,1,0))</f>
        <v>3</v>
      </c>
      <c r="U321" s="4">
        <f>IF('Método 3'!$J321&lt;'Método 3'!$K321,3,IF('Método 3'!$K321='Método 3'!$J321,1,0))</f>
        <v>0</v>
      </c>
      <c r="V321" s="4">
        <f>(1/'Método 3'!$Q321)*3+(1/'Método 3'!$R321)*1</f>
        <v>1.4651162790697676</v>
      </c>
      <c r="W321" s="4">
        <f>(1/'Método 3'!$S321)*3+(1/'Método 3'!$R321)*1</f>
        <v>1.0744186046511628</v>
      </c>
      <c r="X321" s="4">
        <f>COUNTIF($G$1:G320,G321)+1</f>
        <v>16</v>
      </c>
      <c r="Y321" s="4">
        <f>COUNTIF($H$1:H320,H321)+1</f>
        <v>17</v>
      </c>
      <c r="Z321" s="2">
        <f>IFERROR(AVERAGEIFS($T$1:T320,$G$1:G320,G321,$X$1:X320,"&gt;="&amp;(X321-5)),"")</f>
        <v>0.8</v>
      </c>
      <c r="AA321" s="2">
        <f>IFERROR(AVERAGEIFS($U$1:U320,$H$1:H320,H321,$Y$1:Y320,"&gt;="&amp;(Y321-5)),"")</f>
        <v>0.6</v>
      </c>
      <c r="AB321" s="2">
        <f>IFERROR(AVERAGEIFS($V$1:V320,$J$1:J320,J321,$Z$1:Z320,"&gt;="&amp;(Z321-5)),"")</f>
        <v>1.4637706398798966</v>
      </c>
      <c r="AC321" s="2">
        <f>IFERROR(AVERAGEIFS($W$1:W320,$K$1:K320,K321,$AA$1:AA320,"&gt;="&amp;(AA321-5)),"")</f>
        <v>1.0941400039919913</v>
      </c>
      <c r="AD321" s="13">
        <f>Tabela53[[#This Row],[md_exPT_H_6]]-Tabela53[[#This Row],[md_exPT_A_6]]</f>
        <v>0.36963063588790535</v>
      </c>
      <c r="AE321" s="14">
        <f>IF(Tabela53[[#This Row],[HT_Goals_H]]&gt;Tabela53[[#This Row],[HT_Goals_A]],Tabela53[[#This Row],[HT_Odds_H]]-1,-1)</f>
        <v>1.75</v>
      </c>
      <c r="AF321" s="14">
        <f>IF(Tabela53[[#This Row],[HT_Goals_H]]=Tabela53[[#This Row],[HT_Goals_A]],Tabela53[[#This Row],[HT_Odds_H]]-1,-1)</f>
        <v>-1</v>
      </c>
      <c r="AG321" s="14">
        <f>IF(Tabela53[[#This Row],[HT_Goals_H]]&lt;Tabela53[[#This Row],[HT_Goals_A]],Tabela53[[#This Row],[HT_Odds_H]]-1,-1)</f>
        <v>-1</v>
      </c>
      <c r="AH321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321" s="13">
        <f>IF(AND(Tabela53[[#This Row],[Odd_real_HHT]]&gt;2.5,Tabela53[[#This Row],[Odd_real_HHT]]&lt;3.3,Tabela53[[#This Row],[xpPT_H_HT]]&gt;1.39,Tabela53[[#This Row],[xpPT_H_HT]]&lt;1.59),1,0)</f>
        <v>1</v>
      </c>
      <c r="AJ32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1" s="28">
        <f>IF(Tabela53[[#This Row],[Método 1]]=1,0,IF(Tabela53[[#This Row],[dif_xp_H_A]]&lt;=0.354,1,IF(Tabela53[[#This Row],[dif_xp_H_A]]&gt;=0.499,1,0)))</f>
        <v>0</v>
      </c>
      <c r="AL321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321" s="29">
        <f>IF(AND(Tabela53[[#This Row],[dif_xp_H_A]]&gt;0.354,(Tabela53[[#This Row],[dif_xp_H_A]]&lt;0.499)),1,0)</f>
        <v>1</v>
      </c>
    </row>
    <row r="322" spans="1:39" x14ac:dyDescent="0.3">
      <c r="A322" s="25">
        <v>191</v>
      </c>
      <c r="B322" s="26">
        <v>1588780</v>
      </c>
      <c r="C322" s="13" t="s">
        <v>14</v>
      </c>
      <c r="D322" s="13" t="s">
        <v>56</v>
      </c>
      <c r="E322" s="27">
        <v>44772.6875</v>
      </c>
      <c r="F322" s="13">
        <v>20</v>
      </c>
      <c r="G322" s="13" t="s">
        <v>58</v>
      </c>
      <c r="H322" s="13" t="s">
        <v>16</v>
      </c>
      <c r="I322" s="13" t="str">
        <f>IF(Tabela53[[#This Row],[HT_Goals_A]]&lt;Tabela53[[#This Row],[HT_Goals_H]],"H",IF(Tabela53[[#This Row],[HT_Goals_A]]=Tabela53[[#This Row],[HT_Goals_H]],"D","A"))</f>
        <v>A</v>
      </c>
      <c r="J322" s="13">
        <v>0</v>
      </c>
      <c r="K322" s="13">
        <v>2</v>
      </c>
      <c r="L322" s="13">
        <v>2</v>
      </c>
      <c r="M322" s="13">
        <v>3.8</v>
      </c>
      <c r="N322" s="13">
        <v>2.0499999999999998</v>
      </c>
      <c r="O322" s="13">
        <v>2.62</v>
      </c>
      <c r="P322" s="4">
        <f>((1/'Método 3'!$M322)+(1/'Método 3'!$N322)+(1/'Método 3'!$O322)-1)</f>
        <v>0.13264216209859958</v>
      </c>
      <c r="Q322" s="4">
        <f>'Método 3'!$M322*(1+'Método 3'!$P322)</f>
        <v>4.3040402159746778</v>
      </c>
      <c r="R322" s="4">
        <f>'Método 3'!$N322*(1+'Método 3'!$P322)</f>
        <v>2.3219164323021291</v>
      </c>
      <c r="S322" s="4">
        <f>'Método 3'!$O322*(1+'Método 3'!$P322)</f>
        <v>2.9675224646983311</v>
      </c>
      <c r="T322" s="4">
        <f>IF('Método 3'!$J322&gt;'Método 3'!$K322,3,IF('Método 3'!$K322='Método 3'!$J322,1,0))</f>
        <v>0</v>
      </c>
      <c r="U322" s="4">
        <f>IF('Método 3'!$J322&lt;'Método 3'!$K322,3,IF('Método 3'!$K322='Método 3'!$J322,1,0))</f>
        <v>3</v>
      </c>
      <c r="V322" s="4">
        <f>(1/'Método 3'!$Q322)*3+(1/'Método 3'!$R322)*1</f>
        <v>1.1276982307392831</v>
      </c>
      <c r="W322" s="4">
        <f>(1/'Método 3'!$S322)*3+(1/'Método 3'!$R322)*1</f>
        <v>1.4416230479733532</v>
      </c>
      <c r="X322" s="4">
        <f>COUNTIF($G$1:G321,G322)+1</f>
        <v>10</v>
      </c>
      <c r="Y322" s="4">
        <f>COUNTIF($H$1:H321,H322)+1</f>
        <v>17</v>
      </c>
      <c r="Z322" s="2">
        <f>IFERROR(AVERAGEIFS($T$1:T321,$G$1:G321,G322,$X$1:X321,"&gt;="&amp;(X322-5)),"")</f>
        <v>1.6</v>
      </c>
      <c r="AA322" s="2">
        <f>IFERROR(AVERAGEIFS($U$1:U321,$H$1:H321,H322,$Y$1:Y321,"&gt;="&amp;(Y322-5)),"")</f>
        <v>1</v>
      </c>
      <c r="AB322" s="2">
        <f>IFERROR(AVERAGEIFS($V$1:V321,$J$1:J321,J322,$Z$1:Z321,"&gt;="&amp;(Z322-5)),"")</f>
        <v>1.4017556612404856</v>
      </c>
      <c r="AC322" s="2">
        <f>IFERROR(AVERAGEIFS($W$1:W321,$K$1:K321,K322,$AA$1:AA321,"&gt;="&amp;(AA322-5)),"")</f>
        <v>1.1603708388479999</v>
      </c>
      <c r="AD322" s="13">
        <f>Tabela53[[#This Row],[md_exPT_H_6]]-Tabela53[[#This Row],[md_exPT_A_6]]</f>
        <v>0.24138482239248571</v>
      </c>
      <c r="AE322" s="14">
        <f>IF(Tabela53[[#This Row],[HT_Goals_H]]&gt;Tabela53[[#This Row],[HT_Goals_A]],Tabela53[[#This Row],[HT_Odds_H]]-1,-1)</f>
        <v>-1</v>
      </c>
      <c r="AF322" s="14">
        <f>IF(Tabela53[[#This Row],[HT_Goals_H]]=Tabela53[[#This Row],[HT_Goals_A]],Tabela53[[#This Row],[HT_Odds_H]]-1,-1)</f>
        <v>-1</v>
      </c>
      <c r="AG322" s="14">
        <f>IF(Tabela53[[#This Row],[HT_Goals_H]]&lt;Tabela53[[#This Row],[HT_Goals_A]],Tabela53[[#This Row],[HT_Odds_H]]-1,-1)</f>
        <v>2.8</v>
      </c>
      <c r="AH32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2" s="13">
        <f>IF(AND(Tabela53[[#This Row],[Odd_real_HHT]]&gt;2.5,Tabela53[[#This Row],[Odd_real_HHT]]&lt;3.3,Tabela53[[#This Row],[xpPT_H_HT]]&gt;1.39,Tabela53[[#This Row],[xpPT_H_HT]]&lt;1.59),1,0)</f>
        <v>0</v>
      </c>
      <c r="AJ32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22" s="28">
        <f>IF(Tabela53[[#This Row],[Método 1]]=1,0,IF(Tabela53[[#This Row],[dif_xp_H_A]]&lt;=0.354,1,IF(Tabela53[[#This Row],[dif_xp_H_A]]&gt;=0.499,1,0)))</f>
        <v>1</v>
      </c>
      <c r="AL32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2" s="29">
        <f>IF(AND(Tabela53[[#This Row],[dif_xp_H_A]]&gt;0.354,(Tabela53[[#This Row],[dif_xp_H_A]]&lt;0.499)),1,0)</f>
        <v>0</v>
      </c>
    </row>
    <row r="323" spans="1:39" x14ac:dyDescent="0.3">
      <c r="A323" s="25">
        <v>192</v>
      </c>
      <c r="B323" s="26">
        <v>1588781</v>
      </c>
      <c r="C323" s="13" t="s">
        <v>14</v>
      </c>
      <c r="D323" s="13" t="s">
        <v>56</v>
      </c>
      <c r="E323" s="27">
        <v>44772.6875</v>
      </c>
      <c r="F323" s="13">
        <v>20</v>
      </c>
      <c r="G323" s="13" t="s">
        <v>34</v>
      </c>
      <c r="H323" s="13" t="s">
        <v>33</v>
      </c>
      <c r="I323" s="13" t="str">
        <f>IF(Tabela53[[#This Row],[HT_Goals_A]]&lt;Tabela53[[#This Row],[HT_Goals_H]],"H",IF(Tabela53[[#This Row],[HT_Goals_A]]=Tabela53[[#This Row],[HT_Goals_H]],"D","A"))</f>
        <v>D</v>
      </c>
      <c r="J323" s="13">
        <v>0</v>
      </c>
      <c r="K323" s="13">
        <v>0</v>
      </c>
      <c r="L323" s="13">
        <v>0</v>
      </c>
      <c r="M323" s="13">
        <v>3.22</v>
      </c>
      <c r="N323" s="13">
        <v>1.94</v>
      </c>
      <c r="O323" s="13">
        <v>4.0999999999999996</v>
      </c>
      <c r="P323" s="4">
        <f>((1/'Método 3'!$M323)+(1/'Método 3'!$N323)+(1/'Método 3'!$O323)-1)</f>
        <v>6.9925362761343646E-2</v>
      </c>
      <c r="Q323" s="4">
        <f>'Método 3'!$M323*(1+'Método 3'!$P323)</f>
        <v>3.4451596680915269</v>
      </c>
      <c r="R323" s="4">
        <f>'Método 3'!$N323*(1+'Método 3'!$P323)</f>
        <v>2.0756552037570066</v>
      </c>
      <c r="S323" s="4">
        <f>'Método 3'!$O323*(1+'Método 3'!$P323)</f>
        <v>4.3866939873215083</v>
      </c>
      <c r="T323" s="4">
        <f>IF('Método 3'!$J323&gt;'Método 3'!$K323,3,IF('Método 3'!$K323='Método 3'!$J323,1,0))</f>
        <v>1</v>
      </c>
      <c r="U323" s="4">
        <f>IF('Método 3'!$J323&lt;'Método 3'!$K323,3,IF('Método 3'!$K323='Método 3'!$J323,1,0))</f>
        <v>1</v>
      </c>
      <c r="V323" s="4">
        <f>(1/'Método 3'!$Q323)*3+(1/'Método 3'!$R323)*1</f>
        <v>1.3525625118601017</v>
      </c>
      <c r="W323" s="4">
        <f>(1/'Método 3'!$S323)*3+(1/'Método 3'!$R323)*1</f>
        <v>1.1656619031631803</v>
      </c>
      <c r="X323" s="4">
        <f>COUNTIF($G$1:G322,G323)+1</f>
        <v>16</v>
      </c>
      <c r="Y323" s="4">
        <f>COUNTIF($H$1:H322,H323)+1</f>
        <v>17</v>
      </c>
      <c r="Z323" s="2">
        <f>IFERROR(AVERAGEIFS($T$1:T322,$G$1:G322,G323,$X$1:X322,"&gt;="&amp;(X323-5)),"")</f>
        <v>1.2</v>
      </c>
      <c r="AA323" s="2">
        <f>IFERROR(AVERAGEIFS($U$1:U322,$H$1:H322,H323,$Y$1:Y322,"&gt;="&amp;(Y323-5)),"")</f>
        <v>0</v>
      </c>
      <c r="AB323" s="2">
        <f>IFERROR(AVERAGEIFS($V$1:V322,$J$1:J322,J323,$Z$1:Z322,"&gt;="&amp;(Z323-5)),"")</f>
        <v>1.3998119915206189</v>
      </c>
      <c r="AC323" s="2">
        <f>IFERROR(AVERAGEIFS($W$1:W322,$K$1:K322,K323,$AA$1:AA322,"&gt;="&amp;(AA323-5)),"")</f>
        <v>1.0940310459845832</v>
      </c>
      <c r="AD323" s="13">
        <f>Tabela53[[#This Row],[md_exPT_H_6]]-Tabela53[[#This Row],[md_exPT_A_6]]</f>
        <v>0.30578094553603563</v>
      </c>
      <c r="AE323" s="14">
        <f>IF(Tabela53[[#This Row],[HT_Goals_H]]&gt;Tabela53[[#This Row],[HT_Goals_A]],Tabela53[[#This Row],[HT_Odds_H]]-1,-1)</f>
        <v>-1</v>
      </c>
      <c r="AF323" s="14">
        <f>IF(Tabela53[[#This Row],[HT_Goals_H]]=Tabela53[[#This Row],[HT_Goals_A]],Tabela53[[#This Row],[HT_Odds_H]]-1,-1)</f>
        <v>2.2200000000000002</v>
      </c>
      <c r="AG323" s="14">
        <f>IF(Tabela53[[#This Row],[HT_Goals_H]]&lt;Tabela53[[#This Row],[HT_Goals_A]],Tabela53[[#This Row],[HT_Odds_H]]-1,-1)</f>
        <v>-1</v>
      </c>
      <c r="AH32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3" s="13">
        <f>IF(AND(Tabela53[[#This Row],[Odd_real_HHT]]&gt;2.5,Tabela53[[#This Row],[Odd_real_HHT]]&lt;3.3,Tabela53[[#This Row],[xpPT_H_HT]]&gt;1.39,Tabela53[[#This Row],[xpPT_H_HT]]&lt;1.59),1,0)</f>
        <v>0</v>
      </c>
      <c r="AJ323" s="28">
        <f>IF(AND(Tabela53[[#This Row],[Método_2]]=1,Tabela53[[#This Row],[Pontos_H_HT]]=1),(Tabela53[[#This Row],[HT_Odds_D]]-1),IF(AND(Tabela53[[#This Row],[Método_2]]=1,Tabela53[[#This Row],[Pontos_H_HT]]&lt;&gt;1),(-1),0))</f>
        <v>0.94</v>
      </c>
      <c r="AK323" s="28">
        <f>IF(Tabela53[[#This Row],[Método 1]]=1,0,IF(Tabela53[[#This Row],[dif_xp_H_A]]&lt;=0.354,1,IF(Tabela53[[#This Row],[dif_xp_H_A]]&gt;=0.499,1,0)))</f>
        <v>1</v>
      </c>
      <c r="AL32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3" s="29">
        <f>IF(AND(Tabela53[[#This Row],[dif_xp_H_A]]&gt;0.354,(Tabela53[[#This Row],[dif_xp_H_A]]&lt;0.499)),1,0)</f>
        <v>0</v>
      </c>
    </row>
    <row r="324" spans="1:39" x14ac:dyDescent="0.3">
      <c r="A324" s="25">
        <v>193</v>
      </c>
      <c r="B324" s="26">
        <v>1588777</v>
      </c>
      <c r="C324" s="13" t="s">
        <v>14</v>
      </c>
      <c r="D324" s="13" t="s">
        <v>56</v>
      </c>
      <c r="E324" s="27">
        <v>44772.791666666657</v>
      </c>
      <c r="F324" s="13">
        <v>20</v>
      </c>
      <c r="G324" s="13" t="s">
        <v>24</v>
      </c>
      <c r="H324" s="13" t="s">
        <v>18</v>
      </c>
      <c r="I324" s="13" t="str">
        <f>IF(Tabela53[[#This Row],[HT_Goals_A]]&lt;Tabela53[[#This Row],[HT_Goals_H]],"H",IF(Tabela53[[#This Row],[HT_Goals_A]]=Tabela53[[#This Row],[HT_Goals_H]],"D","A"))</f>
        <v>H</v>
      </c>
      <c r="J324" s="13">
        <v>1</v>
      </c>
      <c r="K324" s="13">
        <v>0</v>
      </c>
      <c r="L324" s="13">
        <v>1</v>
      </c>
      <c r="M324" s="13">
        <v>2.38</v>
      </c>
      <c r="N324" s="13">
        <v>2</v>
      </c>
      <c r="O324" s="13">
        <v>5</v>
      </c>
      <c r="P324" s="4">
        <f>((1/'Método 3'!$M324)+(1/'Método 3'!$N324)+(1/'Método 3'!$O324)-1)</f>
        <v>0.12016806722689077</v>
      </c>
      <c r="Q324" s="4">
        <f>'Método 3'!$M324*(1+'Método 3'!$P324)</f>
        <v>2.6659999999999999</v>
      </c>
      <c r="R324" s="4">
        <f>'Método 3'!$N324*(1+'Método 3'!$P324)</f>
        <v>2.2403361344537815</v>
      </c>
      <c r="S324" s="4">
        <f>'Método 3'!$O324*(1+'Método 3'!$P324)</f>
        <v>5.6008403361344534</v>
      </c>
      <c r="T324" s="4">
        <f>IF('Método 3'!$J324&gt;'Método 3'!$K324,3,IF('Método 3'!$K324='Método 3'!$J324,1,0))</f>
        <v>3</v>
      </c>
      <c r="U324" s="4">
        <f>IF('Método 3'!$J324&lt;'Método 3'!$K324,3,IF('Método 3'!$K324='Método 3'!$J324,1,0))</f>
        <v>0</v>
      </c>
      <c r="V324" s="4">
        <f>(1/'Método 3'!$Q324)*3+(1/'Método 3'!$R324)*1</f>
        <v>1.5716429107276819</v>
      </c>
      <c r="W324" s="4">
        <f>(1/'Método 3'!$S324)*3+(1/'Método 3'!$R324)*1</f>
        <v>0.98199549887471871</v>
      </c>
      <c r="X324" s="4">
        <f>COUNTIF($G$1:G323,G324)+1</f>
        <v>16</v>
      </c>
      <c r="Y324" s="4">
        <f>COUNTIF($H$1:H323,H324)+1</f>
        <v>17</v>
      </c>
      <c r="Z324" s="2">
        <f>IFERROR(AVERAGEIFS($T$1:T323,$G$1:G323,G324,$X$1:X323,"&gt;="&amp;(X324-5)),"")</f>
        <v>2.2000000000000002</v>
      </c>
      <c r="AA324" s="2">
        <f>IFERROR(AVERAGEIFS($U$1:U323,$H$1:H323,H324,$Y$1:Y323,"&gt;="&amp;(Y324-5)),"")</f>
        <v>0.2</v>
      </c>
      <c r="AB324" s="2">
        <f>IFERROR(AVERAGEIFS($V$1:V323,$J$1:J323,J324,$Z$1:Z323,"&gt;="&amp;(Z324-5)),"")</f>
        <v>1.4637825481913114</v>
      </c>
      <c r="AC324" s="2">
        <f>IFERROR(AVERAGEIFS($W$1:W323,$K$1:K323,K324,$AA$1:AA323,"&gt;="&amp;(AA324-5)),"")</f>
        <v>1.0944246221229272</v>
      </c>
      <c r="AD324" s="13">
        <f>Tabela53[[#This Row],[md_exPT_H_6]]-Tabela53[[#This Row],[md_exPT_A_6]]</f>
        <v>0.36935792606838413</v>
      </c>
      <c r="AE324" s="14">
        <f>IF(Tabela53[[#This Row],[HT_Goals_H]]&gt;Tabela53[[#This Row],[HT_Goals_A]],Tabela53[[#This Row],[HT_Odds_H]]-1,-1)</f>
        <v>1.38</v>
      </c>
      <c r="AF324" s="14">
        <f>IF(Tabela53[[#This Row],[HT_Goals_H]]=Tabela53[[#This Row],[HT_Goals_A]],Tabela53[[#This Row],[HT_Odds_H]]-1,-1)</f>
        <v>-1</v>
      </c>
      <c r="AG324" s="14">
        <f>IF(Tabela53[[#This Row],[HT_Goals_H]]&lt;Tabela53[[#This Row],[HT_Goals_A]],Tabela53[[#This Row],[HT_Odds_H]]-1,-1)</f>
        <v>-1</v>
      </c>
      <c r="AH324" s="20">
        <f>IF(AND(Tabela53[[#This Row],[Método 1]]=1,Tabela53[[#This Row],[Pontos_H_HT]]=3),(Tabela53[[#This Row],[HT_Odds_H]]-1),IF(AND(Tabela53[[#This Row],[Método 1]]=1,Tabela53[[#This Row],[Pontos_H_HT]]&lt;&gt;3),(-1),0))</f>
        <v>1.38</v>
      </c>
      <c r="AI324" s="13">
        <f>IF(AND(Tabela53[[#This Row],[Odd_real_HHT]]&gt;2.5,Tabela53[[#This Row],[Odd_real_HHT]]&lt;3.3,Tabela53[[#This Row],[xpPT_H_HT]]&gt;1.39,Tabela53[[#This Row],[xpPT_H_HT]]&lt;1.59),1,0)</f>
        <v>1</v>
      </c>
      <c r="AJ32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4" s="28">
        <f>IF(Tabela53[[#This Row],[Método 1]]=1,0,IF(Tabela53[[#This Row],[dif_xp_H_A]]&lt;=0.354,1,IF(Tabela53[[#This Row],[dif_xp_H_A]]&gt;=0.499,1,0)))</f>
        <v>0</v>
      </c>
      <c r="AL324" s="29">
        <f>IF(AND(Tabela53[[#This Row],[Método_3]]=1,Tabela53[[#This Row],[Pontos_H_HT]]=3),(Tabela53[[#This Row],[HT_Odds_H]]-1),IF(AND(Tabela53[[#This Row],[Método_3]]=1,Tabela53[[#This Row],[Pontos_H_HT]]&lt;&gt;3),(-1),0))</f>
        <v>1.38</v>
      </c>
      <c r="AM324" s="29">
        <f>IF(AND(Tabela53[[#This Row],[dif_xp_H_A]]&gt;0.354,(Tabela53[[#This Row],[dif_xp_H_A]]&lt;0.499)),1,0)</f>
        <v>1</v>
      </c>
    </row>
    <row r="325" spans="1:39" x14ac:dyDescent="0.3">
      <c r="A325" s="25">
        <v>194</v>
      </c>
      <c r="B325" s="26">
        <v>1588775</v>
      </c>
      <c r="C325" s="13" t="s">
        <v>14</v>
      </c>
      <c r="D325" s="13" t="s">
        <v>56</v>
      </c>
      <c r="E325" s="27">
        <v>44772.854166666657</v>
      </c>
      <c r="F325" s="13">
        <v>20</v>
      </c>
      <c r="G325" s="13" t="s">
        <v>23</v>
      </c>
      <c r="H325" s="13" t="s">
        <v>57</v>
      </c>
      <c r="I325" s="13" t="str">
        <f>IF(Tabela53[[#This Row],[HT_Goals_A]]&lt;Tabela53[[#This Row],[HT_Goals_H]],"H",IF(Tabela53[[#This Row],[HT_Goals_A]]=Tabela53[[#This Row],[HT_Goals_H]],"D","A"))</f>
        <v>H</v>
      </c>
      <c r="J325" s="13">
        <v>4</v>
      </c>
      <c r="K325" s="13">
        <v>0</v>
      </c>
      <c r="L325" s="13">
        <v>4</v>
      </c>
      <c r="M325" s="13">
        <v>1.91</v>
      </c>
      <c r="N325" s="13">
        <v>2.2999999999999998</v>
      </c>
      <c r="O325" s="13">
        <v>6</v>
      </c>
      <c r="P325" s="4">
        <f>((1/'Método 3'!$M325)+(1/'Método 3'!$N325)+(1/'Método 3'!$O325)-1)</f>
        <v>0.12500948478640272</v>
      </c>
      <c r="Q325" s="4">
        <f>'Método 3'!$M325*(1+'Método 3'!$P325)</f>
        <v>2.1487681159420293</v>
      </c>
      <c r="R325" s="4">
        <f>'Método 3'!$N325*(1+'Método 3'!$P325)</f>
        <v>2.587521815008726</v>
      </c>
      <c r="S325" s="4">
        <f>'Método 3'!$O325*(1+'Método 3'!$P325)</f>
        <v>6.7500569087184168</v>
      </c>
      <c r="T325" s="4">
        <f>IF('Método 3'!$J325&gt;'Método 3'!$K325,3,IF('Método 3'!$K325='Método 3'!$J325,1,0))</f>
        <v>3</v>
      </c>
      <c r="U325" s="4">
        <f>IF('Método 3'!$J325&lt;'Método 3'!$K325,3,IF('Método 3'!$K325='Método 3'!$J325,1,0))</f>
        <v>0</v>
      </c>
      <c r="V325" s="4">
        <f>(1/'Método 3'!$Q325)*3+(1/'Método 3'!$R325)*1</f>
        <v>1.782618959295855</v>
      </c>
      <c r="W325" s="4">
        <f>(1/'Método 3'!$S325)*3+(1/'Método 3'!$R325)*1</f>
        <v>0.83091086905203515</v>
      </c>
      <c r="X325" s="4">
        <f>COUNTIF($G$1:G324,G325)+1</f>
        <v>17</v>
      </c>
      <c r="Y325" s="4">
        <f>COUNTIF($H$1:H324,H325)+1</f>
        <v>10</v>
      </c>
      <c r="Z325" s="2">
        <f>IFERROR(AVERAGEIFS($T$1:T324,$G$1:G324,G325,$X$1:X324,"&gt;="&amp;(X325-5)),"")</f>
        <v>2.6</v>
      </c>
      <c r="AA325" s="2">
        <f>IFERROR(AVERAGEIFS($U$1:U324,$H$1:H324,H325,$Y$1:Y324,"&gt;="&amp;(Y325-5)),"")</f>
        <v>1.4</v>
      </c>
      <c r="AB325" s="2">
        <f>IFERROR(AVERAGEIFS($V$1:V324,$J$1:J324,J325,$Z$1:Z324,"&gt;="&amp;(Z325-5)),"")</f>
        <v>1.8390632037231649</v>
      </c>
      <c r="AC325" s="2">
        <f>IFERROR(AVERAGEIFS($W$1:W324,$K$1:K324,K325,$AA$1:AA324,"&gt;="&amp;(AA325-5)),"")</f>
        <v>1.093810255329221</v>
      </c>
      <c r="AD325" s="13">
        <f>Tabela53[[#This Row],[md_exPT_H_6]]-Tabela53[[#This Row],[md_exPT_A_6]]</f>
        <v>0.74525294839394385</v>
      </c>
      <c r="AE325" s="14">
        <f>IF(Tabela53[[#This Row],[HT_Goals_H]]&gt;Tabela53[[#This Row],[HT_Goals_A]],Tabela53[[#This Row],[HT_Odds_H]]-1,-1)</f>
        <v>0.90999999999999992</v>
      </c>
      <c r="AF325" s="14">
        <f>IF(Tabela53[[#This Row],[HT_Goals_H]]=Tabela53[[#This Row],[HT_Goals_A]],Tabela53[[#This Row],[HT_Odds_H]]-1,-1)</f>
        <v>-1</v>
      </c>
      <c r="AG325" s="14">
        <f>IF(Tabela53[[#This Row],[HT_Goals_H]]&lt;Tabela53[[#This Row],[HT_Goals_A]],Tabela53[[#This Row],[HT_Odds_H]]-1,-1)</f>
        <v>-1</v>
      </c>
      <c r="AH32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5" s="13">
        <f>IF(AND(Tabela53[[#This Row],[Odd_real_HHT]]&gt;2.5,Tabela53[[#This Row],[Odd_real_HHT]]&lt;3.3,Tabela53[[#This Row],[xpPT_H_HT]]&gt;1.39,Tabela53[[#This Row],[xpPT_H_HT]]&lt;1.59),1,0)</f>
        <v>0</v>
      </c>
      <c r="AJ32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25" s="28">
        <f>IF(Tabela53[[#This Row],[Método 1]]=1,0,IF(Tabela53[[#This Row],[dif_xp_H_A]]&lt;=0.354,1,IF(Tabela53[[#This Row],[dif_xp_H_A]]&gt;=0.499,1,0)))</f>
        <v>1</v>
      </c>
      <c r="AL32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5" s="29">
        <f>IF(AND(Tabela53[[#This Row],[dif_xp_H_A]]&gt;0.354,(Tabela53[[#This Row],[dif_xp_H_A]]&lt;0.499)),1,0)</f>
        <v>0</v>
      </c>
    </row>
    <row r="326" spans="1:39" x14ac:dyDescent="0.3">
      <c r="A326" s="25">
        <v>195</v>
      </c>
      <c r="B326" s="26">
        <v>1588779</v>
      </c>
      <c r="C326" s="13" t="s">
        <v>14</v>
      </c>
      <c r="D326" s="13" t="s">
        <v>56</v>
      </c>
      <c r="E326" s="27">
        <v>44773.666666666657</v>
      </c>
      <c r="F326" s="13">
        <v>20</v>
      </c>
      <c r="G326" s="13" t="s">
        <v>30</v>
      </c>
      <c r="H326" s="13" t="s">
        <v>22</v>
      </c>
      <c r="I326" s="13" t="str">
        <f>IF(Tabela53[[#This Row],[HT_Goals_A]]&lt;Tabela53[[#This Row],[HT_Goals_H]],"H",IF(Tabela53[[#This Row],[HT_Goals_A]]=Tabela53[[#This Row],[HT_Goals_H]],"D","A"))</f>
        <v>H</v>
      </c>
      <c r="J326" s="13">
        <v>3</v>
      </c>
      <c r="K326" s="13">
        <v>0</v>
      </c>
      <c r="L326" s="13">
        <v>3</v>
      </c>
      <c r="M326" s="13">
        <v>3.25</v>
      </c>
      <c r="N326" s="13">
        <v>1.95</v>
      </c>
      <c r="O326" s="13">
        <v>3.4</v>
      </c>
      <c r="P326" s="4">
        <f>((1/'Método 3'!$M326)+(1/'Método 3'!$N326)+(1/'Método 3'!$O326)-1)</f>
        <v>0.11463046757164408</v>
      </c>
      <c r="Q326" s="4">
        <f>'Método 3'!$M326*(1+'Método 3'!$P326)</f>
        <v>3.6225490196078431</v>
      </c>
      <c r="R326" s="4">
        <f>'Método 3'!$N326*(1+'Método 3'!$P326)</f>
        <v>2.1735294117647057</v>
      </c>
      <c r="S326" s="4">
        <f>'Método 3'!$O326*(1+'Método 3'!$P326)</f>
        <v>3.7897435897435896</v>
      </c>
      <c r="T326" s="4">
        <f>IF('Método 3'!$J326&gt;'Método 3'!$K326,3,IF('Método 3'!$K326='Método 3'!$J326,1,0))</f>
        <v>3</v>
      </c>
      <c r="U326" s="4">
        <f>IF('Método 3'!$J326&lt;'Método 3'!$K326,3,IF('Método 3'!$K326='Método 3'!$J326,1,0))</f>
        <v>0</v>
      </c>
      <c r="V326" s="4">
        <f>(1/'Método 3'!$Q326)*3+(1/'Método 3'!$R326)*1</f>
        <v>1.2882273342354533</v>
      </c>
      <c r="W326" s="4">
        <f>(1/'Método 3'!$S326)*3+(1/'Método 3'!$R326)*1</f>
        <v>1.2516914749661705</v>
      </c>
      <c r="X326" s="4">
        <f>COUNTIF($G$1:G325,G326)+1</f>
        <v>16</v>
      </c>
      <c r="Y326" s="4">
        <f>COUNTIF($H$1:H325,H326)+1</f>
        <v>17</v>
      </c>
      <c r="Z326" s="2">
        <f>IFERROR(AVERAGEIFS($T$1:T325,$G$1:G325,G326,$X$1:X325,"&gt;="&amp;(X326-5)),"")</f>
        <v>2.6</v>
      </c>
      <c r="AA326" s="2">
        <f>IFERROR(AVERAGEIFS($U$1:U325,$H$1:H325,H326,$Y$1:Y325,"&gt;="&amp;(Y326-5)),"")</f>
        <v>1.2</v>
      </c>
      <c r="AB326" s="2">
        <f>IFERROR(AVERAGEIFS($V$1:V325,$J$1:J325,J326,$Z$1:Z325,"&gt;="&amp;(Z326-5)),"")</f>
        <v>1.4988882404181942</v>
      </c>
      <c r="AC326" s="2">
        <f>IFERROR(AVERAGEIFS($W$1:W325,$K$1:K325,K326,$AA$1:AA325,"&gt;="&amp;(AA326-5)),"")</f>
        <v>1.0923814543168451</v>
      </c>
      <c r="AD326" s="13">
        <f>Tabela53[[#This Row],[md_exPT_H_6]]-Tabela53[[#This Row],[md_exPT_A_6]]</f>
        <v>0.40650678610134916</v>
      </c>
      <c r="AE326" s="14">
        <f>IF(Tabela53[[#This Row],[HT_Goals_H]]&gt;Tabela53[[#This Row],[HT_Goals_A]],Tabela53[[#This Row],[HT_Odds_H]]-1,-1)</f>
        <v>2.25</v>
      </c>
      <c r="AF326" s="14">
        <f>IF(Tabela53[[#This Row],[HT_Goals_H]]=Tabela53[[#This Row],[HT_Goals_A]],Tabela53[[#This Row],[HT_Odds_H]]-1,-1)</f>
        <v>-1</v>
      </c>
      <c r="AG326" s="14">
        <f>IF(Tabela53[[#This Row],[HT_Goals_H]]&lt;Tabela53[[#This Row],[HT_Goals_A]],Tabela53[[#This Row],[HT_Odds_H]]-1,-1)</f>
        <v>-1</v>
      </c>
      <c r="AH32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6" s="13">
        <f>IF(AND(Tabela53[[#This Row],[Odd_real_HHT]]&gt;2.5,Tabela53[[#This Row],[Odd_real_HHT]]&lt;3.3,Tabela53[[#This Row],[xpPT_H_HT]]&gt;1.39,Tabela53[[#This Row],[xpPT_H_HT]]&lt;1.59),1,0)</f>
        <v>0</v>
      </c>
      <c r="AJ32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6" s="28">
        <f>IF(Tabela53[[#This Row],[Método 1]]=1,0,IF(Tabela53[[#This Row],[dif_xp_H_A]]&lt;=0.354,1,IF(Tabela53[[#This Row],[dif_xp_H_A]]&gt;=0.499,1,0)))</f>
        <v>0</v>
      </c>
      <c r="AL326" s="29">
        <f>IF(AND(Tabela53[[#This Row],[Método_3]]=1,Tabela53[[#This Row],[Pontos_H_HT]]=3),(Tabela53[[#This Row],[HT_Odds_H]]-1),IF(AND(Tabela53[[#This Row],[Método_3]]=1,Tabela53[[#This Row],[Pontos_H_HT]]&lt;&gt;3),(-1),0))</f>
        <v>2.25</v>
      </c>
      <c r="AM326" s="29">
        <f>IF(AND(Tabela53[[#This Row],[dif_xp_H_A]]&gt;0.354,(Tabela53[[#This Row],[dif_xp_H_A]]&lt;0.499)),1,0)</f>
        <v>1</v>
      </c>
    </row>
    <row r="327" spans="1:39" x14ac:dyDescent="0.3">
      <c r="A327" s="25">
        <v>196</v>
      </c>
      <c r="B327" s="26">
        <v>1588783</v>
      </c>
      <c r="C327" s="13" t="s">
        <v>14</v>
      </c>
      <c r="D327" s="13" t="s">
        <v>56</v>
      </c>
      <c r="E327" s="27">
        <v>44773.666666666657</v>
      </c>
      <c r="F327" s="13">
        <v>20</v>
      </c>
      <c r="G327" s="13" t="s">
        <v>20</v>
      </c>
      <c r="H327" s="13" t="s">
        <v>28</v>
      </c>
      <c r="I327" s="13" t="str">
        <f>IF(Tabela53[[#This Row],[HT_Goals_A]]&lt;Tabela53[[#This Row],[HT_Goals_H]],"H",IF(Tabela53[[#This Row],[HT_Goals_A]]=Tabela53[[#This Row],[HT_Goals_H]],"D","A"))</f>
        <v>D</v>
      </c>
      <c r="J327" s="13">
        <v>0</v>
      </c>
      <c r="K327" s="13">
        <v>0</v>
      </c>
      <c r="L327" s="13">
        <v>0</v>
      </c>
      <c r="M327" s="13">
        <v>2.95</v>
      </c>
      <c r="N327" s="13">
        <v>1.95</v>
      </c>
      <c r="O327" s="13">
        <v>3.8</v>
      </c>
      <c r="P327" s="4">
        <f>((1/'Método 3'!$M327)+(1/'Método 3'!$N327)+(1/'Método 3'!$O327)-1)</f>
        <v>0.11496145840481264</v>
      </c>
      <c r="Q327" s="4">
        <f>'Método 3'!$M327*(1+'Método 3'!$P327)</f>
        <v>3.2891363022941973</v>
      </c>
      <c r="R327" s="4">
        <f>'Método 3'!$N327*(1+'Método 3'!$P327)</f>
        <v>2.1741748438893844</v>
      </c>
      <c r="S327" s="4">
        <f>'Método 3'!$O327*(1+'Método 3'!$P327)</f>
        <v>4.236853541938288</v>
      </c>
      <c r="T327" s="4">
        <f>IF('Método 3'!$J327&gt;'Método 3'!$K327,3,IF('Método 3'!$K327='Método 3'!$J327,1,0))</f>
        <v>1</v>
      </c>
      <c r="U327" s="4">
        <f>IF('Método 3'!$J327&lt;'Método 3'!$K327,3,IF('Método 3'!$K327='Método 3'!$J327,1,0))</f>
        <v>1</v>
      </c>
      <c r="V327" s="4">
        <f>(1/'Método 3'!$Q327)*3+(1/'Método 3'!$R327)*1</f>
        <v>1.3720381577597702</v>
      </c>
      <c r="W327" s="4">
        <f>(1/'Método 3'!$S327)*3+(1/'Método 3'!$R327)*1</f>
        <v>1.1680172325366702</v>
      </c>
      <c r="X327" s="4">
        <f>COUNTIF($G$1:G326,G327)+1</f>
        <v>17</v>
      </c>
      <c r="Y327" s="4">
        <f>COUNTIF($H$1:H326,H327)+1</f>
        <v>17</v>
      </c>
      <c r="Z327" s="2">
        <f>IFERROR(AVERAGEIFS($T$1:T326,$G$1:G326,G327,$X$1:X326,"&gt;="&amp;(X327-5)),"")</f>
        <v>1.6</v>
      </c>
      <c r="AA327" s="2">
        <f>IFERROR(AVERAGEIFS($U$1:U326,$H$1:H326,H327,$Y$1:Y326,"&gt;="&amp;(Y327-5)),"")</f>
        <v>1.2</v>
      </c>
      <c r="AB327" s="2">
        <f>IFERROR(AVERAGEIFS($V$1:V326,$J$1:J326,J327,$Z$1:Z326,"&gt;="&amp;(Z327-5)),"")</f>
        <v>1.3994792487061081</v>
      </c>
      <c r="AC327" s="2">
        <f>IFERROR(AVERAGEIFS($W$1:W326,$K$1:K326,K327,$AA$1:AA326,"&gt;="&amp;(AA327-5)),"")</f>
        <v>1.0932425895635982</v>
      </c>
      <c r="AD327" s="13">
        <f>Tabela53[[#This Row],[md_exPT_H_6]]-Tabela53[[#This Row],[md_exPT_A_6]]</f>
        <v>0.30623665914250986</v>
      </c>
      <c r="AE327" s="14">
        <f>IF(Tabela53[[#This Row],[HT_Goals_H]]&gt;Tabela53[[#This Row],[HT_Goals_A]],Tabela53[[#This Row],[HT_Odds_H]]-1,-1)</f>
        <v>-1</v>
      </c>
      <c r="AF327" s="14">
        <f>IF(Tabela53[[#This Row],[HT_Goals_H]]=Tabela53[[#This Row],[HT_Goals_A]],Tabela53[[#This Row],[HT_Odds_H]]-1,-1)</f>
        <v>1.9500000000000002</v>
      </c>
      <c r="AG327" s="14">
        <f>IF(Tabela53[[#This Row],[HT_Goals_H]]&lt;Tabela53[[#This Row],[HT_Goals_A]],Tabela53[[#This Row],[HT_Odds_H]]-1,-1)</f>
        <v>-1</v>
      </c>
      <c r="AH32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7" s="13">
        <f>IF(AND(Tabela53[[#This Row],[Odd_real_HHT]]&gt;2.5,Tabela53[[#This Row],[Odd_real_HHT]]&lt;3.3,Tabela53[[#This Row],[xpPT_H_HT]]&gt;1.39,Tabela53[[#This Row],[xpPT_H_HT]]&lt;1.59),1,0)</f>
        <v>0</v>
      </c>
      <c r="AJ327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327" s="28">
        <f>IF(Tabela53[[#This Row],[Método 1]]=1,0,IF(Tabela53[[#This Row],[dif_xp_H_A]]&lt;=0.354,1,IF(Tabela53[[#This Row],[dif_xp_H_A]]&gt;=0.499,1,0)))</f>
        <v>1</v>
      </c>
      <c r="AL32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7" s="29">
        <f>IF(AND(Tabela53[[#This Row],[dif_xp_H_A]]&gt;0.354,(Tabela53[[#This Row],[dif_xp_H_A]]&lt;0.499)),1,0)</f>
        <v>0</v>
      </c>
    </row>
    <row r="328" spans="1:39" x14ac:dyDescent="0.3">
      <c r="A328" s="25">
        <v>197</v>
      </c>
      <c r="B328" s="26">
        <v>1588774</v>
      </c>
      <c r="C328" s="13" t="s">
        <v>14</v>
      </c>
      <c r="D328" s="13" t="s">
        <v>56</v>
      </c>
      <c r="E328" s="27">
        <v>44773.75</v>
      </c>
      <c r="F328" s="13">
        <v>20</v>
      </c>
      <c r="G328" s="13" t="s">
        <v>17</v>
      </c>
      <c r="H328" s="13" t="s">
        <v>59</v>
      </c>
      <c r="I328" s="13" t="str">
        <f>IF(Tabela53[[#This Row],[HT_Goals_A]]&lt;Tabela53[[#This Row],[HT_Goals_H]],"H",IF(Tabela53[[#This Row],[HT_Goals_A]]=Tabela53[[#This Row],[HT_Goals_H]],"D","A"))</f>
        <v>D</v>
      </c>
      <c r="J328" s="13">
        <v>1</v>
      </c>
      <c r="K328" s="13">
        <v>1</v>
      </c>
      <c r="L328" s="13">
        <v>2</v>
      </c>
      <c r="M328" s="13">
        <v>2.35</v>
      </c>
      <c r="N328" s="13">
        <v>2.0499999999999998</v>
      </c>
      <c r="O328" s="13">
        <v>5</v>
      </c>
      <c r="P328" s="4">
        <f>((1/'Método 3'!$M328)+(1/'Método 3'!$N328)+(1/'Método 3'!$O328)-1)</f>
        <v>0.11333679294239762</v>
      </c>
      <c r="Q328" s="4">
        <f>'Método 3'!$M328*(1+'Método 3'!$P328)</f>
        <v>2.6163414634146345</v>
      </c>
      <c r="R328" s="4">
        <f>'Método 3'!$N328*(1+'Método 3'!$P328)</f>
        <v>2.2823404255319151</v>
      </c>
      <c r="S328" s="4">
        <f>'Método 3'!$O328*(1+'Método 3'!$P328)</f>
        <v>5.5666839647119879</v>
      </c>
      <c r="T328" s="4">
        <f>IF('Método 3'!$J328&gt;'Método 3'!$K328,3,IF('Método 3'!$K328='Método 3'!$J328,1,0))</f>
        <v>1</v>
      </c>
      <c r="U328" s="4">
        <f>IF('Método 3'!$J328&lt;'Método 3'!$K328,3,IF('Método 3'!$K328='Método 3'!$J328,1,0))</f>
        <v>1</v>
      </c>
      <c r="V328" s="4">
        <f>(1/'Método 3'!$Q328)*3+(1/'Método 3'!$R328)*1</f>
        <v>1.5847860538827256</v>
      </c>
      <c r="W328" s="4">
        <f>(1/'Método 3'!$S328)*3+(1/'Método 3'!$R328)*1</f>
        <v>0.97706721357322635</v>
      </c>
      <c r="X328" s="4">
        <f>COUNTIF($G$1:G327,G328)+1</f>
        <v>17</v>
      </c>
      <c r="Y328" s="4">
        <f>COUNTIF($H$1:H327,H328)+1</f>
        <v>10</v>
      </c>
      <c r="Z328" s="2">
        <f>IFERROR(AVERAGEIFS($T$1:T327,$G$1:G327,G328,$X$1:X327,"&gt;="&amp;(X328-5)),"")</f>
        <v>0.6</v>
      </c>
      <c r="AA328" s="2">
        <f>IFERROR(AVERAGEIFS($U$1:U327,$H$1:H327,H328,$Y$1:Y327,"&gt;="&amp;(Y328-5)),"")</f>
        <v>1</v>
      </c>
      <c r="AB328" s="2">
        <f>IFERROR(AVERAGEIFS($V$1:V327,$J$1:J327,J328,$Z$1:Z327,"&gt;="&amp;(Z328-5)),"")</f>
        <v>1.4647286917223323</v>
      </c>
      <c r="AC328" s="2">
        <f>IFERROR(AVERAGEIFS($W$1:W327,$K$1:K327,K328,$AA$1:AA327,"&gt;="&amp;(AA328-5)),"")</f>
        <v>1.132045689825546</v>
      </c>
      <c r="AD328" s="13">
        <f>Tabela53[[#This Row],[md_exPT_H_6]]-Tabela53[[#This Row],[md_exPT_A_6]]</f>
        <v>0.33268300189678635</v>
      </c>
      <c r="AE328" s="14">
        <f>IF(Tabela53[[#This Row],[HT_Goals_H]]&gt;Tabela53[[#This Row],[HT_Goals_A]],Tabela53[[#This Row],[HT_Odds_H]]-1,-1)</f>
        <v>-1</v>
      </c>
      <c r="AF328" s="14">
        <f>IF(Tabela53[[#This Row],[HT_Goals_H]]=Tabela53[[#This Row],[HT_Goals_A]],Tabela53[[#This Row],[HT_Odds_H]]-1,-1)</f>
        <v>1.35</v>
      </c>
      <c r="AG328" s="14">
        <f>IF(Tabela53[[#This Row],[HT_Goals_H]]&lt;Tabela53[[#This Row],[HT_Goals_A]],Tabela53[[#This Row],[HT_Odds_H]]-1,-1)</f>
        <v>-1</v>
      </c>
      <c r="AH32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28" s="13">
        <f>IF(AND(Tabela53[[#This Row],[Odd_real_HHT]]&gt;2.5,Tabela53[[#This Row],[Odd_real_HHT]]&lt;3.3,Tabela53[[#This Row],[xpPT_H_HT]]&gt;1.39,Tabela53[[#This Row],[xpPT_H_HT]]&lt;1.59),1,0)</f>
        <v>1</v>
      </c>
      <c r="AJ32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28" s="28">
        <f>IF(Tabela53[[#This Row],[Método 1]]=1,0,IF(Tabela53[[#This Row],[dif_xp_H_A]]&lt;=0.354,1,IF(Tabela53[[#This Row],[dif_xp_H_A]]&gt;=0.499,1,0)))</f>
        <v>0</v>
      </c>
      <c r="AL32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8" s="29">
        <f>IF(AND(Tabela53[[#This Row],[dif_xp_H_A]]&gt;0.354,(Tabela53[[#This Row],[dif_xp_H_A]]&lt;0.499)),1,0)</f>
        <v>0</v>
      </c>
    </row>
    <row r="329" spans="1:39" x14ac:dyDescent="0.3">
      <c r="A329" s="25">
        <v>198</v>
      </c>
      <c r="B329" s="26">
        <v>1588782</v>
      </c>
      <c r="C329" s="13" t="s">
        <v>14</v>
      </c>
      <c r="D329" s="13" t="s">
        <v>56</v>
      </c>
      <c r="E329" s="27">
        <v>44773.75</v>
      </c>
      <c r="F329" s="13">
        <v>20</v>
      </c>
      <c r="G329" s="13" t="s">
        <v>27</v>
      </c>
      <c r="H329" s="13" t="s">
        <v>21</v>
      </c>
      <c r="I329" s="13" t="str">
        <f>IF(Tabela53[[#This Row],[HT_Goals_A]]&lt;Tabela53[[#This Row],[HT_Goals_H]],"H",IF(Tabela53[[#This Row],[HT_Goals_A]]=Tabela53[[#This Row],[HT_Goals_H]],"D","A"))</f>
        <v>A</v>
      </c>
      <c r="J329" s="13">
        <v>0</v>
      </c>
      <c r="K329" s="13">
        <v>1</v>
      </c>
      <c r="L329" s="13">
        <v>1</v>
      </c>
      <c r="M329" s="13">
        <v>3.1</v>
      </c>
      <c r="N329" s="13">
        <v>1.88</v>
      </c>
      <c r="O329" s="13">
        <v>3.75</v>
      </c>
      <c r="P329" s="4">
        <f>((1/'Método 3'!$M329)+(1/'Método 3'!$N329)+(1/'Método 3'!$O329)-1)</f>
        <v>0.12116220544497813</v>
      </c>
      <c r="Q329" s="4">
        <f>'Método 3'!$M329*(1+'Método 3'!$P329)</f>
        <v>3.4756028368794323</v>
      </c>
      <c r="R329" s="4">
        <f>'Método 3'!$N329*(1+'Método 3'!$P329)</f>
        <v>2.107784946236559</v>
      </c>
      <c r="S329" s="4">
        <f>'Método 3'!$O329*(1+'Método 3'!$P329)</f>
        <v>4.2043582704186679</v>
      </c>
      <c r="T329" s="4">
        <f>IF('Método 3'!$J329&gt;'Método 3'!$K329,3,IF('Método 3'!$K329='Método 3'!$J329,1,0))</f>
        <v>0</v>
      </c>
      <c r="U329" s="4">
        <f>IF('Método 3'!$J329&lt;'Método 3'!$K329,3,IF('Método 3'!$K329='Método 3'!$J329,1,0))</f>
        <v>3</v>
      </c>
      <c r="V329" s="4">
        <f>(1/'Método 3'!$Q329)*3+(1/'Método 3'!$R329)*1</f>
        <v>1.337591315349141</v>
      </c>
      <c r="W329" s="4">
        <f>(1/'Método 3'!$S329)*3+(1/'Método 3'!$R329)*1</f>
        <v>1.1879769824103172</v>
      </c>
      <c r="X329" s="4">
        <f>COUNTIF($G$1:G328,G329)+1</f>
        <v>16</v>
      </c>
      <c r="Y329" s="4">
        <f>COUNTIF($H$1:H328,H329)+1</f>
        <v>17</v>
      </c>
      <c r="Z329" s="2">
        <f>IFERROR(AVERAGEIFS($T$1:T328,$G$1:G328,G329,$X$1:X328,"&gt;="&amp;(X329-5)),"")</f>
        <v>1.8</v>
      </c>
      <c r="AA329" s="2">
        <f>IFERROR(AVERAGEIFS($U$1:U328,$H$1:H328,H329,$Y$1:Y328,"&gt;="&amp;(Y329-5)),"")</f>
        <v>0.8</v>
      </c>
      <c r="AB329" s="2">
        <f>IFERROR(AVERAGEIFS($V$1:V328,$J$1:J328,J329,$Z$1:Z328,"&gt;="&amp;(Z329-5)),"")</f>
        <v>1.3992873529652246</v>
      </c>
      <c r="AC329" s="2">
        <f>IFERROR(AVERAGEIFS($W$1:W328,$K$1:K328,K329,$AA$1:AA328,"&gt;="&amp;(AA329-5)),"")</f>
        <v>1.1304802506714822</v>
      </c>
      <c r="AD329" s="13">
        <f>Tabela53[[#This Row],[md_exPT_H_6]]-Tabela53[[#This Row],[md_exPT_A_6]]</f>
        <v>0.26880710229374238</v>
      </c>
      <c r="AE329" s="14">
        <f>IF(Tabela53[[#This Row],[HT_Goals_H]]&gt;Tabela53[[#This Row],[HT_Goals_A]],Tabela53[[#This Row],[HT_Odds_H]]-1,-1)</f>
        <v>-1</v>
      </c>
      <c r="AF329" s="14">
        <f>IF(Tabela53[[#This Row],[HT_Goals_H]]=Tabela53[[#This Row],[HT_Goals_A]],Tabela53[[#This Row],[HT_Odds_H]]-1,-1)</f>
        <v>-1</v>
      </c>
      <c r="AG329" s="14">
        <f>IF(Tabela53[[#This Row],[HT_Goals_H]]&lt;Tabela53[[#This Row],[HT_Goals_A]],Tabela53[[#This Row],[HT_Odds_H]]-1,-1)</f>
        <v>2.1</v>
      </c>
      <c r="AH32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29" s="13">
        <f>IF(AND(Tabela53[[#This Row],[Odd_real_HHT]]&gt;2.5,Tabela53[[#This Row],[Odd_real_HHT]]&lt;3.3,Tabela53[[#This Row],[xpPT_H_HT]]&gt;1.39,Tabela53[[#This Row],[xpPT_H_HT]]&lt;1.59),1,0)</f>
        <v>0</v>
      </c>
      <c r="AJ32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29" s="28">
        <f>IF(Tabela53[[#This Row],[Método 1]]=1,0,IF(Tabela53[[#This Row],[dif_xp_H_A]]&lt;=0.354,1,IF(Tabela53[[#This Row],[dif_xp_H_A]]&gt;=0.499,1,0)))</f>
        <v>1</v>
      </c>
      <c r="AL32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29" s="29">
        <f>IF(AND(Tabela53[[#This Row],[dif_xp_H_A]]&gt;0.354,(Tabela53[[#This Row],[dif_xp_H_A]]&lt;0.499)),1,0)</f>
        <v>0</v>
      </c>
    </row>
    <row r="330" spans="1:39" x14ac:dyDescent="0.3">
      <c r="A330" s="25">
        <v>199</v>
      </c>
      <c r="B330" s="26">
        <v>1588776</v>
      </c>
      <c r="C330" s="13" t="s">
        <v>14</v>
      </c>
      <c r="D330" s="13" t="s">
        <v>56</v>
      </c>
      <c r="E330" s="27">
        <v>44773.791666666657</v>
      </c>
      <c r="F330" s="13">
        <v>20</v>
      </c>
      <c r="G330" s="13" t="s">
        <v>19</v>
      </c>
      <c r="H330" s="13" t="s">
        <v>60</v>
      </c>
      <c r="I330" s="13" t="str">
        <f>IF(Tabela53[[#This Row],[HT_Goals_A]]&lt;Tabela53[[#This Row],[HT_Goals_H]],"H",IF(Tabela53[[#This Row],[HT_Goals_A]]=Tabela53[[#This Row],[HT_Goals_H]],"D","A"))</f>
        <v>H</v>
      </c>
      <c r="J330" s="13">
        <v>1</v>
      </c>
      <c r="K330" s="13">
        <v>0</v>
      </c>
      <c r="L330" s="13">
        <v>1</v>
      </c>
      <c r="M330" s="13">
        <v>2.2000000000000002</v>
      </c>
      <c r="N330" s="13">
        <v>2.2000000000000002</v>
      </c>
      <c r="O330" s="13">
        <v>6</v>
      </c>
      <c r="P330" s="4">
        <f>((1/'Método 3'!$M330)+(1/'Método 3'!$N330)+(1/'Método 3'!$O330)-1)</f>
        <v>7.575757575757569E-2</v>
      </c>
      <c r="Q330" s="4">
        <f>'Método 3'!$M330*(1+'Método 3'!$P330)</f>
        <v>2.3666666666666667</v>
      </c>
      <c r="R330" s="4">
        <f>'Método 3'!$N330*(1+'Método 3'!$P330)</f>
        <v>2.3666666666666667</v>
      </c>
      <c r="S330" s="4">
        <f>'Método 3'!$O330*(1+'Método 3'!$P330)</f>
        <v>6.4545454545454541</v>
      </c>
      <c r="T330" s="4">
        <f>IF('Método 3'!$J330&gt;'Método 3'!$K330,3,IF('Método 3'!$K330='Método 3'!$J330,1,0))</f>
        <v>3</v>
      </c>
      <c r="U330" s="4">
        <f>IF('Método 3'!$J330&lt;'Método 3'!$K330,3,IF('Método 3'!$K330='Método 3'!$J330,1,0))</f>
        <v>0</v>
      </c>
      <c r="V330" s="4">
        <f>(1/'Método 3'!$Q330)*3+(1/'Método 3'!$R330)*1</f>
        <v>1.6901408450704225</v>
      </c>
      <c r="W330" s="4">
        <f>(1/'Método 3'!$S330)*3+(1/'Método 3'!$R330)*1</f>
        <v>0.88732394366197187</v>
      </c>
      <c r="X330" s="4">
        <f>COUNTIF($G$1:G329,G330)+1</f>
        <v>18</v>
      </c>
      <c r="Y330" s="4">
        <f>COUNTIF($H$1:H329,H330)+1</f>
        <v>10</v>
      </c>
      <c r="Z330" s="2">
        <f>IFERROR(AVERAGEIFS($T$1:T329,$G$1:G329,G330,$X$1:X329,"&gt;="&amp;(X330-5)),"")</f>
        <v>2.2000000000000002</v>
      </c>
      <c r="AA330" s="2">
        <f>IFERROR(AVERAGEIFS($U$1:U329,$H$1:H329,H330,$Y$1:Y329,"&gt;="&amp;(Y330-5)),"")</f>
        <v>1.4</v>
      </c>
      <c r="AB330" s="2">
        <f>IFERROR(AVERAGEIFS($V$1:V329,$J$1:J329,J330,$Z$1:Z329,"&gt;="&amp;(Z330-5)),"")</f>
        <v>1.4657726687845967</v>
      </c>
      <c r="AC330" s="2">
        <f>IFERROR(AVERAGEIFS($W$1:W329,$K$1:K329,K330,$AA$1:AA329,"&gt;="&amp;(AA330-5)),"")</f>
        <v>1.0936446037731309</v>
      </c>
      <c r="AD330" s="13">
        <f>Tabela53[[#This Row],[md_exPT_H_6]]-Tabela53[[#This Row],[md_exPT_A_6]]</f>
        <v>0.37212806501146578</v>
      </c>
      <c r="AE330" s="14">
        <f>IF(Tabela53[[#This Row],[HT_Goals_H]]&gt;Tabela53[[#This Row],[HT_Goals_A]],Tabela53[[#This Row],[HT_Odds_H]]-1,-1)</f>
        <v>1.2000000000000002</v>
      </c>
      <c r="AF330" s="14">
        <f>IF(Tabela53[[#This Row],[HT_Goals_H]]=Tabela53[[#This Row],[HT_Goals_A]],Tabela53[[#This Row],[HT_Odds_H]]-1,-1)</f>
        <v>-1</v>
      </c>
      <c r="AG330" s="14">
        <f>IF(Tabela53[[#This Row],[HT_Goals_H]]&lt;Tabela53[[#This Row],[HT_Goals_A]],Tabela53[[#This Row],[HT_Odds_H]]-1,-1)</f>
        <v>-1</v>
      </c>
      <c r="AH33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0" s="13">
        <f>IF(AND(Tabela53[[#This Row],[Odd_real_HHT]]&gt;2.5,Tabela53[[#This Row],[Odd_real_HHT]]&lt;3.3,Tabela53[[#This Row],[xpPT_H_HT]]&gt;1.39,Tabela53[[#This Row],[xpPT_H_HT]]&lt;1.59),1,0)</f>
        <v>0</v>
      </c>
      <c r="AJ33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0" s="28">
        <f>IF(Tabela53[[#This Row],[Método 1]]=1,0,IF(Tabela53[[#This Row],[dif_xp_H_A]]&lt;=0.354,1,IF(Tabela53[[#This Row],[dif_xp_H_A]]&gt;=0.499,1,0)))</f>
        <v>0</v>
      </c>
      <c r="AL330" s="29">
        <f>IF(AND(Tabela53[[#This Row],[Método_3]]=1,Tabela53[[#This Row],[Pontos_H_HT]]=3),(Tabela53[[#This Row],[HT_Odds_H]]-1),IF(AND(Tabela53[[#This Row],[Método_3]]=1,Tabela53[[#This Row],[Pontos_H_HT]]&lt;&gt;3),(-1),0))</f>
        <v>1.2000000000000002</v>
      </c>
      <c r="AM330" s="29">
        <f>IF(AND(Tabela53[[#This Row],[dif_xp_H_A]]&gt;0.354,(Tabela53[[#This Row],[dif_xp_H_A]]&lt;0.499)),1,0)</f>
        <v>1</v>
      </c>
    </row>
    <row r="331" spans="1:39" x14ac:dyDescent="0.3">
      <c r="A331" s="25">
        <v>200</v>
      </c>
      <c r="B331" s="26">
        <v>1588778</v>
      </c>
      <c r="C331" s="13" t="s">
        <v>14</v>
      </c>
      <c r="D331" s="13" t="s">
        <v>56</v>
      </c>
      <c r="E331" s="27">
        <v>44774.833333333343</v>
      </c>
      <c r="F331" s="13">
        <v>20</v>
      </c>
      <c r="G331" s="13" t="s">
        <v>31</v>
      </c>
      <c r="H331" s="13" t="s">
        <v>26</v>
      </c>
      <c r="I331" s="13" t="str">
        <f>IF(Tabela53[[#This Row],[HT_Goals_A]]&lt;Tabela53[[#This Row],[HT_Goals_H]],"H",IF(Tabela53[[#This Row],[HT_Goals_A]]=Tabela53[[#This Row],[HT_Goals_H]],"D","A"))</f>
        <v>H</v>
      </c>
      <c r="J331" s="13">
        <v>1</v>
      </c>
      <c r="K331" s="13">
        <v>0</v>
      </c>
      <c r="L331" s="13">
        <v>1</v>
      </c>
      <c r="M331" s="13">
        <v>3.2</v>
      </c>
      <c r="N331" s="13">
        <v>1.91</v>
      </c>
      <c r="O331" s="13">
        <v>3.5</v>
      </c>
      <c r="P331" s="4">
        <f>((1/'Método 3'!$M331)+(1/'Método 3'!$N331)+(1/'Método 3'!$O331)-1)</f>
        <v>0.12177449513836947</v>
      </c>
      <c r="Q331" s="4">
        <f>'Método 3'!$M331*(1+'Método 3'!$P331)</f>
        <v>3.5896783844427826</v>
      </c>
      <c r="R331" s="4">
        <f>'Método 3'!$N331*(1+'Método 3'!$P331)</f>
        <v>2.1425892857142856</v>
      </c>
      <c r="S331" s="4">
        <f>'Método 3'!$O331*(1+'Método 3'!$P331)</f>
        <v>3.926210732984293</v>
      </c>
      <c r="T331" s="4">
        <f>IF('Método 3'!$J331&gt;'Método 3'!$K331,3,IF('Método 3'!$K331='Método 3'!$J331,1,0))</f>
        <v>3</v>
      </c>
      <c r="U331" s="4">
        <f>IF('Método 3'!$J331&lt;'Método 3'!$K331,3,IF('Método 3'!$K331='Método 3'!$J331,1,0))</f>
        <v>0</v>
      </c>
      <c r="V331" s="4">
        <f>(1/'Método 3'!$Q331)*3+(1/'Método 3'!$R331)*1</f>
        <v>1.302454473475851</v>
      </c>
      <c r="W331" s="4">
        <f>(1/'Método 3'!$S331)*3+(1/'Método 3'!$R331)*1</f>
        <v>1.2308205192315707</v>
      </c>
      <c r="X331" s="4">
        <f>COUNTIF($G$1:G330,G331)+1</f>
        <v>18</v>
      </c>
      <c r="Y331" s="4">
        <f>COUNTIF($H$1:H330,H331)+1</f>
        <v>17</v>
      </c>
      <c r="Z331" s="2">
        <f>IFERROR(AVERAGEIFS($T$1:T330,$G$1:G330,G331,$X$1:X330,"&gt;="&amp;(X331-5)),"")</f>
        <v>1.6</v>
      </c>
      <c r="AA331" s="2">
        <f>IFERROR(AVERAGEIFS($U$1:U330,$H$1:H330,H331,$Y$1:Y330,"&gt;="&amp;(Y331-5)),"")</f>
        <v>0.6</v>
      </c>
      <c r="AB331" s="2">
        <f>IFERROR(AVERAGEIFS($V$1:V330,$J$1:J330,J331,$Z$1:Z330,"&gt;="&amp;(Z331-5)),"")</f>
        <v>1.4677068772008539</v>
      </c>
      <c r="AC331" s="2">
        <f>IFERROR(AVERAGEIFS($W$1:W330,$K$1:K330,K331,$AA$1:AA330,"&gt;="&amp;(AA331-5)),"")</f>
        <v>1.0925412847351035</v>
      </c>
      <c r="AD331" s="13">
        <f>Tabela53[[#This Row],[md_exPT_H_6]]-Tabela53[[#This Row],[md_exPT_A_6]]</f>
        <v>0.37516559246575043</v>
      </c>
      <c r="AE331" s="14">
        <f>IF(Tabela53[[#This Row],[HT_Goals_H]]&gt;Tabela53[[#This Row],[HT_Goals_A]],Tabela53[[#This Row],[HT_Odds_H]]-1,-1)</f>
        <v>2.2000000000000002</v>
      </c>
      <c r="AF331" s="14">
        <f>IF(Tabela53[[#This Row],[HT_Goals_H]]=Tabela53[[#This Row],[HT_Goals_A]],Tabela53[[#This Row],[HT_Odds_H]]-1,-1)</f>
        <v>-1</v>
      </c>
      <c r="AG331" s="14">
        <f>IF(Tabela53[[#This Row],[HT_Goals_H]]&lt;Tabela53[[#This Row],[HT_Goals_A]],Tabela53[[#This Row],[HT_Odds_H]]-1,-1)</f>
        <v>-1</v>
      </c>
      <c r="AH33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1" s="13">
        <f>IF(AND(Tabela53[[#This Row],[Odd_real_HHT]]&gt;2.5,Tabela53[[#This Row],[Odd_real_HHT]]&lt;3.3,Tabela53[[#This Row],[xpPT_H_HT]]&gt;1.39,Tabela53[[#This Row],[xpPT_H_HT]]&lt;1.59),1,0)</f>
        <v>0</v>
      </c>
      <c r="AJ33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1" s="28">
        <f>IF(Tabela53[[#This Row],[Método 1]]=1,0,IF(Tabela53[[#This Row],[dif_xp_H_A]]&lt;=0.354,1,IF(Tabela53[[#This Row],[dif_xp_H_A]]&gt;=0.499,1,0)))</f>
        <v>0</v>
      </c>
      <c r="AL331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331" s="29">
        <f>IF(AND(Tabela53[[#This Row],[dif_xp_H_A]]&gt;0.354,(Tabela53[[#This Row],[dif_xp_H_A]]&lt;0.499)),1,0)</f>
        <v>1</v>
      </c>
    </row>
    <row r="332" spans="1:39" x14ac:dyDescent="0.3">
      <c r="A332" s="25">
        <v>201</v>
      </c>
      <c r="B332" s="26">
        <v>1588789</v>
      </c>
      <c r="C332" s="13" t="s">
        <v>14</v>
      </c>
      <c r="D332" s="13" t="s">
        <v>56</v>
      </c>
      <c r="E332" s="27">
        <v>44779.6875</v>
      </c>
      <c r="F332" s="13">
        <v>21</v>
      </c>
      <c r="G332" s="13" t="s">
        <v>60</v>
      </c>
      <c r="H332" s="13" t="s">
        <v>17</v>
      </c>
      <c r="I332" s="13" t="str">
        <f>IF(Tabela53[[#This Row],[HT_Goals_A]]&lt;Tabela53[[#This Row],[HT_Goals_H]],"H",IF(Tabela53[[#This Row],[HT_Goals_A]]=Tabela53[[#This Row],[HT_Goals_H]],"D","A"))</f>
        <v>A</v>
      </c>
      <c r="J332" s="13">
        <v>0</v>
      </c>
      <c r="K332" s="13">
        <v>1</v>
      </c>
      <c r="L332" s="13">
        <v>1</v>
      </c>
      <c r="M332" s="13">
        <v>3</v>
      </c>
      <c r="N332" s="13">
        <v>2</v>
      </c>
      <c r="O332" s="13">
        <v>4</v>
      </c>
      <c r="P332" s="4">
        <f>((1/'Método 3'!$M332)+(1/'Método 3'!$N332)+(1/'Método 3'!$O332)-1)</f>
        <v>8.3333333333333259E-2</v>
      </c>
      <c r="Q332" s="4">
        <f>'Método 3'!$M332*(1+'Método 3'!$P332)</f>
        <v>3.25</v>
      </c>
      <c r="R332" s="4">
        <f>'Método 3'!$N332*(1+'Método 3'!$P332)</f>
        <v>2.1666666666666665</v>
      </c>
      <c r="S332" s="4">
        <f>'Método 3'!$O332*(1+'Método 3'!$P332)</f>
        <v>4.333333333333333</v>
      </c>
      <c r="T332" s="4">
        <f>IF('Método 3'!$J332&gt;'Método 3'!$K332,3,IF('Método 3'!$K332='Método 3'!$J332,1,0))</f>
        <v>0</v>
      </c>
      <c r="U332" s="4">
        <f>IF('Método 3'!$J332&lt;'Método 3'!$K332,3,IF('Método 3'!$K332='Método 3'!$J332,1,0))</f>
        <v>3</v>
      </c>
      <c r="V332" s="4">
        <f>(1/'Método 3'!$Q332)*3+(1/'Método 3'!$R332)*1</f>
        <v>1.3846153846153846</v>
      </c>
      <c r="W332" s="4">
        <f>(1/'Método 3'!$S332)*3+(1/'Método 3'!$R332)*1</f>
        <v>1.1538461538461537</v>
      </c>
      <c r="X332" s="4">
        <f>COUNTIF($G$1:G331,G332)+1</f>
        <v>11</v>
      </c>
      <c r="Y332" s="4">
        <f>COUNTIF($H$1:H331,H332)+1</f>
        <v>17</v>
      </c>
      <c r="Z332" s="2">
        <f>IFERROR(AVERAGEIFS($T$1:T331,$G$1:G331,G332,$X$1:X331,"&gt;="&amp;(X332-5)),"")</f>
        <v>1.2</v>
      </c>
      <c r="AA332" s="2">
        <f>IFERROR(AVERAGEIFS($U$1:U331,$H$1:H331,H332,$Y$1:Y331,"&gt;="&amp;(Y332-5)),"")</f>
        <v>0.8</v>
      </c>
      <c r="AB332" s="2">
        <f>IFERROR(AVERAGEIFS($V$1:V331,$J$1:J331,J332,$Z$1:Z331,"&gt;="&amp;(Z332-5)),"")</f>
        <v>1.3988589082595573</v>
      </c>
      <c r="AC332" s="2">
        <f>IFERROR(AVERAGEIFS($W$1:W331,$K$1:K331,K332,$AA$1:AA331,"&gt;="&amp;(AA332-5)),"")</f>
        <v>1.1310552179888704</v>
      </c>
      <c r="AD332" s="13">
        <f>Tabela53[[#This Row],[md_exPT_H_6]]-Tabela53[[#This Row],[md_exPT_A_6]]</f>
        <v>0.26780369027068684</v>
      </c>
      <c r="AE332" s="14">
        <f>IF(Tabela53[[#This Row],[HT_Goals_H]]&gt;Tabela53[[#This Row],[HT_Goals_A]],Tabela53[[#This Row],[HT_Odds_H]]-1,-1)</f>
        <v>-1</v>
      </c>
      <c r="AF332" s="14">
        <f>IF(Tabela53[[#This Row],[HT_Goals_H]]=Tabela53[[#This Row],[HT_Goals_A]],Tabela53[[#This Row],[HT_Odds_H]]-1,-1)</f>
        <v>-1</v>
      </c>
      <c r="AG332" s="14">
        <f>IF(Tabela53[[#This Row],[HT_Goals_H]]&lt;Tabela53[[#This Row],[HT_Goals_A]],Tabela53[[#This Row],[HT_Odds_H]]-1,-1)</f>
        <v>2</v>
      </c>
      <c r="AH33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2" s="13">
        <f>IF(AND(Tabela53[[#This Row],[Odd_real_HHT]]&gt;2.5,Tabela53[[#This Row],[Odd_real_HHT]]&lt;3.3,Tabela53[[#This Row],[xpPT_H_HT]]&gt;1.39,Tabela53[[#This Row],[xpPT_H_HT]]&lt;1.59),1,0)</f>
        <v>0</v>
      </c>
      <c r="AJ33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32" s="28">
        <f>IF(Tabela53[[#This Row],[Método 1]]=1,0,IF(Tabela53[[#This Row],[dif_xp_H_A]]&lt;=0.354,1,IF(Tabela53[[#This Row],[dif_xp_H_A]]&gt;=0.499,1,0)))</f>
        <v>1</v>
      </c>
      <c r="AL33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32" s="29">
        <f>IF(AND(Tabela53[[#This Row],[dif_xp_H_A]]&gt;0.354,(Tabela53[[#This Row],[dif_xp_H_A]]&lt;0.499)),1,0)</f>
        <v>0</v>
      </c>
    </row>
    <row r="333" spans="1:39" x14ac:dyDescent="0.3">
      <c r="A333" s="25">
        <v>202</v>
      </c>
      <c r="B333" s="26">
        <v>1588788</v>
      </c>
      <c r="C333" s="13" t="s">
        <v>14</v>
      </c>
      <c r="D333" s="13" t="s">
        <v>56</v>
      </c>
      <c r="E333" s="27">
        <v>44779.6875</v>
      </c>
      <c r="F333" s="13">
        <v>21</v>
      </c>
      <c r="G333" s="13" t="s">
        <v>18</v>
      </c>
      <c r="H333" s="13" t="s">
        <v>58</v>
      </c>
      <c r="I333" s="13" t="str">
        <f>IF(Tabela53[[#This Row],[HT_Goals_A]]&lt;Tabela53[[#This Row],[HT_Goals_H]],"H",IF(Tabela53[[#This Row],[HT_Goals_A]]=Tabela53[[#This Row],[HT_Goals_H]],"D","A"))</f>
        <v>H</v>
      </c>
      <c r="J333" s="13">
        <v>1</v>
      </c>
      <c r="K333" s="13">
        <v>0</v>
      </c>
      <c r="L333" s="13">
        <v>1</v>
      </c>
      <c r="M333" s="13">
        <v>3</v>
      </c>
      <c r="N333" s="13">
        <v>2</v>
      </c>
      <c r="O333" s="13">
        <v>3.4</v>
      </c>
      <c r="P333" s="4">
        <f>((1/'Método 3'!$M333)+(1/'Método 3'!$N333)+(1/'Método 3'!$O333)-1)</f>
        <v>0.12745098039215685</v>
      </c>
      <c r="Q333" s="4">
        <f>'Método 3'!$M333*(1+'Método 3'!$P333)</f>
        <v>3.3823529411764706</v>
      </c>
      <c r="R333" s="4">
        <f>'Método 3'!$N333*(1+'Método 3'!$P333)</f>
        <v>2.2549019607843137</v>
      </c>
      <c r="S333" s="4">
        <f>'Método 3'!$O333*(1+'Método 3'!$P333)</f>
        <v>3.833333333333333</v>
      </c>
      <c r="T333" s="4">
        <f>IF('Método 3'!$J333&gt;'Método 3'!$K333,3,IF('Método 3'!$K333='Método 3'!$J333,1,0))</f>
        <v>3</v>
      </c>
      <c r="U333" s="4">
        <f>IF('Método 3'!$J333&lt;'Método 3'!$K333,3,IF('Método 3'!$K333='Método 3'!$J333,1,0))</f>
        <v>0</v>
      </c>
      <c r="V333" s="4">
        <f>(1/'Método 3'!$Q333)*3+(1/'Método 3'!$R333)*1</f>
        <v>1.3304347826086955</v>
      </c>
      <c r="W333" s="4">
        <f>(1/'Método 3'!$S333)*3+(1/'Método 3'!$R333)*1</f>
        <v>1.2260869565217392</v>
      </c>
      <c r="X333" s="4">
        <f>COUNTIF($G$1:G332,G333)+1</f>
        <v>17</v>
      </c>
      <c r="Y333" s="4">
        <f>COUNTIF($H$1:H332,H333)+1</f>
        <v>11</v>
      </c>
      <c r="Z333" s="2">
        <f>IFERROR(AVERAGEIFS($T$1:T332,$G$1:G332,G333,$X$1:X332,"&gt;="&amp;(X333-5)),"")</f>
        <v>1.2</v>
      </c>
      <c r="AA333" s="2">
        <f>IFERROR(AVERAGEIFS($U$1:U332,$H$1:H332,H333,$Y$1:Y332,"&gt;="&amp;(Y333-5)),"")</f>
        <v>1.6</v>
      </c>
      <c r="AB333" s="2">
        <f>IFERROR(AVERAGEIFS($V$1:V332,$J$1:J332,J333,$Z$1:Z332,"&gt;="&amp;(Z333-5)),"")</f>
        <v>1.4662944634938027</v>
      </c>
      <c r="AC333" s="2">
        <f>IFERROR(AVERAGEIFS($W$1:W332,$K$1:K332,K333,$AA$1:AA332,"&gt;="&amp;(AA333-5)),"")</f>
        <v>1.0932768125781698</v>
      </c>
      <c r="AD333" s="13">
        <f>Tabela53[[#This Row],[md_exPT_H_6]]-Tabela53[[#This Row],[md_exPT_A_6]]</f>
        <v>0.37301765091563288</v>
      </c>
      <c r="AE333" s="14">
        <f>IF(Tabela53[[#This Row],[HT_Goals_H]]&gt;Tabela53[[#This Row],[HT_Goals_A]],Tabela53[[#This Row],[HT_Odds_H]]-1,-1)</f>
        <v>2</v>
      </c>
      <c r="AF333" s="14">
        <f>IF(Tabela53[[#This Row],[HT_Goals_H]]=Tabela53[[#This Row],[HT_Goals_A]],Tabela53[[#This Row],[HT_Odds_H]]-1,-1)</f>
        <v>-1</v>
      </c>
      <c r="AG333" s="14">
        <f>IF(Tabela53[[#This Row],[HT_Goals_H]]&lt;Tabela53[[#This Row],[HT_Goals_A]],Tabela53[[#This Row],[HT_Odds_H]]-1,-1)</f>
        <v>-1</v>
      </c>
      <c r="AH33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3" s="13">
        <f>IF(AND(Tabela53[[#This Row],[Odd_real_HHT]]&gt;2.5,Tabela53[[#This Row],[Odd_real_HHT]]&lt;3.3,Tabela53[[#This Row],[xpPT_H_HT]]&gt;1.39,Tabela53[[#This Row],[xpPT_H_HT]]&lt;1.59),1,0)</f>
        <v>0</v>
      </c>
      <c r="AJ33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3" s="28">
        <f>IF(Tabela53[[#This Row],[Método 1]]=1,0,IF(Tabela53[[#This Row],[dif_xp_H_A]]&lt;=0.354,1,IF(Tabela53[[#This Row],[dif_xp_H_A]]&gt;=0.499,1,0)))</f>
        <v>0</v>
      </c>
      <c r="AL333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333" s="29">
        <f>IF(AND(Tabela53[[#This Row],[dif_xp_H_A]]&gt;0.354,(Tabela53[[#This Row],[dif_xp_H_A]]&lt;0.499)),1,0)</f>
        <v>1</v>
      </c>
    </row>
    <row r="334" spans="1:39" x14ac:dyDescent="0.3">
      <c r="A334" s="25">
        <v>203</v>
      </c>
      <c r="B334" s="26">
        <v>1588792</v>
      </c>
      <c r="C334" s="13" t="s">
        <v>14</v>
      </c>
      <c r="D334" s="13" t="s">
        <v>56</v>
      </c>
      <c r="E334" s="27">
        <v>44779.791666666657</v>
      </c>
      <c r="F334" s="13">
        <v>21</v>
      </c>
      <c r="G334" s="13" t="s">
        <v>59</v>
      </c>
      <c r="H334" s="13" t="s">
        <v>24</v>
      </c>
      <c r="I334" s="13" t="str">
        <f>IF(Tabela53[[#This Row],[HT_Goals_A]]&lt;Tabela53[[#This Row],[HT_Goals_H]],"H",IF(Tabela53[[#This Row],[HT_Goals_A]]=Tabela53[[#This Row],[HT_Goals_H]],"D","A"))</f>
        <v>H</v>
      </c>
      <c r="J334" s="13">
        <v>1</v>
      </c>
      <c r="K334" s="13">
        <v>0</v>
      </c>
      <c r="L334" s="13">
        <v>1</v>
      </c>
      <c r="M334" s="13">
        <v>3.75</v>
      </c>
      <c r="N334" s="13">
        <v>1.95</v>
      </c>
      <c r="O334" s="13">
        <v>3.4</v>
      </c>
      <c r="P334" s="4">
        <f>((1/'Método 3'!$M334)+(1/'Método 3'!$N334)+(1/'Método 3'!$O334)-1)</f>
        <v>7.3604826546003199E-2</v>
      </c>
      <c r="Q334" s="4">
        <f>'Método 3'!$M334*(1+'Método 3'!$P334)</f>
        <v>4.0260180995475121</v>
      </c>
      <c r="R334" s="4">
        <f>'Método 3'!$N334*(1+'Método 3'!$P334)</f>
        <v>2.0935294117647061</v>
      </c>
      <c r="S334" s="4">
        <f>'Método 3'!$O334*(1+'Método 3'!$P334)</f>
        <v>3.6502564102564108</v>
      </c>
      <c r="T334" s="4">
        <f>IF('Método 3'!$J334&gt;'Método 3'!$K334,3,IF('Método 3'!$K334='Método 3'!$J334,1,0))</f>
        <v>3</v>
      </c>
      <c r="U334" s="4">
        <f>IF('Método 3'!$J334&lt;'Método 3'!$K334,3,IF('Método 3'!$K334='Método 3'!$J334,1,0))</f>
        <v>0</v>
      </c>
      <c r="V334" s="4">
        <f>(1/'Método 3'!$Q334)*3+(1/'Método 3'!$R334)*1</f>
        <v>1.2228153975835907</v>
      </c>
      <c r="W334" s="4">
        <f>(1/'Método 3'!$S334)*3+(1/'Método 3'!$R334)*1</f>
        <v>1.2995223377353189</v>
      </c>
      <c r="X334" s="4">
        <f>COUNTIF($G$1:G333,G334)+1</f>
        <v>11</v>
      </c>
      <c r="Y334" s="4">
        <f>COUNTIF($H$1:H333,H334)+1</f>
        <v>18</v>
      </c>
      <c r="Z334" s="2">
        <f>IFERROR(AVERAGEIFS($T$1:T333,$G$1:G333,G334,$X$1:X333,"&gt;="&amp;(X334-5)),"")</f>
        <v>2.6</v>
      </c>
      <c r="AA334" s="2">
        <f>IFERROR(AVERAGEIFS($U$1:U333,$H$1:H333,H334,$Y$1:Y333,"&gt;="&amp;(Y334-5)),"")</f>
        <v>0.6</v>
      </c>
      <c r="AB334" s="2">
        <f>IFERROR(AVERAGEIFS($V$1:V333,$J$1:J333,J334,$Z$1:Z333,"&gt;="&amp;(Z334-5)),"")</f>
        <v>1.4651431102659627</v>
      </c>
      <c r="AC334" s="2">
        <f>IFERROR(AVERAGEIFS($W$1:W333,$K$1:K333,K334,$AA$1:AA333,"&gt;="&amp;(AA334-5)),"")</f>
        <v>1.0939795117524742</v>
      </c>
      <c r="AD334" s="13">
        <f>Tabela53[[#This Row],[md_exPT_H_6]]-Tabela53[[#This Row],[md_exPT_A_6]]</f>
        <v>0.37116359851348846</v>
      </c>
      <c r="AE334" s="14">
        <f>IF(Tabela53[[#This Row],[HT_Goals_H]]&gt;Tabela53[[#This Row],[HT_Goals_A]],Tabela53[[#This Row],[HT_Odds_H]]-1,-1)</f>
        <v>2.75</v>
      </c>
      <c r="AF334" s="14">
        <f>IF(Tabela53[[#This Row],[HT_Goals_H]]=Tabela53[[#This Row],[HT_Goals_A]],Tabela53[[#This Row],[HT_Odds_H]]-1,-1)</f>
        <v>-1</v>
      </c>
      <c r="AG334" s="14">
        <f>IF(Tabela53[[#This Row],[HT_Goals_H]]&lt;Tabela53[[#This Row],[HT_Goals_A]],Tabela53[[#This Row],[HT_Odds_H]]-1,-1)</f>
        <v>-1</v>
      </c>
      <c r="AH33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4" s="13">
        <f>IF(AND(Tabela53[[#This Row],[Odd_real_HHT]]&gt;2.5,Tabela53[[#This Row],[Odd_real_HHT]]&lt;3.3,Tabela53[[#This Row],[xpPT_H_HT]]&gt;1.39,Tabela53[[#This Row],[xpPT_H_HT]]&lt;1.59),1,0)</f>
        <v>0</v>
      </c>
      <c r="AJ33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4" s="28">
        <f>IF(Tabela53[[#This Row],[Método 1]]=1,0,IF(Tabela53[[#This Row],[dif_xp_H_A]]&lt;=0.354,1,IF(Tabela53[[#This Row],[dif_xp_H_A]]&gt;=0.499,1,0)))</f>
        <v>0</v>
      </c>
      <c r="AL334" s="29">
        <f>IF(AND(Tabela53[[#This Row],[Método_3]]=1,Tabela53[[#This Row],[Pontos_H_HT]]=3),(Tabela53[[#This Row],[HT_Odds_H]]-1),IF(AND(Tabela53[[#This Row],[Método_3]]=1,Tabela53[[#This Row],[Pontos_H_HT]]&lt;&gt;3),(-1),0))</f>
        <v>2.75</v>
      </c>
      <c r="AM334" s="29">
        <f>IF(AND(Tabela53[[#This Row],[dif_xp_H_A]]&gt;0.354,(Tabela53[[#This Row],[dif_xp_H_A]]&lt;0.499)),1,0)</f>
        <v>1</v>
      </c>
    </row>
    <row r="335" spans="1:39" x14ac:dyDescent="0.3">
      <c r="A335" s="25">
        <v>204</v>
      </c>
      <c r="B335" s="26">
        <v>1588791</v>
      </c>
      <c r="C335" s="13" t="s">
        <v>14</v>
      </c>
      <c r="D335" s="13" t="s">
        <v>56</v>
      </c>
      <c r="E335" s="27">
        <v>44779.791666666657</v>
      </c>
      <c r="F335" s="13">
        <v>21</v>
      </c>
      <c r="G335" s="13" t="s">
        <v>57</v>
      </c>
      <c r="H335" s="13" t="s">
        <v>19</v>
      </c>
      <c r="I335" s="13" t="str">
        <f>IF(Tabela53[[#This Row],[HT_Goals_A]]&lt;Tabela53[[#This Row],[HT_Goals_H]],"H",IF(Tabela53[[#This Row],[HT_Goals_A]]=Tabela53[[#This Row],[HT_Goals_H]],"D","A"))</f>
        <v>D</v>
      </c>
      <c r="J335" s="13">
        <v>0</v>
      </c>
      <c r="K335" s="13">
        <v>0</v>
      </c>
      <c r="L335" s="13">
        <v>0</v>
      </c>
      <c r="M335" s="13">
        <v>3.5</v>
      </c>
      <c r="N335" s="13">
        <v>2.0499999999999998</v>
      </c>
      <c r="O335" s="13">
        <v>3.3</v>
      </c>
      <c r="P335" s="4">
        <f>((1/'Método 3'!$M335)+(1/'Método 3'!$N335)+(1/'Método 3'!$O335)-1)</f>
        <v>7.654946679336927E-2</v>
      </c>
      <c r="Q335" s="4">
        <f>'Método 3'!$M335*(1+'Método 3'!$P335)</f>
        <v>3.7679231337767924</v>
      </c>
      <c r="R335" s="4">
        <f>'Método 3'!$N335*(1+'Método 3'!$P335)</f>
        <v>2.206926406926407</v>
      </c>
      <c r="S335" s="4">
        <f>'Método 3'!$O335*(1+'Método 3'!$P335)</f>
        <v>3.5526132404181183</v>
      </c>
      <c r="T335" s="4">
        <f>IF('Método 3'!$J335&gt;'Método 3'!$K335,3,IF('Método 3'!$K335='Método 3'!$J335,1,0))</f>
        <v>1</v>
      </c>
      <c r="U335" s="4">
        <f>IF('Método 3'!$J335&lt;'Método 3'!$K335,3,IF('Método 3'!$K335='Método 3'!$J335,1,0))</f>
        <v>1</v>
      </c>
      <c r="V335" s="4">
        <f>(1/'Método 3'!$Q335)*3+(1/'Método 3'!$R335)*1</f>
        <v>1.2493134562573558</v>
      </c>
      <c r="W335" s="4">
        <f>(1/'Método 3'!$S335)*3+(1/'Método 3'!$R335)*1</f>
        <v>1.2975676735974893</v>
      </c>
      <c r="X335" s="4">
        <f>COUNTIF($G$1:G334,G335)+1</f>
        <v>11</v>
      </c>
      <c r="Y335" s="4">
        <f>COUNTIF($H$1:H334,H335)+1</f>
        <v>16</v>
      </c>
      <c r="Z335" s="2">
        <f>IFERROR(AVERAGEIFS($T$1:T334,$G$1:G334,G335,$X$1:X334,"&gt;="&amp;(X335-5)),"")</f>
        <v>0.6</v>
      </c>
      <c r="AA335" s="2">
        <f>IFERROR(AVERAGEIFS($U$1:U334,$H$1:H334,H335,$Y$1:Y334,"&gt;="&amp;(Y335-5)),"")</f>
        <v>1</v>
      </c>
      <c r="AB335" s="2">
        <f>IFERROR(AVERAGEIFS($V$1:V334,$J$1:J334,J335,$Z$1:Z334,"&gt;="&amp;(Z335-5)),"")</f>
        <v>1.3987606770620113</v>
      </c>
      <c r="AC335" s="2">
        <f>IFERROR(AVERAGEIFS($W$1:W334,$K$1:K334,K335,$AA$1:AA334,"&gt;="&amp;(AA335-5)),"")</f>
        <v>1.0950613160997524</v>
      </c>
      <c r="AD335" s="13">
        <f>Tabela53[[#This Row],[md_exPT_H_6]]-Tabela53[[#This Row],[md_exPT_A_6]]</f>
        <v>0.30369936096225891</v>
      </c>
      <c r="AE335" s="14">
        <f>IF(Tabela53[[#This Row],[HT_Goals_H]]&gt;Tabela53[[#This Row],[HT_Goals_A]],Tabela53[[#This Row],[HT_Odds_H]]-1,-1)</f>
        <v>-1</v>
      </c>
      <c r="AF335" s="14">
        <f>IF(Tabela53[[#This Row],[HT_Goals_H]]=Tabela53[[#This Row],[HT_Goals_A]],Tabela53[[#This Row],[HT_Odds_H]]-1,-1)</f>
        <v>2.5</v>
      </c>
      <c r="AG335" s="14">
        <f>IF(Tabela53[[#This Row],[HT_Goals_H]]&lt;Tabela53[[#This Row],[HT_Goals_A]],Tabela53[[#This Row],[HT_Odds_H]]-1,-1)</f>
        <v>-1</v>
      </c>
      <c r="AH33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5" s="13">
        <f>IF(AND(Tabela53[[#This Row],[Odd_real_HHT]]&gt;2.5,Tabela53[[#This Row],[Odd_real_HHT]]&lt;3.3,Tabela53[[#This Row],[xpPT_H_HT]]&gt;1.39,Tabela53[[#This Row],[xpPT_H_HT]]&lt;1.59),1,0)</f>
        <v>0</v>
      </c>
      <c r="AJ335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335" s="28">
        <f>IF(Tabela53[[#This Row],[Método 1]]=1,0,IF(Tabela53[[#This Row],[dif_xp_H_A]]&lt;=0.354,1,IF(Tabela53[[#This Row],[dif_xp_H_A]]&gt;=0.499,1,0)))</f>
        <v>1</v>
      </c>
      <c r="AL33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35" s="29">
        <f>IF(AND(Tabela53[[#This Row],[dif_xp_H_A]]&gt;0.354,(Tabela53[[#This Row],[dif_xp_H_A]]&lt;0.499)),1,0)</f>
        <v>0</v>
      </c>
    </row>
    <row r="336" spans="1:39" x14ac:dyDescent="0.3">
      <c r="A336" s="25">
        <v>205</v>
      </c>
      <c r="B336" s="26">
        <v>1588786</v>
      </c>
      <c r="C336" s="13" t="s">
        <v>14</v>
      </c>
      <c r="D336" s="13" t="s">
        <v>56</v>
      </c>
      <c r="E336" s="27">
        <v>44779.854166666657</v>
      </c>
      <c r="F336" s="13">
        <v>21</v>
      </c>
      <c r="G336" s="13" t="s">
        <v>28</v>
      </c>
      <c r="H336" s="13" t="s">
        <v>23</v>
      </c>
      <c r="I336" s="13" t="str">
        <f>IF(Tabela53[[#This Row],[HT_Goals_A]]&lt;Tabela53[[#This Row],[HT_Goals_H]],"H",IF(Tabela53[[#This Row],[HT_Goals_A]]=Tabela53[[#This Row],[HT_Goals_H]],"D","A"))</f>
        <v>A</v>
      </c>
      <c r="J336" s="13">
        <v>0</v>
      </c>
      <c r="K336" s="13">
        <v>1</v>
      </c>
      <c r="L336" s="13">
        <v>1</v>
      </c>
      <c r="M336" s="13">
        <v>3.72</v>
      </c>
      <c r="N336" s="13">
        <v>2.12</v>
      </c>
      <c r="O336" s="13">
        <v>3.04</v>
      </c>
      <c r="P336" s="4">
        <f>((1/'Método 3'!$M336)+(1/'Método 3'!$N336)+(1/'Método 3'!$O336)-1)</f>
        <v>6.9462685929674972E-2</v>
      </c>
      <c r="Q336" s="4">
        <f>'Método 3'!$M336*(1+'Método 3'!$P336)</f>
        <v>3.9784011916583912</v>
      </c>
      <c r="R336" s="4">
        <f>'Método 3'!$N336*(1+'Método 3'!$P336)</f>
        <v>2.2672608941709109</v>
      </c>
      <c r="S336" s="4">
        <f>'Método 3'!$O336*(1+'Método 3'!$P336)</f>
        <v>3.2511665652262121</v>
      </c>
      <c r="T336" s="4">
        <f>IF('Método 3'!$J336&gt;'Método 3'!$K336,3,IF('Método 3'!$K336='Método 3'!$J336,1,0))</f>
        <v>0</v>
      </c>
      <c r="U336" s="4">
        <f>IF('Método 3'!$J336&lt;'Método 3'!$K336,3,IF('Método 3'!$K336='Método 3'!$J336,1,0))</f>
        <v>3</v>
      </c>
      <c r="V336" s="4">
        <f>(1/'Método 3'!$Q336)*3+(1/'Método 3'!$R336)*1</f>
        <v>1.1951326053042122</v>
      </c>
      <c r="W336" s="4">
        <f>(1/'Método 3'!$S336)*3+(1/'Método 3'!$R336)*1</f>
        <v>1.3638065522620906</v>
      </c>
      <c r="X336" s="4">
        <f>COUNTIF($G$1:G335,G336)+1</f>
        <v>17</v>
      </c>
      <c r="Y336" s="4">
        <f>COUNTIF($H$1:H335,H336)+1</f>
        <v>17</v>
      </c>
      <c r="Z336" s="2">
        <f>IFERROR(AVERAGEIFS($T$1:T335,$G$1:G335,G336,$X$1:X335,"&gt;="&amp;(X336-5)),"")</f>
        <v>2.2000000000000002</v>
      </c>
      <c r="AA336" s="2">
        <f>IFERROR(AVERAGEIFS($U$1:U335,$H$1:H335,H336,$Y$1:Y335,"&gt;="&amp;(Y336-5)),"")</f>
        <v>1</v>
      </c>
      <c r="AB336" s="2">
        <f>IFERROR(AVERAGEIFS($V$1:V335,$J$1:J335,J336,$Z$1:Z335,"&gt;="&amp;(Z336-5)),"")</f>
        <v>1.3977370659606096</v>
      </c>
      <c r="AC336" s="2">
        <f>IFERROR(AVERAGEIFS($W$1:W335,$K$1:K335,K336,$AA$1:AA335,"&gt;="&amp;(AA336-5)),"")</f>
        <v>1.1312808708191406</v>
      </c>
      <c r="AD336" s="13">
        <f>Tabela53[[#This Row],[md_exPT_H_6]]-Tabela53[[#This Row],[md_exPT_A_6]]</f>
        <v>0.26645619514146901</v>
      </c>
      <c r="AE336" s="14">
        <f>IF(Tabela53[[#This Row],[HT_Goals_H]]&gt;Tabela53[[#This Row],[HT_Goals_A]],Tabela53[[#This Row],[HT_Odds_H]]-1,-1)</f>
        <v>-1</v>
      </c>
      <c r="AF336" s="14">
        <f>IF(Tabela53[[#This Row],[HT_Goals_H]]=Tabela53[[#This Row],[HT_Goals_A]],Tabela53[[#This Row],[HT_Odds_H]]-1,-1)</f>
        <v>-1</v>
      </c>
      <c r="AG336" s="14">
        <f>IF(Tabela53[[#This Row],[HT_Goals_H]]&lt;Tabela53[[#This Row],[HT_Goals_A]],Tabela53[[#This Row],[HT_Odds_H]]-1,-1)</f>
        <v>2.72</v>
      </c>
      <c r="AH33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6" s="13">
        <f>IF(AND(Tabela53[[#This Row],[Odd_real_HHT]]&gt;2.5,Tabela53[[#This Row],[Odd_real_HHT]]&lt;3.3,Tabela53[[#This Row],[xpPT_H_HT]]&gt;1.39,Tabela53[[#This Row],[xpPT_H_HT]]&lt;1.59),1,0)</f>
        <v>0</v>
      </c>
      <c r="AJ33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36" s="28">
        <f>IF(Tabela53[[#This Row],[Método 1]]=1,0,IF(Tabela53[[#This Row],[dif_xp_H_A]]&lt;=0.354,1,IF(Tabela53[[#This Row],[dif_xp_H_A]]&gt;=0.499,1,0)))</f>
        <v>1</v>
      </c>
      <c r="AL33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36" s="29">
        <f>IF(AND(Tabela53[[#This Row],[dif_xp_H_A]]&gt;0.354,(Tabela53[[#This Row],[dif_xp_H_A]]&lt;0.499)),1,0)</f>
        <v>0</v>
      </c>
    </row>
    <row r="337" spans="1:39" x14ac:dyDescent="0.3">
      <c r="A337" s="25">
        <v>206</v>
      </c>
      <c r="B337" s="26">
        <v>1588785</v>
      </c>
      <c r="C337" s="13" t="s">
        <v>14</v>
      </c>
      <c r="D337" s="13" t="s">
        <v>56</v>
      </c>
      <c r="E337" s="27">
        <v>44780.666666666657</v>
      </c>
      <c r="F337" s="13">
        <v>21</v>
      </c>
      <c r="G337" s="13" t="s">
        <v>26</v>
      </c>
      <c r="H337" s="13" t="s">
        <v>27</v>
      </c>
      <c r="I337" s="13" t="str">
        <f>IF(Tabela53[[#This Row],[HT_Goals_A]]&lt;Tabela53[[#This Row],[HT_Goals_H]],"H",IF(Tabela53[[#This Row],[HT_Goals_A]]=Tabela53[[#This Row],[HT_Goals_H]],"D","A"))</f>
        <v>H</v>
      </c>
      <c r="J337" s="13">
        <v>1</v>
      </c>
      <c r="K337" s="13">
        <v>0</v>
      </c>
      <c r="L337" s="13">
        <v>1</v>
      </c>
      <c r="M337" s="13">
        <v>2.13</v>
      </c>
      <c r="N337" s="13">
        <v>2.09</v>
      </c>
      <c r="O337" s="13">
        <v>6.6</v>
      </c>
      <c r="P337" s="4">
        <f>((1/'Método 3'!$M337)+(1/'Método 3'!$N337)+(1/'Método 3'!$O337)-1)</f>
        <v>9.9467619111800021E-2</v>
      </c>
      <c r="Q337" s="4">
        <f>'Método 3'!$M337*(1+'Método 3'!$P337)</f>
        <v>2.3418660287081341</v>
      </c>
      <c r="R337" s="4">
        <f>'Método 3'!$N337*(1+'Método 3'!$P337)</f>
        <v>2.2978873239436619</v>
      </c>
      <c r="S337" s="4">
        <f>'Método 3'!$O337*(1+'Método 3'!$P337)</f>
        <v>7.2564862861378794</v>
      </c>
      <c r="T337" s="4">
        <f>IF('Método 3'!$J337&gt;'Método 3'!$K337,3,IF('Método 3'!$K337='Método 3'!$J337,1,0))</f>
        <v>3</v>
      </c>
      <c r="U337" s="4">
        <f>IF('Método 3'!$J337&lt;'Método 3'!$K337,3,IF('Método 3'!$K337='Método 3'!$J337,1,0))</f>
        <v>0</v>
      </c>
      <c r="V337" s="4">
        <f>(1/'Método 3'!$Q337)*3+(1/'Método 3'!$R337)*1</f>
        <v>1.716212074777812</v>
      </c>
      <c r="W337" s="4">
        <f>(1/'Método 3'!$S337)*3+(1/'Método 3'!$R337)*1</f>
        <v>0.84860557768924305</v>
      </c>
      <c r="X337" s="4">
        <f>COUNTIF($G$1:G336,G337)+1</f>
        <v>17</v>
      </c>
      <c r="Y337" s="4">
        <f>COUNTIF($H$1:H336,H337)+1</f>
        <v>18</v>
      </c>
      <c r="Z337" s="2">
        <f>IFERROR(AVERAGEIFS($T$1:T336,$G$1:G336,G337,$X$1:X336,"&gt;="&amp;(X337-5)),"")</f>
        <v>2</v>
      </c>
      <c r="AA337" s="2">
        <f>IFERROR(AVERAGEIFS($U$1:U336,$H$1:H336,H337,$Y$1:Y336,"&gt;="&amp;(Y337-5)),"")</f>
        <v>0.4</v>
      </c>
      <c r="AB337" s="2">
        <f>IFERROR(AVERAGEIFS($V$1:V336,$J$1:J336,J337,$Z$1:Z336,"&gt;="&amp;(Z337-5)),"")</f>
        <v>1.4631067429324975</v>
      </c>
      <c r="AC337" s="2">
        <f>IFERROR(AVERAGEIFS($W$1:W336,$K$1:K336,K337,$AA$1:AA336,"&gt;="&amp;(AA337-5)),"")</f>
        <v>1.0961215588091646</v>
      </c>
      <c r="AD337" s="13">
        <f>Tabela53[[#This Row],[md_exPT_H_6]]-Tabela53[[#This Row],[md_exPT_A_6]]</f>
        <v>0.36698518412333292</v>
      </c>
      <c r="AE337" s="14">
        <f>IF(Tabela53[[#This Row],[HT_Goals_H]]&gt;Tabela53[[#This Row],[HT_Goals_A]],Tabela53[[#This Row],[HT_Odds_H]]-1,-1)</f>
        <v>1.1299999999999999</v>
      </c>
      <c r="AF337" s="14">
        <f>IF(Tabela53[[#This Row],[HT_Goals_H]]=Tabela53[[#This Row],[HT_Goals_A]],Tabela53[[#This Row],[HT_Odds_H]]-1,-1)</f>
        <v>-1</v>
      </c>
      <c r="AG337" s="14">
        <f>IF(Tabela53[[#This Row],[HT_Goals_H]]&lt;Tabela53[[#This Row],[HT_Goals_A]],Tabela53[[#This Row],[HT_Odds_H]]-1,-1)</f>
        <v>-1</v>
      </c>
      <c r="AH33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7" s="13">
        <f>IF(AND(Tabela53[[#This Row],[Odd_real_HHT]]&gt;2.5,Tabela53[[#This Row],[Odd_real_HHT]]&lt;3.3,Tabela53[[#This Row],[xpPT_H_HT]]&gt;1.39,Tabela53[[#This Row],[xpPT_H_HT]]&lt;1.59),1,0)</f>
        <v>0</v>
      </c>
      <c r="AJ33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7" s="28">
        <f>IF(Tabela53[[#This Row],[Método 1]]=1,0,IF(Tabela53[[#This Row],[dif_xp_H_A]]&lt;=0.354,1,IF(Tabela53[[#This Row],[dif_xp_H_A]]&gt;=0.499,1,0)))</f>
        <v>0</v>
      </c>
      <c r="AL337" s="29">
        <f>IF(AND(Tabela53[[#This Row],[Método_3]]=1,Tabela53[[#This Row],[Pontos_H_HT]]=3),(Tabela53[[#This Row],[HT_Odds_H]]-1),IF(AND(Tabela53[[#This Row],[Método_3]]=1,Tabela53[[#This Row],[Pontos_H_HT]]&lt;&gt;3),(-1),0))</f>
        <v>1.1299999999999999</v>
      </c>
      <c r="AM337" s="29">
        <f>IF(AND(Tabela53[[#This Row],[dif_xp_H_A]]&gt;0.354,(Tabela53[[#This Row],[dif_xp_H_A]]&lt;0.499)),1,0)</f>
        <v>1</v>
      </c>
    </row>
    <row r="338" spans="1:39" x14ac:dyDescent="0.3">
      <c r="A338" s="25">
        <v>207</v>
      </c>
      <c r="B338" s="26">
        <v>1588787</v>
      </c>
      <c r="C338" s="13" t="s">
        <v>14</v>
      </c>
      <c r="D338" s="13" t="s">
        <v>56</v>
      </c>
      <c r="E338" s="27">
        <v>44780.666666666657</v>
      </c>
      <c r="F338" s="13">
        <v>21</v>
      </c>
      <c r="G338" s="13" t="s">
        <v>16</v>
      </c>
      <c r="H338" s="13" t="s">
        <v>34</v>
      </c>
      <c r="I338" s="13" t="str">
        <f>IF(Tabela53[[#This Row],[HT_Goals_A]]&lt;Tabela53[[#This Row],[HT_Goals_H]],"H",IF(Tabela53[[#This Row],[HT_Goals_A]]=Tabela53[[#This Row],[HT_Goals_H]],"D","A"))</f>
        <v>H</v>
      </c>
      <c r="J338" s="13">
        <v>2</v>
      </c>
      <c r="K338" s="13">
        <v>0</v>
      </c>
      <c r="L338" s="13">
        <v>2</v>
      </c>
      <c r="M338" s="13">
        <v>1.8</v>
      </c>
      <c r="N338" s="13">
        <v>2.37</v>
      </c>
      <c r="O338" s="13">
        <v>8.1</v>
      </c>
      <c r="P338" s="4">
        <f>((1/'Método 3'!$M338)+(1/'Método 3'!$N338)+(1/'Método 3'!$O338)-1)</f>
        <v>0.10095327394905462</v>
      </c>
      <c r="Q338" s="4">
        <f>'Método 3'!$M338*(1+'Método 3'!$P338)</f>
        <v>1.9817158931082983</v>
      </c>
      <c r="R338" s="4">
        <f>'Método 3'!$N338*(1+'Método 3'!$P338)</f>
        <v>2.6092592592592596</v>
      </c>
      <c r="S338" s="4">
        <f>'Método 3'!$O338*(1+'Método 3'!$P338)</f>
        <v>8.9177215189873422</v>
      </c>
      <c r="T338" s="4">
        <f>IF('Método 3'!$J338&gt;'Método 3'!$K338,3,IF('Método 3'!$K338='Método 3'!$J338,1,0))</f>
        <v>3</v>
      </c>
      <c r="U338" s="4">
        <f>IF('Método 3'!$J338&lt;'Método 3'!$K338,3,IF('Método 3'!$K338='Método 3'!$J338,1,0))</f>
        <v>0</v>
      </c>
      <c r="V338" s="4">
        <f>(1/'Método 3'!$Q338)*3+(1/'Método 3'!$R338)*1</f>
        <v>1.8970901348474096</v>
      </c>
      <c r="W338" s="4">
        <f>(1/'Método 3'!$S338)*3+(1/'Método 3'!$R338)*1</f>
        <v>0.71965933286018446</v>
      </c>
      <c r="X338" s="4">
        <f>COUNTIF($G$1:G337,G338)+1</f>
        <v>17</v>
      </c>
      <c r="Y338" s="4">
        <f>COUNTIF($H$1:H337,H338)+1</f>
        <v>18</v>
      </c>
      <c r="Z338" s="2">
        <f>IFERROR(AVERAGEIFS($T$1:T337,$G$1:G337,G338,$X$1:X337,"&gt;="&amp;(X338-5)),"")</f>
        <v>2</v>
      </c>
      <c r="AA338" s="2">
        <f>IFERROR(AVERAGEIFS($U$1:U337,$H$1:H337,H338,$Y$1:Y337,"&gt;="&amp;(Y338-5)),"")</f>
        <v>0.6</v>
      </c>
      <c r="AB338" s="2">
        <f>IFERROR(AVERAGEIFS($V$1:V337,$J$1:J337,J338,$Z$1:Z337,"&gt;="&amp;(Z338-5)),"")</f>
        <v>1.5335706784367142</v>
      </c>
      <c r="AC338" s="2">
        <f>IFERROR(AVERAGEIFS($W$1:W337,$K$1:K337,K338,$AA$1:AA337,"&gt;="&amp;(AA338-5)),"")</f>
        <v>1.0948324130741651</v>
      </c>
      <c r="AD338" s="13">
        <f>Tabela53[[#This Row],[md_exPT_H_6]]-Tabela53[[#This Row],[md_exPT_A_6]]</f>
        <v>0.43873826536254912</v>
      </c>
      <c r="AE338" s="14">
        <f>IF(Tabela53[[#This Row],[HT_Goals_H]]&gt;Tabela53[[#This Row],[HT_Goals_A]],Tabela53[[#This Row],[HT_Odds_H]]-1,-1)</f>
        <v>0.8</v>
      </c>
      <c r="AF338" s="14">
        <f>IF(Tabela53[[#This Row],[HT_Goals_H]]=Tabela53[[#This Row],[HT_Goals_A]],Tabela53[[#This Row],[HT_Odds_H]]-1,-1)</f>
        <v>-1</v>
      </c>
      <c r="AG338" s="14">
        <f>IF(Tabela53[[#This Row],[HT_Goals_H]]&lt;Tabela53[[#This Row],[HT_Goals_A]],Tabela53[[#This Row],[HT_Odds_H]]-1,-1)</f>
        <v>-1</v>
      </c>
      <c r="AH33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8" s="13">
        <f>IF(AND(Tabela53[[#This Row],[Odd_real_HHT]]&gt;2.5,Tabela53[[#This Row],[Odd_real_HHT]]&lt;3.3,Tabela53[[#This Row],[xpPT_H_HT]]&gt;1.39,Tabela53[[#This Row],[xpPT_H_HT]]&lt;1.59),1,0)</f>
        <v>0</v>
      </c>
      <c r="AJ33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8" s="28">
        <f>IF(Tabela53[[#This Row],[Método 1]]=1,0,IF(Tabela53[[#This Row],[dif_xp_H_A]]&lt;=0.354,1,IF(Tabela53[[#This Row],[dif_xp_H_A]]&gt;=0.499,1,0)))</f>
        <v>0</v>
      </c>
      <c r="AL338" s="29">
        <f>IF(AND(Tabela53[[#This Row],[Método_3]]=1,Tabela53[[#This Row],[Pontos_H_HT]]=3),(Tabela53[[#This Row],[HT_Odds_H]]-1),IF(AND(Tabela53[[#This Row],[Método_3]]=1,Tabela53[[#This Row],[Pontos_H_HT]]&lt;&gt;3),(-1),0))</f>
        <v>0.8</v>
      </c>
      <c r="AM338" s="29">
        <f>IF(AND(Tabela53[[#This Row],[dif_xp_H_A]]&gt;0.354,(Tabela53[[#This Row],[dif_xp_H_A]]&lt;0.499)),1,0)</f>
        <v>1</v>
      </c>
    </row>
    <row r="339" spans="1:39" x14ac:dyDescent="0.3">
      <c r="A339" s="25">
        <v>208</v>
      </c>
      <c r="B339" s="26">
        <v>1588790</v>
      </c>
      <c r="C339" s="13" t="s">
        <v>14</v>
      </c>
      <c r="D339" s="13" t="s">
        <v>56</v>
      </c>
      <c r="E339" s="27">
        <v>44780.75</v>
      </c>
      <c r="F339" s="13">
        <v>21</v>
      </c>
      <c r="G339" s="13" t="s">
        <v>21</v>
      </c>
      <c r="H339" s="13" t="s">
        <v>30</v>
      </c>
      <c r="I339" s="13" t="str">
        <f>IF(Tabela53[[#This Row],[HT_Goals_A]]&lt;Tabela53[[#This Row],[HT_Goals_H]],"H",IF(Tabela53[[#This Row],[HT_Goals_A]]=Tabela53[[#This Row],[HT_Goals_H]],"D","A"))</f>
        <v>H</v>
      </c>
      <c r="J339" s="13">
        <v>1</v>
      </c>
      <c r="K339" s="13">
        <v>0</v>
      </c>
      <c r="L339" s="13">
        <v>1</v>
      </c>
      <c r="M339" s="13">
        <v>3</v>
      </c>
      <c r="N339" s="13">
        <v>1.95</v>
      </c>
      <c r="O339" s="13">
        <v>3.6</v>
      </c>
      <c r="P339" s="4">
        <f>((1/'Método 3'!$M339)+(1/'Método 3'!$N339)+(1/'Método 3'!$O339)-1)</f>
        <v>0.12393162393162394</v>
      </c>
      <c r="Q339" s="4">
        <f>'Método 3'!$M339*(1+'Método 3'!$P339)</f>
        <v>3.3717948717948718</v>
      </c>
      <c r="R339" s="4">
        <f>'Método 3'!$N339*(1+'Método 3'!$P339)</f>
        <v>2.1916666666666664</v>
      </c>
      <c r="S339" s="4">
        <f>'Método 3'!$O339*(1+'Método 3'!$P339)</f>
        <v>4.046153846153846</v>
      </c>
      <c r="T339" s="4">
        <f>IF('Método 3'!$J339&gt;'Método 3'!$K339,3,IF('Método 3'!$K339='Método 3'!$J339,1,0))</f>
        <v>3</v>
      </c>
      <c r="U339" s="4">
        <f>IF('Método 3'!$J339&lt;'Método 3'!$K339,3,IF('Método 3'!$K339='Método 3'!$J339,1,0))</f>
        <v>0</v>
      </c>
      <c r="V339" s="4">
        <f>(1/'Método 3'!$Q339)*3+(1/'Método 3'!$R339)*1</f>
        <v>1.3460076045627376</v>
      </c>
      <c r="W339" s="4">
        <f>(1/'Método 3'!$S339)*3+(1/'Método 3'!$R339)*1</f>
        <v>1.1977186311787074</v>
      </c>
      <c r="X339" s="4">
        <f>COUNTIF($G$1:G338,G339)+1</f>
        <v>17</v>
      </c>
      <c r="Y339" s="4">
        <f>COUNTIF($H$1:H338,H339)+1</f>
        <v>18</v>
      </c>
      <c r="Z339" s="2">
        <f>IFERROR(AVERAGEIFS($T$1:T338,$G$1:G338,G339,$X$1:X338,"&gt;="&amp;(X339-5)),"")</f>
        <v>1.8</v>
      </c>
      <c r="AA339" s="2">
        <f>IFERROR(AVERAGEIFS($U$1:U338,$H$1:H338,H339,$Y$1:Y338,"&gt;="&amp;(Y339-5)),"")</f>
        <v>0.8</v>
      </c>
      <c r="AB339" s="2">
        <f>IFERROR(AVERAGEIFS($V$1:V338,$J$1:J338,J339,$Z$1:Z338,"&gt;="&amp;(Z339-5)),"")</f>
        <v>1.4652159540312084</v>
      </c>
      <c r="AC339" s="2">
        <f>IFERROR(AVERAGEIFS($W$1:W338,$K$1:K338,K339,$AA$1:AA338,"&gt;="&amp;(AA339-5)),"")</f>
        <v>1.0928885111041444</v>
      </c>
      <c r="AD339" s="13">
        <f>Tabela53[[#This Row],[md_exPT_H_6]]-Tabela53[[#This Row],[md_exPT_A_6]]</f>
        <v>0.37232744292706399</v>
      </c>
      <c r="AE339" s="14">
        <f>IF(Tabela53[[#This Row],[HT_Goals_H]]&gt;Tabela53[[#This Row],[HT_Goals_A]],Tabela53[[#This Row],[HT_Odds_H]]-1,-1)</f>
        <v>2</v>
      </c>
      <c r="AF339" s="14">
        <f>IF(Tabela53[[#This Row],[HT_Goals_H]]=Tabela53[[#This Row],[HT_Goals_A]],Tabela53[[#This Row],[HT_Odds_H]]-1,-1)</f>
        <v>-1</v>
      </c>
      <c r="AG339" s="14">
        <f>IF(Tabela53[[#This Row],[HT_Goals_H]]&lt;Tabela53[[#This Row],[HT_Goals_A]],Tabela53[[#This Row],[HT_Odds_H]]-1,-1)</f>
        <v>-1</v>
      </c>
      <c r="AH33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39" s="13">
        <f>IF(AND(Tabela53[[#This Row],[Odd_real_HHT]]&gt;2.5,Tabela53[[#This Row],[Odd_real_HHT]]&lt;3.3,Tabela53[[#This Row],[xpPT_H_HT]]&gt;1.39,Tabela53[[#This Row],[xpPT_H_HT]]&lt;1.59),1,0)</f>
        <v>0</v>
      </c>
      <c r="AJ33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39" s="28">
        <f>IF(Tabela53[[#This Row],[Método 1]]=1,0,IF(Tabela53[[#This Row],[dif_xp_H_A]]&lt;=0.354,1,IF(Tabela53[[#This Row],[dif_xp_H_A]]&gt;=0.499,1,0)))</f>
        <v>0</v>
      </c>
      <c r="AL339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339" s="29">
        <f>IF(AND(Tabela53[[#This Row],[dif_xp_H_A]]&gt;0.354,(Tabela53[[#This Row],[dif_xp_H_A]]&lt;0.499)),1,0)</f>
        <v>1</v>
      </c>
    </row>
    <row r="340" spans="1:39" x14ac:dyDescent="0.3">
      <c r="A340" s="25">
        <v>209</v>
      </c>
      <c r="B340" s="26">
        <v>1588784</v>
      </c>
      <c r="C340" s="13" t="s">
        <v>14</v>
      </c>
      <c r="D340" s="13" t="s">
        <v>56</v>
      </c>
      <c r="E340" s="27">
        <v>44780.791666666657</v>
      </c>
      <c r="F340" s="13">
        <v>21</v>
      </c>
      <c r="G340" s="13" t="s">
        <v>22</v>
      </c>
      <c r="H340" s="13" t="s">
        <v>20</v>
      </c>
      <c r="I340" s="13" t="str">
        <f>IF(Tabela53[[#This Row],[HT_Goals_A]]&lt;Tabela53[[#This Row],[HT_Goals_H]],"H",IF(Tabela53[[#This Row],[HT_Goals_A]]=Tabela53[[#This Row],[HT_Goals_H]],"D","A"))</f>
        <v>H</v>
      </c>
      <c r="J340" s="13">
        <v>1</v>
      </c>
      <c r="K340" s="13">
        <v>0</v>
      </c>
      <c r="L340" s="13">
        <v>1</v>
      </c>
      <c r="M340" s="13">
        <v>2.15</v>
      </c>
      <c r="N340" s="13">
        <v>2.0499999999999998</v>
      </c>
      <c r="O340" s="13">
        <v>5.8</v>
      </c>
      <c r="P340" s="4">
        <f>((1/'Método 3'!$M340)+(1/'Método 3'!$N340)+(1/'Método 3'!$O340)-1)</f>
        <v>0.12533495022199626</v>
      </c>
      <c r="Q340" s="4">
        <f>'Método 3'!$M340*(1+'Método 3'!$P340)</f>
        <v>2.4194701429772918</v>
      </c>
      <c r="R340" s="4">
        <f>'Método 3'!$N340*(1+'Método 3'!$P340)</f>
        <v>2.3069366479550921</v>
      </c>
      <c r="S340" s="4">
        <f>'Método 3'!$O340*(1+'Método 3'!$P340)</f>
        <v>6.5269427112875782</v>
      </c>
      <c r="T340" s="4">
        <f>IF('Método 3'!$J340&gt;'Método 3'!$K340,3,IF('Método 3'!$K340='Método 3'!$J340,1,0))</f>
        <v>3</v>
      </c>
      <c r="U340" s="4">
        <f>IF('Método 3'!$J340&lt;'Método 3'!$K340,3,IF('Método 3'!$K340='Método 3'!$J340,1,0))</f>
        <v>0</v>
      </c>
      <c r="V340" s="4">
        <f>(1/'Método 3'!$Q340)*3+(1/'Método 3'!$R340)*1</f>
        <v>1.6734161814547668</v>
      </c>
      <c r="W340" s="4">
        <f>(1/'Método 3'!$S340)*3+(1/'Método 3'!$R340)*1</f>
        <v>0.89310854262622752</v>
      </c>
      <c r="X340" s="4">
        <f>COUNTIF($G$1:G339,G340)+1</f>
        <v>17</v>
      </c>
      <c r="Y340" s="4">
        <f>COUNTIF($H$1:H339,H340)+1</f>
        <v>17</v>
      </c>
      <c r="Z340" s="2">
        <f>IFERROR(AVERAGEIFS($T$1:T339,$G$1:G339,G340,$X$1:X339,"&gt;="&amp;(X340-5)),"")</f>
        <v>2</v>
      </c>
      <c r="AA340" s="2">
        <f>IFERROR(AVERAGEIFS($U$1:U339,$H$1:H339,H340,$Y$1:Y339,"&gt;="&amp;(Y340-5)),"")</f>
        <v>1</v>
      </c>
      <c r="AB340" s="2">
        <f>IFERROR(AVERAGEIFS($V$1:V339,$J$1:J339,J340,$Z$1:Z339,"&gt;="&amp;(Z340-5)),"")</f>
        <v>1.4642307610603946</v>
      </c>
      <c r="AC340" s="2">
        <f>IFERROR(AVERAGEIFS($W$1:W339,$K$1:K339,K340,$AA$1:AA339,"&gt;="&amp;(AA340-5)),"")</f>
        <v>1.0934288725478276</v>
      </c>
      <c r="AD340" s="13">
        <f>Tabela53[[#This Row],[md_exPT_H_6]]-Tabela53[[#This Row],[md_exPT_A_6]]</f>
        <v>0.37080188851256701</v>
      </c>
      <c r="AE340" s="14">
        <f>IF(Tabela53[[#This Row],[HT_Goals_H]]&gt;Tabela53[[#This Row],[HT_Goals_A]],Tabela53[[#This Row],[HT_Odds_H]]-1,-1)</f>
        <v>1.1499999999999999</v>
      </c>
      <c r="AF340" s="14">
        <f>IF(Tabela53[[#This Row],[HT_Goals_H]]=Tabela53[[#This Row],[HT_Goals_A]],Tabela53[[#This Row],[HT_Odds_H]]-1,-1)</f>
        <v>-1</v>
      </c>
      <c r="AG340" s="14">
        <f>IF(Tabela53[[#This Row],[HT_Goals_H]]&lt;Tabela53[[#This Row],[HT_Goals_A]],Tabela53[[#This Row],[HT_Odds_H]]-1,-1)</f>
        <v>-1</v>
      </c>
      <c r="AH34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0" s="13">
        <f>IF(AND(Tabela53[[#This Row],[Odd_real_HHT]]&gt;2.5,Tabela53[[#This Row],[Odd_real_HHT]]&lt;3.3,Tabela53[[#This Row],[xpPT_H_HT]]&gt;1.39,Tabela53[[#This Row],[xpPT_H_HT]]&lt;1.59),1,0)</f>
        <v>0</v>
      </c>
      <c r="AJ34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0" s="28">
        <f>IF(Tabela53[[#This Row],[Método 1]]=1,0,IF(Tabela53[[#This Row],[dif_xp_H_A]]&lt;=0.354,1,IF(Tabela53[[#This Row],[dif_xp_H_A]]&gt;=0.499,1,0)))</f>
        <v>0</v>
      </c>
      <c r="AL340" s="29">
        <f>IF(AND(Tabela53[[#This Row],[Método_3]]=1,Tabela53[[#This Row],[Pontos_H_HT]]=3),(Tabela53[[#This Row],[HT_Odds_H]]-1),IF(AND(Tabela53[[#This Row],[Método_3]]=1,Tabela53[[#This Row],[Pontos_H_HT]]&lt;&gt;3),(-1),0))</f>
        <v>1.1499999999999999</v>
      </c>
      <c r="AM340" s="29">
        <f>IF(AND(Tabela53[[#This Row],[dif_xp_H_A]]&gt;0.354,(Tabela53[[#This Row],[dif_xp_H_A]]&lt;0.499)),1,0)</f>
        <v>1</v>
      </c>
    </row>
    <row r="341" spans="1:39" x14ac:dyDescent="0.3">
      <c r="A341" s="25">
        <v>210</v>
      </c>
      <c r="B341" s="26">
        <v>1588793</v>
      </c>
      <c r="C341" s="13" t="s">
        <v>14</v>
      </c>
      <c r="D341" s="13" t="s">
        <v>56</v>
      </c>
      <c r="E341" s="27">
        <v>44781.833333333343</v>
      </c>
      <c r="F341" s="13">
        <v>21</v>
      </c>
      <c r="G341" s="13" t="s">
        <v>33</v>
      </c>
      <c r="H341" s="13" t="s">
        <v>31</v>
      </c>
      <c r="I341" s="13" t="str">
        <f>IF(Tabela53[[#This Row],[HT_Goals_A]]&lt;Tabela53[[#This Row],[HT_Goals_H]],"H",IF(Tabela53[[#This Row],[HT_Goals_A]]=Tabela53[[#This Row],[HT_Goals_H]],"D","A"))</f>
        <v>D</v>
      </c>
      <c r="J341" s="13">
        <v>0</v>
      </c>
      <c r="K341" s="13">
        <v>0</v>
      </c>
      <c r="L341" s="13">
        <v>0</v>
      </c>
      <c r="M341" s="13">
        <v>2.75</v>
      </c>
      <c r="N341" s="13">
        <v>1.95</v>
      </c>
      <c r="O341" s="13">
        <v>4</v>
      </c>
      <c r="P341" s="4">
        <f>((1/'Método 3'!$M341)+(1/'Método 3'!$N341)+(1/'Método 3'!$O341)-1)</f>
        <v>0.12645687645687653</v>
      </c>
      <c r="Q341" s="4">
        <f>'Método 3'!$M341*(1+'Método 3'!$P341)</f>
        <v>3.0977564102564106</v>
      </c>
      <c r="R341" s="4">
        <f>'Método 3'!$N341*(1+'Método 3'!$P341)</f>
        <v>2.1965909090909093</v>
      </c>
      <c r="S341" s="4">
        <f>'Método 3'!$O341*(1+'Método 3'!$P341)</f>
        <v>4.5058275058275061</v>
      </c>
      <c r="T341" s="4">
        <f>IF('Método 3'!$J341&gt;'Método 3'!$K341,3,IF('Método 3'!$K341='Método 3'!$J341,1,0))</f>
        <v>1</v>
      </c>
      <c r="U341" s="4">
        <f>IF('Método 3'!$J341&lt;'Método 3'!$K341,3,IF('Método 3'!$K341='Método 3'!$J341,1,0))</f>
        <v>1</v>
      </c>
      <c r="V341" s="4">
        <f>(1/'Método 3'!$Q341)*3+(1/'Método 3'!$R341)*1</f>
        <v>1.4236937403000516</v>
      </c>
      <c r="W341" s="4">
        <f>(1/'Método 3'!$S341)*3+(1/'Método 3'!$R341)*1</f>
        <v>1.1210553543714434</v>
      </c>
      <c r="X341" s="4">
        <f>COUNTIF($G$1:G340,G341)+1</f>
        <v>17</v>
      </c>
      <c r="Y341" s="4">
        <f>COUNTIF($H$1:H340,H341)+1</f>
        <v>16</v>
      </c>
      <c r="Z341" s="2">
        <f>IFERROR(AVERAGEIFS($T$1:T340,$G$1:G340,G341,$X$1:X340,"&gt;="&amp;(X341-5)),"")</f>
        <v>1.4</v>
      </c>
      <c r="AA341" s="2">
        <f>IFERROR(AVERAGEIFS($U$1:U340,$H$1:H340,H341,$Y$1:Y340,"&gt;="&amp;(Y341-5)),"")</f>
        <v>0.4</v>
      </c>
      <c r="AB341" s="2">
        <f>IFERROR(AVERAGEIFS($V$1:V340,$J$1:J340,J341,$Z$1:Z340,"&gt;="&amp;(Z341-5)),"")</f>
        <v>1.3963588043234914</v>
      </c>
      <c r="AC341" s="2">
        <f>IFERROR(AVERAGEIFS($W$1:W340,$K$1:K340,K341,$AA$1:AA340,"&gt;="&amp;(AA341-5)),"")</f>
        <v>1.0924015888046401</v>
      </c>
      <c r="AD341" s="13">
        <f>Tabela53[[#This Row],[md_exPT_H_6]]-Tabela53[[#This Row],[md_exPT_A_6]]</f>
        <v>0.30395721551885124</v>
      </c>
      <c r="AE341" s="14">
        <f>IF(Tabela53[[#This Row],[HT_Goals_H]]&gt;Tabela53[[#This Row],[HT_Goals_A]],Tabela53[[#This Row],[HT_Odds_H]]-1,-1)</f>
        <v>-1</v>
      </c>
      <c r="AF341" s="14">
        <f>IF(Tabela53[[#This Row],[HT_Goals_H]]=Tabela53[[#This Row],[HT_Goals_A]],Tabela53[[#This Row],[HT_Odds_H]]-1,-1)</f>
        <v>1.75</v>
      </c>
      <c r="AG341" s="14">
        <f>IF(Tabela53[[#This Row],[HT_Goals_H]]&lt;Tabela53[[#This Row],[HT_Goals_A]],Tabela53[[#This Row],[HT_Odds_H]]-1,-1)</f>
        <v>-1</v>
      </c>
      <c r="AH34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41" s="13">
        <f>IF(AND(Tabela53[[#This Row],[Odd_real_HHT]]&gt;2.5,Tabela53[[#This Row],[Odd_real_HHT]]&lt;3.3,Tabela53[[#This Row],[xpPT_H_HT]]&gt;1.39,Tabela53[[#This Row],[xpPT_H_HT]]&lt;1.59),1,0)</f>
        <v>1</v>
      </c>
      <c r="AJ34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1" s="28">
        <f>IF(Tabela53[[#This Row],[Método 1]]=1,0,IF(Tabela53[[#This Row],[dif_xp_H_A]]&lt;=0.354,1,IF(Tabela53[[#This Row],[dif_xp_H_A]]&gt;=0.499,1,0)))</f>
        <v>0</v>
      </c>
      <c r="AL34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1" s="29">
        <f>IF(AND(Tabela53[[#This Row],[dif_xp_H_A]]&gt;0.354,(Tabela53[[#This Row],[dif_xp_H_A]]&lt;0.499)),1,0)</f>
        <v>0</v>
      </c>
    </row>
    <row r="342" spans="1:39" x14ac:dyDescent="0.3">
      <c r="A342" s="25">
        <v>211</v>
      </c>
      <c r="B342" s="26">
        <v>1588801</v>
      </c>
      <c r="C342" s="13" t="s">
        <v>14</v>
      </c>
      <c r="D342" s="13" t="s">
        <v>56</v>
      </c>
      <c r="E342" s="27">
        <v>44786.6875</v>
      </c>
      <c r="F342" s="13">
        <v>22</v>
      </c>
      <c r="G342" s="13" t="s">
        <v>34</v>
      </c>
      <c r="H342" s="13" t="s">
        <v>59</v>
      </c>
      <c r="I342" s="13" t="str">
        <f>IF(Tabela53[[#This Row],[HT_Goals_A]]&lt;Tabela53[[#This Row],[HT_Goals_H]],"H",IF(Tabela53[[#This Row],[HT_Goals_A]]=Tabela53[[#This Row],[HT_Goals_H]],"D","A"))</f>
        <v>A</v>
      </c>
      <c r="J342" s="13">
        <v>0</v>
      </c>
      <c r="K342" s="13">
        <v>1</v>
      </c>
      <c r="L342" s="13">
        <v>1</v>
      </c>
      <c r="M342" s="13">
        <v>2.7</v>
      </c>
      <c r="N342" s="13">
        <v>1.95</v>
      </c>
      <c r="O342" s="13">
        <v>4.4000000000000004</v>
      </c>
      <c r="P342" s="4">
        <f>((1/'Método 3'!$M342)+(1/'Método 3'!$N342)+(1/'Método 3'!$O342)-1)</f>
        <v>0.11046361046361053</v>
      </c>
      <c r="Q342" s="4">
        <f>'Método 3'!$M342*(1+'Método 3'!$P342)</f>
        <v>2.9982517482517488</v>
      </c>
      <c r="R342" s="4">
        <f>'Método 3'!$N342*(1+'Método 3'!$P342)</f>
        <v>2.1654040404040407</v>
      </c>
      <c r="S342" s="4">
        <f>'Método 3'!$O342*(1+'Método 3'!$P342)</f>
        <v>4.886039886039887</v>
      </c>
      <c r="T342" s="4">
        <f>IF('Método 3'!$J342&gt;'Método 3'!$K342,3,IF('Método 3'!$K342='Método 3'!$J342,1,0))</f>
        <v>0</v>
      </c>
      <c r="U342" s="4">
        <f>IF('Método 3'!$J342&lt;'Método 3'!$K342,3,IF('Método 3'!$K342='Método 3'!$J342,1,0))</f>
        <v>3</v>
      </c>
      <c r="V342" s="4">
        <f>(1/'Método 3'!$Q342)*3+(1/'Método 3'!$R342)*1</f>
        <v>1.4623906705539356</v>
      </c>
      <c r="W342" s="4">
        <f>(1/'Método 3'!$S342)*3+(1/'Método 3'!$R342)*1</f>
        <v>1.0758017492711369</v>
      </c>
      <c r="X342" s="4">
        <f>COUNTIF($G$1:G341,G342)+1</f>
        <v>17</v>
      </c>
      <c r="Y342" s="4">
        <f>COUNTIF($H$1:H341,H342)+1</f>
        <v>11</v>
      </c>
      <c r="Z342" s="2">
        <f>IFERROR(AVERAGEIFS($T$1:T341,$G$1:G341,G342,$X$1:X341,"&gt;="&amp;(X342-5)),"")</f>
        <v>1.4</v>
      </c>
      <c r="AA342" s="2">
        <f>IFERROR(AVERAGEIFS($U$1:U341,$H$1:H341,H342,$Y$1:Y341,"&gt;="&amp;(Y342-5)),"")</f>
        <v>1</v>
      </c>
      <c r="AB342" s="2">
        <f>IFERROR(AVERAGEIFS($V$1:V341,$J$1:J341,J342,$Z$1:Z341,"&gt;="&amp;(Z342-5)),"")</f>
        <v>1.3965434998368464</v>
      </c>
      <c r="AC342" s="2">
        <f>IFERROR(AVERAGEIFS($W$1:W341,$K$1:K341,K342,$AA$1:AA341,"&gt;="&amp;(AA342-5)),"")</f>
        <v>1.1335605343626991</v>
      </c>
      <c r="AD342" s="13">
        <f>Tabela53[[#This Row],[md_exPT_H_6]]-Tabela53[[#This Row],[md_exPT_A_6]]</f>
        <v>0.26298296547414735</v>
      </c>
      <c r="AE342" s="14">
        <f>IF(Tabela53[[#This Row],[HT_Goals_H]]&gt;Tabela53[[#This Row],[HT_Goals_A]],Tabela53[[#This Row],[HT_Odds_H]]-1,-1)</f>
        <v>-1</v>
      </c>
      <c r="AF342" s="14">
        <f>IF(Tabela53[[#This Row],[HT_Goals_H]]=Tabela53[[#This Row],[HT_Goals_A]],Tabela53[[#This Row],[HT_Odds_H]]-1,-1)</f>
        <v>-1</v>
      </c>
      <c r="AG342" s="14">
        <f>IF(Tabela53[[#This Row],[HT_Goals_H]]&lt;Tabela53[[#This Row],[HT_Goals_A]],Tabela53[[#This Row],[HT_Odds_H]]-1,-1)</f>
        <v>1.7000000000000002</v>
      </c>
      <c r="AH34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42" s="13">
        <f>IF(AND(Tabela53[[#This Row],[Odd_real_HHT]]&gt;2.5,Tabela53[[#This Row],[Odd_real_HHT]]&lt;3.3,Tabela53[[#This Row],[xpPT_H_HT]]&gt;1.39,Tabela53[[#This Row],[xpPT_H_HT]]&lt;1.59),1,0)</f>
        <v>1</v>
      </c>
      <c r="AJ34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2" s="28">
        <f>IF(Tabela53[[#This Row],[Método 1]]=1,0,IF(Tabela53[[#This Row],[dif_xp_H_A]]&lt;=0.354,1,IF(Tabela53[[#This Row],[dif_xp_H_A]]&gt;=0.499,1,0)))</f>
        <v>0</v>
      </c>
      <c r="AL34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2" s="29">
        <f>IF(AND(Tabela53[[#This Row],[dif_xp_H_A]]&gt;0.354,(Tabela53[[#This Row],[dif_xp_H_A]]&lt;0.499)),1,0)</f>
        <v>0</v>
      </c>
    </row>
    <row r="343" spans="1:39" x14ac:dyDescent="0.3">
      <c r="A343" s="25">
        <v>212</v>
      </c>
      <c r="B343" s="26">
        <v>1588797</v>
      </c>
      <c r="C343" s="13" t="s">
        <v>14</v>
      </c>
      <c r="D343" s="13" t="s">
        <v>56</v>
      </c>
      <c r="E343" s="27">
        <v>44786.791666666657</v>
      </c>
      <c r="F343" s="13">
        <v>22</v>
      </c>
      <c r="G343" s="13" t="s">
        <v>24</v>
      </c>
      <c r="H343" s="13" t="s">
        <v>16</v>
      </c>
      <c r="I343" s="13" t="str">
        <f>IF(Tabela53[[#This Row],[HT_Goals_A]]&lt;Tabela53[[#This Row],[HT_Goals_H]],"H",IF(Tabela53[[#This Row],[HT_Goals_A]]=Tabela53[[#This Row],[HT_Goals_H]],"D","A"))</f>
        <v>D</v>
      </c>
      <c r="J343" s="13">
        <v>0</v>
      </c>
      <c r="K343" s="13">
        <v>0</v>
      </c>
      <c r="L343" s="13">
        <v>0</v>
      </c>
      <c r="M343" s="13">
        <v>3.5</v>
      </c>
      <c r="N343" s="13">
        <v>1.91</v>
      </c>
      <c r="O343" s="13">
        <v>3.2</v>
      </c>
      <c r="P343" s="4">
        <f>((1/'Método 3'!$M343)+(1/'Método 3'!$N343)+(1/'Método 3'!$O343)-1)</f>
        <v>0.12177449513836947</v>
      </c>
      <c r="Q343" s="4">
        <f>'Método 3'!$M343*(1+'Método 3'!$P343)</f>
        <v>3.926210732984293</v>
      </c>
      <c r="R343" s="4">
        <f>'Método 3'!$N343*(1+'Método 3'!$P343)</f>
        <v>2.1425892857142856</v>
      </c>
      <c r="S343" s="4">
        <f>'Método 3'!$O343*(1+'Método 3'!$P343)</f>
        <v>3.5896783844427826</v>
      </c>
      <c r="T343" s="4">
        <f>IF('Método 3'!$J343&gt;'Método 3'!$K343,3,IF('Método 3'!$K343='Método 3'!$J343,1,0))</f>
        <v>1</v>
      </c>
      <c r="U343" s="4">
        <f>IF('Método 3'!$J343&lt;'Método 3'!$K343,3,IF('Método 3'!$K343='Método 3'!$J343,1,0))</f>
        <v>1</v>
      </c>
      <c r="V343" s="4">
        <f>(1/'Método 3'!$Q343)*3+(1/'Método 3'!$R343)*1</f>
        <v>1.2308205192315707</v>
      </c>
      <c r="W343" s="4">
        <f>(1/'Método 3'!$S343)*3+(1/'Método 3'!$R343)*1</f>
        <v>1.302454473475851</v>
      </c>
      <c r="X343" s="4">
        <f>COUNTIF($G$1:G342,G343)+1</f>
        <v>17</v>
      </c>
      <c r="Y343" s="4">
        <f>COUNTIF($H$1:H342,H343)+1</f>
        <v>18</v>
      </c>
      <c r="Z343" s="2">
        <f>IFERROR(AVERAGEIFS($T$1:T342,$G$1:G342,G343,$X$1:X342,"&gt;="&amp;(X343-5)),"")</f>
        <v>2.2000000000000002</v>
      </c>
      <c r="AA343" s="2">
        <f>IFERROR(AVERAGEIFS($U$1:U342,$H$1:H342,H343,$Y$1:Y342,"&gt;="&amp;(Y343-5)),"")</f>
        <v>1</v>
      </c>
      <c r="AB343" s="2">
        <f>IFERROR(AVERAGEIFS($V$1:V342,$J$1:J342,J343,$Z$1:Z342,"&gt;="&amp;(Z343-5)),"")</f>
        <v>1.3969854271570954</v>
      </c>
      <c r="AC343" s="2">
        <f>IFERROR(AVERAGEIFS($W$1:W342,$K$1:K342,K343,$AA$1:AA342,"&gt;="&amp;(AA343-5)),"")</f>
        <v>1.0925477814861033</v>
      </c>
      <c r="AD343" s="13">
        <f>Tabela53[[#This Row],[md_exPT_H_6]]-Tabela53[[#This Row],[md_exPT_A_6]]</f>
        <v>0.30443764567099207</v>
      </c>
      <c r="AE343" s="14">
        <f>IF(Tabela53[[#This Row],[HT_Goals_H]]&gt;Tabela53[[#This Row],[HT_Goals_A]],Tabela53[[#This Row],[HT_Odds_H]]-1,-1)</f>
        <v>-1</v>
      </c>
      <c r="AF343" s="14">
        <f>IF(Tabela53[[#This Row],[HT_Goals_H]]=Tabela53[[#This Row],[HT_Goals_A]],Tabela53[[#This Row],[HT_Odds_H]]-1,-1)</f>
        <v>2.5</v>
      </c>
      <c r="AG343" s="14">
        <f>IF(Tabela53[[#This Row],[HT_Goals_H]]&lt;Tabela53[[#This Row],[HT_Goals_A]],Tabela53[[#This Row],[HT_Odds_H]]-1,-1)</f>
        <v>-1</v>
      </c>
      <c r="AH34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3" s="13">
        <f>IF(AND(Tabela53[[#This Row],[Odd_real_HHT]]&gt;2.5,Tabela53[[#This Row],[Odd_real_HHT]]&lt;3.3,Tabela53[[#This Row],[xpPT_H_HT]]&gt;1.39,Tabela53[[#This Row],[xpPT_H_HT]]&lt;1.59),1,0)</f>
        <v>0</v>
      </c>
      <c r="AJ343" s="28">
        <f>IF(AND(Tabela53[[#This Row],[Método_2]]=1,Tabela53[[#This Row],[Pontos_H_HT]]=1),(Tabela53[[#This Row],[HT_Odds_D]]-1),IF(AND(Tabela53[[#This Row],[Método_2]]=1,Tabela53[[#This Row],[Pontos_H_HT]]&lt;&gt;1),(-1),0))</f>
        <v>0.90999999999999992</v>
      </c>
      <c r="AK343" s="28">
        <f>IF(Tabela53[[#This Row],[Método 1]]=1,0,IF(Tabela53[[#This Row],[dif_xp_H_A]]&lt;=0.354,1,IF(Tabela53[[#This Row],[dif_xp_H_A]]&gt;=0.499,1,0)))</f>
        <v>1</v>
      </c>
      <c r="AL34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3" s="29">
        <f>IF(AND(Tabela53[[#This Row],[dif_xp_H_A]]&gt;0.354,(Tabela53[[#This Row],[dif_xp_H_A]]&lt;0.499)),1,0)</f>
        <v>0</v>
      </c>
    </row>
    <row r="344" spans="1:39" x14ac:dyDescent="0.3">
      <c r="A344" s="25">
        <v>213</v>
      </c>
      <c r="B344" s="26">
        <v>1588802</v>
      </c>
      <c r="C344" s="13" t="s">
        <v>14</v>
      </c>
      <c r="D344" s="13" t="s">
        <v>56</v>
      </c>
      <c r="E344" s="27">
        <v>44786.854166666657</v>
      </c>
      <c r="F344" s="13">
        <v>22</v>
      </c>
      <c r="G344" s="13" t="s">
        <v>27</v>
      </c>
      <c r="H344" s="13" t="s">
        <v>60</v>
      </c>
      <c r="I344" s="13" t="str">
        <f>IF(Tabela53[[#This Row],[HT_Goals_A]]&lt;Tabela53[[#This Row],[HT_Goals_H]],"H",IF(Tabela53[[#This Row],[HT_Goals_A]]=Tabela53[[#This Row],[HT_Goals_H]],"D","A"))</f>
        <v>H</v>
      </c>
      <c r="J344" s="13">
        <v>1</v>
      </c>
      <c r="K344" s="13">
        <v>0</v>
      </c>
      <c r="L344" s="13">
        <v>1</v>
      </c>
      <c r="M344" s="13">
        <v>2.88</v>
      </c>
      <c r="N344" s="13">
        <v>1.91</v>
      </c>
      <c r="O344" s="13">
        <v>3.9</v>
      </c>
      <c r="P344" s="4">
        <f>((1/'Método 3'!$M344)+(1/'Método 3'!$N344)+(1/'Método 3'!$O344)-1)</f>
        <v>0.12719268805656236</v>
      </c>
      <c r="Q344" s="4">
        <f>'Método 3'!$M344*(1+'Método 3'!$P344)</f>
        <v>3.2463149416028996</v>
      </c>
      <c r="R344" s="4">
        <f>'Método 3'!$N344*(1+'Método 3'!$P344)</f>
        <v>2.152938034188034</v>
      </c>
      <c r="S344" s="4">
        <f>'Método 3'!$O344*(1+'Método 3'!$P344)</f>
        <v>4.3960514834205933</v>
      </c>
      <c r="T344" s="4">
        <f>IF('Método 3'!$J344&gt;'Método 3'!$K344,3,IF('Método 3'!$K344='Método 3'!$J344,1,0))</f>
        <v>3</v>
      </c>
      <c r="U344" s="4">
        <f>IF('Método 3'!$J344&lt;'Método 3'!$K344,3,IF('Método 3'!$K344='Método 3'!$J344,1,0))</f>
        <v>0</v>
      </c>
      <c r="V344" s="4">
        <f>(1/'Método 3'!$Q344)*3+(1/'Método 3'!$R344)*1</f>
        <v>1.3886063072227874</v>
      </c>
      <c r="W344" s="4">
        <f>(1/'Método 3'!$S344)*3+(1/'Método 3'!$R344)*1</f>
        <v>1.1469121405354441</v>
      </c>
      <c r="X344" s="4">
        <f>COUNTIF($G$1:G343,G344)+1</f>
        <v>17</v>
      </c>
      <c r="Y344" s="4">
        <f>COUNTIF($H$1:H343,H344)+1</f>
        <v>11</v>
      </c>
      <c r="Z344" s="2">
        <f>IFERROR(AVERAGEIFS($T$1:T343,$G$1:G343,G344,$X$1:X343,"&gt;="&amp;(X344-5)),"")</f>
        <v>1.2</v>
      </c>
      <c r="AA344" s="2">
        <f>IFERROR(AVERAGEIFS($U$1:U343,$H$1:H343,H344,$Y$1:Y343,"&gt;="&amp;(Y344-5)),"")</f>
        <v>1.4</v>
      </c>
      <c r="AB344" s="2">
        <f>IFERROR(AVERAGEIFS($V$1:V343,$J$1:J343,J344,$Z$1:Z343,"&gt;="&amp;(Z344-5)),"")</f>
        <v>1.4659453956537911</v>
      </c>
      <c r="AC344" s="2">
        <f>IFERROR(AVERAGEIFS($W$1:W343,$K$1:K343,K344,$AA$1:AA343,"&gt;="&amp;(AA344-5)),"")</f>
        <v>1.0936132976890969</v>
      </c>
      <c r="AD344" s="13">
        <f>Tabela53[[#This Row],[md_exPT_H_6]]-Tabela53[[#This Row],[md_exPT_A_6]]</f>
        <v>0.37233209796469424</v>
      </c>
      <c r="AE344" s="14">
        <f>IF(Tabela53[[#This Row],[HT_Goals_H]]&gt;Tabela53[[#This Row],[HT_Goals_A]],Tabela53[[#This Row],[HT_Odds_H]]-1,-1)</f>
        <v>1.88</v>
      </c>
      <c r="AF344" s="14">
        <f>IF(Tabela53[[#This Row],[HT_Goals_H]]=Tabela53[[#This Row],[HT_Goals_A]],Tabela53[[#This Row],[HT_Odds_H]]-1,-1)</f>
        <v>-1</v>
      </c>
      <c r="AG344" s="14">
        <f>IF(Tabela53[[#This Row],[HT_Goals_H]]&lt;Tabela53[[#This Row],[HT_Goals_A]],Tabela53[[#This Row],[HT_Odds_H]]-1,-1)</f>
        <v>-1</v>
      </c>
      <c r="AH34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4" s="13">
        <f>IF(AND(Tabela53[[#This Row],[Odd_real_HHT]]&gt;2.5,Tabela53[[#This Row],[Odd_real_HHT]]&lt;3.3,Tabela53[[#This Row],[xpPT_H_HT]]&gt;1.39,Tabela53[[#This Row],[xpPT_H_HT]]&lt;1.59),1,0)</f>
        <v>0</v>
      </c>
      <c r="AJ34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4" s="28">
        <f>IF(Tabela53[[#This Row],[Método 1]]=1,0,IF(Tabela53[[#This Row],[dif_xp_H_A]]&lt;=0.354,1,IF(Tabela53[[#This Row],[dif_xp_H_A]]&gt;=0.499,1,0)))</f>
        <v>0</v>
      </c>
      <c r="AL344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344" s="29">
        <f>IF(AND(Tabela53[[#This Row],[dif_xp_H_A]]&gt;0.354,(Tabela53[[#This Row],[dif_xp_H_A]]&lt;0.499)),1,0)</f>
        <v>1</v>
      </c>
    </row>
    <row r="345" spans="1:39" x14ac:dyDescent="0.3">
      <c r="A345" s="25">
        <v>214</v>
      </c>
      <c r="B345" s="26">
        <v>1588798</v>
      </c>
      <c r="C345" s="13" t="s">
        <v>14</v>
      </c>
      <c r="D345" s="13" t="s">
        <v>56</v>
      </c>
      <c r="E345" s="27">
        <v>44786.875</v>
      </c>
      <c r="F345" s="13">
        <v>22</v>
      </c>
      <c r="G345" s="13" t="s">
        <v>18</v>
      </c>
      <c r="H345" s="13" t="s">
        <v>57</v>
      </c>
      <c r="I345" s="13" t="str">
        <f>IF(Tabela53[[#This Row],[HT_Goals_A]]&lt;Tabela53[[#This Row],[HT_Goals_H]],"H",IF(Tabela53[[#This Row],[HT_Goals_A]]=Tabela53[[#This Row],[HT_Goals_H]],"D","A"))</f>
        <v>D</v>
      </c>
      <c r="J345" s="13">
        <v>0</v>
      </c>
      <c r="K345" s="13">
        <v>0</v>
      </c>
      <c r="L345" s="13">
        <v>0</v>
      </c>
      <c r="M345" s="13">
        <v>2.93</v>
      </c>
      <c r="N345" s="13">
        <v>2.09</v>
      </c>
      <c r="O345" s="13">
        <v>4.4400000000000004</v>
      </c>
      <c r="P345" s="4">
        <f>((1/'Método 3'!$M345)+(1/'Método 3'!$N345)+(1/'Método 3'!$O345)-1)</f>
        <v>4.4991053074401322E-2</v>
      </c>
      <c r="Q345" s="4">
        <f>'Método 3'!$M345*(1+'Método 3'!$P345)</f>
        <v>3.0618237855079959</v>
      </c>
      <c r="R345" s="4">
        <f>'Método 3'!$N345*(1+'Método 3'!$P345)</f>
        <v>2.1840313009254988</v>
      </c>
      <c r="S345" s="4">
        <f>'Método 3'!$O345*(1+'Método 3'!$P345)</f>
        <v>4.6397602756503424</v>
      </c>
      <c r="T345" s="4">
        <f>IF('Método 3'!$J345&gt;'Método 3'!$K345,3,IF('Método 3'!$K345='Método 3'!$J345,1,0))</f>
        <v>1</v>
      </c>
      <c r="U345" s="4">
        <f>IF('Método 3'!$J345&lt;'Método 3'!$K345,3,IF('Método 3'!$K345='Método 3'!$J345,1,0))</f>
        <v>1</v>
      </c>
      <c r="V345" s="4">
        <f>(1/'Método 3'!$Q345)*3+(1/'Método 3'!$R345)*1</f>
        <v>1.43767707875055</v>
      </c>
      <c r="W345" s="4">
        <f>(1/'Método 3'!$S345)*3+(1/'Método 3'!$R345)*1</f>
        <v>1.1044540255169379</v>
      </c>
      <c r="X345" s="4">
        <f>COUNTIF($G$1:G344,G345)+1</f>
        <v>18</v>
      </c>
      <c r="Y345" s="4">
        <f>COUNTIF($H$1:H344,H345)+1</f>
        <v>11</v>
      </c>
      <c r="Z345" s="2">
        <f>IFERROR(AVERAGEIFS($T$1:T344,$G$1:G344,G345,$X$1:X344,"&gt;="&amp;(X345-5)),"")</f>
        <v>1.8</v>
      </c>
      <c r="AA345" s="2">
        <f>IFERROR(AVERAGEIFS($U$1:U344,$H$1:H344,H345,$Y$1:Y344,"&gt;="&amp;(Y345-5)),"")</f>
        <v>0.8</v>
      </c>
      <c r="AB345" s="2">
        <f>IFERROR(AVERAGEIFS($V$1:V344,$J$1:J344,J345,$Z$1:Z344,"&gt;="&amp;(Z345-5)),"")</f>
        <v>1.3958776611042585</v>
      </c>
      <c r="AC345" s="2">
        <f>IFERROR(AVERAGEIFS($W$1:W344,$K$1:K344,K345,$AA$1:AA344,"&gt;="&amp;(AA345-5)),"")</f>
        <v>1.0938824837640784</v>
      </c>
      <c r="AD345" s="13">
        <f>Tabela53[[#This Row],[md_exPT_H_6]]-Tabela53[[#This Row],[md_exPT_A_6]]</f>
        <v>0.30199517734018011</v>
      </c>
      <c r="AE345" s="14">
        <f>IF(Tabela53[[#This Row],[HT_Goals_H]]&gt;Tabela53[[#This Row],[HT_Goals_A]],Tabela53[[#This Row],[HT_Odds_H]]-1,-1)</f>
        <v>-1</v>
      </c>
      <c r="AF345" s="14">
        <f>IF(Tabela53[[#This Row],[HT_Goals_H]]=Tabela53[[#This Row],[HT_Goals_A]],Tabela53[[#This Row],[HT_Odds_H]]-1,-1)</f>
        <v>1.9300000000000002</v>
      </c>
      <c r="AG345" s="14">
        <f>IF(Tabela53[[#This Row],[HT_Goals_H]]&lt;Tabela53[[#This Row],[HT_Goals_A]],Tabela53[[#This Row],[HT_Odds_H]]-1,-1)</f>
        <v>-1</v>
      </c>
      <c r="AH34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45" s="13">
        <f>IF(AND(Tabela53[[#This Row],[Odd_real_HHT]]&gt;2.5,Tabela53[[#This Row],[Odd_real_HHT]]&lt;3.3,Tabela53[[#This Row],[xpPT_H_HT]]&gt;1.39,Tabela53[[#This Row],[xpPT_H_HT]]&lt;1.59),1,0)</f>
        <v>1</v>
      </c>
      <c r="AJ34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5" s="28">
        <f>IF(Tabela53[[#This Row],[Método 1]]=1,0,IF(Tabela53[[#This Row],[dif_xp_H_A]]&lt;=0.354,1,IF(Tabela53[[#This Row],[dif_xp_H_A]]&gt;=0.499,1,0)))</f>
        <v>0</v>
      </c>
      <c r="AL34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5" s="29">
        <f>IF(AND(Tabela53[[#This Row],[dif_xp_H_A]]&gt;0.354,(Tabela53[[#This Row],[dif_xp_H_A]]&lt;0.499)),1,0)</f>
        <v>0</v>
      </c>
    </row>
    <row r="346" spans="1:39" x14ac:dyDescent="0.3">
      <c r="A346" s="25">
        <v>215</v>
      </c>
      <c r="B346" s="26">
        <v>1588803</v>
      </c>
      <c r="C346" s="13" t="s">
        <v>14</v>
      </c>
      <c r="D346" s="13" t="s">
        <v>56</v>
      </c>
      <c r="E346" s="27">
        <v>44787.458333333343</v>
      </c>
      <c r="F346" s="13">
        <v>22</v>
      </c>
      <c r="G346" s="13" t="s">
        <v>33</v>
      </c>
      <c r="H346" s="13" t="s">
        <v>22</v>
      </c>
      <c r="I346" s="13" t="str">
        <f>IF(Tabela53[[#This Row],[HT_Goals_A]]&lt;Tabela53[[#This Row],[HT_Goals_H]],"H",IF(Tabela53[[#This Row],[HT_Goals_A]]=Tabela53[[#This Row],[HT_Goals_H]],"D","A"))</f>
        <v>D</v>
      </c>
      <c r="J346" s="13">
        <v>0</v>
      </c>
      <c r="K346" s="13">
        <v>0</v>
      </c>
      <c r="L346" s="13">
        <v>0</v>
      </c>
      <c r="M346" s="13">
        <v>4.5</v>
      </c>
      <c r="N346" s="13">
        <v>1.98</v>
      </c>
      <c r="O346" s="13">
        <v>2.5499999999999998</v>
      </c>
      <c r="P346" s="4">
        <f>((1/'Método 3'!$M346)+(1/'Método 3'!$N346)+(1/'Método 3'!$O346)-1)</f>
        <v>0.11942959001782549</v>
      </c>
      <c r="Q346" s="4">
        <f>'Método 3'!$M346*(1+'Método 3'!$P346)</f>
        <v>5.0374331550802145</v>
      </c>
      <c r="R346" s="4">
        <f>'Método 3'!$N346*(1+'Método 3'!$P346)</f>
        <v>2.2164705882352944</v>
      </c>
      <c r="S346" s="4">
        <f>'Método 3'!$O346*(1+'Método 3'!$P346)</f>
        <v>2.8545454545454549</v>
      </c>
      <c r="T346" s="4">
        <f>IF('Método 3'!$J346&gt;'Método 3'!$K346,3,IF('Método 3'!$K346='Método 3'!$J346,1,0))</f>
        <v>1</v>
      </c>
      <c r="U346" s="4">
        <f>IF('Método 3'!$J346&lt;'Método 3'!$K346,3,IF('Método 3'!$K346='Método 3'!$J346,1,0))</f>
        <v>1</v>
      </c>
      <c r="V346" s="4">
        <f>(1/'Método 3'!$Q346)*3+(1/'Método 3'!$R346)*1</f>
        <v>1.0467091295116773</v>
      </c>
      <c r="W346" s="4">
        <f>(1/'Método 3'!$S346)*3+(1/'Método 3'!$R346)*1</f>
        <v>1.5021231422505308</v>
      </c>
      <c r="X346" s="4">
        <f>COUNTIF($G$1:G345,G346)+1</f>
        <v>18</v>
      </c>
      <c r="Y346" s="4">
        <f>COUNTIF($H$1:H345,H346)+1</f>
        <v>18</v>
      </c>
      <c r="Z346" s="2">
        <f>IFERROR(AVERAGEIFS($T$1:T345,$G$1:G345,G346,$X$1:X345,"&gt;="&amp;(X346-5)),"")</f>
        <v>1.6</v>
      </c>
      <c r="AA346" s="2">
        <f>IFERROR(AVERAGEIFS($U$1:U345,$H$1:H345,H346,$Y$1:Y345,"&gt;="&amp;(Y346-5)),"")</f>
        <v>1.2</v>
      </c>
      <c r="AB346" s="2">
        <f>IFERROR(AVERAGEIFS($V$1:V345,$J$1:J345,J346,$Z$1:Z345,"&gt;="&amp;(Z346-5)),"")</f>
        <v>1.3961544784396644</v>
      </c>
      <c r="AC346" s="2">
        <f>IFERROR(AVERAGEIFS($W$1:W345,$K$1:K345,K346,$AA$1:AA345,"&gt;="&amp;(AA346-5)),"")</f>
        <v>1.0939356070894697</v>
      </c>
      <c r="AD346" s="13">
        <f>Tabela53[[#This Row],[md_exPT_H_6]]-Tabela53[[#This Row],[md_exPT_A_6]]</f>
        <v>0.30221887135019476</v>
      </c>
      <c r="AE346" s="14">
        <f>IF(Tabela53[[#This Row],[HT_Goals_H]]&gt;Tabela53[[#This Row],[HT_Goals_A]],Tabela53[[#This Row],[HT_Odds_H]]-1,-1)</f>
        <v>-1</v>
      </c>
      <c r="AF346" s="14">
        <f>IF(Tabela53[[#This Row],[HT_Goals_H]]=Tabela53[[#This Row],[HT_Goals_A]],Tabela53[[#This Row],[HT_Odds_H]]-1,-1)</f>
        <v>3.5</v>
      </c>
      <c r="AG346" s="14">
        <f>IF(Tabela53[[#This Row],[HT_Goals_H]]&lt;Tabela53[[#This Row],[HT_Goals_A]],Tabela53[[#This Row],[HT_Odds_H]]-1,-1)</f>
        <v>-1</v>
      </c>
      <c r="AH34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6" s="13">
        <f>IF(AND(Tabela53[[#This Row],[Odd_real_HHT]]&gt;2.5,Tabela53[[#This Row],[Odd_real_HHT]]&lt;3.3,Tabela53[[#This Row],[xpPT_H_HT]]&gt;1.39,Tabela53[[#This Row],[xpPT_H_HT]]&lt;1.59),1,0)</f>
        <v>0</v>
      </c>
      <c r="AJ346" s="28">
        <f>IF(AND(Tabela53[[#This Row],[Método_2]]=1,Tabela53[[#This Row],[Pontos_H_HT]]=1),(Tabela53[[#This Row],[HT_Odds_D]]-1),IF(AND(Tabela53[[#This Row],[Método_2]]=1,Tabela53[[#This Row],[Pontos_H_HT]]&lt;&gt;1),(-1),0))</f>
        <v>0.98</v>
      </c>
      <c r="AK346" s="28">
        <f>IF(Tabela53[[#This Row],[Método 1]]=1,0,IF(Tabela53[[#This Row],[dif_xp_H_A]]&lt;=0.354,1,IF(Tabela53[[#This Row],[dif_xp_H_A]]&gt;=0.499,1,0)))</f>
        <v>1</v>
      </c>
      <c r="AL34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6" s="29">
        <f>IF(AND(Tabela53[[#This Row],[dif_xp_H_A]]&gt;0.354,(Tabela53[[#This Row],[dif_xp_H_A]]&lt;0.499)),1,0)</f>
        <v>0</v>
      </c>
    </row>
    <row r="347" spans="1:39" x14ac:dyDescent="0.3">
      <c r="A347" s="25">
        <v>216</v>
      </c>
      <c r="B347" s="26">
        <v>1588800</v>
      </c>
      <c r="C347" s="13" t="s">
        <v>14</v>
      </c>
      <c r="D347" s="13" t="s">
        <v>56</v>
      </c>
      <c r="E347" s="27">
        <v>44787.666666666657</v>
      </c>
      <c r="F347" s="13">
        <v>22</v>
      </c>
      <c r="G347" s="13" t="s">
        <v>58</v>
      </c>
      <c r="H347" s="13" t="s">
        <v>21</v>
      </c>
      <c r="I347" s="13" t="str">
        <f>IF(Tabela53[[#This Row],[HT_Goals_A]]&lt;Tabela53[[#This Row],[HT_Goals_H]],"H",IF(Tabela53[[#This Row],[HT_Goals_A]]=Tabela53[[#This Row],[HT_Goals_H]],"D","A"))</f>
        <v>A</v>
      </c>
      <c r="J347" s="13">
        <v>0</v>
      </c>
      <c r="K347" s="13">
        <v>1</v>
      </c>
      <c r="L347" s="13">
        <v>1</v>
      </c>
      <c r="M347" s="13">
        <v>3.1</v>
      </c>
      <c r="N347" s="13">
        <v>1.93</v>
      </c>
      <c r="O347" s="13">
        <v>3.7</v>
      </c>
      <c r="P347" s="4">
        <f>((1/'Método 3'!$M347)+(1/'Método 3'!$N347)+(1/'Método 3'!$O347)-1)</f>
        <v>0.11098563045746723</v>
      </c>
      <c r="Q347" s="4">
        <f>'Método 3'!$M347*(1+'Método 3'!$P347)</f>
        <v>3.4440554544181485</v>
      </c>
      <c r="R347" s="4">
        <f>'Método 3'!$N347*(1+'Método 3'!$P347)</f>
        <v>2.1442022667829117</v>
      </c>
      <c r="S347" s="4">
        <f>'Método 3'!$O347*(1+'Método 3'!$P347)</f>
        <v>4.1106468326926286</v>
      </c>
      <c r="T347" s="4">
        <f>IF('Método 3'!$J347&gt;'Método 3'!$K347,3,IF('Método 3'!$K347='Método 3'!$J347,1,0))</f>
        <v>0</v>
      </c>
      <c r="U347" s="4">
        <f>IF('Método 3'!$J347&lt;'Método 3'!$K347,3,IF('Método 3'!$K347='Método 3'!$J347,1,0))</f>
        <v>3</v>
      </c>
      <c r="V347" s="4">
        <f>(1/'Método 3'!$Q347)*3+(1/'Método 3'!$R347)*1</f>
        <v>1.3374400260226071</v>
      </c>
      <c r="W347" s="4">
        <f>(1/'Método 3'!$S347)*3+(1/'Método 3'!$R347)*1</f>
        <v>1.1961860616410509</v>
      </c>
      <c r="X347" s="4">
        <f>COUNTIF($G$1:G346,G347)+1</f>
        <v>11</v>
      </c>
      <c r="Y347" s="4">
        <f>COUNTIF($H$1:H346,H347)+1</f>
        <v>18</v>
      </c>
      <c r="Z347" s="2">
        <f>IFERROR(AVERAGEIFS($T$1:T346,$G$1:G346,G347,$X$1:X346,"&gt;="&amp;(X347-5)),"")</f>
        <v>1.4</v>
      </c>
      <c r="AA347" s="2">
        <f>IFERROR(AVERAGEIFS($U$1:U346,$H$1:H346,H347,$Y$1:Y346,"&gt;="&amp;(Y347-5)),"")</f>
        <v>1.4</v>
      </c>
      <c r="AB347" s="2">
        <f>IFERROR(AVERAGEIFS($V$1:V346,$J$1:J346,J347,$Z$1:Z346,"&gt;="&amp;(Z347-5)),"")</f>
        <v>1.3938554958809275</v>
      </c>
      <c r="AC347" s="2">
        <f>IFERROR(AVERAGEIFS($W$1:W346,$K$1:K346,K347,$AA$1:AA346,"&gt;="&amp;(AA347-5)),"")</f>
        <v>1.1329997694588976</v>
      </c>
      <c r="AD347" s="13">
        <f>Tabela53[[#This Row],[md_exPT_H_6]]-Tabela53[[#This Row],[md_exPT_A_6]]</f>
        <v>0.26085572642202992</v>
      </c>
      <c r="AE347" s="14">
        <f>IF(Tabela53[[#This Row],[HT_Goals_H]]&gt;Tabela53[[#This Row],[HT_Goals_A]],Tabela53[[#This Row],[HT_Odds_H]]-1,-1)</f>
        <v>-1</v>
      </c>
      <c r="AF347" s="14">
        <f>IF(Tabela53[[#This Row],[HT_Goals_H]]=Tabela53[[#This Row],[HT_Goals_A]],Tabela53[[#This Row],[HT_Odds_H]]-1,-1)</f>
        <v>-1</v>
      </c>
      <c r="AG347" s="14">
        <f>IF(Tabela53[[#This Row],[HT_Goals_H]]&lt;Tabela53[[#This Row],[HT_Goals_A]],Tabela53[[#This Row],[HT_Odds_H]]-1,-1)</f>
        <v>2.1</v>
      </c>
      <c r="AH34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7" s="13">
        <f>IF(AND(Tabela53[[#This Row],[Odd_real_HHT]]&gt;2.5,Tabela53[[#This Row],[Odd_real_HHT]]&lt;3.3,Tabela53[[#This Row],[xpPT_H_HT]]&gt;1.39,Tabela53[[#This Row],[xpPT_H_HT]]&lt;1.59),1,0)</f>
        <v>0</v>
      </c>
      <c r="AJ34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47" s="28">
        <f>IF(Tabela53[[#This Row],[Método 1]]=1,0,IF(Tabela53[[#This Row],[dif_xp_H_A]]&lt;=0.354,1,IF(Tabela53[[#This Row],[dif_xp_H_A]]&gt;=0.499,1,0)))</f>
        <v>1</v>
      </c>
      <c r="AL34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7" s="29">
        <f>IF(AND(Tabela53[[#This Row],[dif_xp_H_A]]&gt;0.354,(Tabela53[[#This Row],[dif_xp_H_A]]&lt;0.499)),1,0)</f>
        <v>0</v>
      </c>
    </row>
    <row r="348" spans="1:39" x14ac:dyDescent="0.3">
      <c r="A348" s="25">
        <v>217</v>
      </c>
      <c r="B348" s="26">
        <v>1588796</v>
      </c>
      <c r="C348" s="13" t="s">
        <v>14</v>
      </c>
      <c r="D348" s="13" t="s">
        <v>56</v>
      </c>
      <c r="E348" s="27">
        <v>44787.666666666657</v>
      </c>
      <c r="F348" s="13">
        <v>22</v>
      </c>
      <c r="G348" s="13" t="s">
        <v>28</v>
      </c>
      <c r="H348" s="13" t="s">
        <v>19</v>
      </c>
      <c r="I348" s="13" t="str">
        <f>IF(Tabela53[[#This Row],[HT_Goals_A]]&lt;Tabela53[[#This Row],[HT_Goals_H]],"H",IF(Tabela53[[#This Row],[HT_Goals_A]]=Tabela53[[#This Row],[HT_Goals_H]],"D","A"))</f>
        <v>H</v>
      </c>
      <c r="J348" s="13">
        <v>1</v>
      </c>
      <c r="K348" s="13">
        <v>0</v>
      </c>
      <c r="L348" s="13">
        <v>1</v>
      </c>
      <c r="M348" s="13">
        <v>2.7</v>
      </c>
      <c r="N348" s="13">
        <v>2</v>
      </c>
      <c r="O348" s="13">
        <v>4.0999999999999996</v>
      </c>
      <c r="P348" s="4">
        <f>((1/'Método 3'!$M348)+(1/'Método 3'!$N348)+(1/'Método 3'!$O348)-1)</f>
        <v>0.1142728093947607</v>
      </c>
      <c r="Q348" s="4">
        <f>'Método 3'!$M348*(1+'Método 3'!$P348)</f>
        <v>3.0085365853658539</v>
      </c>
      <c r="R348" s="4">
        <f>'Método 3'!$N348*(1+'Método 3'!$P348)</f>
        <v>2.2285456187895214</v>
      </c>
      <c r="S348" s="4">
        <f>'Método 3'!$O348*(1+'Método 3'!$P348)</f>
        <v>4.5685185185185189</v>
      </c>
      <c r="T348" s="4">
        <f>IF('Método 3'!$J348&gt;'Método 3'!$K348,3,IF('Método 3'!$K348='Método 3'!$J348,1,0))</f>
        <v>3</v>
      </c>
      <c r="U348" s="4">
        <f>IF('Método 3'!$J348&lt;'Método 3'!$K348,3,IF('Método 3'!$K348='Método 3'!$J348,1,0))</f>
        <v>0</v>
      </c>
      <c r="V348" s="4">
        <f>(1/'Método 3'!$Q348)*3+(1/'Método 3'!$R348)*1</f>
        <v>1.4458856911228211</v>
      </c>
      <c r="W348" s="4">
        <f>(1/'Método 3'!$S348)*3+(1/'Método 3'!$R348)*1</f>
        <v>1.1053911633563032</v>
      </c>
      <c r="X348" s="4">
        <f>COUNTIF($G$1:G347,G348)+1</f>
        <v>18</v>
      </c>
      <c r="Y348" s="4">
        <f>COUNTIF($H$1:H347,H348)+1</f>
        <v>17</v>
      </c>
      <c r="Z348" s="2">
        <f>IFERROR(AVERAGEIFS($T$1:T347,$G$1:G347,G348,$X$1:X347,"&gt;="&amp;(X348-5)),"")</f>
        <v>1.6</v>
      </c>
      <c r="AA348" s="2">
        <f>IFERROR(AVERAGEIFS($U$1:U347,$H$1:H347,H348,$Y$1:Y347,"&gt;="&amp;(Y348-5)),"")</f>
        <v>1</v>
      </c>
      <c r="AB348" s="2">
        <f>IFERROR(AVERAGEIFS($V$1:V347,$J$1:J347,J348,$Z$1:Z347,"&gt;="&amp;(Z348-5)),"")</f>
        <v>1.4653166225771164</v>
      </c>
      <c r="AC348" s="2">
        <f>IFERROR(AVERAGEIFS($W$1:W347,$K$1:K347,K348,$AA$1:AA347,"&gt;="&amp;(AA348-5)),"")</f>
        <v>1.095976544765275</v>
      </c>
      <c r="AD348" s="13">
        <f>Tabela53[[#This Row],[md_exPT_H_6]]-Tabela53[[#This Row],[md_exPT_A_6]]</f>
        <v>0.36934007781184142</v>
      </c>
      <c r="AE348" s="14">
        <f>IF(Tabela53[[#This Row],[HT_Goals_H]]&gt;Tabela53[[#This Row],[HT_Goals_A]],Tabela53[[#This Row],[HT_Odds_H]]-1,-1)</f>
        <v>1.7000000000000002</v>
      </c>
      <c r="AF348" s="14">
        <f>IF(Tabela53[[#This Row],[HT_Goals_H]]=Tabela53[[#This Row],[HT_Goals_A]],Tabela53[[#This Row],[HT_Odds_H]]-1,-1)</f>
        <v>-1</v>
      </c>
      <c r="AG348" s="14">
        <f>IF(Tabela53[[#This Row],[HT_Goals_H]]&lt;Tabela53[[#This Row],[HT_Goals_A]],Tabela53[[#This Row],[HT_Odds_H]]-1,-1)</f>
        <v>-1</v>
      </c>
      <c r="AH348" s="20">
        <f>IF(AND(Tabela53[[#This Row],[Método 1]]=1,Tabela53[[#This Row],[Pontos_H_HT]]=3),(Tabela53[[#This Row],[HT_Odds_H]]-1),IF(AND(Tabela53[[#This Row],[Método 1]]=1,Tabela53[[#This Row],[Pontos_H_HT]]&lt;&gt;3),(-1),0))</f>
        <v>1.7000000000000002</v>
      </c>
      <c r="AI348" s="13">
        <f>IF(AND(Tabela53[[#This Row],[Odd_real_HHT]]&gt;2.5,Tabela53[[#This Row],[Odd_real_HHT]]&lt;3.3,Tabela53[[#This Row],[xpPT_H_HT]]&gt;1.39,Tabela53[[#This Row],[xpPT_H_HT]]&lt;1.59),1,0)</f>
        <v>1</v>
      </c>
      <c r="AJ34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48" s="28">
        <f>IF(Tabela53[[#This Row],[Método 1]]=1,0,IF(Tabela53[[#This Row],[dif_xp_H_A]]&lt;=0.354,1,IF(Tabela53[[#This Row],[dif_xp_H_A]]&gt;=0.499,1,0)))</f>
        <v>0</v>
      </c>
      <c r="AL348" s="29">
        <f>IF(AND(Tabela53[[#This Row],[Método_3]]=1,Tabela53[[#This Row],[Pontos_H_HT]]=3),(Tabela53[[#This Row],[HT_Odds_H]]-1),IF(AND(Tabela53[[#This Row],[Método_3]]=1,Tabela53[[#This Row],[Pontos_H_HT]]&lt;&gt;3),(-1),0))</f>
        <v>1.7000000000000002</v>
      </c>
      <c r="AM348" s="29">
        <f>IF(AND(Tabela53[[#This Row],[dif_xp_H_A]]&gt;0.354,(Tabela53[[#This Row],[dif_xp_H_A]]&lt;0.499)),1,0)</f>
        <v>1</v>
      </c>
    </row>
    <row r="349" spans="1:39" x14ac:dyDescent="0.3">
      <c r="A349" s="25">
        <v>218</v>
      </c>
      <c r="B349" s="26">
        <v>1588795</v>
      </c>
      <c r="C349" s="13" t="s">
        <v>14</v>
      </c>
      <c r="D349" s="13" t="s">
        <v>56</v>
      </c>
      <c r="E349" s="27">
        <v>44787.666666666657</v>
      </c>
      <c r="F349" s="13">
        <v>22</v>
      </c>
      <c r="G349" s="13" t="s">
        <v>23</v>
      </c>
      <c r="H349" s="13" t="s">
        <v>20</v>
      </c>
      <c r="I349" s="13" t="str">
        <f>IF(Tabela53[[#This Row],[HT_Goals_A]]&lt;Tabela53[[#This Row],[HT_Goals_H]],"H",IF(Tabela53[[#This Row],[HT_Goals_A]]=Tabela53[[#This Row],[HT_Goals_H]],"D","A"))</f>
        <v>D</v>
      </c>
      <c r="J349" s="13">
        <v>0</v>
      </c>
      <c r="K349" s="13">
        <v>0</v>
      </c>
      <c r="L349" s="13">
        <v>0</v>
      </c>
      <c r="M349" s="13">
        <v>1.95</v>
      </c>
      <c r="N349" s="13">
        <v>2.2999999999999998</v>
      </c>
      <c r="O349" s="13">
        <v>6.25</v>
      </c>
      <c r="P349" s="4">
        <f>((1/'Método 3'!$M349)+(1/'Método 3'!$N349)+(1/'Método 3'!$O349)-1)</f>
        <v>0.10760312151616502</v>
      </c>
      <c r="Q349" s="4">
        <f>'Método 3'!$M349*(1+'Método 3'!$P349)</f>
        <v>2.1598260869565218</v>
      </c>
      <c r="R349" s="4">
        <f>'Método 3'!$N349*(1+'Método 3'!$P349)</f>
        <v>2.5474871794871792</v>
      </c>
      <c r="S349" s="4">
        <f>'Método 3'!$O349*(1+'Método 3'!$P349)</f>
        <v>6.9225195094760315</v>
      </c>
      <c r="T349" s="4">
        <f>IF('Método 3'!$J349&gt;'Método 3'!$K349,3,IF('Método 3'!$K349='Método 3'!$J349,1,0))</f>
        <v>1</v>
      </c>
      <c r="U349" s="4">
        <f>IF('Método 3'!$J349&lt;'Método 3'!$K349,3,IF('Método 3'!$K349='Método 3'!$J349,1,0))</f>
        <v>1</v>
      </c>
      <c r="V349" s="4">
        <f>(1/'Método 3'!$Q349)*3+(1/'Método 3'!$R349)*1</f>
        <v>1.7815444077622997</v>
      </c>
      <c r="W349" s="4">
        <f>(1/'Método 3'!$S349)*3+(1/'Método 3'!$R349)*1</f>
        <v>0.82591190917143087</v>
      </c>
      <c r="X349" s="4">
        <f>COUNTIF($G$1:G348,G349)+1</f>
        <v>18</v>
      </c>
      <c r="Y349" s="4">
        <f>COUNTIF($H$1:H348,H349)+1</f>
        <v>18</v>
      </c>
      <c r="Z349" s="2">
        <f>IFERROR(AVERAGEIFS($T$1:T348,$G$1:G348,G349,$X$1:X348,"&gt;="&amp;(X349-5)),"")</f>
        <v>3</v>
      </c>
      <c r="AA349" s="2">
        <f>IFERROR(AVERAGEIFS($U$1:U348,$H$1:H348,H349,$Y$1:Y348,"&gt;="&amp;(Y349-5)),"")</f>
        <v>0.8</v>
      </c>
      <c r="AB349" s="2">
        <f>IFERROR(AVERAGEIFS($V$1:V348,$J$1:J348,J349,$Z$1:Z348,"&gt;="&amp;(Z349-5)),"")</f>
        <v>1.3934867673197622</v>
      </c>
      <c r="AC349" s="2">
        <f>IFERROR(AVERAGEIFS($W$1:W348,$K$1:K348,K349,$AA$1:AA348,"&gt;="&amp;(AA349-5)),"")</f>
        <v>1.0960233836637379</v>
      </c>
      <c r="AD349" s="13">
        <f>Tabela53[[#This Row],[md_exPT_H_6]]-Tabela53[[#This Row],[md_exPT_A_6]]</f>
        <v>0.29746338365602432</v>
      </c>
      <c r="AE349" s="14">
        <f>IF(Tabela53[[#This Row],[HT_Goals_H]]&gt;Tabela53[[#This Row],[HT_Goals_A]],Tabela53[[#This Row],[HT_Odds_H]]-1,-1)</f>
        <v>-1</v>
      </c>
      <c r="AF349" s="14">
        <f>IF(Tabela53[[#This Row],[HT_Goals_H]]=Tabela53[[#This Row],[HT_Goals_A]],Tabela53[[#This Row],[HT_Odds_H]]-1,-1)</f>
        <v>0.95</v>
      </c>
      <c r="AG349" s="14">
        <f>IF(Tabela53[[#This Row],[HT_Goals_H]]&lt;Tabela53[[#This Row],[HT_Goals_A]],Tabela53[[#This Row],[HT_Odds_H]]-1,-1)</f>
        <v>-1</v>
      </c>
      <c r="AH34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49" s="13">
        <f>IF(AND(Tabela53[[#This Row],[Odd_real_HHT]]&gt;2.5,Tabela53[[#This Row],[Odd_real_HHT]]&lt;3.3,Tabela53[[#This Row],[xpPT_H_HT]]&gt;1.39,Tabela53[[#This Row],[xpPT_H_HT]]&lt;1.59),1,0)</f>
        <v>0</v>
      </c>
      <c r="AJ349" s="28">
        <f>IF(AND(Tabela53[[#This Row],[Método_2]]=1,Tabela53[[#This Row],[Pontos_H_HT]]=1),(Tabela53[[#This Row],[HT_Odds_D]]-1),IF(AND(Tabela53[[#This Row],[Método_2]]=1,Tabela53[[#This Row],[Pontos_H_HT]]&lt;&gt;1),(-1),0))</f>
        <v>1.2999999999999998</v>
      </c>
      <c r="AK349" s="28">
        <f>IF(Tabela53[[#This Row],[Método 1]]=1,0,IF(Tabela53[[#This Row],[dif_xp_H_A]]&lt;=0.354,1,IF(Tabela53[[#This Row],[dif_xp_H_A]]&gt;=0.499,1,0)))</f>
        <v>1</v>
      </c>
      <c r="AL34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49" s="29">
        <f>IF(AND(Tabela53[[#This Row],[dif_xp_H_A]]&gt;0.354,(Tabela53[[#This Row],[dif_xp_H_A]]&lt;0.499)),1,0)</f>
        <v>0</v>
      </c>
    </row>
    <row r="350" spans="1:39" x14ac:dyDescent="0.3">
      <c r="A350" s="25">
        <v>219</v>
      </c>
      <c r="B350" s="26">
        <v>1588794</v>
      </c>
      <c r="C350" s="13" t="s">
        <v>14</v>
      </c>
      <c r="D350" s="13" t="s">
        <v>56</v>
      </c>
      <c r="E350" s="27">
        <v>44787.75</v>
      </c>
      <c r="F350" s="13">
        <v>22</v>
      </c>
      <c r="G350" s="13" t="s">
        <v>17</v>
      </c>
      <c r="H350" s="13" t="s">
        <v>31</v>
      </c>
      <c r="I350" s="13" t="str">
        <f>IF(Tabela53[[#This Row],[HT_Goals_A]]&lt;Tabela53[[#This Row],[HT_Goals_H]],"H",IF(Tabela53[[#This Row],[HT_Goals_A]]=Tabela53[[#This Row],[HT_Goals_H]],"D","A"))</f>
        <v>H</v>
      </c>
      <c r="J350" s="13">
        <v>1</v>
      </c>
      <c r="K350" s="13">
        <v>0</v>
      </c>
      <c r="L350" s="13">
        <v>1</v>
      </c>
      <c r="M350" s="13">
        <v>2.95</v>
      </c>
      <c r="N350" s="13">
        <v>1.93</v>
      </c>
      <c r="O350" s="13">
        <v>3.9</v>
      </c>
      <c r="P350" s="4">
        <f>((1/'Método 3'!$M350)+(1/'Método 3'!$N350)+(1/'Método 3'!$O350)-1)</f>
        <v>0.1135280222836208</v>
      </c>
      <c r="Q350" s="4">
        <f>'Método 3'!$M350*(1+'Método 3'!$P350)</f>
        <v>3.2849076657366814</v>
      </c>
      <c r="R350" s="4">
        <f>'Método 3'!$N350*(1+'Método 3'!$P350)</f>
        <v>2.1491090830073882</v>
      </c>
      <c r="S350" s="4">
        <f>'Método 3'!$O350*(1+'Método 3'!$P350)</f>
        <v>4.3427592869061211</v>
      </c>
      <c r="T350" s="4">
        <f>IF('Método 3'!$J350&gt;'Método 3'!$K350,3,IF('Método 3'!$K350='Método 3'!$J350,1,0))</f>
        <v>3</v>
      </c>
      <c r="U350" s="4">
        <f>IF('Método 3'!$J350&lt;'Método 3'!$K350,3,IF('Método 3'!$K350='Método 3'!$J350,1,0))</f>
        <v>0</v>
      </c>
      <c r="V350" s="4">
        <f>(1/'Método 3'!$Q350)*3+(1/'Método 3'!$R350)*1</f>
        <v>1.3785767729671796</v>
      </c>
      <c r="W350" s="4">
        <f>(1/'Método 3'!$S350)*3+(1/'Método 3'!$R350)*1</f>
        <v>1.1561141331823421</v>
      </c>
      <c r="X350" s="4">
        <f>COUNTIF($G$1:G349,G350)+1</f>
        <v>18</v>
      </c>
      <c r="Y350" s="4">
        <f>COUNTIF($H$1:H349,H350)+1</f>
        <v>17</v>
      </c>
      <c r="Z350" s="2">
        <f>IFERROR(AVERAGEIFS($T$1:T349,$G$1:G349,G350,$X$1:X349,"&gt;="&amp;(X350-5)),"")</f>
        <v>0.8</v>
      </c>
      <c r="AA350" s="2">
        <f>IFERROR(AVERAGEIFS($U$1:U349,$H$1:H349,H350,$Y$1:Y349,"&gt;="&amp;(Y350-5)),"")</f>
        <v>0.6</v>
      </c>
      <c r="AB350" s="2">
        <f>IFERROR(AVERAGEIFS($V$1:V349,$J$1:J349,J350,$Z$1:Z349,"&gt;="&amp;(Z350-5)),"")</f>
        <v>1.465159921517001</v>
      </c>
      <c r="AC350" s="2">
        <f>IFERROR(AVERAGEIFS($W$1:W349,$K$1:K349,K350,$AA$1:AA349,"&gt;="&amp;(AA350-5)),"")</f>
        <v>1.0946861981464491</v>
      </c>
      <c r="AD350" s="13">
        <f>Tabela53[[#This Row],[md_exPT_H_6]]-Tabela53[[#This Row],[md_exPT_A_6]]</f>
        <v>0.37047372337055196</v>
      </c>
      <c r="AE350" s="14">
        <f>IF(Tabela53[[#This Row],[HT_Goals_H]]&gt;Tabela53[[#This Row],[HT_Goals_A]],Tabela53[[#This Row],[HT_Odds_H]]-1,-1)</f>
        <v>1.9500000000000002</v>
      </c>
      <c r="AF350" s="14">
        <f>IF(Tabela53[[#This Row],[HT_Goals_H]]=Tabela53[[#This Row],[HT_Goals_A]],Tabela53[[#This Row],[HT_Odds_H]]-1,-1)</f>
        <v>-1</v>
      </c>
      <c r="AG350" s="14">
        <f>IF(Tabela53[[#This Row],[HT_Goals_H]]&lt;Tabela53[[#This Row],[HT_Goals_A]],Tabela53[[#This Row],[HT_Odds_H]]-1,-1)</f>
        <v>-1</v>
      </c>
      <c r="AH35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0" s="13">
        <f>IF(AND(Tabela53[[#This Row],[Odd_real_HHT]]&gt;2.5,Tabela53[[#This Row],[Odd_real_HHT]]&lt;3.3,Tabela53[[#This Row],[xpPT_H_HT]]&gt;1.39,Tabela53[[#This Row],[xpPT_H_HT]]&lt;1.59),1,0)</f>
        <v>0</v>
      </c>
      <c r="AJ35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0" s="28">
        <f>IF(Tabela53[[#This Row],[Método 1]]=1,0,IF(Tabela53[[#This Row],[dif_xp_H_A]]&lt;=0.354,1,IF(Tabela53[[#This Row],[dif_xp_H_A]]&gt;=0.499,1,0)))</f>
        <v>0</v>
      </c>
      <c r="AL350" s="29">
        <f>IF(AND(Tabela53[[#This Row],[Método_3]]=1,Tabela53[[#This Row],[Pontos_H_HT]]=3),(Tabela53[[#This Row],[HT_Odds_H]]-1),IF(AND(Tabela53[[#This Row],[Método_3]]=1,Tabela53[[#This Row],[Pontos_H_HT]]&lt;&gt;3),(-1),0))</f>
        <v>1.9500000000000002</v>
      </c>
      <c r="AM350" s="29">
        <f>IF(AND(Tabela53[[#This Row],[dif_xp_H_A]]&gt;0.354,(Tabela53[[#This Row],[dif_xp_H_A]]&lt;0.499)),1,0)</f>
        <v>1</v>
      </c>
    </row>
    <row r="351" spans="1:39" x14ac:dyDescent="0.3">
      <c r="A351" s="25">
        <v>220</v>
      </c>
      <c r="B351" s="26">
        <v>1588799</v>
      </c>
      <c r="C351" s="13" t="s">
        <v>14</v>
      </c>
      <c r="D351" s="13" t="s">
        <v>56</v>
      </c>
      <c r="E351" s="27">
        <v>44787.791666666657</v>
      </c>
      <c r="F351" s="13">
        <v>22</v>
      </c>
      <c r="G351" s="13" t="s">
        <v>30</v>
      </c>
      <c r="H351" s="13" t="s">
        <v>26</v>
      </c>
      <c r="I351" s="13" t="str">
        <f>IF(Tabela53[[#This Row],[HT_Goals_A]]&lt;Tabela53[[#This Row],[HT_Goals_H]],"H",IF(Tabela53[[#This Row],[HT_Goals_A]]=Tabela53[[#This Row],[HT_Goals_H]],"D","A"))</f>
        <v>H</v>
      </c>
      <c r="J351" s="13">
        <v>1</v>
      </c>
      <c r="K351" s="13">
        <v>0</v>
      </c>
      <c r="L351" s="13">
        <v>1</v>
      </c>
      <c r="M351" s="13">
        <v>3.15</v>
      </c>
      <c r="N351" s="13">
        <v>1.95</v>
      </c>
      <c r="O351" s="13">
        <v>3.5</v>
      </c>
      <c r="P351" s="4">
        <f>((1/'Método 3'!$M351)+(1/'Método 3'!$N351)+(1/'Método 3'!$O351)-1)</f>
        <v>0.11599511599511603</v>
      </c>
      <c r="Q351" s="4">
        <f>'Método 3'!$M351*(1+'Método 3'!$P351)</f>
        <v>3.5153846153846153</v>
      </c>
      <c r="R351" s="4">
        <f>'Método 3'!$N351*(1+'Método 3'!$P351)</f>
        <v>2.176190476190476</v>
      </c>
      <c r="S351" s="4">
        <f>'Método 3'!$O351*(1+'Método 3'!$P351)</f>
        <v>3.9059829059829063</v>
      </c>
      <c r="T351" s="4">
        <f>IF('Método 3'!$J351&gt;'Método 3'!$K351,3,IF('Método 3'!$K351='Método 3'!$J351,1,0))</f>
        <v>3</v>
      </c>
      <c r="U351" s="4">
        <f>IF('Método 3'!$J351&lt;'Método 3'!$K351,3,IF('Método 3'!$K351='Método 3'!$J351,1,0))</f>
        <v>0</v>
      </c>
      <c r="V351" s="4">
        <f>(1/'Método 3'!$Q351)*3+(1/'Método 3'!$R351)*1</f>
        <v>1.3129102844638951</v>
      </c>
      <c r="W351" s="4">
        <f>(1/'Método 3'!$S351)*3+(1/'Método 3'!$R351)*1</f>
        <v>1.2275711159737419</v>
      </c>
      <c r="X351" s="4">
        <f>COUNTIF($G$1:G350,G351)+1</f>
        <v>17</v>
      </c>
      <c r="Y351" s="4">
        <f>COUNTIF($H$1:H350,H351)+1</f>
        <v>18</v>
      </c>
      <c r="Z351" s="2">
        <f>IFERROR(AVERAGEIFS($T$1:T350,$G$1:G350,G351,$X$1:X350,"&gt;="&amp;(X351-5)),"")</f>
        <v>2.6</v>
      </c>
      <c r="AA351" s="2">
        <f>IFERROR(AVERAGEIFS($U$1:U350,$H$1:H350,H351,$Y$1:Y350,"&gt;="&amp;(Y351-5)),"")</f>
        <v>0.6</v>
      </c>
      <c r="AB351" s="2">
        <f>IFERROR(AVERAGEIFS($V$1:V350,$J$1:J350,J351,$Z$1:Z350,"&gt;="&amp;(Z351-5)),"")</f>
        <v>1.4644672563286025</v>
      </c>
      <c r="AC351" s="2">
        <f>IFERROR(AVERAGEIFS($W$1:W350,$K$1:K350,K351,$AA$1:AA350,"&gt;="&amp;(AA351-5)),"")</f>
        <v>1.0949887988116505</v>
      </c>
      <c r="AD351" s="13">
        <f>Tabela53[[#This Row],[md_exPT_H_6]]-Tabela53[[#This Row],[md_exPT_A_6]]</f>
        <v>0.36947845751695207</v>
      </c>
      <c r="AE351" s="14">
        <f>IF(Tabela53[[#This Row],[HT_Goals_H]]&gt;Tabela53[[#This Row],[HT_Goals_A]],Tabela53[[#This Row],[HT_Odds_H]]-1,-1)</f>
        <v>2.15</v>
      </c>
      <c r="AF351" s="14">
        <f>IF(Tabela53[[#This Row],[HT_Goals_H]]=Tabela53[[#This Row],[HT_Goals_A]],Tabela53[[#This Row],[HT_Odds_H]]-1,-1)</f>
        <v>-1</v>
      </c>
      <c r="AG351" s="14">
        <f>IF(Tabela53[[#This Row],[HT_Goals_H]]&lt;Tabela53[[#This Row],[HT_Goals_A]],Tabela53[[#This Row],[HT_Odds_H]]-1,-1)</f>
        <v>-1</v>
      </c>
      <c r="AH35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1" s="13">
        <f>IF(AND(Tabela53[[#This Row],[Odd_real_HHT]]&gt;2.5,Tabela53[[#This Row],[Odd_real_HHT]]&lt;3.3,Tabela53[[#This Row],[xpPT_H_HT]]&gt;1.39,Tabela53[[#This Row],[xpPT_H_HT]]&lt;1.59),1,0)</f>
        <v>0</v>
      </c>
      <c r="AJ35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1" s="28">
        <f>IF(Tabela53[[#This Row],[Método 1]]=1,0,IF(Tabela53[[#This Row],[dif_xp_H_A]]&lt;=0.354,1,IF(Tabela53[[#This Row],[dif_xp_H_A]]&gt;=0.499,1,0)))</f>
        <v>0</v>
      </c>
      <c r="AL351" s="29">
        <f>IF(AND(Tabela53[[#This Row],[Método_3]]=1,Tabela53[[#This Row],[Pontos_H_HT]]=3),(Tabela53[[#This Row],[HT_Odds_H]]-1),IF(AND(Tabela53[[#This Row],[Método_3]]=1,Tabela53[[#This Row],[Pontos_H_HT]]&lt;&gt;3),(-1),0))</f>
        <v>2.15</v>
      </c>
      <c r="AM351" s="29">
        <f>IF(AND(Tabela53[[#This Row],[dif_xp_H_A]]&gt;0.354,(Tabela53[[#This Row],[dif_xp_H_A]]&lt;0.499)),1,0)</f>
        <v>1</v>
      </c>
    </row>
    <row r="352" spans="1:39" x14ac:dyDescent="0.3">
      <c r="A352" s="25">
        <v>221</v>
      </c>
      <c r="B352" s="26">
        <v>1588804</v>
      </c>
      <c r="C352" s="13" t="s">
        <v>14</v>
      </c>
      <c r="D352" s="13" t="s">
        <v>56</v>
      </c>
      <c r="E352" s="27">
        <v>44793.6875</v>
      </c>
      <c r="F352" s="13">
        <v>23</v>
      </c>
      <c r="G352" s="13" t="s">
        <v>22</v>
      </c>
      <c r="H352" s="13" t="s">
        <v>34</v>
      </c>
      <c r="I352" s="13" t="str">
        <f>IF(Tabela53[[#This Row],[HT_Goals_A]]&lt;Tabela53[[#This Row],[HT_Goals_H]],"H",IF(Tabela53[[#This Row],[HT_Goals_A]]=Tabela53[[#This Row],[HT_Goals_H]],"D","A"))</f>
        <v>D</v>
      </c>
      <c r="J352" s="13">
        <v>0</v>
      </c>
      <c r="K352" s="13">
        <v>0</v>
      </c>
      <c r="L352" s="13">
        <v>0</v>
      </c>
      <c r="M352" s="13">
        <v>1.65</v>
      </c>
      <c r="N352" s="13">
        <v>2.5</v>
      </c>
      <c r="O352" s="13">
        <v>8.5</v>
      </c>
      <c r="P352" s="4">
        <f>((1/'Método 3'!$M352)+(1/'Método 3'!$N352)+(1/'Método 3'!$O352)-1)</f>
        <v>0.12370766488413554</v>
      </c>
      <c r="Q352" s="4">
        <f>'Método 3'!$M352*(1+'Método 3'!$P352)</f>
        <v>1.8541176470588236</v>
      </c>
      <c r="R352" s="4">
        <f>'Método 3'!$N352*(1+'Método 3'!$P352)</f>
        <v>2.809269162210339</v>
      </c>
      <c r="S352" s="4">
        <f>'Método 3'!$O352*(1+'Método 3'!$P352)</f>
        <v>9.5515151515151526</v>
      </c>
      <c r="T352" s="4">
        <f>IF('Método 3'!$J352&gt;'Método 3'!$K352,3,IF('Método 3'!$K352='Método 3'!$J352,1,0))</f>
        <v>1</v>
      </c>
      <c r="U352" s="4">
        <f>IF('Método 3'!$J352&lt;'Método 3'!$K352,3,IF('Método 3'!$K352='Método 3'!$J352,1,0))</f>
        <v>1</v>
      </c>
      <c r="V352" s="4">
        <f>(1/'Método 3'!$Q352)*3+(1/'Método 3'!$R352)*1</f>
        <v>1.9739847715736039</v>
      </c>
      <c r="W352" s="4">
        <f>(1/'Método 3'!$S352)*3+(1/'Método 3'!$R352)*1</f>
        <v>0.67005076142131981</v>
      </c>
      <c r="X352" s="4">
        <f>COUNTIF($G$1:G351,G352)+1</f>
        <v>18</v>
      </c>
      <c r="Y352" s="4">
        <f>COUNTIF($H$1:H351,H352)+1</f>
        <v>19</v>
      </c>
      <c r="Z352" s="2">
        <f>IFERROR(AVERAGEIFS($T$1:T351,$G$1:G351,G352,$X$1:X351,"&gt;="&amp;(X352-5)),"")</f>
        <v>2</v>
      </c>
      <c r="AA352" s="2">
        <f>IFERROR(AVERAGEIFS($U$1:U351,$H$1:H351,H352,$Y$1:Y351,"&gt;="&amp;(Y352-5)),"")</f>
        <v>0.6</v>
      </c>
      <c r="AB352" s="2">
        <f>IFERROR(AVERAGEIFS($V$1:V351,$J$1:J351,J352,$Z$1:Z351,"&gt;="&amp;(Z352-5)),"")</f>
        <v>1.3960066221278307</v>
      </c>
      <c r="AC352" s="2">
        <f>IFERROR(AVERAGEIFS($W$1:W351,$K$1:K351,K352,$AA$1:AA351,"&gt;="&amp;(AA352-5)),"")</f>
        <v>1.0956387121310727</v>
      </c>
      <c r="AD352" s="13">
        <f>Tabela53[[#This Row],[md_exPT_H_6]]-Tabela53[[#This Row],[md_exPT_A_6]]</f>
        <v>0.300367909996758</v>
      </c>
      <c r="AE352" s="14">
        <f>IF(Tabela53[[#This Row],[HT_Goals_H]]&gt;Tabela53[[#This Row],[HT_Goals_A]],Tabela53[[#This Row],[HT_Odds_H]]-1,-1)</f>
        <v>-1</v>
      </c>
      <c r="AF352" s="14">
        <f>IF(Tabela53[[#This Row],[HT_Goals_H]]=Tabela53[[#This Row],[HT_Goals_A]],Tabela53[[#This Row],[HT_Odds_H]]-1,-1)</f>
        <v>0.64999999999999991</v>
      </c>
      <c r="AG352" s="14">
        <f>IF(Tabela53[[#This Row],[HT_Goals_H]]&lt;Tabela53[[#This Row],[HT_Goals_A]],Tabela53[[#This Row],[HT_Odds_H]]-1,-1)</f>
        <v>-1</v>
      </c>
      <c r="AH35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2" s="13">
        <f>IF(AND(Tabela53[[#This Row],[Odd_real_HHT]]&gt;2.5,Tabela53[[#This Row],[Odd_real_HHT]]&lt;3.3,Tabela53[[#This Row],[xpPT_H_HT]]&gt;1.39,Tabela53[[#This Row],[xpPT_H_HT]]&lt;1.59),1,0)</f>
        <v>0</v>
      </c>
      <c r="AJ352" s="28">
        <f>IF(AND(Tabela53[[#This Row],[Método_2]]=1,Tabela53[[#This Row],[Pontos_H_HT]]=1),(Tabela53[[#This Row],[HT_Odds_D]]-1),IF(AND(Tabela53[[#This Row],[Método_2]]=1,Tabela53[[#This Row],[Pontos_H_HT]]&lt;&gt;1),(-1),0))</f>
        <v>1.5</v>
      </c>
      <c r="AK352" s="28">
        <f>IF(Tabela53[[#This Row],[Método 1]]=1,0,IF(Tabela53[[#This Row],[dif_xp_H_A]]&lt;=0.354,1,IF(Tabela53[[#This Row],[dif_xp_H_A]]&gt;=0.499,1,0)))</f>
        <v>1</v>
      </c>
      <c r="AL35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52" s="29">
        <f>IF(AND(Tabela53[[#This Row],[dif_xp_H_A]]&gt;0.354,(Tabela53[[#This Row],[dif_xp_H_A]]&lt;0.499)),1,0)</f>
        <v>0</v>
      </c>
    </row>
    <row r="353" spans="1:39" x14ac:dyDescent="0.3">
      <c r="A353" s="25">
        <v>222</v>
      </c>
      <c r="B353" s="26">
        <v>1588805</v>
      </c>
      <c r="C353" s="13" t="s">
        <v>14</v>
      </c>
      <c r="D353" s="13" t="s">
        <v>56</v>
      </c>
      <c r="E353" s="27">
        <v>44793.791666666657</v>
      </c>
      <c r="F353" s="13">
        <v>23</v>
      </c>
      <c r="G353" s="13" t="s">
        <v>26</v>
      </c>
      <c r="H353" s="13" t="s">
        <v>33</v>
      </c>
      <c r="I353" s="13" t="str">
        <f>IF(Tabela53[[#This Row],[HT_Goals_A]]&lt;Tabela53[[#This Row],[HT_Goals_H]],"H",IF(Tabela53[[#This Row],[HT_Goals_A]]=Tabela53[[#This Row],[HT_Goals_H]],"D","A"))</f>
        <v>H</v>
      </c>
      <c r="J353" s="13">
        <v>2</v>
      </c>
      <c r="K353" s="13">
        <v>0</v>
      </c>
      <c r="L353" s="13">
        <v>2</v>
      </c>
      <c r="M353" s="13">
        <v>2.0499999999999998</v>
      </c>
      <c r="N353" s="13">
        <v>2.15</v>
      </c>
      <c r="O353" s="13">
        <v>6.25</v>
      </c>
      <c r="P353" s="4">
        <f>((1/'Método 3'!$M353)+(1/'Método 3'!$N353)+(1/'Método 3'!$O353)-1)</f>
        <v>0.112921157118548</v>
      </c>
      <c r="Q353" s="4">
        <f>'Método 3'!$M353*(1+'Método 3'!$P353)</f>
        <v>2.281488372093023</v>
      </c>
      <c r="R353" s="4">
        <f>'Método 3'!$N353*(1+'Método 3'!$P353)</f>
        <v>2.392780487804878</v>
      </c>
      <c r="S353" s="4">
        <f>'Método 3'!$O353*(1+'Método 3'!$P353)</f>
        <v>6.9557572319909253</v>
      </c>
      <c r="T353" s="4">
        <f>IF('Método 3'!$J353&gt;'Método 3'!$K353,3,IF('Método 3'!$K353='Método 3'!$J353,1,0))</f>
        <v>3</v>
      </c>
      <c r="U353" s="4">
        <f>IF('Método 3'!$J353&lt;'Método 3'!$K353,3,IF('Método 3'!$K353='Método 3'!$J353,1,0))</f>
        <v>0</v>
      </c>
      <c r="V353" s="4">
        <f>(1/'Método 3'!$Q353)*3+(1/'Método 3'!$R353)*1</f>
        <v>1.7328549294626114</v>
      </c>
      <c r="W353" s="4">
        <f>(1/'Método 3'!$S353)*3+(1/'Método 3'!$R353)*1</f>
        <v>0.84922123460817089</v>
      </c>
      <c r="X353" s="4">
        <f>COUNTIF($G$1:G352,G353)+1</f>
        <v>18</v>
      </c>
      <c r="Y353" s="4">
        <f>COUNTIF($H$1:H352,H353)+1</f>
        <v>18</v>
      </c>
      <c r="Z353" s="2">
        <f>IFERROR(AVERAGEIFS($T$1:T352,$G$1:G352,G353,$X$1:X352,"&gt;="&amp;(X353-5)),"")</f>
        <v>2.6</v>
      </c>
      <c r="AA353" s="2">
        <f>IFERROR(AVERAGEIFS($U$1:U352,$H$1:H352,H353,$Y$1:Y352,"&gt;="&amp;(Y353-5)),"")</f>
        <v>0.2</v>
      </c>
      <c r="AB353" s="2">
        <f>IFERROR(AVERAGEIFS($V$1:V352,$J$1:J352,J353,$Z$1:Z352,"&gt;="&amp;(Z353-5)),"")</f>
        <v>1.5436684411147892</v>
      </c>
      <c r="AC353" s="2">
        <f>IFERROR(AVERAGEIFS($W$1:W352,$K$1:K352,K353,$AA$1:AA352,"&gt;="&amp;(AA353-5)),"")</f>
        <v>1.0935626733471226</v>
      </c>
      <c r="AD353" s="13">
        <f>Tabela53[[#This Row],[md_exPT_H_6]]-Tabela53[[#This Row],[md_exPT_A_6]]</f>
        <v>0.45010576776766653</v>
      </c>
      <c r="AE353" s="14">
        <f>IF(Tabela53[[#This Row],[HT_Goals_H]]&gt;Tabela53[[#This Row],[HT_Goals_A]],Tabela53[[#This Row],[HT_Odds_H]]-1,-1)</f>
        <v>1.0499999999999998</v>
      </c>
      <c r="AF353" s="14">
        <f>IF(Tabela53[[#This Row],[HT_Goals_H]]=Tabela53[[#This Row],[HT_Goals_A]],Tabela53[[#This Row],[HT_Odds_H]]-1,-1)</f>
        <v>-1</v>
      </c>
      <c r="AG353" s="14">
        <f>IF(Tabela53[[#This Row],[HT_Goals_H]]&lt;Tabela53[[#This Row],[HT_Goals_A]],Tabela53[[#This Row],[HT_Odds_H]]-1,-1)</f>
        <v>-1</v>
      </c>
      <c r="AH35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3" s="13">
        <f>IF(AND(Tabela53[[#This Row],[Odd_real_HHT]]&gt;2.5,Tabela53[[#This Row],[Odd_real_HHT]]&lt;3.3,Tabela53[[#This Row],[xpPT_H_HT]]&gt;1.39,Tabela53[[#This Row],[xpPT_H_HT]]&lt;1.59),1,0)</f>
        <v>0</v>
      </c>
      <c r="AJ35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3" s="28">
        <f>IF(Tabela53[[#This Row],[Método 1]]=1,0,IF(Tabela53[[#This Row],[dif_xp_H_A]]&lt;=0.354,1,IF(Tabela53[[#This Row],[dif_xp_H_A]]&gt;=0.499,1,0)))</f>
        <v>0</v>
      </c>
      <c r="AL353" s="29">
        <f>IF(AND(Tabela53[[#This Row],[Método_3]]=1,Tabela53[[#This Row],[Pontos_H_HT]]=3),(Tabela53[[#This Row],[HT_Odds_H]]-1),IF(AND(Tabela53[[#This Row],[Método_3]]=1,Tabela53[[#This Row],[Pontos_H_HT]]&lt;&gt;3),(-1),0))</f>
        <v>1.0499999999999998</v>
      </c>
      <c r="AM353" s="29">
        <f>IF(AND(Tabela53[[#This Row],[dif_xp_H_A]]&gt;0.354,(Tabela53[[#This Row],[dif_xp_H_A]]&lt;0.499)),1,0)</f>
        <v>1</v>
      </c>
    </row>
    <row r="354" spans="1:39" x14ac:dyDescent="0.3">
      <c r="A354" s="25">
        <v>223</v>
      </c>
      <c r="B354" s="26">
        <v>1588809</v>
      </c>
      <c r="C354" s="13" t="s">
        <v>14</v>
      </c>
      <c r="D354" s="13" t="s">
        <v>56</v>
      </c>
      <c r="E354" s="27">
        <v>44794.458333333343</v>
      </c>
      <c r="F354" s="13">
        <v>23</v>
      </c>
      <c r="G354" s="13" t="s">
        <v>60</v>
      </c>
      <c r="H354" s="13" t="s">
        <v>18</v>
      </c>
      <c r="I354" s="13" t="str">
        <f>IF(Tabela53[[#This Row],[HT_Goals_A]]&lt;Tabela53[[#This Row],[HT_Goals_H]],"H",IF(Tabela53[[#This Row],[HT_Goals_A]]=Tabela53[[#This Row],[HT_Goals_H]],"D","A"))</f>
        <v>H</v>
      </c>
      <c r="J354" s="13">
        <v>1</v>
      </c>
      <c r="K354" s="13">
        <v>0</v>
      </c>
      <c r="L354" s="13">
        <v>1</v>
      </c>
      <c r="M354" s="13">
        <v>2.95</v>
      </c>
      <c r="N354" s="13">
        <v>1.95</v>
      </c>
      <c r="O354" s="13">
        <v>3.8</v>
      </c>
      <c r="P354" s="4">
        <f>((1/'Método 3'!$M354)+(1/'Método 3'!$N354)+(1/'Método 3'!$O354)-1)</f>
        <v>0.11496145840481264</v>
      </c>
      <c r="Q354" s="4">
        <f>'Método 3'!$M354*(1+'Método 3'!$P354)</f>
        <v>3.2891363022941973</v>
      </c>
      <c r="R354" s="4">
        <f>'Método 3'!$N354*(1+'Método 3'!$P354)</f>
        <v>2.1741748438893844</v>
      </c>
      <c r="S354" s="4">
        <f>'Método 3'!$O354*(1+'Método 3'!$P354)</f>
        <v>4.236853541938288</v>
      </c>
      <c r="T354" s="4">
        <f>IF('Método 3'!$J354&gt;'Método 3'!$K354,3,IF('Método 3'!$K354='Método 3'!$J354,1,0))</f>
        <v>3</v>
      </c>
      <c r="U354" s="4">
        <f>IF('Método 3'!$J354&lt;'Método 3'!$K354,3,IF('Método 3'!$K354='Método 3'!$J354,1,0))</f>
        <v>0</v>
      </c>
      <c r="V354" s="4">
        <f>(1/'Método 3'!$Q354)*3+(1/'Método 3'!$R354)*1</f>
        <v>1.3720381577597702</v>
      </c>
      <c r="W354" s="4">
        <f>(1/'Método 3'!$S354)*3+(1/'Método 3'!$R354)*1</f>
        <v>1.1680172325366702</v>
      </c>
      <c r="X354" s="4">
        <f>COUNTIF($G$1:G353,G354)+1</f>
        <v>12</v>
      </c>
      <c r="Y354" s="4">
        <f>COUNTIF($H$1:H353,H354)+1</f>
        <v>18</v>
      </c>
      <c r="Z354" s="2">
        <f>IFERROR(AVERAGEIFS($T$1:T353,$G$1:G353,G354,$X$1:X353,"&gt;="&amp;(X354-5)),"")</f>
        <v>1</v>
      </c>
      <c r="AA354" s="2">
        <f>IFERROR(AVERAGEIFS($U$1:U353,$H$1:H353,H354,$Y$1:Y353,"&gt;="&amp;(Y354-5)),"")</f>
        <v>0.2</v>
      </c>
      <c r="AB354" s="2">
        <f>IFERROR(AVERAGEIFS($V$1:V353,$J$1:J353,J354,$Z$1:Z353,"&gt;="&amp;(Z354-5)),"")</f>
        <v>1.4632644232185652</v>
      </c>
      <c r="AC354" s="2">
        <f>IFERROR(AVERAGEIFS($W$1:W353,$K$1:K353,K354,$AA$1:AA353,"&gt;="&amp;(AA354-5)),"")</f>
        <v>1.0923765498580984</v>
      </c>
      <c r="AD354" s="13">
        <f>Tabela53[[#This Row],[md_exPT_H_6]]-Tabela53[[#This Row],[md_exPT_A_6]]</f>
        <v>0.3708878733604668</v>
      </c>
      <c r="AE354" s="14">
        <f>IF(Tabela53[[#This Row],[HT_Goals_H]]&gt;Tabela53[[#This Row],[HT_Goals_A]],Tabela53[[#This Row],[HT_Odds_H]]-1,-1)</f>
        <v>1.9500000000000002</v>
      </c>
      <c r="AF354" s="14">
        <f>IF(Tabela53[[#This Row],[HT_Goals_H]]=Tabela53[[#This Row],[HT_Goals_A]],Tabela53[[#This Row],[HT_Odds_H]]-1,-1)</f>
        <v>-1</v>
      </c>
      <c r="AG354" s="14">
        <f>IF(Tabela53[[#This Row],[HT_Goals_H]]&lt;Tabela53[[#This Row],[HT_Goals_A]],Tabela53[[#This Row],[HT_Odds_H]]-1,-1)</f>
        <v>-1</v>
      </c>
      <c r="AH35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4" s="13">
        <f>IF(AND(Tabela53[[#This Row],[Odd_real_HHT]]&gt;2.5,Tabela53[[#This Row],[Odd_real_HHT]]&lt;3.3,Tabela53[[#This Row],[xpPT_H_HT]]&gt;1.39,Tabela53[[#This Row],[xpPT_H_HT]]&lt;1.59),1,0)</f>
        <v>0</v>
      </c>
      <c r="AJ35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4" s="28">
        <f>IF(Tabela53[[#This Row],[Método 1]]=1,0,IF(Tabela53[[#This Row],[dif_xp_H_A]]&lt;=0.354,1,IF(Tabela53[[#This Row],[dif_xp_H_A]]&gt;=0.499,1,0)))</f>
        <v>0</v>
      </c>
      <c r="AL354" s="29">
        <f>IF(AND(Tabela53[[#This Row],[Método_3]]=1,Tabela53[[#This Row],[Pontos_H_HT]]=3),(Tabela53[[#This Row],[HT_Odds_H]]-1),IF(AND(Tabela53[[#This Row],[Método_3]]=1,Tabela53[[#This Row],[Pontos_H_HT]]&lt;&gt;3),(-1),0))</f>
        <v>1.9500000000000002</v>
      </c>
      <c r="AM354" s="29">
        <f>IF(AND(Tabela53[[#This Row],[dif_xp_H_A]]&gt;0.354,(Tabela53[[#This Row],[dif_xp_H_A]]&lt;0.499)),1,0)</f>
        <v>1</v>
      </c>
    </row>
    <row r="355" spans="1:39" x14ac:dyDescent="0.3">
      <c r="A355" s="25">
        <v>224</v>
      </c>
      <c r="B355" s="26">
        <v>1588807</v>
      </c>
      <c r="C355" s="13" t="s">
        <v>14</v>
      </c>
      <c r="D355" s="13" t="s">
        <v>56</v>
      </c>
      <c r="E355" s="27">
        <v>44794.666666666657</v>
      </c>
      <c r="F355" s="13">
        <v>23</v>
      </c>
      <c r="G355" s="13" t="s">
        <v>16</v>
      </c>
      <c r="H355" s="13" t="s">
        <v>23</v>
      </c>
      <c r="I355" s="13" t="str">
        <f>IF(Tabela53[[#This Row],[HT_Goals_A]]&lt;Tabela53[[#This Row],[HT_Goals_H]],"H",IF(Tabela53[[#This Row],[HT_Goals_A]]=Tabela53[[#This Row],[HT_Goals_H]],"D","A"))</f>
        <v>A</v>
      </c>
      <c r="J355" s="13">
        <v>0</v>
      </c>
      <c r="K355" s="13">
        <v>1</v>
      </c>
      <c r="L355" s="13">
        <v>1</v>
      </c>
      <c r="M355" s="13">
        <v>2.85</v>
      </c>
      <c r="N355" s="13">
        <v>2.0499999999999998</v>
      </c>
      <c r="O355" s="13">
        <v>3.7</v>
      </c>
      <c r="P355" s="4">
        <f>((1/'Método 3'!$M355)+(1/'Método 3'!$N355)+(1/'Método 3'!$O355)-1)</f>
        <v>0.10895234130150677</v>
      </c>
      <c r="Q355" s="4">
        <f>'Método 3'!$M355*(1+'Método 3'!$P355)</f>
        <v>3.1605141727092945</v>
      </c>
      <c r="R355" s="4">
        <f>'Método 3'!$N355*(1+'Método 3'!$P355)</f>
        <v>2.2733522996680886</v>
      </c>
      <c r="S355" s="4">
        <f>'Método 3'!$O355*(1+'Método 3'!$P355)</f>
        <v>4.1031236628155749</v>
      </c>
      <c r="T355" s="4">
        <f>IF('Método 3'!$J355&gt;'Método 3'!$K355,3,IF('Método 3'!$K355='Método 3'!$J355,1,0))</f>
        <v>0</v>
      </c>
      <c r="U355" s="4">
        <f>IF('Método 3'!$J355&lt;'Método 3'!$K355,3,IF('Método 3'!$K355='Método 3'!$J355,1,0))</f>
        <v>3</v>
      </c>
      <c r="V355" s="4">
        <f>(1/'Método 3'!$Q355)*3+(1/'Método 3'!$R355)*1</f>
        <v>1.3890916675357181</v>
      </c>
      <c r="W355" s="4">
        <f>(1/'Método 3'!$S355)*3+(1/'Método 3'!$R355)*1</f>
        <v>1.1710293044113049</v>
      </c>
      <c r="X355" s="4">
        <f>COUNTIF($G$1:G354,G355)+1</f>
        <v>18</v>
      </c>
      <c r="Y355" s="4">
        <f>COUNTIF($H$1:H354,H355)+1</f>
        <v>18</v>
      </c>
      <c r="Z355" s="2">
        <f>IFERROR(AVERAGEIFS($T$1:T354,$G$1:G354,G355,$X$1:X354,"&gt;="&amp;(X355-5)),"")</f>
        <v>2</v>
      </c>
      <c r="AA355" s="2">
        <f>IFERROR(AVERAGEIFS($U$1:U354,$H$1:H354,H355,$Y$1:Y354,"&gt;="&amp;(Y355-5)),"")</f>
        <v>1.6</v>
      </c>
      <c r="AB355" s="2">
        <f>IFERROR(AVERAGEIFS($V$1:V354,$J$1:J354,J355,$Z$1:Z354,"&gt;="&amp;(Z355-5)),"")</f>
        <v>1.3997355134145777</v>
      </c>
      <c r="AC355" s="2">
        <f>IFERROR(AVERAGEIFS($W$1:W354,$K$1:K354,K355,$AA$1:AA354,"&gt;="&amp;(AA355-5)),"")</f>
        <v>1.1336073299606491</v>
      </c>
      <c r="AD355" s="13">
        <f>Tabela53[[#This Row],[md_exPT_H_6]]-Tabela53[[#This Row],[md_exPT_A_6]]</f>
        <v>0.26612818345392864</v>
      </c>
      <c r="AE355" s="14">
        <f>IF(Tabela53[[#This Row],[HT_Goals_H]]&gt;Tabela53[[#This Row],[HT_Goals_A]],Tabela53[[#This Row],[HT_Odds_H]]-1,-1)</f>
        <v>-1</v>
      </c>
      <c r="AF355" s="14">
        <f>IF(Tabela53[[#This Row],[HT_Goals_H]]=Tabela53[[#This Row],[HT_Goals_A]],Tabela53[[#This Row],[HT_Odds_H]]-1,-1)</f>
        <v>-1</v>
      </c>
      <c r="AG355" s="14">
        <f>IF(Tabela53[[#This Row],[HT_Goals_H]]&lt;Tabela53[[#This Row],[HT_Goals_A]],Tabela53[[#This Row],[HT_Odds_H]]-1,-1)</f>
        <v>1.85</v>
      </c>
      <c r="AH35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55" s="13">
        <f>IF(AND(Tabela53[[#This Row],[Odd_real_HHT]]&gt;2.5,Tabela53[[#This Row],[Odd_real_HHT]]&lt;3.3,Tabela53[[#This Row],[xpPT_H_HT]]&gt;1.39,Tabela53[[#This Row],[xpPT_H_HT]]&lt;1.59),1,0)</f>
        <v>0</v>
      </c>
      <c r="AJ35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55" s="28">
        <f>IF(Tabela53[[#This Row],[Método 1]]=1,0,IF(Tabela53[[#This Row],[dif_xp_H_A]]&lt;=0.354,1,IF(Tabela53[[#This Row],[dif_xp_H_A]]&gt;=0.499,1,0)))</f>
        <v>1</v>
      </c>
      <c r="AL35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55" s="29">
        <f>IF(AND(Tabela53[[#This Row],[dif_xp_H_A]]&gt;0.354,(Tabela53[[#This Row],[dif_xp_H_A]]&lt;0.499)),1,0)</f>
        <v>0</v>
      </c>
    </row>
    <row r="356" spans="1:39" x14ac:dyDescent="0.3">
      <c r="A356" s="25">
        <v>225</v>
      </c>
      <c r="B356" s="26">
        <v>1588810</v>
      </c>
      <c r="C356" s="13" t="s">
        <v>14</v>
      </c>
      <c r="D356" s="13" t="s">
        <v>56</v>
      </c>
      <c r="E356" s="27">
        <v>44794.75</v>
      </c>
      <c r="F356" s="13">
        <v>23</v>
      </c>
      <c r="G356" s="13" t="s">
        <v>21</v>
      </c>
      <c r="H356" s="13" t="s">
        <v>24</v>
      </c>
      <c r="I356" s="13" t="str">
        <f>IF(Tabela53[[#This Row],[HT_Goals_A]]&lt;Tabela53[[#This Row],[HT_Goals_H]],"H",IF(Tabela53[[#This Row],[HT_Goals_A]]=Tabela53[[#This Row],[HT_Goals_H]],"D","A"))</f>
        <v>D</v>
      </c>
      <c r="J356" s="13">
        <v>0</v>
      </c>
      <c r="K356" s="13">
        <v>0</v>
      </c>
      <c r="L356" s="13">
        <v>0</v>
      </c>
      <c r="M356" s="13">
        <v>2.9</v>
      </c>
      <c r="N356" s="13">
        <v>1.88</v>
      </c>
      <c r="O356" s="13">
        <v>4.2</v>
      </c>
      <c r="P356" s="4">
        <f>((1/'Método 3'!$M356)+(1/'Método 3'!$N356)+(1/'Método 3'!$O356)-1)</f>
        <v>0.11483771791915598</v>
      </c>
      <c r="Q356" s="4">
        <f>'Método 3'!$M356*(1+'Método 3'!$P356)</f>
        <v>3.2330293819655522</v>
      </c>
      <c r="R356" s="4">
        <f>'Método 3'!$N356*(1+'Método 3'!$P356)</f>
        <v>2.0958949096880133</v>
      </c>
      <c r="S356" s="4">
        <f>'Método 3'!$O356*(1+'Método 3'!$P356)</f>
        <v>4.6823184152604549</v>
      </c>
      <c r="T356" s="4">
        <f>IF('Método 3'!$J356&gt;'Método 3'!$K356,3,IF('Método 3'!$K356='Método 3'!$J356,1,0))</f>
        <v>1</v>
      </c>
      <c r="U356" s="4">
        <f>IF('Método 3'!$J356&lt;'Método 3'!$K356,3,IF('Método 3'!$K356='Método 3'!$J356,1,0))</f>
        <v>1</v>
      </c>
      <c r="V356" s="4">
        <f>(1/'Método 3'!$Q356)*3+(1/'Método 3'!$R356)*1</f>
        <v>1.4050454403008461</v>
      </c>
      <c r="W356" s="4">
        <f>(1/'Método 3'!$S356)*3+(1/'Método 3'!$R356)*1</f>
        <v>1.1178314008147916</v>
      </c>
      <c r="X356" s="4">
        <f>COUNTIF($G$1:G355,G356)+1</f>
        <v>18</v>
      </c>
      <c r="Y356" s="4">
        <f>COUNTIF($H$1:H355,H356)+1</f>
        <v>19</v>
      </c>
      <c r="Z356" s="2">
        <f>IFERROR(AVERAGEIFS($T$1:T355,$G$1:G355,G356,$X$1:X355,"&gt;="&amp;(X356-5)),"")</f>
        <v>1.8</v>
      </c>
      <c r="AA356" s="2">
        <f>IFERROR(AVERAGEIFS($U$1:U355,$H$1:H355,H356,$Y$1:Y355,"&gt;="&amp;(Y356-5)),"")</f>
        <v>0.6</v>
      </c>
      <c r="AB356" s="2">
        <f>IFERROR(AVERAGEIFS($V$1:V355,$J$1:J355,J356,$Z$1:Z355,"&gt;="&amp;(Z356-5)),"")</f>
        <v>1.3996672836333028</v>
      </c>
      <c r="AC356" s="2">
        <f>IFERROR(AVERAGEIFS($W$1:W355,$K$1:K355,K356,$AA$1:AA355,"&gt;="&amp;(AA356-5)),"")</f>
        <v>1.0927419637840818</v>
      </c>
      <c r="AD356" s="13">
        <f>Tabela53[[#This Row],[md_exPT_H_6]]-Tabela53[[#This Row],[md_exPT_A_6]]</f>
        <v>0.306925319849221</v>
      </c>
      <c r="AE356" s="14">
        <f>IF(Tabela53[[#This Row],[HT_Goals_H]]&gt;Tabela53[[#This Row],[HT_Goals_A]],Tabela53[[#This Row],[HT_Odds_H]]-1,-1)</f>
        <v>-1</v>
      </c>
      <c r="AF356" s="14">
        <f>IF(Tabela53[[#This Row],[HT_Goals_H]]=Tabela53[[#This Row],[HT_Goals_A]],Tabela53[[#This Row],[HT_Odds_H]]-1,-1)</f>
        <v>1.9</v>
      </c>
      <c r="AG356" s="14">
        <f>IF(Tabela53[[#This Row],[HT_Goals_H]]&lt;Tabela53[[#This Row],[HT_Goals_A]],Tabela53[[#This Row],[HT_Odds_H]]-1,-1)</f>
        <v>-1</v>
      </c>
      <c r="AH35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56" s="13">
        <f>IF(AND(Tabela53[[#This Row],[Odd_real_HHT]]&gt;2.5,Tabela53[[#This Row],[Odd_real_HHT]]&lt;3.3,Tabela53[[#This Row],[xpPT_H_HT]]&gt;1.39,Tabela53[[#This Row],[xpPT_H_HT]]&lt;1.59),1,0)</f>
        <v>1</v>
      </c>
      <c r="AJ35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6" s="28">
        <f>IF(Tabela53[[#This Row],[Método 1]]=1,0,IF(Tabela53[[#This Row],[dif_xp_H_A]]&lt;=0.354,1,IF(Tabela53[[#This Row],[dif_xp_H_A]]&gt;=0.499,1,0)))</f>
        <v>0</v>
      </c>
      <c r="AL35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56" s="29">
        <f>IF(AND(Tabela53[[#This Row],[dif_xp_H_A]]&gt;0.354,(Tabela53[[#This Row],[dif_xp_H_A]]&lt;0.499)),1,0)</f>
        <v>0</v>
      </c>
    </row>
    <row r="357" spans="1:39" x14ac:dyDescent="0.3">
      <c r="A357" s="25">
        <v>226</v>
      </c>
      <c r="B357" s="26">
        <v>1588806</v>
      </c>
      <c r="C357" s="13" t="s">
        <v>14</v>
      </c>
      <c r="D357" s="13" t="s">
        <v>56</v>
      </c>
      <c r="E357" s="27">
        <v>44794.75</v>
      </c>
      <c r="F357" s="13">
        <v>23</v>
      </c>
      <c r="G357" s="13" t="s">
        <v>19</v>
      </c>
      <c r="H357" s="13" t="s">
        <v>58</v>
      </c>
      <c r="I357" s="13" t="str">
        <f>IF(Tabela53[[#This Row],[HT_Goals_A]]&lt;Tabela53[[#This Row],[HT_Goals_H]],"H",IF(Tabela53[[#This Row],[HT_Goals_A]]=Tabela53[[#This Row],[HT_Goals_H]],"D","A"))</f>
        <v>D</v>
      </c>
      <c r="J357" s="13">
        <v>0</v>
      </c>
      <c r="K357" s="13">
        <v>0</v>
      </c>
      <c r="L357" s="13">
        <v>0</v>
      </c>
      <c r="M357" s="13">
        <v>2.6</v>
      </c>
      <c r="N357" s="13">
        <v>1.98</v>
      </c>
      <c r="O357" s="13">
        <v>4.4000000000000004</v>
      </c>
      <c r="P357" s="4">
        <f>((1/'Método 3'!$M357)+(1/'Método 3'!$N357)+(1/'Método 3'!$O357)-1)</f>
        <v>0.11693861693861685</v>
      </c>
      <c r="Q357" s="4">
        <f>'Método 3'!$M357*(1+'Método 3'!$P357)</f>
        <v>2.904040404040404</v>
      </c>
      <c r="R357" s="4">
        <f>'Método 3'!$N357*(1+'Método 3'!$P357)</f>
        <v>2.2115384615384612</v>
      </c>
      <c r="S357" s="4">
        <f>'Método 3'!$O357*(1+'Método 3'!$P357)</f>
        <v>4.9145299145299148</v>
      </c>
      <c r="T357" s="4">
        <f>IF('Método 3'!$J357&gt;'Método 3'!$K357,3,IF('Método 3'!$K357='Método 3'!$J357,1,0))</f>
        <v>1</v>
      </c>
      <c r="U357" s="4">
        <f>IF('Método 3'!$J357&lt;'Método 3'!$K357,3,IF('Método 3'!$K357='Método 3'!$J357,1,0))</f>
        <v>1</v>
      </c>
      <c r="V357" s="4">
        <f>(1/'Método 3'!$Q357)*3+(1/'Método 3'!$R357)*1</f>
        <v>1.4852173913043478</v>
      </c>
      <c r="W357" s="4">
        <f>(1/'Método 3'!$S357)*3+(1/'Método 3'!$R357)*1</f>
        <v>1.0626086956521739</v>
      </c>
      <c r="X357" s="4">
        <f>COUNTIF($G$1:G356,G357)+1</f>
        <v>19</v>
      </c>
      <c r="Y357" s="4">
        <f>COUNTIF($H$1:H356,H357)+1</f>
        <v>12</v>
      </c>
      <c r="Z357" s="2">
        <f>IFERROR(AVERAGEIFS($T$1:T356,$G$1:G356,G357,$X$1:X356,"&gt;="&amp;(X357-5)),"")</f>
        <v>2.2000000000000002</v>
      </c>
      <c r="AA357" s="2">
        <f>IFERROR(AVERAGEIFS($U$1:U356,$H$1:H356,H357,$Y$1:Y356,"&gt;="&amp;(Y357-5)),"")</f>
        <v>1</v>
      </c>
      <c r="AB357" s="2">
        <f>IFERROR(AVERAGEIFS($V$1:V356,$J$1:J356,J357,$Z$1:Z356,"&gt;="&amp;(Z357-5)),"")</f>
        <v>1.3997015394082555</v>
      </c>
      <c r="AC357" s="2">
        <f>IFERROR(AVERAGEIFS($W$1:W356,$K$1:K356,K357,$AA$1:AA356,"&gt;="&amp;(AA357-5)),"")</f>
        <v>1.0928625860774988</v>
      </c>
      <c r="AD357" s="13">
        <f>Tabela53[[#This Row],[md_exPT_H_6]]-Tabela53[[#This Row],[md_exPT_A_6]]</f>
        <v>0.30683895333075673</v>
      </c>
      <c r="AE357" s="14">
        <f>IF(Tabela53[[#This Row],[HT_Goals_H]]&gt;Tabela53[[#This Row],[HT_Goals_A]],Tabela53[[#This Row],[HT_Odds_H]]-1,-1)</f>
        <v>-1</v>
      </c>
      <c r="AF357" s="14">
        <f>IF(Tabela53[[#This Row],[HT_Goals_H]]=Tabela53[[#This Row],[HT_Goals_A]],Tabela53[[#This Row],[HT_Odds_H]]-1,-1)</f>
        <v>1.6</v>
      </c>
      <c r="AG357" s="14">
        <f>IF(Tabela53[[#This Row],[HT_Goals_H]]&lt;Tabela53[[#This Row],[HT_Goals_A]],Tabela53[[#This Row],[HT_Odds_H]]-1,-1)</f>
        <v>-1</v>
      </c>
      <c r="AH357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57" s="13">
        <f>IF(AND(Tabela53[[#This Row],[Odd_real_HHT]]&gt;2.5,Tabela53[[#This Row],[Odd_real_HHT]]&lt;3.3,Tabela53[[#This Row],[xpPT_H_HT]]&gt;1.39,Tabela53[[#This Row],[xpPT_H_HT]]&lt;1.59),1,0)</f>
        <v>1</v>
      </c>
      <c r="AJ35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7" s="28">
        <f>IF(Tabela53[[#This Row],[Método 1]]=1,0,IF(Tabela53[[#This Row],[dif_xp_H_A]]&lt;=0.354,1,IF(Tabela53[[#This Row],[dif_xp_H_A]]&gt;=0.499,1,0)))</f>
        <v>0</v>
      </c>
      <c r="AL35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57" s="29">
        <f>IF(AND(Tabela53[[#This Row],[dif_xp_H_A]]&gt;0.354,(Tabela53[[#This Row],[dif_xp_H_A]]&lt;0.499)),1,0)</f>
        <v>0</v>
      </c>
    </row>
    <row r="358" spans="1:39" x14ac:dyDescent="0.3">
      <c r="A358" s="25">
        <v>227</v>
      </c>
      <c r="B358" s="26">
        <v>1588811</v>
      </c>
      <c r="C358" s="13" t="s">
        <v>14</v>
      </c>
      <c r="D358" s="13" t="s">
        <v>56</v>
      </c>
      <c r="E358" s="27">
        <v>44794.75</v>
      </c>
      <c r="F358" s="13">
        <v>23</v>
      </c>
      <c r="G358" s="13" t="s">
        <v>57</v>
      </c>
      <c r="H358" s="13" t="s">
        <v>27</v>
      </c>
      <c r="I358" s="13" t="str">
        <f>IF(Tabela53[[#This Row],[HT_Goals_A]]&lt;Tabela53[[#This Row],[HT_Goals_H]],"H",IF(Tabela53[[#This Row],[HT_Goals_A]]=Tabela53[[#This Row],[HT_Goals_H]],"D","A"))</f>
        <v>H</v>
      </c>
      <c r="J358" s="13">
        <v>1</v>
      </c>
      <c r="K358" s="13">
        <v>0</v>
      </c>
      <c r="L358" s="13">
        <v>1</v>
      </c>
      <c r="M358" s="13">
        <v>2.8</v>
      </c>
      <c r="N358" s="13">
        <v>1.88</v>
      </c>
      <c r="O358" s="13">
        <v>4.5</v>
      </c>
      <c r="P358" s="4">
        <f>((1/'Método 3'!$M358)+(1/'Método 3'!$N358)+(1/'Método 3'!$O358)-1)</f>
        <v>0.11127997298210079</v>
      </c>
      <c r="Q358" s="4">
        <f>'Método 3'!$M358*(1+'Método 3'!$P358)</f>
        <v>3.111583924349882</v>
      </c>
      <c r="R358" s="4">
        <f>'Método 3'!$N358*(1+'Método 3'!$P358)</f>
        <v>2.0892063492063495</v>
      </c>
      <c r="S358" s="4">
        <f>'Método 3'!$O358*(1+'Método 3'!$P358)</f>
        <v>5.0007598784194531</v>
      </c>
      <c r="T358" s="4">
        <f>IF('Método 3'!$J358&gt;'Método 3'!$K358,3,IF('Método 3'!$K358='Método 3'!$J358,1,0))</f>
        <v>3</v>
      </c>
      <c r="U358" s="4">
        <f>IF('Método 3'!$J358&lt;'Método 3'!$K358,3,IF('Método 3'!$K358='Método 3'!$J358,1,0))</f>
        <v>0</v>
      </c>
      <c r="V358" s="4">
        <f>(1/'Método 3'!$Q358)*3+(1/'Método 3'!$R358)*1</f>
        <v>1.4427898495669349</v>
      </c>
      <c r="W358" s="4">
        <f>(1/'Método 3'!$S358)*3+(1/'Método 3'!$R358)*1</f>
        <v>1.0785594894392947</v>
      </c>
      <c r="X358" s="4">
        <f>COUNTIF($G$1:G357,G358)+1</f>
        <v>12</v>
      </c>
      <c r="Y358" s="4">
        <f>COUNTIF($H$1:H357,H358)+1</f>
        <v>19</v>
      </c>
      <c r="Z358" s="2">
        <f>IFERROR(AVERAGEIFS($T$1:T357,$G$1:G357,G358,$X$1:X357,"&gt;="&amp;(X358-5)),"")</f>
        <v>0.6</v>
      </c>
      <c r="AA358" s="2">
        <f>IFERROR(AVERAGEIFS($U$1:U357,$H$1:H357,H358,$Y$1:Y357,"&gt;="&amp;(Y358-5)),"")</f>
        <v>0.4</v>
      </c>
      <c r="AB358" s="2">
        <f>IFERROR(AVERAGEIFS($V$1:V357,$J$1:J357,J358,$Z$1:Z357,"&gt;="&amp;(Z358-5)),"")</f>
        <v>1.4625461061677085</v>
      </c>
      <c r="AC358" s="2">
        <f>IFERROR(AVERAGEIFS($W$1:W357,$K$1:K357,K358,$AA$1:AA357,"&gt;="&amp;(AA358-5)),"")</f>
        <v>1.0927178306209184</v>
      </c>
      <c r="AD358" s="13">
        <f>Tabela53[[#This Row],[md_exPT_H_6]]-Tabela53[[#This Row],[md_exPT_A_6]]</f>
        <v>0.3698282755467901</v>
      </c>
      <c r="AE358" s="14">
        <f>IF(Tabela53[[#This Row],[HT_Goals_H]]&gt;Tabela53[[#This Row],[HT_Goals_A]],Tabela53[[#This Row],[HT_Odds_H]]-1,-1)</f>
        <v>1.7999999999999998</v>
      </c>
      <c r="AF358" s="14">
        <f>IF(Tabela53[[#This Row],[HT_Goals_H]]=Tabela53[[#This Row],[HT_Goals_A]],Tabela53[[#This Row],[HT_Odds_H]]-1,-1)</f>
        <v>-1</v>
      </c>
      <c r="AG358" s="14">
        <f>IF(Tabela53[[#This Row],[HT_Goals_H]]&lt;Tabela53[[#This Row],[HT_Goals_A]],Tabela53[[#This Row],[HT_Odds_H]]-1,-1)</f>
        <v>-1</v>
      </c>
      <c r="AH358" s="20">
        <f>IF(AND(Tabela53[[#This Row],[Método 1]]=1,Tabela53[[#This Row],[Pontos_H_HT]]=3),(Tabela53[[#This Row],[HT_Odds_H]]-1),IF(AND(Tabela53[[#This Row],[Método 1]]=1,Tabela53[[#This Row],[Pontos_H_HT]]&lt;&gt;3),(-1),0))</f>
        <v>1.7999999999999998</v>
      </c>
      <c r="AI358" s="13">
        <f>IF(AND(Tabela53[[#This Row],[Odd_real_HHT]]&gt;2.5,Tabela53[[#This Row],[Odd_real_HHT]]&lt;3.3,Tabela53[[#This Row],[xpPT_H_HT]]&gt;1.39,Tabela53[[#This Row],[xpPT_H_HT]]&lt;1.59),1,0)</f>
        <v>1</v>
      </c>
      <c r="AJ35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8" s="28">
        <f>IF(Tabela53[[#This Row],[Método 1]]=1,0,IF(Tabela53[[#This Row],[dif_xp_H_A]]&lt;=0.354,1,IF(Tabela53[[#This Row],[dif_xp_H_A]]&gt;=0.499,1,0)))</f>
        <v>0</v>
      </c>
      <c r="AL358" s="29">
        <f>IF(AND(Tabela53[[#This Row],[Método_3]]=1,Tabela53[[#This Row],[Pontos_H_HT]]=3),(Tabela53[[#This Row],[HT_Odds_H]]-1),IF(AND(Tabela53[[#This Row],[Método_3]]=1,Tabela53[[#This Row],[Pontos_H_HT]]&lt;&gt;3),(-1),0))</f>
        <v>1.7999999999999998</v>
      </c>
      <c r="AM358" s="29">
        <f>IF(AND(Tabela53[[#This Row],[dif_xp_H_A]]&gt;0.354,(Tabela53[[#This Row],[dif_xp_H_A]]&lt;0.499)),1,0)</f>
        <v>1</v>
      </c>
    </row>
    <row r="359" spans="1:39" x14ac:dyDescent="0.3">
      <c r="A359" s="25">
        <v>228</v>
      </c>
      <c r="B359" s="26">
        <v>1588813</v>
      </c>
      <c r="C359" s="13" t="s">
        <v>14</v>
      </c>
      <c r="D359" s="13" t="s">
        <v>56</v>
      </c>
      <c r="E359" s="27">
        <v>44794.75</v>
      </c>
      <c r="F359" s="13">
        <v>23</v>
      </c>
      <c r="G359" s="13" t="s">
        <v>20</v>
      </c>
      <c r="H359" s="13" t="s">
        <v>17</v>
      </c>
      <c r="I359" s="13" t="str">
        <f>IF(Tabela53[[#This Row],[HT_Goals_A]]&lt;Tabela53[[#This Row],[HT_Goals_H]],"H",IF(Tabela53[[#This Row],[HT_Goals_A]]=Tabela53[[#This Row],[HT_Goals_H]],"D","A"))</f>
        <v>H</v>
      </c>
      <c r="J359" s="13">
        <v>1</v>
      </c>
      <c r="K359" s="13">
        <v>0</v>
      </c>
      <c r="L359" s="13">
        <v>1</v>
      </c>
      <c r="M359" s="13">
        <v>2.5</v>
      </c>
      <c r="N359" s="13">
        <v>1.98</v>
      </c>
      <c r="O359" s="13">
        <v>4.75</v>
      </c>
      <c r="P359" s="4">
        <f>((1/'Método 3'!$M359)+(1/'Método 3'!$N359)+(1/'Método 3'!$O359)-1)</f>
        <v>0.11557682083997878</v>
      </c>
      <c r="Q359" s="4">
        <f>'Método 3'!$M359*(1+'Método 3'!$P359)</f>
        <v>2.7889420520999471</v>
      </c>
      <c r="R359" s="4">
        <f>'Método 3'!$N359*(1+'Método 3'!$P359)</f>
        <v>2.2088421052631579</v>
      </c>
      <c r="S359" s="4">
        <f>'Método 3'!$O359*(1+'Método 3'!$P359)</f>
        <v>5.2989898989898991</v>
      </c>
      <c r="T359" s="4">
        <f>IF('Método 3'!$J359&gt;'Método 3'!$K359,3,IF('Método 3'!$K359='Método 3'!$J359,1,0))</f>
        <v>3</v>
      </c>
      <c r="U359" s="4">
        <f>IF('Método 3'!$J359&lt;'Método 3'!$K359,3,IF('Método 3'!$K359='Método 3'!$J359,1,0))</f>
        <v>0</v>
      </c>
      <c r="V359" s="4">
        <f>(1/'Método 3'!$Q359)*3+(1/'Método 3'!$R359)*1</f>
        <v>1.5284025924513915</v>
      </c>
      <c r="W359" s="4">
        <f>(1/'Método 3'!$S359)*3+(1/'Método 3'!$R359)*1</f>
        <v>1.0188715211589783</v>
      </c>
      <c r="X359" s="4">
        <f>COUNTIF($G$1:G358,G359)+1</f>
        <v>18</v>
      </c>
      <c r="Y359" s="4">
        <f>COUNTIF($H$1:H358,H359)+1</f>
        <v>18</v>
      </c>
      <c r="Z359" s="2">
        <f>IFERROR(AVERAGEIFS($T$1:T358,$G$1:G358,G359,$X$1:X358,"&gt;="&amp;(X359-5)),"")</f>
        <v>1.6</v>
      </c>
      <c r="AA359" s="2">
        <f>IFERROR(AVERAGEIFS($U$1:U358,$H$1:H358,H359,$Y$1:Y358,"&gt;="&amp;(Y359-5)),"")</f>
        <v>1.4</v>
      </c>
      <c r="AB359" s="2">
        <f>IFERROR(AVERAGEIFS($V$1:V358,$J$1:J358,J359,$Z$1:Z358,"&gt;="&amp;(Z359-5)),"")</f>
        <v>1.462391760413015</v>
      </c>
      <c r="AC359" s="2">
        <f>IFERROR(AVERAGEIFS($W$1:W358,$K$1:K358,K359,$AA$1:AA358,"&gt;="&amp;(AA359-5)),"")</f>
        <v>1.0926504099486249</v>
      </c>
      <c r="AD359" s="13">
        <f>Tabela53[[#This Row],[md_exPT_H_6]]-Tabela53[[#This Row],[md_exPT_A_6]]</f>
        <v>0.36974135046439005</v>
      </c>
      <c r="AE359" s="14">
        <f>IF(Tabela53[[#This Row],[HT_Goals_H]]&gt;Tabela53[[#This Row],[HT_Goals_A]],Tabela53[[#This Row],[HT_Odds_H]]-1,-1)</f>
        <v>1.5</v>
      </c>
      <c r="AF359" s="14">
        <f>IF(Tabela53[[#This Row],[HT_Goals_H]]=Tabela53[[#This Row],[HT_Goals_A]],Tabela53[[#This Row],[HT_Odds_H]]-1,-1)</f>
        <v>-1</v>
      </c>
      <c r="AG359" s="14">
        <f>IF(Tabela53[[#This Row],[HT_Goals_H]]&lt;Tabela53[[#This Row],[HT_Goals_A]],Tabela53[[#This Row],[HT_Odds_H]]-1,-1)</f>
        <v>-1</v>
      </c>
      <c r="AH359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359" s="13">
        <f>IF(AND(Tabela53[[#This Row],[Odd_real_HHT]]&gt;2.5,Tabela53[[#This Row],[Odd_real_HHT]]&lt;3.3,Tabela53[[#This Row],[xpPT_H_HT]]&gt;1.39,Tabela53[[#This Row],[xpPT_H_HT]]&lt;1.59),1,0)</f>
        <v>1</v>
      </c>
      <c r="AJ35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59" s="28">
        <f>IF(Tabela53[[#This Row],[Método 1]]=1,0,IF(Tabela53[[#This Row],[dif_xp_H_A]]&lt;=0.354,1,IF(Tabela53[[#This Row],[dif_xp_H_A]]&gt;=0.499,1,0)))</f>
        <v>0</v>
      </c>
      <c r="AL359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359" s="29">
        <f>IF(AND(Tabela53[[#This Row],[dif_xp_H_A]]&gt;0.354,(Tabela53[[#This Row],[dif_xp_H_A]]&lt;0.499)),1,0)</f>
        <v>1</v>
      </c>
    </row>
    <row r="360" spans="1:39" x14ac:dyDescent="0.3">
      <c r="A360" s="25">
        <v>229</v>
      </c>
      <c r="B360" s="26">
        <v>1588808</v>
      </c>
      <c r="C360" s="13" t="s">
        <v>14</v>
      </c>
      <c r="D360" s="13" t="s">
        <v>56</v>
      </c>
      <c r="E360" s="27">
        <v>44794.791666666657</v>
      </c>
      <c r="F360" s="13">
        <v>23</v>
      </c>
      <c r="G360" s="13" t="s">
        <v>31</v>
      </c>
      <c r="H360" s="13" t="s">
        <v>28</v>
      </c>
      <c r="I360" s="13" t="str">
        <f>IF(Tabela53[[#This Row],[HT_Goals_A]]&lt;Tabela53[[#This Row],[HT_Goals_H]],"H",IF(Tabela53[[#This Row],[HT_Goals_A]]=Tabela53[[#This Row],[HT_Goals_H]],"D","A"))</f>
        <v>H</v>
      </c>
      <c r="J360" s="13">
        <v>1</v>
      </c>
      <c r="K360" s="13">
        <v>0</v>
      </c>
      <c r="L360" s="13">
        <v>1</v>
      </c>
      <c r="M360" s="13">
        <v>3.1</v>
      </c>
      <c r="N360" s="13">
        <v>1.93</v>
      </c>
      <c r="O360" s="13">
        <v>3.6</v>
      </c>
      <c r="P360" s="4">
        <f>((1/'Método 3'!$M360)+(1/'Método 3'!$N360)+(1/'Método 3'!$O360)-1)</f>
        <v>0.11849313796497496</v>
      </c>
      <c r="Q360" s="4">
        <f>'Método 3'!$M360*(1+'Método 3'!$P360)</f>
        <v>3.4673287276914224</v>
      </c>
      <c r="R360" s="4">
        <f>'Método 3'!$N360*(1+'Método 3'!$P360)</f>
        <v>2.1586917562724017</v>
      </c>
      <c r="S360" s="4">
        <f>'Método 3'!$O360*(1+'Método 3'!$P360)</f>
        <v>4.0265752966739097</v>
      </c>
      <c r="T360" s="4">
        <f>IF('Método 3'!$J360&gt;'Método 3'!$K360,3,IF('Método 3'!$K360='Método 3'!$J360,1,0))</f>
        <v>3</v>
      </c>
      <c r="U360" s="4">
        <f>IF('Método 3'!$J360&lt;'Método 3'!$K360,3,IF('Método 3'!$K360='Método 3'!$J360,1,0))</f>
        <v>0</v>
      </c>
      <c r="V360" s="4">
        <f>(1/'Método 3'!$Q360)*3+(1/'Método 3'!$R360)*1</f>
        <v>1.3284629114607112</v>
      </c>
      <c r="W360" s="4">
        <f>(1/'Método 3'!$S360)*3+(1/'Método 3'!$R360)*1</f>
        <v>1.2082935536092316</v>
      </c>
      <c r="X360" s="4">
        <f>COUNTIF($G$1:G359,G360)+1</f>
        <v>19</v>
      </c>
      <c r="Y360" s="4">
        <f>COUNTIF($H$1:H359,H360)+1</f>
        <v>18</v>
      </c>
      <c r="Z360" s="2">
        <f>IFERROR(AVERAGEIFS($T$1:T359,$G$1:G359,G360,$X$1:X359,"&gt;="&amp;(X360-5)),"")</f>
        <v>2</v>
      </c>
      <c r="AA360" s="2">
        <f>IFERROR(AVERAGEIFS($U$1:U359,$H$1:H359,H360,$Y$1:Y359,"&gt;="&amp;(Y360-5)),"")</f>
        <v>0.8</v>
      </c>
      <c r="AB360" s="2">
        <f>IFERROR(AVERAGEIFS($V$1:V359,$J$1:J359,J360,$Z$1:Z359,"&gt;="&amp;(Z360-5)),"")</f>
        <v>1.4629034722892815</v>
      </c>
      <c r="AC360" s="2">
        <f>IFERROR(AVERAGEIFS($W$1:W359,$K$1:K359,K360,$AA$1:AA359,"&gt;="&amp;(AA360-5)),"")</f>
        <v>1.0923007469685793</v>
      </c>
      <c r="AD360" s="13">
        <f>Tabela53[[#This Row],[md_exPT_H_6]]-Tabela53[[#This Row],[md_exPT_A_6]]</f>
        <v>0.37060272532070226</v>
      </c>
      <c r="AE360" s="14">
        <f>IF(Tabela53[[#This Row],[HT_Goals_H]]&gt;Tabela53[[#This Row],[HT_Goals_A]],Tabela53[[#This Row],[HT_Odds_H]]-1,-1)</f>
        <v>2.1</v>
      </c>
      <c r="AF360" s="14">
        <f>IF(Tabela53[[#This Row],[HT_Goals_H]]=Tabela53[[#This Row],[HT_Goals_A]],Tabela53[[#This Row],[HT_Odds_H]]-1,-1)</f>
        <v>-1</v>
      </c>
      <c r="AG360" s="14">
        <f>IF(Tabela53[[#This Row],[HT_Goals_H]]&lt;Tabela53[[#This Row],[HT_Goals_A]],Tabela53[[#This Row],[HT_Odds_H]]-1,-1)</f>
        <v>-1</v>
      </c>
      <c r="AH36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0" s="13">
        <f>IF(AND(Tabela53[[#This Row],[Odd_real_HHT]]&gt;2.5,Tabela53[[#This Row],[Odd_real_HHT]]&lt;3.3,Tabela53[[#This Row],[xpPT_H_HT]]&gt;1.39,Tabela53[[#This Row],[xpPT_H_HT]]&lt;1.59),1,0)</f>
        <v>0</v>
      </c>
      <c r="AJ36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60" s="28">
        <f>IF(Tabela53[[#This Row],[Método 1]]=1,0,IF(Tabela53[[#This Row],[dif_xp_H_A]]&lt;=0.354,1,IF(Tabela53[[#This Row],[dif_xp_H_A]]&gt;=0.499,1,0)))</f>
        <v>0</v>
      </c>
      <c r="AL360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360" s="29">
        <f>IF(AND(Tabela53[[#This Row],[dif_xp_H_A]]&gt;0.354,(Tabela53[[#This Row],[dif_xp_H_A]]&lt;0.499)),1,0)</f>
        <v>1</v>
      </c>
    </row>
    <row r="361" spans="1:39" x14ac:dyDescent="0.3">
      <c r="A361" s="25">
        <v>230</v>
      </c>
      <c r="B361" s="26">
        <v>1588812</v>
      </c>
      <c r="C361" s="13" t="s">
        <v>14</v>
      </c>
      <c r="D361" s="13" t="s">
        <v>56</v>
      </c>
      <c r="E361" s="27">
        <v>44795.833333333343</v>
      </c>
      <c r="F361" s="13">
        <v>23</v>
      </c>
      <c r="G361" s="13" t="s">
        <v>59</v>
      </c>
      <c r="H361" s="13" t="s">
        <v>30</v>
      </c>
      <c r="I361" s="13" t="str">
        <f>IF(Tabela53[[#This Row],[HT_Goals_A]]&lt;Tabela53[[#This Row],[HT_Goals_H]],"H",IF(Tabela53[[#This Row],[HT_Goals_A]]=Tabela53[[#This Row],[HT_Goals_H]],"D","A"))</f>
        <v>D</v>
      </c>
      <c r="J361" s="13">
        <v>0</v>
      </c>
      <c r="K361" s="13">
        <v>0</v>
      </c>
      <c r="L361" s="13">
        <v>0</v>
      </c>
      <c r="M361" s="13">
        <v>4.22</v>
      </c>
      <c r="N361" s="13">
        <v>2.0299999999999998</v>
      </c>
      <c r="O361" s="13">
        <v>2.85</v>
      </c>
      <c r="P361" s="4">
        <f>((1/'Método 3'!$M361)+(1/'Método 3'!$N361)+(1/'Método 3'!$O361)-1)</f>
        <v>8.0454855065429598E-2</v>
      </c>
      <c r="Q361" s="4">
        <f>'Método 3'!$M361*(1+'Método 3'!$P361)</f>
        <v>4.5595194883761128</v>
      </c>
      <c r="R361" s="4">
        <f>'Método 3'!$N361*(1+'Método 3'!$P361)</f>
        <v>2.1933233557828218</v>
      </c>
      <c r="S361" s="4">
        <f>'Método 3'!$O361*(1+'Método 3'!$P361)</f>
        <v>3.0792963369364745</v>
      </c>
      <c r="T361" s="4">
        <f>IF('Método 3'!$J361&gt;'Método 3'!$K361,3,IF('Método 3'!$K361='Método 3'!$J361,1,0))</f>
        <v>1</v>
      </c>
      <c r="U361" s="4">
        <f>IF('Método 3'!$J361&lt;'Método 3'!$K361,3,IF('Método 3'!$K361='Método 3'!$J361,1,0))</f>
        <v>1</v>
      </c>
      <c r="V361" s="4">
        <f>(1/'Método 3'!$Q361)*3+(1/'Método 3'!$R361)*1</f>
        <v>1.1138931957496656</v>
      </c>
      <c r="W361" s="4">
        <f>(1/'Método 3'!$S361)*3+(1/'Método 3'!$R361)*1</f>
        <v>1.4301776785409661</v>
      </c>
      <c r="X361" s="4">
        <f>COUNTIF($G$1:G360,G361)+1</f>
        <v>12</v>
      </c>
      <c r="Y361" s="4">
        <f>COUNTIF($H$1:H360,H361)+1</f>
        <v>19</v>
      </c>
      <c r="Z361" s="2">
        <f>IFERROR(AVERAGEIFS($T$1:T360,$G$1:G360,G361,$X$1:X360,"&gt;="&amp;(X361-5)),"")</f>
        <v>2.6</v>
      </c>
      <c r="AA361" s="2">
        <f>IFERROR(AVERAGEIFS($U$1:U360,$H$1:H360,H361,$Y$1:Y360,"&gt;="&amp;(Y361-5)),"")</f>
        <v>0.6</v>
      </c>
      <c r="AB361" s="2">
        <f>IFERROR(AVERAGEIFS($V$1:V360,$J$1:J360,J361,$Z$1:Z360,"&gt;="&amp;(Z361-5)),"")</f>
        <v>1.400242778977218</v>
      </c>
      <c r="AC361" s="2">
        <f>IFERROR(AVERAGEIFS($W$1:W360,$K$1:K360,K361,$AA$1:AA360,"&gt;="&amp;(AA361-5)),"")</f>
        <v>1.0928478828489596</v>
      </c>
      <c r="AD361" s="13">
        <f>Tabela53[[#This Row],[md_exPT_H_6]]-Tabela53[[#This Row],[md_exPT_A_6]]</f>
        <v>0.30739489612825843</v>
      </c>
      <c r="AE361" s="14">
        <f>IF(Tabela53[[#This Row],[HT_Goals_H]]&gt;Tabela53[[#This Row],[HT_Goals_A]],Tabela53[[#This Row],[HT_Odds_H]]-1,-1)</f>
        <v>-1</v>
      </c>
      <c r="AF361" s="14">
        <f>IF(Tabela53[[#This Row],[HT_Goals_H]]=Tabela53[[#This Row],[HT_Goals_A]],Tabela53[[#This Row],[HT_Odds_H]]-1,-1)</f>
        <v>3.2199999999999998</v>
      </c>
      <c r="AG361" s="14">
        <f>IF(Tabela53[[#This Row],[HT_Goals_H]]&lt;Tabela53[[#This Row],[HT_Goals_A]],Tabela53[[#This Row],[HT_Odds_H]]-1,-1)</f>
        <v>-1</v>
      </c>
      <c r="AH36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1" s="13">
        <f>IF(AND(Tabela53[[#This Row],[Odd_real_HHT]]&gt;2.5,Tabela53[[#This Row],[Odd_real_HHT]]&lt;3.3,Tabela53[[#This Row],[xpPT_H_HT]]&gt;1.39,Tabela53[[#This Row],[xpPT_H_HT]]&lt;1.59),1,0)</f>
        <v>0</v>
      </c>
      <c r="AJ361" s="28">
        <f>IF(AND(Tabela53[[#This Row],[Método_2]]=1,Tabela53[[#This Row],[Pontos_H_HT]]=1),(Tabela53[[#This Row],[HT_Odds_D]]-1),IF(AND(Tabela53[[#This Row],[Método_2]]=1,Tabela53[[#This Row],[Pontos_H_HT]]&lt;&gt;1),(-1),0))</f>
        <v>1.0299999999999998</v>
      </c>
      <c r="AK361" s="28">
        <f>IF(Tabela53[[#This Row],[Método 1]]=1,0,IF(Tabela53[[#This Row],[dif_xp_H_A]]&lt;=0.354,1,IF(Tabela53[[#This Row],[dif_xp_H_A]]&gt;=0.499,1,0)))</f>
        <v>1</v>
      </c>
      <c r="AL36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1" s="29">
        <f>IF(AND(Tabela53[[#This Row],[dif_xp_H_A]]&gt;0.354,(Tabela53[[#This Row],[dif_xp_H_A]]&lt;0.499)),1,0)</f>
        <v>0</v>
      </c>
    </row>
    <row r="362" spans="1:39" x14ac:dyDescent="0.3">
      <c r="A362" s="25">
        <v>231</v>
      </c>
      <c r="B362" s="26">
        <v>1588823</v>
      </c>
      <c r="C362" s="13" t="s">
        <v>14</v>
      </c>
      <c r="D362" s="13" t="s">
        <v>56</v>
      </c>
      <c r="E362" s="27">
        <v>44800.6875</v>
      </c>
      <c r="F362" s="13">
        <v>24</v>
      </c>
      <c r="G362" s="13" t="s">
        <v>33</v>
      </c>
      <c r="H362" s="13" t="s">
        <v>59</v>
      </c>
      <c r="I362" s="13" t="str">
        <f>IF(Tabela53[[#This Row],[HT_Goals_A]]&lt;Tabela53[[#This Row],[HT_Goals_H]],"H",IF(Tabela53[[#This Row],[HT_Goals_A]]=Tabela53[[#This Row],[HT_Goals_H]],"D","A"))</f>
        <v>D</v>
      </c>
      <c r="J362" s="13">
        <v>0</v>
      </c>
      <c r="K362" s="13">
        <v>0</v>
      </c>
      <c r="L362" s="13">
        <v>0</v>
      </c>
      <c r="M362" s="13">
        <v>2.6</v>
      </c>
      <c r="N362" s="13">
        <v>2</v>
      </c>
      <c r="O362" s="13">
        <v>4.33</v>
      </c>
      <c r="P362" s="4">
        <f>((1/'Método 3'!$M362)+(1/'Método 3'!$N362)+(1/'Método 3'!$O362)-1)</f>
        <v>0.11556226683247472</v>
      </c>
      <c r="Q362" s="4">
        <f>'Método 3'!$M362*(1+'Método 3'!$P362)</f>
        <v>2.9004618937644344</v>
      </c>
      <c r="R362" s="4">
        <f>'Método 3'!$N362*(1+'Método 3'!$P362)</f>
        <v>2.2311245336649494</v>
      </c>
      <c r="S362" s="4">
        <f>'Método 3'!$O362*(1+'Método 3'!$P362)</f>
        <v>4.8303846153846157</v>
      </c>
      <c r="T362" s="4">
        <f>IF('Método 3'!$J362&gt;'Método 3'!$K362,3,IF('Método 3'!$K362='Método 3'!$J362,1,0))</f>
        <v>1</v>
      </c>
      <c r="U362" s="4">
        <f>IF('Método 3'!$J362&lt;'Método 3'!$K362,3,IF('Método 3'!$K362='Método 3'!$J362,1,0))</f>
        <v>1</v>
      </c>
      <c r="V362" s="4">
        <f>(1/'Método 3'!$Q362)*3+(1/'Método 3'!$R362)*1</f>
        <v>1.4825224938291266</v>
      </c>
      <c r="W362" s="4">
        <f>(1/'Método 3'!$S362)*3+(1/'Método 3'!$R362)*1</f>
        <v>1.0692730312923002</v>
      </c>
      <c r="X362" s="4">
        <f>COUNTIF($G$1:G361,G362)+1</f>
        <v>19</v>
      </c>
      <c r="Y362" s="4">
        <f>COUNTIF($H$1:H361,H362)+1</f>
        <v>12</v>
      </c>
      <c r="Z362" s="2">
        <f>IFERROR(AVERAGEIFS($T$1:T361,$G$1:G361,G362,$X$1:X361,"&gt;="&amp;(X362-5)),"")</f>
        <v>1.6</v>
      </c>
      <c r="AA362" s="2">
        <f>IFERROR(AVERAGEIFS($U$1:U361,$H$1:H361,H362,$Y$1:Y361,"&gt;="&amp;(Y362-5)),"")</f>
        <v>1</v>
      </c>
      <c r="AB362" s="2">
        <f>IFERROR(AVERAGEIFS($V$1:V361,$J$1:J361,J362,$Z$1:Z361,"&gt;="&amp;(Z362-5)),"")</f>
        <v>1.3984418382022019</v>
      </c>
      <c r="AC362" s="2">
        <f>IFERROR(AVERAGEIFS($W$1:W361,$K$1:K361,K362,$AA$1:AA361,"&gt;="&amp;(AA362-5)),"")</f>
        <v>1.0944315908099549</v>
      </c>
      <c r="AD362" s="13">
        <f>Tabela53[[#This Row],[md_exPT_H_6]]-Tabela53[[#This Row],[md_exPT_A_6]]</f>
        <v>0.30401024739224702</v>
      </c>
      <c r="AE362" s="14">
        <f>IF(Tabela53[[#This Row],[HT_Goals_H]]&gt;Tabela53[[#This Row],[HT_Goals_A]],Tabela53[[#This Row],[HT_Odds_H]]-1,-1)</f>
        <v>-1</v>
      </c>
      <c r="AF362" s="14">
        <f>IF(Tabela53[[#This Row],[HT_Goals_H]]=Tabela53[[#This Row],[HT_Goals_A]],Tabela53[[#This Row],[HT_Odds_H]]-1,-1)</f>
        <v>1.6</v>
      </c>
      <c r="AG362" s="14">
        <f>IF(Tabela53[[#This Row],[HT_Goals_H]]&lt;Tabela53[[#This Row],[HT_Goals_A]],Tabela53[[#This Row],[HT_Odds_H]]-1,-1)</f>
        <v>-1</v>
      </c>
      <c r="AH36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62" s="13">
        <f>IF(AND(Tabela53[[#This Row],[Odd_real_HHT]]&gt;2.5,Tabela53[[#This Row],[Odd_real_HHT]]&lt;3.3,Tabela53[[#This Row],[xpPT_H_HT]]&gt;1.39,Tabela53[[#This Row],[xpPT_H_HT]]&lt;1.59),1,0)</f>
        <v>1</v>
      </c>
      <c r="AJ36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62" s="28">
        <f>IF(Tabela53[[#This Row],[Método 1]]=1,0,IF(Tabela53[[#This Row],[dif_xp_H_A]]&lt;=0.354,1,IF(Tabela53[[#This Row],[dif_xp_H_A]]&gt;=0.499,1,0)))</f>
        <v>0</v>
      </c>
      <c r="AL36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2" s="29">
        <f>IF(AND(Tabela53[[#This Row],[dif_xp_H_A]]&gt;0.354,(Tabela53[[#This Row],[dif_xp_H_A]]&lt;0.499)),1,0)</f>
        <v>0</v>
      </c>
    </row>
    <row r="363" spans="1:39" x14ac:dyDescent="0.3">
      <c r="A363" s="25">
        <v>232</v>
      </c>
      <c r="B363" s="26">
        <v>1588821</v>
      </c>
      <c r="C363" s="13" t="s">
        <v>14</v>
      </c>
      <c r="D363" s="13" t="s">
        <v>56</v>
      </c>
      <c r="E363" s="27">
        <v>44800.6875</v>
      </c>
      <c r="F363" s="13">
        <v>24</v>
      </c>
      <c r="G363" s="13" t="s">
        <v>34</v>
      </c>
      <c r="H363" s="13" t="s">
        <v>57</v>
      </c>
      <c r="I363" s="13" t="str">
        <f>IF(Tabela53[[#This Row],[HT_Goals_A]]&lt;Tabela53[[#This Row],[HT_Goals_H]],"H",IF(Tabela53[[#This Row],[HT_Goals_A]]=Tabela53[[#This Row],[HT_Goals_H]],"D","A"))</f>
        <v>H</v>
      </c>
      <c r="J363" s="13">
        <v>1</v>
      </c>
      <c r="K363" s="13">
        <v>0</v>
      </c>
      <c r="L363" s="13">
        <v>1</v>
      </c>
      <c r="M363" s="13">
        <v>3.1</v>
      </c>
      <c r="N363" s="13">
        <v>1.95</v>
      </c>
      <c r="O363" s="13">
        <v>3.5</v>
      </c>
      <c r="P363" s="4">
        <f>((1/'Método 3'!$M363)+(1/'Método 3'!$N363)+(1/'Método 3'!$O363)-1)</f>
        <v>0.12111544369608884</v>
      </c>
      <c r="Q363" s="4">
        <f>'Método 3'!$M363*(1+'Método 3'!$P363)</f>
        <v>3.4754578754578755</v>
      </c>
      <c r="R363" s="4">
        <f>'Método 3'!$N363*(1+'Método 3'!$P363)</f>
        <v>2.1861751152073734</v>
      </c>
      <c r="S363" s="4">
        <f>'Método 3'!$O363*(1+'Método 3'!$P363)</f>
        <v>3.9239040529363107</v>
      </c>
      <c r="T363" s="4">
        <f>IF('Método 3'!$J363&gt;'Método 3'!$K363,3,IF('Método 3'!$K363='Método 3'!$J363,1,0))</f>
        <v>3</v>
      </c>
      <c r="U363" s="4">
        <f>IF('Método 3'!$J363&lt;'Método 3'!$K363,3,IF('Método 3'!$K363='Método 3'!$J363,1,0))</f>
        <v>0</v>
      </c>
      <c r="V363" s="4">
        <f>(1/'Método 3'!$Q363)*3+(1/'Método 3'!$R363)*1</f>
        <v>1.3206155143338953</v>
      </c>
      <c r="W363" s="4">
        <f>(1/'Método 3'!$S363)*3+(1/'Método 3'!$R363)*1</f>
        <v>1.221964586846543</v>
      </c>
      <c r="X363" s="4">
        <f>COUNTIF($G$1:G362,G363)+1</f>
        <v>18</v>
      </c>
      <c r="Y363" s="4">
        <f>COUNTIF($H$1:H362,H363)+1</f>
        <v>12</v>
      </c>
      <c r="Z363" s="2">
        <f>IFERROR(AVERAGEIFS($T$1:T362,$G$1:G362,G363,$X$1:X362,"&gt;="&amp;(X363-5)),"")</f>
        <v>1.2</v>
      </c>
      <c r="AA363" s="2">
        <f>IFERROR(AVERAGEIFS($U$1:U362,$H$1:H362,H363,$Y$1:Y362,"&gt;="&amp;(Y363-5)),"")</f>
        <v>1</v>
      </c>
      <c r="AB363" s="2">
        <f>IFERROR(AVERAGEIFS($V$1:V362,$J$1:J362,J363,$Z$1:Z362,"&gt;="&amp;(Z363-5)),"")</f>
        <v>1.4618693141290617</v>
      </c>
      <c r="AC363" s="2">
        <f>IFERROR(AVERAGEIFS($W$1:W362,$K$1:K362,K363,$AA$1:AA362,"&gt;="&amp;(AA363-5)),"")</f>
        <v>1.094314027447723</v>
      </c>
      <c r="AD363" s="13">
        <f>Tabela53[[#This Row],[md_exPT_H_6]]-Tabela53[[#This Row],[md_exPT_A_6]]</f>
        <v>0.36755528668133874</v>
      </c>
      <c r="AE363" s="14">
        <f>IF(Tabela53[[#This Row],[HT_Goals_H]]&gt;Tabela53[[#This Row],[HT_Goals_A]],Tabela53[[#This Row],[HT_Odds_H]]-1,-1)</f>
        <v>2.1</v>
      </c>
      <c r="AF363" s="14">
        <f>IF(Tabela53[[#This Row],[HT_Goals_H]]=Tabela53[[#This Row],[HT_Goals_A]],Tabela53[[#This Row],[HT_Odds_H]]-1,-1)</f>
        <v>-1</v>
      </c>
      <c r="AG363" s="14">
        <f>IF(Tabela53[[#This Row],[HT_Goals_H]]&lt;Tabela53[[#This Row],[HT_Goals_A]],Tabela53[[#This Row],[HT_Odds_H]]-1,-1)</f>
        <v>-1</v>
      </c>
      <c r="AH36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3" s="13">
        <f>IF(AND(Tabela53[[#This Row],[Odd_real_HHT]]&gt;2.5,Tabela53[[#This Row],[Odd_real_HHT]]&lt;3.3,Tabela53[[#This Row],[xpPT_H_HT]]&gt;1.39,Tabela53[[#This Row],[xpPT_H_HT]]&lt;1.59),1,0)</f>
        <v>0</v>
      </c>
      <c r="AJ36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63" s="28">
        <f>IF(Tabela53[[#This Row],[Método 1]]=1,0,IF(Tabela53[[#This Row],[dif_xp_H_A]]&lt;=0.354,1,IF(Tabela53[[#This Row],[dif_xp_H_A]]&gt;=0.499,1,0)))</f>
        <v>0</v>
      </c>
      <c r="AL363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363" s="29">
        <f>IF(AND(Tabela53[[#This Row],[dif_xp_H_A]]&gt;0.354,(Tabela53[[#This Row],[dif_xp_H_A]]&lt;0.499)),1,0)</f>
        <v>1</v>
      </c>
    </row>
    <row r="364" spans="1:39" x14ac:dyDescent="0.3">
      <c r="A364" s="25">
        <v>233</v>
      </c>
      <c r="B364" s="26">
        <v>1588815</v>
      </c>
      <c r="C364" s="13" t="s">
        <v>14</v>
      </c>
      <c r="D364" s="13" t="s">
        <v>56</v>
      </c>
      <c r="E364" s="27">
        <v>44800.791666666657</v>
      </c>
      <c r="F364" s="13">
        <v>24</v>
      </c>
      <c r="G364" s="13" t="s">
        <v>26</v>
      </c>
      <c r="H364" s="13" t="s">
        <v>16</v>
      </c>
      <c r="I364" s="13" t="str">
        <f>IF(Tabela53[[#This Row],[HT_Goals_A]]&lt;Tabela53[[#This Row],[HT_Goals_H]],"H",IF(Tabela53[[#This Row],[HT_Goals_A]]=Tabela53[[#This Row],[HT_Goals_H]],"D","A"))</f>
        <v>D</v>
      </c>
      <c r="J364" s="13">
        <v>1</v>
      </c>
      <c r="K364" s="13">
        <v>1</v>
      </c>
      <c r="L364" s="13">
        <v>2</v>
      </c>
      <c r="M364" s="13">
        <v>3.4</v>
      </c>
      <c r="N364" s="13">
        <v>1.93</v>
      </c>
      <c r="O364" s="13">
        <v>3.3</v>
      </c>
      <c r="P364" s="4">
        <f>((1/'Método 3'!$M364)+(1/'Método 3'!$N364)+(1/'Método 3'!$O364)-1)</f>
        <v>0.11528266511503338</v>
      </c>
      <c r="Q364" s="4">
        <f>'Método 3'!$M364*(1+'Método 3'!$P364)</f>
        <v>3.7919610613911132</v>
      </c>
      <c r="R364" s="4">
        <f>'Método 3'!$N364*(1+'Método 3'!$P364)</f>
        <v>2.1524955436720146</v>
      </c>
      <c r="S364" s="4">
        <f>'Método 3'!$O364*(1+'Método 3'!$P364)</f>
        <v>3.6804327948796098</v>
      </c>
      <c r="T364" s="4">
        <f>IF('Método 3'!$J364&gt;'Método 3'!$K364,3,IF('Método 3'!$K364='Método 3'!$J364,1,0))</f>
        <v>1</v>
      </c>
      <c r="U364" s="4">
        <f>IF('Método 3'!$J364&lt;'Método 3'!$K364,3,IF('Método 3'!$K364='Método 3'!$J364,1,0))</f>
        <v>1</v>
      </c>
      <c r="V364" s="4">
        <f>(1/'Método 3'!$Q364)*3+(1/'Método 3'!$R364)*1</f>
        <v>1.255724400645936</v>
      </c>
      <c r="W364" s="4">
        <f>(1/'Método 3'!$S364)*3+(1/'Método 3'!$R364)*1</f>
        <v>1.2796985632064923</v>
      </c>
      <c r="X364" s="4">
        <f>COUNTIF($G$1:G363,G364)+1</f>
        <v>19</v>
      </c>
      <c r="Y364" s="4">
        <f>COUNTIF($H$1:H363,H364)+1</f>
        <v>19</v>
      </c>
      <c r="Z364" s="2">
        <f>IFERROR(AVERAGEIFS($T$1:T363,$G$1:G363,G364,$X$1:X363,"&gt;="&amp;(X364-5)),"")</f>
        <v>2.6</v>
      </c>
      <c r="AA364" s="2">
        <f>IFERROR(AVERAGEIFS($U$1:U363,$H$1:H363,H364,$Y$1:Y363,"&gt;="&amp;(Y364-5)),"")</f>
        <v>1.2</v>
      </c>
      <c r="AB364" s="2">
        <f>IFERROR(AVERAGEIFS($V$1:V363,$J$1:J363,J364,$Z$1:Z363,"&gt;="&amp;(Z364-5)),"")</f>
        <v>1.4607910408481826</v>
      </c>
      <c r="AC364" s="2">
        <f>IFERROR(AVERAGEIFS($W$1:W363,$K$1:K363,K364,$AA$1:AA363,"&gt;="&amp;(AA364-5)),"")</f>
        <v>1.133963729717322</v>
      </c>
      <c r="AD364" s="13">
        <f>Tabela53[[#This Row],[md_exPT_H_6]]-Tabela53[[#This Row],[md_exPT_A_6]]</f>
        <v>0.32682731113086061</v>
      </c>
      <c r="AE364" s="14">
        <f>IF(Tabela53[[#This Row],[HT_Goals_H]]&gt;Tabela53[[#This Row],[HT_Goals_A]],Tabela53[[#This Row],[HT_Odds_H]]-1,-1)</f>
        <v>-1</v>
      </c>
      <c r="AF364" s="14">
        <f>IF(Tabela53[[#This Row],[HT_Goals_H]]=Tabela53[[#This Row],[HT_Goals_A]],Tabela53[[#This Row],[HT_Odds_H]]-1,-1)</f>
        <v>2.4</v>
      </c>
      <c r="AG364" s="14">
        <f>IF(Tabela53[[#This Row],[HT_Goals_H]]&lt;Tabela53[[#This Row],[HT_Goals_A]],Tabela53[[#This Row],[HT_Odds_H]]-1,-1)</f>
        <v>-1</v>
      </c>
      <c r="AH36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4" s="13">
        <f>IF(AND(Tabela53[[#This Row],[Odd_real_HHT]]&gt;2.5,Tabela53[[#This Row],[Odd_real_HHT]]&lt;3.3,Tabela53[[#This Row],[xpPT_H_HT]]&gt;1.39,Tabela53[[#This Row],[xpPT_H_HT]]&lt;1.59),1,0)</f>
        <v>0</v>
      </c>
      <c r="AJ364" s="28">
        <f>IF(AND(Tabela53[[#This Row],[Método_2]]=1,Tabela53[[#This Row],[Pontos_H_HT]]=1),(Tabela53[[#This Row],[HT_Odds_D]]-1),IF(AND(Tabela53[[#This Row],[Método_2]]=1,Tabela53[[#This Row],[Pontos_H_HT]]&lt;&gt;1),(-1),0))</f>
        <v>0.92999999999999994</v>
      </c>
      <c r="AK364" s="28">
        <f>IF(Tabela53[[#This Row],[Método 1]]=1,0,IF(Tabela53[[#This Row],[dif_xp_H_A]]&lt;=0.354,1,IF(Tabela53[[#This Row],[dif_xp_H_A]]&gt;=0.499,1,0)))</f>
        <v>1</v>
      </c>
      <c r="AL36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4" s="29">
        <f>IF(AND(Tabela53[[#This Row],[dif_xp_H_A]]&gt;0.354,(Tabela53[[#This Row],[dif_xp_H_A]]&lt;0.499)),1,0)</f>
        <v>0</v>
      </c>
    </row>
    <row r="365" spans="1:39" x14ac:dyDescent="0.3">
      <c r="A365" s="25">
        <v>234</v>
      </c>
      <c r="B365" s="26">
        <v>1588820</v>
      </c>
      <c r="C365" s="13" t="s">
        <v>14</v>
      </c>
      <c r="D365" s="13" t="s">
        <v>56</v>
      </c>
      <c r="E365" s="27">
        <v>44800.875</v>
      </c>
      <c r="F365" s="13">
        <v>24</v>
      </c>
      <c r="G365" s="13" t="s">
        <v>58</v>
      </c>
      <c r="H365" s="13" t="s">
        <v>20</v>
      </c>
      <c r="I365" s="13" t="str">
        <f>IF(Tabela53[[#This Row],[HT_Goals_A]]&lt;Tabela53[[#This Row],[HT_Goals_H]],"H",IF(Tabela53[[#This Row],[HT_Goals_A]]=Tabela53[[#This Row],[HT_Goals_H]],"D","A"))</f>
        <v>D</v>
      </c>
      <c r="J365" s="13">
        <v>0</v>
      </c>
      <c r="K365" s="13">
        <v>0</v>
      </c>
      <c r="L365" s="13">
        <v>0</v>
      </c>
      <c r="M365" s="13">
        <v>2.7</v>
      </c>
      <c r="N365" s="13">
        <v>2</v>
      </c>
      <c r="O365" s="13">
        <v>4.0999999999999996</v>
      </c>
      <c r="P365" s="4">
        <f>((1/'Método 3'!$M365)+(1/'Método 3'!$N365)+(1/'Método 3'!$O365)-1)</f>
        <v>0.1142728093947607</v>
      </c>
      <c r="Q365" s="4">
        <f>'Método 3'!$M365*(1+'Método 3'!$P365)</f>
        <v>3.0085365853658539</v>
      </c>
      <c r="R365" s="4">
        <f>'Método 3'!$N365*(1+'Método 3'!$P365)</f>
        <v>2.2285456187895214</v>
      </c>
      <c r="S365" s="4">
        <f>'Método 3'!$O365*(1+'Método 3'!$P365)</f>
        <v>4.5685185185185189</v>
      </c>
      <c r="T365" s="4">
        <f>IF('Método 3'!$J365&gt;'Método 3'!$K365,3,IF('Método 3'!$K365='Método 3'!$J365,1,0))</f>
        <v>1</v>
      </c>
      <c r="U365" s="4">
        <f>IF('Método 3'!$J365&lt;'Método 3'!$K365,3,IF('Método 3'!$K365='Método 3'!$J365,1,0))</f>
        <v>1</v>
      </c>
      <c r="V365" s="4">
        <f>(1/'Método 3'!$Q365)*3+(1/'Método 3'!$R365)*1</f>
        <v>1.4458856911228211</v>
      </c>
      <c r="W365" s="4">
        <f>(1/'Método 3'!$S365)*3+(1/'Método 3'!$R365)*1</f>
        <v>1.1053911633563032</v>
      </c>
      <c r="X365" s="4">
        <f>COUNTIF($G$1:G364,G365)+1</f>
        <v>12</v>
      </c>
      <c r="Y365" s="4">
        <f>COUNTIF($H$1:H364,H365)+1</f>
        <v>19</v>
      </c>
      <c r="Z365" s="2">
        <f>IFERROR(AVERAGEIFS($T$1:T364,$G$1:G364,G365,$X$1:X364,"&gt;="&amp;(X365-5)),"")</f>
        <v>1.4</v>
      </c>
      <c r="AA365" s="2">
        <f>IFERROR(AVERAGEIFS($U$1:U364,$H$1:H364,H365,$Y$1:Y364,"&gt;="&amp;(Y365-5)),"")</f>
        <v>0.8</v>
      </c>
      <c r="AB365" s="2">
        <f>IFERROR(AVERAGEIFS($V$1:V364,$J$1:J364,J365,$Z$1:Z364,"&gt;="&amp;(Z365-5)),"")</f>
        <v>1.3989673422998703</v>
      </c>
      <c r="AC365" s="2">
        <f>IFERROR(AVERAGEIFS($W$1:W364,$K$1:K364,K365,$AA$1:AA364,"&gt;="&amp;(AA365-5)),"")</f>
        <v>1.0949077509798106</v>
      </c>
      <c r="AD365" s="13">
        <f>Tabela53[[#This Row],[md_exPT_H_6]]-Tabela53[[#This Row],[md_exPT_A_6]]</f>
        <v>0.30405959132005966</v>
      </c>
      <c r="AE365" s="14">
        <f>IF(Tabela53[[#This Row],[HT_Goals_H]]&gt;Tabela53[[#This Row],[HT_Goals_A]],Tabela53[[#This Row],[HT_Odds_H]]-1,-1)</f>
        <v>-1</v>
      </c>
      <c r="AF365" s="14">
        <f>IF(Tabela53[[#This Row],[HT_Goals_H]]=Tabela53[[#This Row],[HT_Goals_A]],Tabela53[[#This Row],[HT_Odds_H]]-1,-1)</f>
        <v>1.7000000000000002</v>
      </c>
      <c r="AG365" s="14">
        <f>IF(Tabela53[[#This Row],[HT_Goals_H]]&lt;Tabela53[[#This Row],[HT_Goals_A]],Tabela53[[#This Row],[HT_Odds_H]]-1,-1)</f>
        <v>-1</v>
      </c>
      <c r="AH36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65" s="13">
        <f>IF(AND(Tabela53[[#This Row],[Odd_real_HHT]]&gt;2.5,Tabela53[[#This Row],[Odd_real_HHT]]&lt;3.3,Tabela53[[#This Row],[xpPT_H_HT]]&gt;1.39,Tabela53[[#This Row],[xpPT_H_HT]]&lt;1.59),1,0)</f>
        <v>1</v>
      </c>
      <c r="AJ36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65" s="28">
        <f>IF(Tabela53[[#This Row],[Método 1]]=1,0,IF(Tabela53[[#This Row],[dif_xp_H_A]]&lt;=0.354,1,IF(Tabela53[[#This Row],[dif_xp_H_A]]&gt;=0.499,1,0)))</f>
        <v>0</v>
      </c>
      <c r="AL36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5" s="29">
        <f>IF(AND(Tabela53[[#This Row],[dif_xp_H_A]]&gt;0.354,(Tabela53[[#This Row],[dif_xp_H_A]]&lt;0.499)),1,0)</f>
        <v>0</v>
      </c>
    </row>
    <row r="366" spans="1:39" x14ac:dyDescent="0.3">
      <c r="A366" s="25">
        <v>235</v>
      </c>
      <c r="B366" s="26">
        <v>1588816</v>
      </c>
      <c r="C366" s="13" t="s">
        <v>14</v>
      </c>
      <c r="D366" s="13" t="s">
        <v>56</v>
      </c>
      <c r="E366" s="27">
        <v>44801.666666666657</v>
      </c>
      <c r="F366" s="13">
        <v>24</v>
      </c>
      <c r="G366" s="13" t="s">
        <v>28</v>
      </c>
      <c r="H366" s="13" t="s">
        <v>21</v>
      </c>
      <c r="I366" s="13" t="str">
        <f>IF(Tabela53[[#This Row],[HT_Goals_A]]&lt;Tabela53[[#This Row],[HT_Goals_H]],"H",IF(Tabela53[[#This Row],[HT_Goals_A]]=Tabela53[[#This Row],[HT_Goals_H]],"D","A"))</f>
        <v>A</v>
      </c>
      <c r="J366" s="13">
        <v>0</v>
      </c>
      <c r="K366" s="13">
        <v>1</v>
      </c>
      <c r="L366" s="13">
        <v>1</v>
      </c>
      <c r="M366" s="13">
        <v>2.7</v>
      </c>
      <c r="N366" s="13">
        <v>2</v>
      </c>
      <c r="O366" s="13">
        <v>4.0999999999999996</v>
      </c>
      <c r="P366" s="4">
        <f>((1/'Método 3'!$M366)+(1/'Método 3'!$N366)+(1/'Método 3'!$O366)-1)</f>
        <v>0.1142728093947607</v>
      </c>
      <c r="Q366" s="4">
        <f>'Método 3'!$M366*(1+'Método 3'!$P366)</f>
        <v>3.0085365853658539</v>
      </c>
      <c r="R366" s="4">
        <f>'Método 3'!$N366*(1+'Método 3'!$P366)</f>
        <v>2.2285456187895214</v>
      </c>
      <c r="S366" s="4">
        <f>'Método 3'!$O366*(1+'Método 3'!$P366)</f>
        <v>4.5685185185185189</v>
      </c>
      <c r="T366" s="4">
        <f>IF('Método 3'!$J366&gt;'Método 3'!$K366,3,IF('Método 3'!$K366='Método 3'!$J366,1,0))</f>
        <v>0</v>
      </c>
      <c r="U366" s="4">
        <f>IF('Método 3'!$J366&lt;'Método 3'!$K366,3,IF('Método 3'!$K366='Método 3'!$J366,1,0))</f>
        <v>3</v>
      </c>
      <c r="V366" s="4">
        <f>(1/'Método 3'!$Q366)*3+(1/'Método 3'!$R366)*1</f>
        <v>1.4458856911228211</v>
      </c>
      <c r="W366" s="4">
        <f>(1/'Método 3'!$S366)*3+(1/'Método 3'!$R366)*1</f>
        <v>1.1053911633563032</v>
      </c>
      <c r="X366" s="4">
        <f>COUNTIF($G$1:G365,G366)+1</f>
        <v>19</v>
      </c>
      <c r="Y366" s="4">
        <f>COUNTIF($H$1:H365,H366)+1</f>
        <v>19</v>
      </c>
      <c r="Z366" s="2">
        <f>IFERROR(AVERAGEIFS($T$1:T365,$G$1:G365,G366,$X$1:X365,"&gt;="&amp;(X366-5)),"")</f>
        <v>1.6</v>
      </c>
      <c r="AA366" s="2">
        <f>IFERROR(AVERAGEIFS($U$1:U365,$H$1:H365,H366,$Y$1:Y365,"&gt;="&amp;(Y366-5)),"")</f>
        <v>1.4</v>
      </c>
      <c r="AB366" s="2">
        <f>IFERROR(AVERAGEIFS($V$1:V365,$J$1:J365,J366,$Z$1:Z365,"&gt;="&amp;(Z366-5)),"")</f>
        <v>1.3992587606155407</v>
      </c>
      <c r="AC366" s="2">
        <f>IFERROR(AVERAGEIFS($W$1:W365,$K$1:K365,K366,$AA$1:AA365,"&gt;="&amp;(AA366-5)),"")</f>
        <v>1.1353385866370311</v>
      </c>
      <c r="AD366" s="13">
        <f>Tabela53[[#This Row],[md_exPT_H_6]]-Tabela53[[#This Row],[md_exPT_A_6]]</f>
        <v>0.26392017397850953</v>
      </c>
      <c r="AE366" s="14">
        <f>IF(Tabela53[[#This Row],[HT_Goals_H]]&gt;Tabela53[[#This Row],[HT_Goals_A]],Tabela53[[#This Row],[HT_Odds_H]]-1,-1)</f>
        <v>-1</v>
      </c>
      <c r="AF366" s="14">
        <f>IF(Tabela53[[#This Row],[HT_Goals_H]]=Tabela53[[#This Row],[HT_Goals_A]],Tabela53[[#This Row],[HT_Odds_H]]-1,-1)</f>
        <v>-1</v>
      </c>
      <c r="AG366" s="14">
        <f>IF(Tabela53[[#This Row],[HT_Goals_H]]&lt;Tabela53[[#This Row],[HT_Goals_A]],Tabela53[[#This Row],[HT_Odds_H]]-1,-1)</f>
        <v>1.7000000000000002</v>
      </c>
      <c r="AH36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66" s="13">
        <f>IF(AND(Tabela53[[#This Row],[Odd_real_HHT]]&gt;2.5,Tabela53[[#This Row],[Odd_real_HHT]]&lt;3.3,Tabela53[[#This Row],[xpPT_H_HT]]&gt;1.39,Tabela53[[#This Row],[xpPT_H_HT]]&lt;1.59),1,0)</f>
        <v>1</v>
      </c>
      <c r="AJ36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66" s="28">
        <f>IF(Tabela53[[#This Row],[Método 1]]=1,0,IF(Tabela53[[#This Row],[dif_xp_H_A]]&lt;=0.354,1,IF(Tabela53[[#This Row],[dif_xp_H_A]]&gt;=0.499,1,0)))</f>
        <v>0</v>
      </c>
      <c r="AL36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6" s="29">
        <f>IF(AND(Tabela53[[#This Row],[dif_xp_H_A]]&gt;0.354,(Tabela53[[#This Row],[dif_xp_H_A]]&lt;0.499)),1,0)</f>
        <v>0</v>
      </c>
    </row>
    <row r="367" spans="1:39" x14ac:dyDescent="0.3">
      <c r="A367" s="25">
        <v>236</v>
      </c>
      <c r="B367" s="26">
        <v>1588814</v>
      </c>
      <c r="C367" s="13" t="s">
        <v>14</v>
      </c>
      <c r="D367" s="13" t="s">
        <v>56</v>
      </c>
      <c r="E367" s="27">
        <v>44801.666666666657</v>
      </c>
      <c r="F367" s="13">
        <v>24</v>
      </c>
      <c r="G367" s="13" t="s">
        <v>17</v>
      </c>
      <c r="H367" s="13" t="s">
        <v>22</v>
      </c>
      <c r="I367" s="13" t="str">
        <f>IF(Tabela53[[#This Row],[HT_Goals_A]]&lt;Tabela53[[#This Row],[HT_Goals_H]],"H",IF(Tabela53[[#This Row],[HT_Goals_A]]=Tabela53[[#This Row],[HT_Goals_H]],"D","A"))</f>
        <v>D</v>
      </c>
      <c r="J367" s="13">
        <v>1</v>
      </c>
      <c r="K367" s="13">
        <v>1</v>
      </c>
      <c r="L367" s="13">
        <v>2</v>
      </c>
      <c r="M367" s="13">
        <v>4.75</v>
      </c>
      <c r="N367" s="13">
        <v>2.0499999999999998</v>
      </c>
      <c r="O367" s="13">
        <v>2.37</v>
      </c>
      <c r="P367" s="4">
        <f>((1/'Método 3'!$M367)+(1/'Método 3'!$N367)+(1/'Método 3'!$O367)-1)</f>
        <v>0.1202721221082963</v>
      </c>
      <c r="Q367" s="4">
        <f>'Método 3'!$M367*(1+'Método 3'!$P367)</f>
        <v>5.3212925800144077</v>
      </c>
      <c r="R367" s="4">
        <f>'Método 3'!$N367*(1+'Método 3'!$P367)</f>
        <v>2.2965578503220074</v>
      </c>
      <c r="S367" s="4">
        <f>'Método 3'!$O367*(1+'Método 3'!$P367)</f>
        <v>2.6550449293966625</v>
      </c>
      <c r="T367" s="4">
        <f>IF('Método 3'!$J367&gt;'Método 3'!$K367,3,IF('Método 3'!$K367='Método 3'!$J367,1,0))</f>
        <v>1</v>
      </c>
      <c r="U367" s="4">
        <f>IF('Método 3'!$J367&lt;'Método 3'!$K367,3,IF('Método 3'!$K367='Método 3'!$J367,1,0))</f>
        <v>1</v>
      </c>
      <c r="V367" s="4">
        <f>(1/'Método 3'!$Q367)*3+(1/'Método 3'!$R367)*1</f>
        <v>0.99920707060939518</v>
      </c>
      <c r="W367" s="4">
        <f>(1/'Método 3'!$S367)*3+(1/'Método 3'!$R367)*1</f>
        <v>1.5653586555011896</v>
      </c>
      <c r="X367" s="4">
        <f>COUNTIF($G$1:G366,G367)+1</f>
        <v>19</v>
      </c>
      <c r="Y367" s="4">
        <f>COUNTIF($H$1:H366,H367)+1</f>
        <v>19</v>
      </c>
      <c r="Z367" s="2">
        <f>IFERROR(AVERAGEIFS($T$1:T366,$G$1:G366,G367,$X$1:X366,"&gt;="&amp;(X367-5)),"")</f>
        <v>1.2</v>
      </c>
      <c r="AA367" s="2">
        <f>IFERROR(AVERAGEIFS($U$1:U366,$H$1:H366,H367,$Y$1:Y366,"&gt;="&amp;(Y367-5)),"")</f>
        <v>1.2</v>
      </c>
      <c r="AB367" s="2">
        <f>IFERROR(AVERAGEIFS($V$1:V366,$J$1:J366,J367,$Z$1:Z366,"&gt;="&amp;(Z367-5)),"")</f>
        <v>1.4592375056951352</v>
      </c>
      <c r="AC367" s="2">
        <f>IFERROR(AVERAGEIFS($W$1:W366,$K$1:K366,K367,$AA$1:AA366,"&gt;="&amp;(AA367-5)),"")</f>
        <v>1.1350587041764635</v>
      </c>
      <c r="AD367" s="13">
        <f>Tabela53[[#This Row],[md_exPT_H_6]]-Tabela53[[#This Row],[md_exPT_A_6]]</f>
        <v>0.32417880151867173</v>
      </c>
      <c r="AE367" s="14">
        <f>IF(Tabela53[[#This Row],[HT_Goals_H]]&gt;Tabela53[[#This Row],[HT_Goals_A]],Tabela53[[#This Row],[HT_Odds_H]]-1,-1)</f>
        <v>-1</v>
      </c>
      <c r="AF367" s="14">
        <f>IF(Tabela53[[#This Row],[HT_Goals_H]]=Tabela53[[#This Row],[HT_Goals_A]],Tabela53[[#This Row],[HT_Odds_H]]-1,-1)</f>
        <v>3.75</v>
      </c>
      <c r="AG367" s="14">
        <f>IF(Tabela53[[#This Row],[HT_Goals_H]]&lt;Tabela53[[#This Row],[HT_Goals_A]],Tabela53[[#This Row],[HT_Odds_H]]-1,-1)</f>
        <v>-1</v>
      </c>
      <c r="AH36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7" s="13">
        <f>IF(AND(Tabela53[[#This Row],[Odd_real_HHT]]&gt;2.5,Tabela53[[#This Row],[Odd_real_HHT]]&lt;3.3,Tabela53[[#This Row],[xpPT_H_HT]]&gt;1.39,Tabela53[[#This Row],[xpPT_H_HT]]&lt;1.59),1,0)</f>
        <v>0</v>
      </c>
      <c r="AJ367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367" s="28">
        <f>IF(Tabela53[[#This Row],[Método 1]]=1,0,IF(Tabela53[[#This Row],[dif_xp_H_A]]&lt;=0.354,1,IF(Tabela53[[#This Row],[dif_xp_H_A]]&gt;=0.499,1,0)))</f>
        <v>1</v>
      </c>
      <c r="AL36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7" s="29">
        <f>IF(AND(Tabela53[[#This Row],[dif_xp_H_A]]&gt;0.354,(Tabela53[[#This Row],[dif_xp_H_A]]&lt;0.499)),1,0)</f>
        <v>0</v>
      </c>
    </row>
    <row r="368" spans="1:39" x14ac:dyDescent="0.3">
      <c r="A368" s="25">
        <v>237</v>
      </c>
      <c r="B368" s="26">
        <v>1588822</v>
      </c>
      <c r="C368" s="13" t="s">
        <v>14</v>
      </c>
      <c r="D368" s="13" t="s">
        <v>56</v>
      </c>
      <c r="E368" s="27">
        <v>44801.75</v>
      </c>
      <c r="F368" s="13">
        <v>24</v>
      </c>
      <c r="G368" s="13" t="s">
        <v>27</v>
      </c>
      <c r="H368" s="13" t="s">
        <v>31</v>
      </c>
      <c r="I368" s="13" t="str">
        <f>IF(Tabela53[[#This Row],[HT_Goals_A]]&lt;Tabela53[[#This Row],[HT_Goals_H]],"H",IF(Tabela53[[#This Row],[HT_Goals_A]]=Tabela53[[#This Row],[HT_Goals_H]],"D","A"))</f>
        <v>D</v>
      </c>
      <c r="J368" s="13">
        <v>0</v>
      </c>
      <c r="K368" s="13">
        <v>0</v>
      </c>
      <c r="L368" s="13">
        <v>0</v>
      </c>
      <c r="M368" s="13">
        <v>3.3</v>
      </c>
      <c r="N368" s="13">
        <v>1.88</v>
      </c>
      <c r="O368" s="13">
        <v>3.6</v>
      </c>
      <c r="P368" s="4">
        <f>((1/'Método 3'!$M368)+(1/'Método 3'!$N368)+(1/'Método 3'!$O368)-1)</f>
        <v>0.11272297442510215</v>
      </c>
      <c r="Q368" s="4">
        <f>'Método 3'!$M368*(1+'Método 3'!$P368)</f>
        <v>3.6719858156028371</v>
      </c>
      <c r="R368" s="4">
        <f>'Método 3'!$N368*(1+'Método 3'!$P368)</f>
        <v>2.091919191919192</v>
      </c>
      <c r="S368" s="4">
        <f>'Método 3'!$O368*(1+'Método 3'!$P368)</f>
        <v>4.0058027079303677</v>
      </c>
      <c r="T368" s="4">
        <f>IF('Método 3'!$J368&gt;'Método 3'!$K368,3,IF('Método 3'!$K368='Método 3'!$J368,1,0))</f>
        <v>1</v>
      </c>
      <c r="U368" s="4">
        <f>IF('Método 3'!$J368&lt;'Método 3'!$K368,3,IF('Método 3'!$K368='Método 3'!$J368,1,0))</f>
        <v>1</v>
      </c>
      <c r="V368" s="4">
        <f>(1/'Método 3'!$Q368)*3+(1/'Método 3'!$R368)*1</f>
        <v>1.2950265572187349</v>
      </c>
      <c r="W368" s="4">
        <f>(1/'Método 3'!$S368)*3+(1/'Método 3'!$R368)*1</f>
        <v>1.226943505552873</v>
      </c>
      <c r="X368" s="4">
        <f>COUNTIF($G$1:G367,G368)+1</f>
        <v>18</v>
      </c>
      <c r="Y368" s="4">
        <f>COUNTIF($H$1:H367,H368)+1</f>
        <v>18</v>
      </c>
      <c r="Z368" s="2">
        <f>IFERROR(AVERAGEIFS($T$1:T367,$G$1:G367,G368,$X$1:X367,"&gt;="&amp;(X368-5)),"")</f>
        <v>1.6</v>
      </c>
      <c r="AA368" s="2">
        <f>IFERROR(AVERAGEIFS($U$1:U367,$H$1:H367,H368,$Y$1:Y367,"&gt;="&amp;(Y368-5)),"")</f>
        <v>0.6</v>
      </c>
      <c r="AB368" s="2">
        <f>IFERROR(AVERAGEIFS($V$1:V367,$J$1:J367,J368,$Z$1:Z367,"&gt;="&amp;(Z368-5)),"")</f>
        <v>1.3995465811742276</v>
      </c>
      <c r="AC368" s="2">
        <f>IFERROR(AVERAGEIFS($W$1:W367,$K$1:K367,K368,$AA$1:AA367,"&gt;="&amp;(AA368-5)),"")</f>
        <v>1.0949562852963683</v>
      </c>
      <c r="AD368" s="13">
        <f>Tabela53[[#This Row],[md_exPT_H_6]]-Tabela53[[#This Row],[md_exPT_A_6]]</f>
        <v>0.30459029587785924</v>
      </c>
      <c r="AE368" s="14">
        <f>IF(Tabela53[[#This Row],[HT_Goals_H]]&gt;Tabela53[[#This Row],[HT_Goals_A]],Tabela53[[#This Row],[HT_Odds_H]]-1,-1)</f>
        <v>-1</v>
      </c>
      <c r="AF368" s="14">
        <f>IF(Tabela53[[#This Row],[HT_Goals_H]]=Tabela53[[#This Row],[HT_Goals_A]],Tabela53[[#This Row],[HT_Odds_H]]-1,-1)</f>
        <v>2.2999999999999998</v>
      </c>
      <c r="AG368" s="14">
        <f>IF(Tabela53[[#This Row],[HT_Goals_H]]&lt;Tabela53[[#This Row],[HT_Goals_A]],Tabela53[[#This Row],[HT_Odds_H]]-1,-1)</f>
        <v>-1</v>
      </c>
      <c r="AH36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8" s="13">
        <f>IF(AND(Tabela53[[#This Row],[Odd_real_HHT]]&gt;2.5,Tabela53[[#This Row],[Odd_real_HHT]]&lt;3.3,Tabela53[[#This Row],[xpPT_H_HT]]&gt;1.39,Tabela53[[#This Row],[xpPT_H_HT]]&lt;1.59),1,0)</f>
        <v>0</v>
      </c>
      <c r="AJ368" s="28">
        <f>IF(AND(Tabela53[[#This Row],[Método_2]]=1,Tabela53[[#This Row],[Pontos_H_HT]]=1),(Tabela53[[#This Row],[HT_Odds_D]]-1),IF(AND(Tabela53[[#This Row],[Método_2]]=1,Tabela53[[#This Row],[Pontos_H_HT]]&lt;&gt;1),(-1),0))</f>
        <v>0.87999999999999989</v>
      </c>
      <c r="AK368" s="28">
        <f>IF(Tabela53[[#This Row],[Método 1]]=1,0,IF(Tabela53[[#This Row],[dif_xp_H_A]]&lt;=0.354,1,IF(Tabela53[[#This Row],[dif_xp_H_A]]&gt;=0.499,1,0)))</f>
        <v>1</v>
      </c>
      <c r="AL36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8" s="29">
        <f>IF(AND(Tabela53[[#This Row],[dif_xp_H_A]]&gt;0.354,(Tabela53[[#This Row],[dif_xp_H_A]]&lt;0.499)),1,0)</f>
        <v>0</v>
      </c>
    </row>
    <row r="369" spans="1:39" x14ac:dyDescent="0.3">
      <c r="A369" s="25">
        <v>238</v>
      </c>
      <c r="B369" s="26">
        <v>1588818</v>
      </c>
      <c r="C369" s="13" t="s">
        <v>14</v>
      </c>
      <c r="D369" s="13" t="s">
        <v>56</v>
      </c>
      <c r="E369" s="27">
        <v>44801.75</v>
      </c>
      <c r="F369" s="13">
        <v>24</v>
      </c>
      <c r="G369" s="13" t="s">
        <v>18</v>
      </c>
      <c r="H369" s="13" t="s">
        <v>23</v>
      </c>
      <c r="I369" s="13" t="str">
        <f>IF(Tabela53[[#This Row],[HT_Goals_A]]&lt;Tabela53[[#This Row],[HT_Goals_H]],"H",IF(Tabela53[[#This Row],[HT_Goals_A]]=Tabela53[[#This Row],[HT_Goals_H]],"D","A"))</f>
        <v>D</v>
      </c>
      <c r="J369" s="13">
        <v>0</v>
      </c>
      <c r="K369" s="13">
        <v>0</v>
      </c>
      <c r="L369" s="13">
        <v>0</v>
      </c>
      <c r="M369" s="13">
        <v>4.75</v>
      </c>
      <c r="N369" s="13">
        <v>2.15</v>
      </c>
      <c r="O369" s="13">
        <v>2.25</v>
      </c>
      <c r="P369" s="4">
        <f>((1/'Método 3'!$M369)+(1/'Método 3'!$N369)+(1/'Método 3'!$O369)-1)</f>
        <v>0.12008703930368547</v>
      </c>
      <c r="Q369" s="4">
        <f>'Método 3'!$M369*(1+'Método 3'!$P369)</f>
        <v>5.3204134366925064</v>
      </c>
      <c r="R369" s="4">
        <f>'Método 3'!$N369*(1+'Método 3'!$P369)</f>
        <v>2.4081871345029238</v>
      </c>
      <c r="S369" s="4">
        <f>'Método 3'!$O369*(1+'Método 3'!$P369)</f>
        <v>2.5201958384332923</v>
      </c>
      <c r="T369" s="4">
        <f>IF('Método 3'!$J369&gt;'Método 3'!$K369,3,IF('Método 3'!$K369='Método 3'!$J369,1,0))</f>
        <v>1</v>
      </c>
      <c r="U369" s="4">
        <f>IF('Método 3'!$J369&lt;'Método 3'!$K369,3,IF('Método 3'!$K369='Método 3'!$J369,1,0))</f>
        <v>1</v>
      </c>
      <c r="V369" s="4">
        <f>(1/'Método 3'!$Q369)*3+(1/'Método 3'!$R369)*1</f>
        <v>0.97911607576493453</v>
      </c>
      <c r="W369" s="4">
        <f>(1/'Método 3'!$S369)*3+(1/'Método 3'!$R369)*1</f>
        <v>1.6056338028169015</v>
      </c>
      <c r="X369" s="4">
        <f>COUNTIF($G$1:G368,G369)+1</f>
        <v>19</v>
      </c>
      <c r="Y369" s="4">
        <f>COUNTIF($H$1:H368,H369)+1</f>
        <v>19</v>
      </c>
      <c r="Z369" s="2">
        <f>IFERROR(AVERAGEIFS($T$1:T368,$G$1:G368,G369,$X$1:X368,"&gt;="&amp;(X369-5)),"")</f>
        <v>1.8</v>
      </c>
      <c r="AA369" s="2">
        <f>IFERROR(AVERAGEIFS($U$1:U368,$H$1:H368,H369,$Y$1:Y368,"&gt;="&amp;(Y369-5)),"")</f>
        <v>2.2000000000000002</v>
      </c>
      <c r="AB369" s="2">
        <f>IFERROR(AVERAGEIFS($V$1:V368,$J$1:J368,J369,$Z$1:Z368,"&gt;="&amp;(Z369-5)),"")</f>
        <v>1.3989053540333962</v>
      </c>
      <c r="AC369" s="2">
        <f>IFERROR(AVERAGEIFS($W$1:W368,$K$1:K368,K369,$AA$1:AA368,"&gt;="&amp;(AA369-5)),"")</f>
        <v>1.0955645213344167</v>
      </c>
      <c r="AD369" s="13">
        <f>Tabela53[[#This Row],[md_exPT_H_6]]-Tabela53[[#This Row],[md_exPT_A_6]]</f>
        <v>0.30334083269897949</v>
      </c>
      <c r="AE369" s="14">
        <f>IF(Tabela53[[#This Row],[HT_Goals_H]]&gt;Tabela53[[#This Row],[HT_Goals_A]],Tabela53[[#This Row],[HT_Odds_H]]-1,-1)</f>
        <v>-1</v>
      </c>
      <c r="AF369" s="14">
        <f>IF(Tabela53[[#This Row],[HT_Goals_H]]=Tabela53[[#This Row],[HT_Goals_A]],Tabela53[[#This Row],[HT_Odds_H]]-1,-1)</f>
        <v>3.75</v>
      </c>
      <c r="AG369" s="14">
        <f>IF(Tabela53[[#This Row],[HT_Goals_H]]&lt;Tabela53[[#This Row],[HT_Goals_A]],Tabela53[[#This Row],[HT_Odds_H]]-1,-1)</f>
        <v>-1</v>
      </c>
      <c r="AH36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69" s="13">
        <f>IF(AND(Tabela53[[#This Row],[Odd_real_HHT]]&gt;2.5,Tabela53[[#This Row],[Odd_real_HHT]]&lt;3.3,Tabela53[[#This Row],[xpPT_H_HT]]&gt;1.39,Tabela53[[#This Row],[xpPT_H_HT]]&lt;1.59),1,0)</f>
        <v>0</v>
      </c>
      <c r="AJ369" s="28">
        <f>IF(AND(Tabela53[[#This Row],[Método_2]]=1,Tabela53[[#This Row],[Pontos_H_HT]]=1),(Tabela53[[#This Row],[HT_Odds_D]]-1),IF(AND(Tabela53[[#This Row],[Método_2]]=1,Tabela53[[#This Row],[Pontos_H_HT]]&lt;&gt;1),(-1),0))</f>
        <v>1.1499999999999999</v>
      </c>
      <c r="AK369" s="28">
        <f>IF(Tabela53[[#This Row],[Método 1]]=1,0,IF(Tabela53[[#This Row],[dif_xp_H_A]]&lt;=0.354,1,IF(Tabela53[[#This Row],[dif_xp_H_A]]&gt;=0.499,1,0)))</f>
        <v>1</v>
      </c>
      <c r="AL36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69" s="29">
        <f>IF(AND(Tabela53[[#This Row],[dif_xp_H_A]]&gt;0.354,(Tabela53[[#This Row],[dif_xp_H_A]]&lt;0.499)),1,0)</f>
        <v>0</v>
      </c>
    </row>
    <row r="370" spans="1:39" x14ac:dyDescent="0.3">
      <c r="A370" s="25">
        <v>239</v>
      </c>
      <c r="B370" s="26">
        <v>1588819</v>
      </c>
      <c r="C370" s="13" t="s">
        <v>14</v>
      </c>
      <c r="D370" s="13" t="s">
        <v>56</v>
      </c>
      <c r="E370" s="27">
        <v>44802.833333333343</v>
      </c>
      <c r="F370" s="13">
        <v>24</v>
      </c>
      <c r="G370" s="13" t="s">
        <v>30</v>
      </c>
      <c r="H370" s="13" t="s">
        <v>60</v>
      </c>
      <c r="I370" s="13" t="str">
        <f>IF(Tabela53[[#This Row],[HT_Goals_A]]&lt;Tabela53[[#This Row],[HT_Goals_H]],"H",IF(Tabela53[[#This Row],[HT_Goals_A]]=Tabela53[[#This Row],[HT_Goals_H]],"D","A"))</f>
        <v>H</v>
      </c>
      <c r="J370" s="13">
        <v>2</v>
      </c>
      <c r="K370" s="13">
        <v>0</v>
      </c>
      <c r="L370" s="13">
        <v>2</v>
      </c>
      <c r="M370" s="13">
        <v>2</v>
      </c>
      <c r="N370" s="13">
        <v>2.25</v>
      </c>
      <c r="O370" s="13">
        <v>7.5</v>
      </c>
      <c r="P370" s="4">
        <f>((1/'Método 3'!$M370)+(1/'Método 3'!$N370)+(1/'Método 3'!$O370)-1)</f>
        <v>7.7777777777777724E-2</v>
      </c>
      <c r="Q370" s="4">
        <f>'Método 3'!$M370*(1+'Método 3'!$P370)</f>
        <v>2.1555555555555554</v>
      </c>
      <c r="R370" s="4">
        <f>'Método 3'!$N370*(1+'Método 3'!$P370)</f>
        <v>2.4249999999999998</v>
      </c>
      <c r="S370" s="4">
        <f>'Método 3'!$O370*(1+'Método 3'!$P370)</f>
        <v>8.0833333333333321</v>
      </c>
      <c r="T370" s="4">
        <f>IF('Método 3'!$J370&gt;'Método 3'!$K370,3,IF('Método 3'!$K370='Método 3'!$J370,1,0))</f>
        <v>3</v>
      </c>
      <c r="U370" s="4">
        <f>IF('Método 3'!$J370&lt;'Método 3'!$K370,3,IF('Método 3'!$K370='Método 3'!$J370,1,0))</f>
        <v>0</v>
      </c>
      <c r="V370" s="4">
        <f>(1/'Método 3'!$Q370)*3+(1/'Método 3'!$R370)*1</f>
        <v>1.8041237113402062</v>
      </c>
      <c r="W370" s="4">
        <f>(1/'Método 3'!$S370)*3+(1/'Método 3'!$R370)*1</f>
        <v>0.78350515463917536</v>
      </c>
      <c r="X370" s="4">
        <f>COUNTIF($G$1:G369,G370)+1</f>
        <v>18</v>
      </c>
      <c r="Y370" s="4">
        <f>COUNTIF($H$1:H369,H370)+1</f>
        <v>12</v>
      </c>
      <c r="Z370" s="2">
        <f>IFERROR(AVERAGEIFS($T$1:T369,$G$1:G369,G370,$X$1:X369,"&gt;="&amp;(X370-5)),"")</f>
        <v>2.6</v>
      </c>
      <c r="AA370" s="2">
        <f>IFERROR(AVERAGEIFS($U$1:U369,$H$1:H369,H370,$Y$1:Y369,"&gt;="&amp;(Y370-5)),"")</f>
        <v>0.8</v>
      </c>
      <c r="AB370" s="2">
        <f>IFERROR(AVERAGEIFS($V$1:V369,$J$1:J369,J370,$Z$1:Z369,"&gt;="&amp;(Z370-5)),"")</f>
        <v>1.5487815894485142</v>
      </c>
      <c r="AC370" s="2">
        <f>IFERROR(AVERAGEIFS($W$1:W369,$K$1:K369,K370,$AA$1:AA369,"&gt;="&amp;(AA370-5)),"")</f>
        <v>1.0979042886806667</v>
      </c>
      <c r="AD370" s="13">
        <f>Tabela53[[#This Row],[md_exPT_H_6]]-Tabela53[[#This Row],[md_exPT_A_6]]</f>
        <v>0.45087730076784749</v>
      </c>
      <c r="AE370" s="14">
        <f>IF(Tabela53[[#This Row],[HT_Goals_H]]&gt;Tabela53[[#This Row],[HT_Goals_A]],Tabela53[[#This Row],[HT_Odds_H]]-1,-1)</f>
        <v>1</v>
      </c>
      <c r="AF370" s="14">
        <f>IF(Tabela53[[#This Row],[HT_Goals_H]]=Tabela53[[#This Row],[HT_Goals_A]],Tabela53[[#This Row],[HT_Odds_H]]-1,-1)</f>
        <v>-1</v>
      </c>
      <c r="AG370" s="14">
        <f>IF(Tabela53[[#This Row],[HT_Goals_H]]&lt;Tabela53[[#This Row],[HT_Goals_A]],Tabela53[[#This Row],[HT_Odds_H]]-1,-1)</f>
        <v>-1</v>
      </c>
      <c r="AH37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70" s="13">
        <f>IF(AND(Tabela53[[#This Row],[Odd_real_HHT]]&gt;2.5,Tabela53[[#This Row],[Odd_real_HHT]]&lt;3.3,Tabela53[[#This Row],[xpPT_H_HT]]&gt;1.39,Tabela53[[#This Row],[xpPT_H_HT]]&lt;1.59),1,0)</f>
        <v>0</v>
      </c>
      <c r="AJ37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0" s="28">
        <f>IF(Tabela53[[#This Row],[Método 1]]=1,0,IF(Tabela53[[#This Row],[dif_xp_H_A]]&lt;=0.354,1,IF(Tabela53[[#This Row],[dif_xp_H_A]]&gt;=0.499,1,0)))</f>
        <v>0</v>
      </c>
      <c r="AL370" s="29">
        <f>IF(AND(Tabela53[[#This Row],[Método_3]]=1,Tabela53[[#This Row],[Pontos_H_HT]]=3),(Tabela53[[#This Row],[HT_Odds_H]]-1),IF(AND(Tabela53[[#This Row],[Método_3]]=1,Tabela53[[#This Row],[Pontos_H_HT]]&lt;&gt;3),(-1),0))</f>
        <v>1</v>
      </c>
      <c r="AM370" s="29">
        <f>IF(AND(Tabela53[[#This Row],[dif_xp_H_A]]&gt;0.354,(Tabela53[[#This Row],[dif_xp_H_A]]&lt;0.499)),1,0)</f>
        <v>1</v>
      </c>
    </row>
    <row r="371" spans="1:39" x14ac:dyDescent="0.3">
      <c r="A371" s="25">
        <v>240</v>
      </c>
      <c r="B371" s="26">
        <v>1588817</v>
      </c>
      <c r="C371" s="13" t="s">
        <v>14</v>
      </c>
      <c r="D371" s="13" t="s">
        <v>56</v>
      </c>
      <c r="E371" s="27">
        <v>44802.895833333343</v>
      </c>
      <c r="F371" s="13">
        <v>24</v>
      </c>
      <c r="G371" s="13" t="s">
        <v>24</v>
      </c>
      <c r="H371" s="13" t="s">
        <v>19</v>
      </c>
      <c r="I371" s="13" t="str">
        <f>IF(Tabela53[[#This Row],[HT_Goals_A]]&lt;Tabela53[[#This Row],[HT_Goals_H]],"H",IF(Tabela53[[#This Row],[HT_Goals_A]]=Tabela53[[#This Row],[HT_Goals_H]],"D","A"))</f>
        <v>H</v>
      </c>
      <c r="J371" s="13">
        <v>1</v>
      </c>
      <c r="K371" s="13">
        <v>0</v>
      </c>
      <c r="L371" s="13">
        <v>1</v>
      </c>
      <c r="M371" s="13">
        <v>2.88</v>
      </c>
      <c r="N371" s="13">
        <v>1.95</v>
      </c>
      <c r="O371" s="13">
        <v>4.33</v>
      </c>
      <c r="P371" s="4">
        <f>((1/'Método 3'!$M371)+(1/'Método 3'!$N371)+(1/'Método 3'!$O371)-1)</f>
        <v>9.098961725982524E-2</v>
      </c>
      <c r="Q371" s="4">
        <f>'Método 3'!$M371*(1+'Método 3'!$P371)</f>
        <v>3.1420500977082964</v>
      </c>
      <c r="R371" s="4">
        <f>'Método 3'!$N371*(1+'Método 3'!$P371)</f>
        <v>2.1274297536566591</v>
      </c>
      <c r="S371" s="4">
        <f>'Método 3'!$O371*(1+'Método 3'!$P371)</f>
        <v>4.7239850427350429</v>
      </c>
      <c r="T371" s="4">
        <f>IF('Método 3'!$J371&gt;'Método 3'!$K371,3,IF('Método 3'!$K371='Método 3'!$J371,1,0))</f>
        <v>3</v>
      </c>
      <c r="U371" s="4">
        <f>IF('Método 3'!$J371&lt;'Método 3'!$K371,3,IF('Método 3'!$K371='Método 3'!$J371,1,0))</f>
        <v>0</v>
      </c>
      <c r="V371" s="4">
        <f>(1/'Método 3'!$Q371)*3+(1/'Método 3'!$R371)*1</f>
        <v>1.4248414053577285</v>
      </c>
      <c r="W371" s="4">
        <f>(1/'Método 3'!$S371)*3+(1/'Método 3'!$R371)*1</f>
        <v>1.1051078217407528</v>
      </c>
      <c r="X371" s="4">
        <f>COUNTIF($G$1:G370,G371)+1</f>
        <v>18</v>
      </c>
      <c r="Y371" s="4">
        <f>COUNTIF($H$1:H370,H371)+1</f>
        <v>18</v>
      </c>
      <c r="Z371" s="2">
        <f>IFERROR(AVERAGEIFS($T$1:T370,$G$1:G370,G371,$X$1:X370,"&gt;="&amp;(X371-5)),"")</f>
        <v>1.8</v>
      </c>
      <c r="AA371" s="2">
        <f>IFERROR(AVERAGEIFS($U$1:U370,$H$1:H370,H371,$Y$1:Y370,"&gt;="&amp;(Y371-5)),"")</f>
        <v>1</v>
      </c>
      <c r="AB371" s="2">
        <f>IFERROR(AVERAGEIFS($V$1:V370,$J$1:J370,J371,$Z$1:Z370,"&gt;="&amp;(Z371-5)),"")</f>
        <v>1.4557786302433628</v>
      </c>
      <c r="AC371" s="2">
        <f>IFERROR(AVERAGEIFS($W$1:W370,$K$1:K370,K371,$AA$1:AA370,"&gt;="&amp;(AA371-5)),"")</f>
        <v>1.096468676196459</v>
      </c>
      <c r="AD371" s="13">
        <f>Tabela53[[#This Row],[md_exPT_H_6]]-Tabela53[[#This Row],[md_exPT_A_6]]</f>
        <v>0.3593099540469038</v>
      </c>
      <c r="AE371" s="14">
        <f>IF(Tabela53[[#This Row],[HT_Goals_H]]&gt;Tabela53[[#This Row],[HT_Goals_A]],Tabela53[[#This Row],[HT_Odds_H]]-1,-1)</f>
        <v>1.88</v>
      </c>
      <c r="AF371" s="14">
        <f>IF(Tabela53[[#This Row],[HT_Goals_H]]=Tabela53[[#This Row],[HT_Goals_A]],Tabela53[[#This Row],[HT_Odds_H]]-1,-1)</f>
        <v>-1</v>
      </c>
      <c r="AG371" s="14">
        <f>IF(Tabela53[[#This Row],[HT_Goals_H]]&lt;Tabela53[[#This Row],[HT_Goals_A]],Tabela53[[#This Row],[HT_Odds_H]]-1,-1)</f>
        <v>-1</v>
      </c>
      <c r="AH371" s="20">
        <f>IF(AND(Tabela53[[#This Row],[Método 1]]=1,Tabela53[[#This Row],[Pontos_H_HT]]=3),(Tabela53[[#This Row],[HT_Odds_H]]-1),IF(AND(Tabela53[[#This Row],[Método 1]]=1,Tabela53[[#This Row],[Pontos_H_HT]]&lt;&gt;3),(-1),0))</f>
        <v>1.88</v>
      </c>
      <c r="AI371" s="13">
        <f>IF(AND(Tabela53[[#This Row],[Odd_real_HHT]]&gt;2.5,Tabela53[[#This Row],[Odd_real_HHT]]&lt;3.3,Tabela53[[#This Row],[xpPT_H_HT]]&gt;1.39,Tabela53[[#This Row],[xpPT_H_HT]]&lt;1.59),1,0)</f>
        <v>1</v>
      </c>
      <c r="AJ37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1" s="28">
        <f>IF(Tabela53[[#This Row],[Método 1]]=1,0,IF(Tabela53[[#This Row],[dif_xp_H_A]]&lt;=0.354,1,IF(Tabela53[[#This Row],[dif_xp_H_A]]&gt;=0.499,1,0)))</f>
        <v>0</v>
      </c>
      <c r="AL371" s="29">
        <f>IF(AND(Tabela53[[#This Row],[Método_3]]=1,Tabela53[[#This Row],[Pontos_H_HT]]=3),(Tabela53[[#This Row],[HT_Odds_H]]-1),IF(AND(Tabela53[[#This Row],[Método_3]]=1,Tabela53[[#This Row],[Pontos_H_HT]]&lt;&gt;3),(-1),0))</f>
        <v>1.88</v>
      </c>
      <c r="AM371" s="29">
        <f>IF(AND(Tabela53[[#This Row],[dif_xp_H_A]]&gt;0.354,(Tabela53[[#This Row],[dif_xp_H_A]]&lt;0.499)),1,0)</f>
        <v>1</v>
      </c>
    </row>
    <row r="372" spans="1:39" x14ac:dyDescent="0.3">
      <c r="A372" s="25">
        <v>241</v>
      </c>
      <c r="B372" s="26">
        <v>1588829</v>
      </c>
      <c r="C372" s="13" t="s">
        <v>14</v>
      </c>
      <c r="D372" s="13" t="s">
        <v>56</v>
      </c>
      <c r="E372" s="27">
        <v>44807.6875</v>
      </c>
      <c r="F372" s="13">
        <v>25</v>
      </c>
      <c r="G372" s="13" t="s">
        <v>60</v>
      </c>
      <c r="H372" s="13" t="s">
        <v>59</v>
      </c>
      <c r="I372" s="13" t="str">
        <f>IF(Tabela53[[#This Row],[HT_Goals_A]]&lt;Tabela53[[#This Row],[HT_Goals_H]],"H",IF(Tabela53[[#This Row],[HT_Goals_A]]=Tabela53[[#This Row],[HT_Goals_H]],"D","A"))</f>
        <v>D</v>
      </c>
      <c r="J372" s="13">
        <v>0</v>
      </c>
      <c r="K372" s="13">
        <v>0</v>
      </c>
      <c r="L372" s="13">
        <v>0</v>
      </c>
      <c r="M372" s="13">
        <v>2.8</v>
      </c>
      <c r="N372" s="13">
        <v>1.93</v>
      </c>
      <c r="O372" s="13">
        <v>4.2</v>
      </c>
      <c r="P372" s="4">
        <f>((1/'Método 3'!$M372)+(1/'Método 3'!$N372)+(1/'Método 3'!$O372)-1)</f>
        <v>0.11337281026400214</v>
      </c>
      <c r="Q372" s="4">
        <f>'Método 3'!$M372*(1+'Método 3'!$P372)</f>
        <v>3.1174438687392056</v>
      </c>
      <c r="R372" s="4">
        <f>'Método 3'!$N372*(1+'Método 3'!$P372)</f>
        <v>2.1488095238095242</v>
      </c>
      <c r="S372" s="4">
        <f>'Método 3'!$O372*(1+'Método 3'!$P372)</f>
        <v>4.6761658031088089</v>
      </c>
      <c r="T372" s="4">
        <f>IF('Método 3'!$J372&gt;'Método 3'!$K372,3,IF('Método 3'!$K372='Método 3'!$J372,1,0))</f>
        <v>1</v>
      </c>
      <c r="U372" s="4">
        <f>IF('Método 3'!$J372&lt;'Método 3'!$K372,3,IF('Método 3'!$K372='Método 3'!$J372,1,0))</f>
        <v>1</v>
      </c>
      <c r="V372" s="4">
        <f>(1/'Método 3'!$Q372)*3+(1/'Método 3'!$R372)*1</f>
        <v>1.4277008310249308</v>
      </c>
      <c r="W372" s="4">
        <f>(1/'Método 3'!$S372)*3+(1/'Método 3'!$R372)*1</f>
        <v>1.1069252077562326</v>
      </c>
      <c r="X372" s="4">
        <f>COUNTIF($G$1:G371,G372)+1</f>
        <v>13</v>
      </c>
      <c r="Y372" s="4">
        <f>COUNTIF($H$1:H371,H372)+1</f>
        <v>13</v>
      </c>
      <c r="Z372" s="2">
        <f>IFERROR(AVERAGEIFS($T$1:T371,$G$1:G371,G372,$X$1:X371,"&gt;="&amp;(X372-5)),"")</f>
        <v>1</v>
      </c>
      <c r="AA372" s="2">
        <f>IFERROR(AVERAGEIFS($U$1:U371,$H$1:H371,H372,$Y$1:Y371,"&gt;="&amp;(Y372-5)),"")</f>
        <v>1.2</v>
      </c>
      <c r="AB372" s="2">
        <f>IFERROR(AVERAGEIFS($V$1:V371,$J$1:J371,J372,$Z$1:Z371,"&gt;="&amp;(Z372-5)),"")</f>
        <v>1.3963456633122471</v>
      </c>
      <c r="AC372" s="2">
        <f>IFERROR(AVERAGEIFS($W$1:W371,$K$1:K371,K372,$AA$1:AA371,"&gt;="&amp;(AA372-5)),"")</f>
        <v>1.0965079450398421</v>
      </c>
      <c r="AD372" s="13">
        <f>Tabela53[[#This Row],[md_exPT_H_6]]-Tabela53[[#This Row],[md_exPT_A_6]]</f>
        <v>0.29983771827240502</v>
      </c>
      <c r="AE372" s="14">
        <f>IF(Tabela53[[#This Row],[HT_Goals_H]]&gt;Tabela53[[#This Row],[HT_Goals_A]],Tabela53[[#This Row],[HT_Odds_H]]-1,-1)</f>
        <v>-1</v>
      </c>
      <c r="AF372" s="14">
        <f>IF(Tabela53[[#This Row],[HT_Goals_H]]=Tabela53[[#This Row],[HT_Goals_A]],Tabela53[[#This Row],[HT_Odds_H]]-1,-1)</f>
        <v>1.7999999999999998</v>
      </c>
      <c r="AG372" s="14">
        <f>IF(Tabela53[[#This Row],[HT_Goals_H]]&lt;Tabela53[[#This Row],[HT_Goals_A]],Tabela53[[#This Row],[HT_Odds_H]]-1,-1)</f>
        <v>-1</v>
      </c>
      <c r="AH37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72" s="13">
        <f>IF(AND(Tabela53[[#This Row],[Odd_real_HHT]]&gt;2.5,Tabela53[[#This Row],[Odd_real_HHT]]&lt;3.3,Tabela53[[#This Row],[xpPT_H_HT]]&gt;1.39,Tabela53[[#This Row],[xpPT_H_HT]]&lt;1.59),1,0)</f>
        <v>1</v>
      </c>
      <c r="AJ37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2" s="28">
        <f>IF(Tabela53[[#This Row],[Método 1]]=1,0,IF(Tabela53[[#This Row],[dif_xp_H_A]]&lt;=0.354,1,IF(Tabela53[[#This Row],[dif_xp_H_A]]&gt;=0.499,1,0)))</f>
        <v>0</v>
      </c>
      <c r="AL37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72" s="29">
        <f>IF(AND(Tabela53[[#This Row],[dif_xp_H_A]]&gt;0.354,(Tabela53[[#This Row],[dif_xp_H_A]]&lt;0.499)),1,0)</f>
        <v>0</v>
      </c>
    </row>
    <row r="373" spans="1:39" x14ac:dyDescent="0.3">
      <c r="A373" s="25">
        <v>242</v>
      </c>
      <c r="B373" s="26">
        <v>1588826</v>
      </c>
      <c r="C373" s="13" t="s">
        <v>14</v>
      </c>
      <c r="D373" s="13" t="s">
        <v>56</v>
      </c>
      <c r="E373" s="27">
        <v>44807.791666666657</v>
      </c>
      <c r="F373" s="13">
        <v>25</v>
      </c>
      <c r="G373" s="13" t="s">
        <v>19</v>
      </c>
      <c r="H373" s="13" t="s">
        <v>16</v>
      </c>
      <c r="I373" s="13" t="str">
        <f>IF(Tabela53[[#This Row],[HT_Goals_A]]&lt;Tabela53[[#This Row],[HT_Goals_H]],"H",IF(Tabela53[[#This Row],[HT_Goals_A]]=Tabela53[[#This Row],[HT_Goals_H]],"D","A"))</f>
        <v>H</v>
      </c>
      <c r="J373" s="13">
        <v>2</v>
      </c>
      <c r="K373" s="13">
        <v>1</v>
      </c>
      <c r="L373" s="13">
        <v>3</v>
      </c>
      <c r="M373" s="13">
        <v>3.75</v>
      </c>
      <c r="N373" s="13">
        <v>2.0499999999999998</v>
      </c>
      <c r="O373" s="13">
        <v>2.9</v>
      </c>
      <c r="P373" s="4">
        <f>((1/'Método 3'!$M373)+(1/'Método 3'!$N373)+(1/'Método 3'!$O373)-1)</f>
        <v>9.9299130922343881E-2</v>
      </c>
      <c r="Q373" s="4">
        <f>'Método 3'!$M373*(1+'Método 3'!$P373)</f>
        <v>4.1223717409587897</v>
      </c>
      <c r="R373" s="4">
        <f>'Método 3'!$N373*(1+'Método 3'!$P373)</f>
        <v>2.2535632183908048</v>
      </c>
      <c r="S373" s="4">
        <f>'Método 3'!$O373*(1+'Método 3'!$P373)</f>
        <v>3.1879674796747972</v>
      </c>
      <c r="T373" s="4">
        <f>IF('Método 3'!$J373&gt;'Método 3'!$K373,3,IF('Método 3'!$K373='Método 3'!$J373,1,0))</f>
        <v>3</v>
      </c>
      <c r="U373" s="4">
        <f>IF('Método 3'!$J373&lt;'Método 3'!$K373,3,IF('Método 3'!$K373='Método 3'!$J373,1,0))</f>
        <v>0</v>
      </c>
      <c r="V373" s="4">
        <f>(1/'Método 3'!$Q373)*3+(1/'Método 3'!$R373)*1</f>
        <v>1.1714781189431804</v>
      </c>
      <c r="W373" s="4">
        <f>(1/'Método 3'!$S373)*3+(1/'Método 3'!$R373)*1</f>
        <v>1.3847801693359174</v>
      </c>
      <c r="X373" s="4">
        <f>COUNTIF($G$1:G372,G373)+1</f>
        <v>20</v>
      </c>
      <c r="Y373" s="4">
        <f>COUNTIF($H$1:H372,H373)+1</f>
        <v>20</v>
      </c>
      <c r="Z373" s="2">
        <f>IFERROR(AVERAGEIFS($T$1:T372,$G$1:G372,G373,$X$1:X372,"&gt;="&amp;(X373-5)),"")</f>
        <v>1.8</v>
      </c>
      <c r="AA373" s="2">
        <f>IFERROR(AVERAGEIFS($U$1:U372,$H$1:H372,H373,$Y$1:Y372,"&gt;="&amp;(Y373-5)),"")</f>
        <v>1.4</v>
      </c>
      <c r="AB373" s="2">
        <f>IFERROR(AVERAGEIFS($V$1:V372,$J$1:J372,J373,$Z$1:Z372,"&gt;="&amp;(Z373-5)),"")</f>
        <v>1.5555011189719796</v>
      </c>
      <c r="AC373" s="2">
        <f>IFERROR(AVERAGEIFS($W$1:W372,$K$1:K372,K373,$AA$1:AA372,"&gt;="&amp;(AA373-5)),"")</f>
        <v>1.1390429629850258</v>
      </c>
      <c r="AD373" s="13">
        <f>Tabela53[[#This Row],[md_exPT_H_6]]-Tabela53[[#This Row],[md_exPT_A_6]]</f>
        <v>0.41645815598695379</v>
      </c>
      <c r="AE373" s="14">
        <f>IF(Tabela53[[#This Row],[HT_Goals_H]]&gt;Tabela53[[#This Row],[HT_Goals_A]],Tabela53[[#This Row],[HT_Odds_H]]-1,-1)</f>
        <v>2.75</v>
      </c>
      <c r="AF373" s="14">
        <f>IF(Tabela53[[#This Row],[HT_Goals_H]]=Tabela53[[#This Row],[HT_Goals_A]],Tabela53[[#This Row],[HT_Odds_H]]-1,-1)</f>
        <v>-1</v>
      </c>
      <c r="AG373" s="14">
        <f>IF(Tabela53[[#This Row],[HT_Goals_H]]&lt;Tabela53[[#This Row],[HT_Goals_A]],Tabela53[[#This Row],[HT_Odds_H]]-1,-1)</f>
        <v>-1</v>
      </c>
      <c r="AH37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73" s="13">
        <f>IF(AND(Tabela53[[#This Row],[Odd_real_HHT]]&gt;2.5,Tabela53[[#This Row],[Odd_real_HHT]]&lt;3.3,Tabela53[[#This Row],[xpPT_H_HT]]&gt;1.39,Tabela53[[#This Row],[xpPT_H_HT]]&lt;1.59),1,0)</f>
        <v>0</v>
      </c>
      <c r="AJ37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3" s="28">
        <f>IF(Tabela53[[#This Row],[Método 1]]=1,0,IF(Tabela53[[#This Row],[dif_xp_H_A]]&lt;=0.354,1,IF(Tabela53[[#This Row],[dif_xp_H_A]]&gt;=0.499,1,0)))</f>
        <v>0</v>
      </c>
      <c r="AL373" s="29">
        <f>IF(AND(Tabela53[[#This Row],[Método_3]]=1,Tabela53[[#This Row],[Pontos_H_HT]]=3),(Tabela53[[#This Row],[HT_Odds_H]]-1),IF(AND(Tabela53[[#This Row],[Método_3]]=1,Tabela53[[#This Row],[Pontos_H_HT]]&lt;&gt;3),(-1),0))</f>
        <v>2.75</v>
      </c>
      <c r="AM373" s="29">
        <f>IF(AND(Tabela53[[#This Row],[dif_xp_H_A]]&gt;0.354,(Tabela53[[#This Row],[dif_xp_H_A]]&lt;0.499)),1,0)</f>
        <v>1</v>
      </c>
    </row>
    <row r="374" spans="1:39" x14ac:dyDescent="0.3">
      <c r="A374" s="25">
        <v>243</v>
      </c>
      <c r="B374" s="26">
        <v>1588833</v>
      </c>
      <c r="C374" s="13" t="s">
        <v>14</v>
      </c>
      <c r="D374" s="13" t="s">
        <v>56</v>
      </c>
      <c r="E374" s="27">
        <v>44807.791666666657</v>
      </c>
      <c r="F374" s="13">
        <v>25</v>
      </c>
      <c r="G374" s="13" t="s">
        <v>20</v>
      </c>
      <c r="H374" s="13" t="s">
        <v>26</v>
      </c>
      <c r="I374" s="13" t="str">
        <f>IF(Tabela53[[#This Row],[HT_Goals_A]]&lt;Tabela53[[#This Row],[HT_Goals_H]],"H",IF(Tabela53[[#This Row],[HT_Goals_A]]=Tabela53[[#This Row],[HT_Goals_H]],"D","A"))</f>
        <v>H</v>
      </c>
      <c r="J374" s="13">
        <v>1</v>
      </c>
      <c r="K374" s="13">
        <v>0</v>
      </c>
      <c r="L374" s="13">
        <v>1</v>
      </c>
      <c r="M374" s="13">
        <v>3.8</v>
      </c>
      <c r="N374" s="13">
        <v>1.98</v>
      </c>
      <c r="O374" s="13">
        <v>3</v>
      </c>
      <c r="P374" s="4">
        <f>((1/'Método 3'!$M374)+(1/'Método 3'!$N374)+(1/'Método 3'!$O374)-1)</f>
        <v>0.10154173312068049</v>
      </c>
      <c r="Q374" s="4">
        <f>'Método 3'!$M374*(1+'Método 3'!$P374)</f>
        <v>4.1858585858585853</v>
      </c>
      <c r="R374" s="4">
        <f>'Método 3'!$N374*(1+'Método 3'!$P374)</f>
        <v>2.1810526315789471</v>
      </c>
      <c r="S374" s="4">
        <f>'Método 3'!$O374*(1+'Método 3'!$P374)</f>
        <v>3.3046251993620412</v>
      </c>
      <c r="T374" s="4">
        <f>IF('Método 3'!$J374&gt;'Método 3'!$K374,3,IF('Método 3'!$K374='Método 3'!$J374,1,0))</f>
        <v>3</v>
      </c>
      <c r="U374" s="4">
        <f>IF('Método 3'!$J374&lt;'Método 3'!$K374,3,IF('Método 3'!$K374='Método 3'!$J374,1,0))</f>
        <v>0</v>
      </c>
      <c r="V374" s="4">
        <f>(1/'Método 3'!$Q374)*3+(1/'Método 3'!$R374)*1</f>
        <v>1.1751930501930503</v>
      </c>
      <c r="W374" s="4">
        <f>(1/'Método 3'!$S374)*3+(1/'Método 3'!$R374)*1</f>
        <v>1.3663127413127414</v>
      </c>
      <c r="X374" s="4">
        <f>COUNTIF($G$1:G373,G374)+1</f>
        <v>19</v>
      </c>
      <c r="Y374" s="4">
        <f>COUNTIF($H$1:H373,H374)+1</f>
        <v>19</v>
      </c>
      <c r="Z374" s="2">
        <f>IFERROR(AVERAGEIFS($T$1:T373,$G$1:G373,G374,$X$1:X373,"&gt;="&amp;(X374-5)),"")</f>
        <v>2.2000000000000002</v>
      </c>
      <c r="AA374" s="2">
        <f>IFERROR(AVERAGEIFS($U$1:U373,$H$1:H373,H374,$Y$1:Y373,"&gt;="&amp;(Y374-5)),"")</f>
        <v>0.4</v>
      </c>
      <c r="AB374" s="2">
        <f>IFERROR(AVERAGEIFS($V$1:V373,$J$1:J373,J374,$Z$1:Z373,"&gt;="&amp;(Z374-5)),"")</f>
        <v>1.4555477554307834</v>
      </c>
      <c r="AC374" s="2">
        <f>IFERROR(AVERAGEIFS($W$1:W373,$K$1:K373,K374,$AA$1:AA373,"&gt;="&amp;(AA374-5)),"")</f>
        <v>1.0965550819752103</v>
      </c>
      <c r="AD374" s="13">
        <f>Tabela53[[#This Row],[md_exPT_H_6]]-Tabela53[[#This Row],[md_exPT_A_6]]</f>
        <v>0.35899267345557306</v>
      </c>
      <c r="AE374" s="14">
        <f>IF(Tabela53[[#This Row],[HT_Goals_H]]&gt;Tabela53[[#This Row],[HT_Goals_A]],Tabela53[[#This Row],[HT_Odds_H]]-1,-1)</f>
        <v>2.8</v>
      </c>
      <c r="AF374" s="14">
        <f>IF(Tabela53[[#This Row],[HT_Goals_H]]=Tabela53[[#This Row],[HT_Goals_A]],Tabela53[[#This Row],[HT_Odds_H]]-1,-1)</f>
        <v>-1</v>
      </c>
      <c r="AG374" s="14">
        <f>IF(Tabela53[[#This Row],[HT_Goals_H]]&lt;Tabela53[[#This Row],[HT_Goals_A]],Tabela53[[#This Row],[HT_Odds_H]]-1,-1)</f>
        <v>-1</v>
      </c>
      <c r="AH37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74" s="13">
        <f>IF(AND(Tabela53[[#This Row],[Odd_real_HHT]]&gt;2.5,Tabela53[[#This Row],[Odd_real_HHT]]&lt;3.3,Tabela53[[#This Row],[xpPT_H_HT]]&gt;1.39,Tabela53[[#This Row],[xpPT_H_HT]]&lt;1.59),1,0)</f>
        <v>0</v>
      </c>
      <c r="AJ37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4" s="28">
        <f>IF(Tabela53[[#This Row],[Método 1]]=1,0,IF(Tabela53[[#This Row],[dif_xp_H_A]]&lt;=0.354,1,IF(Tabela53[[#This Row],[dif_xp_H_A]]&gt;=0.499,1,0)))</f>
        <v>0</v>
      </c>
      <c r="AL374" s="29">
        <f>IF(AND(Tabela53[[#This Row],[Método_3]]=1,Tabela53[[#This Row],[Pontos_H_HT]]=3),(Tabela53[[#This Row],[HT_Odds_H]]-1),IF(AND(Tabela53[[#This Row],[Método_3]]=1,Tabela53[[#This Row],[Pontos_H_HT]]&lt;&gt;3),(-1),0))</f>
        <v>2.8</v>
      </c>
      <c r="AM374" s="29">
        <f>IF(AND(Tabela53[[#This Row],[dif_xp_H_A]]&gt;0.354,(Tabela53[[#This Row],[dif_xp_H_A]]&lt;0.499)),1,0)</f>
        <v>1</v>
      </c>
    </row>
    <row r="375" spans="1:39" x14ac:dyDescent="0.3">
      <c r="A375" s="25">
        <v>244</v>
      </c>
      <c r="B375" s="26">
        <v>1588824</v>
      </c>
      <c r="C375" s="13" t="s">
        <v>14</v>
      </c>
      <c r="D375" s="13" t="s">
        <v>56</v>
      </c>
      <c r="E375" s="27">
        <v>44807.854166666657</v>
      </c>
      <c r="F375" s="13">
        <v>25</v>
      </c>
      <c r="G375" s="13" t="s">
        <v>17</v>
      </c>
      <c r="H375" s="13" t="s">
        <v>33</v>
      </c>
      <c r="I375" s="13" t="str">
        <f>IF(Tabela53[[#This Row],[HT_Goals_A]]&lt;Tabela53[[#This Row],[HT_Goals_H]],"H",IF(Tabela53[[#This Row],[HT_Goals_A]]=Tabela53[[#This Row],[HT_Goals_H]],"D","A"))</f>
        <v>H</v>
      </c>
      <c r="J375" s="13">
        <v>1</v>
      </c>
      <c r="K375" s="13">
        <v>0</v>
      </c>
      <c r="L375" s="13">
        <v>1</v>
      </c>
      <c r="M375" s="13">
        <v>2.4500000000000002</v>
      </c>
      <c r="N375" s="13">
        <v>2</v>
      </c>
      <c r="O375" s="13">
        <v>4.5999999999999996</v>
      </c>
      <c r="P375" s="4">
        <f>((1/'Método 3'!$M375)+(1/'Método 3'!$N375)+(1/'Método 3'!$O375)-1)</f>
        <v>0.12555456965394862</v>
      </c>
      <c r="Q375" s="4">
        <f>'Método 3'!$M375*(1+'Método 3'!$P375)</f>
        <v>2.7576086956521744</v>
      </c>
      <c r="R375" s="4">
        <f>'Método 3'!$N375*(1+'Método 3'!$P375)</f>
        <v>2.2511091393078972</v>
      </c>
      <c r="S375" s="4">
        <f>'Método 3'!$O375*(1+'Método 3'!$P375)</f>
        <v>5.1775510204081634</v>
      </c>
      <c r="T375" s="4">
        <f>IF('Método 3'!$J375&gt;'Método 3'!$K375,3,IF('Método 3'!$K375='Método 3'!$J375,1,0))</f>
        <v>3</v>
      </c>
      <c r="U375" s="4">
        <f>IF('Método 3'!$J375&lt;'Método 3'!$K375,3,IF('Método 3'!$K375='Método 3'!$J375,1,0))</f>
        <v>0</v>
      </c>
      <c r="V375" s="4">
        <f>(1/'Método 3'!$Q375)*3+(1/'Método 3'!$R375)*1</f>
        <v>1.5321245565628694</v>
      </c>
      <c r="W375" s="4">
        <f>(1/'Método 3'!$S375)*3+(1/'Método 3'!$R375)*1</f>
        <v>1.023649980291683</v>
      </c>
      <c r="X375" s="4">
        <f>COUNTIF($G$1:G374,G375)+1</f>
        <v>20</v>
      </c>
      <c r="Y375" s="4">
        <f>COUNTIF($H$1:H374,H375)+1</f>
        <v>19</v>
      </c>
      <c r="Z375" s="2">
        <f>IFERROR(AVERAGEIFS($T$1:T374,$G$1:G374,G375,$X$1:X374,"&gt;="&amp;(X375-5)),"")</f>
        <v>1.2</v>
      </c>
      <c r="AA375" s="2">
        <f>IFERROR(AVERAGEIFS($U$1:U374,$H$1:H374,H375,$Y$1:Y374,"&gt;="&amp;(Y375-5)),"")</f>
        <v>0.2</v>
      </c>
      <c r="AB375" s="2">
        <f>IFERROR(AVERAGEIFS($V$1:V374,$J$1:J374,J375,$Z$1:Z374,"&gt;="&amp;(Z375-5)),"")</f>
        <v>1.453471053910504</v>
      </c>
      <c r="AC375" s="2">
        <f>IFERROR(AVERAGEIFS($W$1:W374,$K$1:K374,K375,$AA$1:AA374,"&gt;="&amp;(AA375-5)),"")</f>
        <v>1.0977702065668209</v>
      </c>
      <c r="AD375" s="13">
        <f>Tabela53[[#This Row],[md_exPT_H_6]]-Tabela53[[#This Row],[md_exPT_A_6]]</f>
        <v>0.35570084734368312</v>
      </c>
      <c r="AE375" s="14">
        <f>IF(Tabela53[[#This Row],[HT_Goals_H]]&gt;Tabela53[[#This Row],[HT_Goals_A]],Tabela53[[#This Row],[HT_Odds_H]]-1,-1)</f>
        <v>1.4500000000000002</v>
      </c>
      <c r="AF375" s="14">
        <f>IF(Tabela53[[#This Row],[HT_Goals_H]]=Tabela53[[#This Row],[HT_Goals_A]],Tabela53[[#This Row],[HT_Odds_H]]-1,-1)</f>
        <v>-1</v>
      </c>
      <c r="AG375" s="14">
        <f>IF(Tabela53[[#This Row],[HT_Goals_H]]&lt;Tabela53[[#This Row],[HT_Goals_A]],Tabela53[[#This Row],[HT_Odds_H]]-1,-1)</f>
        <v>-1</v>
      </c>
      <c r="AH375" s="20">
        <f>IF(AND(Tabela53[[#This Row],[Método 1]]=1,Tabela53[[#This Row],[Pontos_H_HT]]=3),(Tabela53[[#This Row],[HT_Odds_H]]-1),IF(AND(Tabela53[[#This Row],[Método 1]]=1,Tabela53[[#This Row],[Pontos_H_HT]]&lt;&gt;3),(-1),0))</f>
        <v>1.4500000000000002</v>
      </c>
      <c r="AI375" s="13">
        <f>IF(AND(Tabela53[[#This Row],[Odd_real_HHT]]&gt;2.5,Tabela53[[#This Row],[Odd_real_HHT]]&lt;3.3,Tabela53[[#This Row],[xpPT_H_HT]]&gt;1.39,Tabela53[[#This Row],[xpPT_H_HT]]&lt;1.59),1,0)</f>
        <v>1</v>
      </c>
      <c r="AJ37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5" s="28">
        <f>IF(Tabela53[[#This Row],[Método 1]]=1,0,IF(Tabela53[[#This Row],[dif_xp_H_A]]&lt;=0.354,1,IF(Tabela53[[#This Row],[dif_xp_H_A]]&gt;=0.499,1,0)))</f>
        <v>0</v>
      </c>
      <c r="AL375" s="29">
        <f>IF(AND(Tabela53[[#This Row],[Método_3]]=1,Tabela53[[#This Row],[Pontos_H_HT]]=3),(Tabela53[[#This Row],[HT_Odds_H]]-1),IF(AND(Tabela53[[#This Row],[Método_3]]=1,Tabela53[[#This Row],[Pontos_H_HT]]&lt;&gt;3),(-1),0))</f>
        <v>1.4500000000000002</v>
      </c>
      <c r="AM375" s="29">
        <f>IF(AND(Tabela53[[#This Row],[dif_xp_H_A]]&gt;0.354,(Tabela53[[#This Row],[dif_xp_H_A]]&lt;0.499)),1,0)</f>
        <v>1</v>
      </c>
    </row>
    <row r="376" spans="1:39" x14ac:dyDescent="0.3">
      <c r="A376" s="25">
        <v>245</v>
      </c>
      <c r="B376" s="26">
        <v>1588825</v>
      </c>
      <c r="C376" s="13" t="s">
        <v>14</v>
      </c>
      <c r="D376" s="13" t="s">
        <v>56</v>
      </c>
      <c r="E376" s="27">
        <v>44808.458333333343</v>
      </c>
      <c r="F376" s="13">
        <v>25</v>
      </c>
      <c r="G376" s="13" t="s">
        <v>23</v>
      </c>
      <c r="H376" s="13" t="s">
        <v>58</v>
      </c>
      <c r="I376" s="13" t="str">
        <f>IF(Tabela53[[#This Row],[HT_Goals_A]]&lt;Tabela53[[#This Row],[HT_Goals_H]],"H",IF(Tabela53[[#This Row],[HT_Goals_A]]=Tabela53[[#This Row],[HT_Goals_H]],"D","A"))</f>
        <v>A</v>
      </c>
      <c r="J376" s="13">
        <v>0</v>
      </c>
      <c r="K376" s="13">
        <v>1</v>
      </c>
      <c r="L376" s="13">
        <v>1</v>
      </c>
      <c r="M376" s="13">
        <v>1.93</v>
      </c>
      <c r="N376" s="13">
        <v>2.2999999999999998</v>
      </c>
      <c r="O376" s="13">
        <v>6.5</v>
      </c>
      <c r="P376" s="4">
        <f>((1/'Método 3'!$M376)+(1/'Método 3'!$N376)+(1/'Método 3'!$O376)-1)</f>
        <v>0.10676347756771287</v>
      </c>
      <c r="Q376" s="4">
        <f>'Método 3'!$M376*(1+'Método 3'!$P376)</f>
        <v>2.1360535117056858</v>
      </c>
      <c r="R376" s="4">
        <f>'Método 3'!$N376*(1+'Método 3'!$P376)</f>
        <v>2.5455559984057392</v>
      </c>
      <c r="S376" s="4">
        <f>'Método 3'!$O376*(1+'Método 3'!$P376)</f>
        <v>7.1939626041901334</v>
      </c>
      <c r="T376" s="4">
        <f>IF('Método 3'!$J376&gt;'Método 3'!$K376,3,IF('Método 3'!$K376='Método 3'!$J376,1,0))</f>
        <v>0</v>
      </c>
      <c r="U376" s="4">
        <f>IF('Método 3'!$J376&lt;'Método 3'!$K376,3,IF('Método 3'!$K376='Método 3'!$J376,1,0))</f>
        <v>3</v>
      </c>
      <c r="V376" s="4">
        <f>(1/'Método 3'!$Q376)*3+(1/'Método 3'!$R376)*1</f>
        <v>1.7973006826579818</v>
      </c>
      <c r="W376" s="4">
        <f>(1/'Método 3'!$S376)*3+(1/'Método 3'!$R376)*1</f>
        <v>0.80985783177804227</v>
      </c>
      <c r="X376" s="4">
        <f>COUNTIF($G$1:G375,G376)+1</f>
        <v>19</v>
      </c>
      <c r="Y376" s="4">
        <f>COUNTIF($H$1:H375,H376)+1</f>
        <v>13</v>
      </c>
      <c r="Z376" s="2">
        <f>IFERROR(AVERAGEIFS($T$1:T375,$G$1:G375,G376,$X$1:X375,"&gt;="&amp;(X376-5)),"")</f>
        <v>2.6</v>
      </c>
      <c r="AA376" s="2">
        <f>IFERROR(AVERAGEIFS($U$1:U375,$H$1:H375,H376,$Y$1:Y375,"&gt;="&amp;(Y376-5)),"")</f>
        <v>0.6</v>
      </c>
      <c r="AB376" s="2">
        <f>IFERROR(AVERAGEIFS($V$1:V375,$J$1:J375,J376,$Z$1:Z375,"&gt;="&amp;(Z376-5)),"")</f>
        <v>1.396535694631718</v>
      </c>
      <c r="AC376" s="2">
        <f>IFERROR(AVERAGEIFS($W$1:W375,$K$1:K375,K376,$AA$1:AA375,"&gt;="&amp;(AA376-5)),"")</f>
        <v>1.1412974327680614</v>
      </c>
      <c r="AD376" s="13">
        <f>Tabela53[[#This Row],[md_exPT_H_6]]-Tabela53[[#This Row],[md_exPT_A_6]]</f>
        <v>0.25523826186365661</v>
      </c>
      <c r="AE376" s="14">
        <f>IF(Tabela53[[#This Row],[HT_Goals_H]]&gt;Tabela53[[#This Row],[HT_Goals_A]],Tabela53[[#This Row],[HT_Odds_H]]-1,-1)</f>
        <v>-1</v>
      </c>
      <c r="AF376" s="14">
        <f>IF(Tabela53[[#This Row],[HT_Goals_H]]=Tabela53[[#This Row],[HT_Goals_A]],Tabela53[[#This Row],[HT_Odds_H]]-1,-1)</f>
        <v>-1</v>
      </c>
      <c r="AG376" s="14">
        <f>IF(Tabela53[[#This Row],[HT_Goals_H]]&lt;Tabela53[[#This Row],[HT_Goals_A]],Tabela53[[#This Row],[HT_Odds_H]]-1,-1)</f>
        <v>0.92999999999999994</v>
      </c>
      <c r="AH37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76" s="13">
        <f>IF(AND(Tabela53[[#This Row],[Odd_real_HHT]]&gt;2.5,Tabela53[[#This Row],[Odd_real_HHT]]&lt;3.3,Tabela53[[#This Row],[xpPT_H_HT]]&gt;1.39,Tabela53[[#This Row],[xpPT_H_HT]]&lt;1.59),1,0)</f>
        <v>0</v>
      </c>
      <c r="AJ37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76" s="28">
        <f>IF(Tabela53[[#This Row],[Método 1]]=1,0,IF(Tabela53[[#This Row],[dif_xp_H_A]]&lt;=0.354,1,IF(Tabela53[[#This Row],[dif_xp_H_A]]&gt;=0.499,1,0)))</f>
        <v>1</v>
      </c>
      <c r="AL37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76" s="29">
        <f>IF(AND(Tabela53[[#This Row],[dif_xp_H_A]]&gt;0.354,(Tabela53[[#This Row],[dif_xp_H_A]]&lt;0.499)),1,0)</f>
        <v>0</v>
      </c>
    </row>
    <row r="377" spans="1:39" x14ac:dyDescent="0.3">
      <c r="A377" s="25">
        <v>246</v>
      </c>
      <c r="B377" s="26">
        <v>1588827</v>
      </c>
      <c r="C377" s="13" t="s">
        <v>14</v>
      </c>
      <c r="D377" s="13" t="s">
        <v>56</v>
      </c>
      <c r="E377" s="27">
        <v>44808.666666666657</v>
      </c>
      <c r="F377" s="13">
        <v>25</v>
      </c>
      <c r="G377" s="13" t="s">
        <v>24</v>
      </c>
      <c r="H377" s="13" t="s">
        <v>30</v>
      </c>
      <c r="I377" s="13" t="str">
        <f>IF(Tabela53[[#This Row],[HT_Goals_A]]&lt;Tabela53[[#This Row],[HT_Goals_H]],"H",IF(Tabela53[[#This Row],[HT_Goals_A]]=Tabela53[[#This Row],[HT_Goals_H]],"D","A"))</f>
        <v>H</v>
      </c>
      <c r="J377" s="13">
        <v>2</v>
      </c>
      <c r="K377" s="13">
        <v>1</v>
      </c>
      <c r="L377" s="13">
        <v>3</v>
      </c>
      <c r="M377" s="13">
        <v>2.85</v>
      </c>
      <c r="N377" s="13">
        <v>1.95</v>
      </c>
      <c r="O377" s="13">
        <v>4</v>
      </c>
      <c r="P377" s="4">
        <f>((1/'Método 3'!$M377)+(1/'Método 3'!$N377)+(1/'Método 3'!$O377)-1)</f>
        <v>0.11369770580296912</v>
      </c>
      <c r="Q377" s="4">
        <f>'Método 3'!$M377*(1+'Método 3'!$P377)</f>
        <v>3.174038461538462</v>
      </c>
      <c r="R377" s="4">
        <f>'Método 3'!$N377*(1+'Método 3'!$P377)</f>
        <v>2.1717105263157896</v>
      </c>
      <c r="S377" s="4">
        <f>'Método 3'!$O377*(1+'Método 3'!$P377)</f>
        <v>4.4547908232118765</v>
      </c>
      <c r="T377" s="4">
        <f>IF('Método 3'!$J377&gt;'Método 3'!$K377,3,IF('Método 3'!$K377='Método 3'!$J377,1,0))</f>
        <v>3</v>
      </c>
      <c r="U377" s="4">
        <f>IF('Método 3'!$J377&lt;'Método 3'!$K377,3,IF('Método 3'!$K377='Método 3'!$J377,1,0))</f>
        <v>0</v>
      </c>
      <c r="V377" s="4">
        <f>(1/'Método 3'!$Q377)*3+(1/'Método 3'!$R377)*1</f>
        <v>1.4056346561647983</v>
      </c>
      <c r="W377" s="4">
        <f>(1/'Método 3'!$S377)*3+(1/'Método 3'!$R377)*1</f>
        <v>1.1338988185398362</v>
      </c>
      <c r="X377" s="4">
        <f>COUNTIF($G$1:G376,G377)+1</f>
        <v>19</v>
      </c>
      <c r="Y377" s="4">
        <f>COUNTIF($H$1:H376,H377)+1</f>
        <v>20</v>
      </c>
      <c r="Z377" s="2">
        <f>IFERROR(AVERAGEIFS($T$1:T376,$G$1:G376,G377,$X$1:X376,"&gt;="&amp;(X377-5)),"")</f>
        <v>2.2000000000000002</v>
      </c>
      <c r="AA377" s="2">
        <f>IFERROR(AVERAGEIFS($U$1:U376,$H$1:H376,H377,$Y$1:Y376,"&gt;="&amp;(Y377-5)),"")</f>
        <v>0.6</v>
      </c>
      <c r="AB377" s="2">
        <f>IFERROR(AVERAGEIFS($V$1:V376,$J$1:J376,J377,$Z$1:Z376,"&gt;="&amp;(Z377-5)),"")</f>
        <v>1.5456543753814975</v>
      </c>
      <c r="AC377" s="2">
        <f>IFERROR(AVERAGEIFS($W$1:W376,$K$1:K376,K377,$AA$1:AA376,"&gt;="&amp;(AA377-5)),"")</f>
        <v>1.1382843454863341</v>
      </c>
      <c r="AD377" s="13">
        <f>Tabela53[[#This Row],[md_exPT_H_6]]-Tabela53[[#This Row],[md_exPT_A_6]]</f>
        <v>0.40737002989516347</v>
      </c>
      <c r="AE377" s="14">
        <f>IF(Tabela53[[#This Row],[HT_Goals_H]]&gt;Tabela53[[#This Row],[HT_Goals_A]],Tabela53[[#This Row],[HT_Odds_H]]-1,-1)</f>
        <v>1.85</v>
      </c>
      <c r="AF377" s="14">
        <f>IF(Tabela53[[#This Row],[HT_Goals_H]]=Tabela53[[#This Row],[HT_Goals_A]],Tabela53[[#This Row],[HT_Odds_H]]-1,-1)</f>
        <v>-1</v>
      </c>
      <c r="AG377" s="14">
        <f>IF(Tabela53[[#This Row],[HT_Goals_H]]&lt;Tabela53[[#This Row],[HT_Goals_A]],Tabela53[[#This Row],[HT_Odds_H]]-1,-1)</f>
        <v>-1</v>
      </c>
      <c r="AH377" s="20">
        <f>IF(AND(Tabela53[[#This Row],[Método 1]]=1,Tabela53[[#This Row],[Pontos_H_HT]]=3),(Tabela53[[#This Row],[HT_Odds_H]]-1),IF(AND(Tabela53[[#This Row],[Método 1]]=1,Tabela53[[#This Row],[Pontos_H_HT]]&lt;&gt;3),(-1),0))</f>
        <v>1.85</v>
      </c>
      <c r="AI377" s="13">
        <f>IF(AND(Tabela53[[#This Row],[Odd_real_HHT]]&gt;2.5,Tabela53[[#This Row],[Odd_real_HHT]]&lt;3.3,Tabela53[[#This Row],[xpPT_H_HT]]&gt;1.39,Tabela53[[#This Row],[xpPT_H_HT]]&lt;1.59),1,0)</f>
        <v>1</v>
      </c>
      <c r="AJ37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7" s="28">
        <f>IF(Tabela53[[#This Row],[Método 1]]=1,0,IF(Tabela53[[#This Row],[dif_xp_H_A]]&lt;=0.354,1,IF(Tabela53[[#This Row],[dif_xp_H_A]]&gt;=0.499,1,0)))</f>
        <v>0</v>
      </c>
      <c r="AL377" s="29">
        <f>IF(AND(Tabela53[[#This Row],[Método_3]]=1,Tabela53[[#This Row],[Pontos_H_HT]]=3),(Tabela53[[#This Row],[HT_Odds_H]]-1),IF(AND(Tabela53[[#This Row],[Método_3]]=1,Tabela53[[#This Row],[Pontos_H_HT]]&lt;&gt;3),(-1),0))</f>
        <v>1.85</v>
      </c>
      <c r="AM377" s="29">
        <f>IF(AND(Tabela53[[#This Row],[dif_xp_H_A]]&gt;0.354,(Tabela53[[#This Row],[dif_xp_H_A]]&lt;0.499)),1,0)</f>
        <v>1</v>
      </c>
    </row>
    <row r="378" spans="1:39" x14ac:dyDescent="0.3">
      <c r="A378" s="25">
        <v>247</v>
      </c>
      <c r="B378" s="26">
        <v>1588830</v>
      </c>
      <c r="C378" s="13" t="s">
        <v>14</v>
      </c>
      <c r="D378" s="13" t="s">
        <v>56</v>
      </c>
      <c r="E378" s="27">
        <v>44808.666666666657</v>
      </c>
      <c r="F378" s="13">
        <v>25</v>
      </c>
      <c r="G378" s="13" t="s">
        <v>21</v>
      </c>
      <c r="H378" s="13" t="s">
        <v>18</v>
      </c>
      <c r="I378" s="13" t="str">
        <f>IF(Tabela53[[#This Row],[HT_Goals_A]]&lt;Tabela53[[#This Row],[HT_Goals_H]],"H",IF(Tabela53[[#This Row],[HT_Goals_A]]=Tabela53[[#This Row],[HT_Goals_H]],"D","A"))</f>
        <v>A</v>
      </c>
      <c r="J378" s="13">
        <v>0</v>
      </c>
      <c r="K378" s="13">
        <v>2</v>
      </c>
      <c r="L378" s="13">
        <v>2</v>
      </c>
      <c r="M378" s="13">
        <v>2.4</v>
      </c>
      <c r="N378" s="13">
        <v>2</v>
      </c>
      <c r="O378" s="13">
        <v>5</v>
      </c>
      <c r="P378" s="4">
        <f>((1/'Método 3'!$M378)+(1/'Método 3'!$N378)+(1/'Método 3'!$O378)-1)</f>
        <v>0.1166666666666667</v>
      </c>
      <c r="Q378" s="4">
        <f>'Método 3'!$M378*(1+'Método 3'!$P378)</f>
        <v>2.68</v>
      </c>
      <c r="R378" s="4">
        <f>'Método 3'!$N378*(1+'Método 3'!$P378)</f>
        <v>2.2333333333333334</v>
      </c>
      <c r="S378" s="4">
        <f>'Método 3'!$O378*(1+'Método 3'!$P378)</f>
        <v>5.5833333333333339</v>
      </c>
      <c r="T378" s="4">
        <f>IF('Método 3'!$J378&gt;'Método 3'!$K378,3,IF('Método 3'!$K378='Método 3'!$J378,1,0))</f>
        <v>0</v>
      </c>
      <c r="U378" s="4">
        <f>IF('Método 3'!$J378&lt;'Método 3'!$K378,3,IF('Método 3'!$K378='Método 3'!$J378,1,0))</f>
        <v>3</v>
      </c>
      <c r="V378" s="4">
        <f>(1/'Método 3'!$Q378)*3+(1/'Método 3'!$R378)*1</f>
        <v>1.5671641791044775</v>
      </c>
      <c r="W378" s="4">
        <f>(1/'Método 3'!$S378)*3+(1/'Método 3'!$R378)*1</f>
        <v>0.9850746268656716</v>
      </c>
      <c r="X378" s="4">
        <f>COUNTIF($G$1:G377,G378)+1</f>
        <v>19</v>
      </c>
      <c r="Y378" s="4">
        <f>COUNTIF($H$1:H377,H378)+1</f>
        <v>19</v>
      </c>
      <c r="Z378" s="2">
        <f>IFERROR(AVERAGEIFS($T$1:T377,$G$1:G377,G378,$X$1:X377,"&gt;="&amp;(X378-5)),"")</f>
        <v>1.8</v>
      </c>
      <c r="AA378" s="2">
        <f>IFERROR(AVERAGEIFS($U$1:U377,$H$1:H377,H378,$Y$1:Y377,"&gt;="&amp;(Y378-5)),"")</f>
        <v>0.2</v>
      </c>
      <c r="AB378" s="2">
        <f>IFERROR(AVERAGEIFS($V$1:V377,$J$1:J377,J378,$Z$1:Z377,"&gt;="&amp;(Z378-5)),"")</f>
        <v>1.3989499415475388</v>
      </c>
      <c r="AC378" s="2">
        <f>IFERROR(AVERAGEIFS($W$1:W377,$K$1:K377,K378,$AA$1:AA377,"&gt;="&amp;(AA378-5)),"")</f>
        <v>1.1804602823569537</v>
      </c>
      <c r="AD378" s="13">
        <f>Tabela53[[#This Row],[md_exPT_H_6]]-Tabela53[[#This Row],[md_exPT_A_6]]</f>
        <v>0.21848965919058516</v>
      </c>
      <c r="AE378" s="14">
        <f>IF(Tabela53[[#This Row],[HT_Goals_H]]&gt;Tabela53[[#This Row],[HT_Goals_A]],Tabela53[[#This Row],[HT_Odds_H]]-1,-1)</f>
        <v>-1</v>
      </c>
      <c r="AF378" s="14">
        <f>IF(Tabela53[[#This Row],[HT_Goals_H]]=Tabela53[[#This Row],[HT_Goals_A]],Tabela53[[#This Row],[HT_Odds_H]]-1,-1)</f>
        <v>-1</v>
      </c>
      <c r="AG378" s="14">
        <f>IF(Tabela53[[#This Row],[HT_Goals_H]]&lt;Tabela53[[#This Row],[HT_Goals_A]],Tabela53[[#This Row],[HT_Odds_H]]-1,-1)</f>
        <v>1.4</v>
      </c>
      <c r="AH378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78" s="13">
        <f>IF(AND(Tabela53[[#This Row],[Odd_real_HHT]]&gt;2.5,Tabela53[[#This Row],[Odd_real_HHT]]&lt;3.3,Tabela53[[#This Row],[xpPT_H_HT]]&gt;1.39,Tabela53[[#This Row],[xpPT_H_HT]]&lt;1.59),1,0)</f>
        <v>1</v>
      </c>
      <c r="AJ37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78" s="28">
        <f>IF(Tabela53[[#This Row],[Método 1]]=1,0,IF(Tabela53[[#This Row],[dif_xp_H_A]]&lt;=0.354,1,IF(Tabela53[[#This Row],[dif_xp_H_A]]&gt;=0.499,1,0)))</f>
        <v>0</v>
      </c>
      <c r="AL37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78" s="29">
        <f>IF(AND(Tabela53[[#This Row],[dif_xp_H_A]]&gt;0.354,(Tabela53[[#This Row],[dif_xp_H_A]]&lt;0.499)),1,0)</f>
        <v>0</v>
      </c>
    </row>
    <row r="379" spans="1:39" x14ac:dyDescent="0.3">
      <c r="A379" s="25">
        <v>248</v>
      </c>
      <c r="B379" s="26">
        <v>1588831</v>
      </c>
      <c r="C379" s="13" t="s">
        <v>14</v>
      </c>
      <c r="D379" s="13" t="s">
        <v>56</v>
      </c>
      <c r="E379" s="27">
        <v>44808.75</v>
      </c>
      <c r="F379" s="13">
        <v>25</v>
      </c>
      <c r="G379" s="13" t="s">
        <v>57</v>
      </c>
      <c r="H379" s="13" t="s">
        <v>22</v>
      </c>
      <c r="I379" s="13" t="str">
        <f>IF(Tabela53[[#This Row],[HT_Goals_A]]&lt;Tabela53[[#This Row],[HT_Goals_H]],"H",IF(Tabela53[[#This Row],[HT_Goals_A]]=Tabela53[[#This Row],[HT_Goals_H]],"D","A"))</f>
        <v>A</v>
      </c>
      <c r="J379" s="13">
        <v>0</v>
      </c>
      <c r="K379" s="13">
        <v>1</v>
      </c>
      <c r="L379" s="13">
        <v>1</v>
      </c>
      <c r="M379" s="13">
        <v>4.5</v>
      </c>
      <c r="N379" s="13">
        <v>2.1</v>
      </c>
      <c r="O379" s="13">
        <v>2.4500000000000002</v>
      </c>
      <c r="P379" s="4">
        <f>((1/'Método 3'!$M379)+(1/'Método 3'!$N379)+(1/'Método 3'!$O379)-1)</f>
        <v>0.10657596371882083</v>
      </c>
      <c r="Q379" s="4">
        <f>'Método 3'!$M379*(1+'Método 3'!$P379)</f>
        <v>4.9795918367346941</v>
      </c>
      <c r="R379" s="4">
        <f>'Método 3'!$N379*(1+'Método 3'!$P379)</f>
        <v>2.323809523809524</v>
      </c>
      <c r="S379" s="4">
        <f>'Método 3'!$O379*(1+'Método 3'!$P379)</f>
        <v>2.7111111111111112</v>
      </c>
      <c r="T379" s="4">
        <f>IF('Método 3'!$J379&gt;'Método 3'!$K379,3,IF('Método 3'!$K379='Método 3'!$J379,1,0))</f>
        <v>0</v>
      </c>
      <c r="U379" s="4">
        <f>IF('Método 3'!$J379&lt;'Método 3'!$K379,3,IF('Método 3'!$K379='Método 3'!$J379,1,0))</f>
        <v>3</v>
      </c>
      <c r="V379" s="4">
        <f>(1/'Método 3'!$Q379)*3+(1/'Método 3'!$R379)*1</f>
        <v>1.0327868852459017</v>
      </c>
      <c r="W379" s="4">
        <f>(1/'Método 3'!$S379)*3+(1/'Método 3'!$R379)*1</f>
        <v>1.5368852459016393</v>
      </c>
      <c r="X379" s="4">
        <f>COUNTIF($G$1:G378,G379)+1</f>
        <v>13</v>
      </c>
      <c r="Y379" s="4">
        <f>COUNTIF($H$1:H378,H379)+1</f>
        <v>20</v>
      </c>
      <c r="Z379" s="2">
        <f>IFERROR(AVERAGEIFS($T$1:T378,$G$1:G378,G379,$X$1:X378,"&gt;="&amp;(X379-5)),"")</f>
        <v>1.2</v>
      </c>
      <c r="AA379" s="2">
        <f>IFERROR(AVERAGEIFS($U$1:U378,$H$1:H378,H379,$Y$1:Y378,"&gt;="&amp;(Y379-5)),"")</f>
        <v>0.8</v>
      </c>
      <c r="AB379" s="2">
        <f>IFERROR(AVERAGEIFS($V$1:V378,$J$1:J378,J379,$Z$1:Z378,"&gt;="&amp;(Z379-5)),"")</f>
        <v>1.3999572124311133</v>
      </c>
      <c r="AC379" s="2">
        <f>IFERROR(AVERAGEIFS($W$1:W378,$K$1:K378,K379,$AA$1:AA378,"&gt;="&amp;(AA379-5)),"")</f>
        <v>1.1382448362345639</v>
      </c>
      <c r="AD379" s="13">
        <f>Tabela53[[#This Row],[md_exPT_H_6]]-Tabela53[[#This Row],[md_exPT_A_6]]</f>
        <v>0.26171237619654941</v>
      </c>
      <c r="AE379" s="14">
        <f>IF(Tabela53[[#This Row],[HT_Goals_H]]&gt;Tabela53[[#This Row],[HT_Goals_A]],Tabela53[[#This Row],[HT_Odds_H]]-1,-1)</f>
        <v>-1</v>
      </c>
      <c r="AF379" s="14">
        <f>IF(Tabela53[[#This Row],[HT_Goals_H]]=Tabela53[[#This Row],[HT_Goals_A]],Tabela53[[#This Row],[HT_Odds_H]]-1,-1)</f>
        <v>-1</v>
      </c>
      <c r="AG379" s="14">
        <f>IF(Tabela53[[#This Row],[HT_Goals_H]]&lt;Tabela53[[#This Row],[HT_Goals_A]],Tabela53[[#This Row],[HT_Odds_H]]-1,-1)</f>
        <v>3.5</v>
      </c>
      <c r="AH37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79" s="13">
        <f>IF(AND(Tabela53[[#This Row],[Odd_real_HHT]]&gt;2.5,Tabela53[[#This Row],[Odd_real_HHT]]&lt;3.3,Tabela53[[#This Row],[xpPT_H_HT]]&gt;1.39,Tabela53[[#This Row],[xpPT_H_HT]]&lt;1.59),1,0)</f>
        <v>0</v>
      </c>
      <c r="AJ379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79" s="28">
        <f>IF(Tabela53[[#This Row],[Método 1]]=1,0,IF(Tabela53[[#This Row],[dif_xp_H_A]]&lt;=0.354,1,IF(Tabela53[[#This Row],[dif_xp_H_A]]&gt;=0.499,1,0)))</f>
        <v>1</v>
      </c>
      <c r="AL37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79" s="29">
        <f>IF(AND(Tabela53[[#This Row],[dif_xp_H_A]]&gt;0.354,(Tabela53[[#This Row],[dif_xp_H_A]]&lt;0.499)),1,0)</f>
        <v>0</v>
      </c>
    </row>
    <row r="380" spans="1:39" x14ac:dyDescent="0.3">
      <c r="A380" s="25">
        <v>249</v>
      </c>
      <c r="B380" s="26">
        <v>1588832</v>
      </c>
      <c r="C380" s="13" t="s">
        <v>14</v>
      </c>
      <c r="D380" s="13" t="s">
        <v>56</v>
      </c>
      <c r="E380" s="27">
        <v>44808.791666666657</v>
      </c>
      <c r="F380" s="13">
        <v>25</v>
      </c>
      <c r="G380" s="13" t="s">
        <v>27</v>
      </c>
      <c r="H380" s="13" t="s">
        <v>28</v>
      </c>
      <c r="I380" s="13" t="str">
        <f>IF(Tabela53[[#This Row],[HT_Goals_A]]&lt;Tabela53[[#This Row],[HT_Goals_H]],"H",IF(Tabela53[[#This Row],[HT_Goals_A]]=Tabela53[[#This Row],[HT_Goals_H]],"D","A"))</f>
        <v>H</v>
      </c>
      <c r="J380" s="13">
        <v>1</v>
      </c>
      <c r="K380" s="13">
        <v>0</v>
      </c>
      <c r="L380" s="13">
        <v>1</v>
      </c>
      <c r="M380" s="13">
        <v>3.6</v>
      </c>
      <c r="N380" s="13">
        <v>1.91</v>
      </c>
      <c r="O380" s="13">
        <v>3.1</v>
      </c>
      <c r="P380" s="4">
        <f>((1/'Método 3'!$M380)+(1/'Método 3'!$N380)+(1/'Método 3'!$O380)-1)</f>
        <v>0.12391863236315181</v>
      </c>
      <c r="Q380" s="4">
        <f>'Método 3'!$M380*(1+'Método 3'!$P380)</f>
        <v>4.0461070765073464</v>
      </c>
      <c r="R380" s="4">
        <f>'Método 3'!$N380*(1+'Método 3'!$P380)</f>
        <v>2.14668458781362</v>
      </c>
      <c r="S380" s="4">
        <f>'Método 3'!$O380*(1+'Método 3'!$P380)</f>
        <v>3.4841477603257709</v>
      </c>
      <c r="T380" s="4">
        <f>IF('Método 3'!$J380&gt;'Método 3'!$K380,3,IF('Método 3'!$K380='Método 3'!$J380,1,0))</f>
        <v>3</v>
      </c>
      <c r="U380" s="4">
        <f>IF('Método 3'!$J380&lt;'Método 3'!$K380,3,IF('Método 3'!$K380='Método 3'!$J380,1,0))</f>
        <v>0</v>
      </c>
      <c r="V380" s="4">
        <f>(1/'Método 3'!$Q380)*3+(1/'Método 3'!$R380)*1</f>
        <v>1.2072880577701717</v>
      </c>
      <c r="W380" s="4">
        <f>(1/'Método 3'!$S380)*3+(1/'Método 3'!$R380)*1</f>
        <v>1.3268773218683474</v>
      </c>
      <c r="X380" s="4">
        <f>COUNTIF($G$1:G379,G380)+1</f>
        <v>19</v>
      </c>
      <c r="Y380" s="4">
        <f>COUNTIF($H$1:H379,H380)+1</f>
        <v>19</v>
      </c>
      <c r="Z380" s="2">
        <f>IFERROR(AVERAGEIFS($T$1:T379,$G$1:G379,G380,$X$1:X379,"&gt;="&amp;(X380-5)),"")</f>
        <v>1.6</v>
      </c>
      <c r="AA380" s="2">
        <f>IFERROR(AVERAGEIFS($U$1:U379,$H$1:H379,H380,$Y$1:Y379,"&gt;="&amp;(Y380-5)),"")</f>
        <v>0.6</v>
      </c>
      <c r="AB380" s="2">
        <f>IFERROR(AVERAGEIFS($V$1:V379,$J$1:J379,J380,$Z$1:Z379,"&gt;="&amp;(Z380-5)),"")</f>
        <v>1.4540493884888304</v>
      </c>
      <c r="AC380" s="2">
        <f>IFERROR(AVERAGEIFS($W$1:W379,$K$1:K379,K380,$AA$1:AA379,"&gt;="&amp;(AA380-5)),"")</f>
        <v>1.09743782887052</v>
      </c>
      <c r="AD380" s="13">
        <f>Tabela53[[#This Row],[md_exPT_H_6]]-Tabela53[[#This Row],[md_exPT_A_6]]</f>
        <v>0.35661155961831037</v>
      </c>
      <c r="AE380" s="14">
        <f>IF(Tabela53[[#This Row],[HT_Goals_H]]&gt;Tabela53[[#This Row],[HT_Goals_A]],Tabela53[[#This Row],[HT_Odds_H]]-1,-1)</f>
        <v>2.6</v>
      </c>
      <c r="AF380" s="14">
        <f>IF(Tabela53[[#This Row],[HT_Goals_H]]=Tabela53[[#This Row],[HT_Goals_A]],Tabela53[[#This Row],[HT_Odds_H]]-1,-1)</f>
        <v>-1</v>
      </c>
      <c r="AG380" s="14">
        <f>IF(Tabela53[[#This Row],[HT_Goals_H]]&lt;Tabela53[[#This Row],[HT_Goals_A]],Tabela53[[#This Row],[HT_Odds_H]]-1,-1)</f>
        <v>-1</v>
      </c>
      <c r="AH38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0" s="13">
        <f>IF(AND(Tabela53[[#This Row],[Odd_real_HHT]]&gt;2.5,Tabela53[[#This Row],[Odd_real_HHT]]&lt;3.3,Tabela53[[#This Row],[xpPT_H_HT]]&gt;1.39,Tabela53[[#This Row],[xpPT_H_HT]]&lt;1.59),1,0)</f>
        <v>0</v>
      </c>
      <c r="AJ38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0" s="28">
        <f>IF(Tabela53[[#This Row],[Método 1]]=1,0,IF(Tabela53[[#This Row],[dif_xp_H_A]]&lt;=0.354,1,IF(Tabela53[[#This Row],[dif_xp_H_A]]&gt;=0.499,1,0)))</f>
        <v>0</v>
      </c>
      <c r="AL380" s="29">
        <f>IF(AND(Tabela53[[#This Row],[Método_3]]=1,Tabela53[[#This Row],[Pontos_H_HT]]=3),(Tabela53[[#This Row],[HT_Odds_H]]-1),IF(AND(Tabela53[[#This Row],[Método_3]]=1,Tabela53[[#This Row],[Pontos_H_HT]]&lt;&gt;3),(-1),0))</f>
        <v>2.6</v>
      </c>
      <c r="AM380" s="29">
        <f>IF(AND(Tabela53[[#This Row],[dif_xp_H_A]]&gt;0.354,(Tabela53[[#This Row],[dif_xp_H_A]]&lt;0.499)),1,0)</f>
        <v>1</v>
      </c>
    </row>
    <row r="381" spans="1:39" x14ac:dyDescent="0.3">
      <c r="A381" s="25">
        <v>250</v>
      </c>
      <c r="B381" s="26">
        <v>1588828</v>
      </c>
      <c r="C381" s="13" t="s">
        <v>14</v>
      </c>
      <c r="D381" s="13" t="s">
        <v>56</v>
      </c>
      <c r="E381" s="27">
        <v>44809.833333333343</v>
      </c>
      <c r="F381" s="13">
        <v>25</v>
      </c>
      <c r="G381" s="13" t="s">
        <v>31</v>
      </c>
      <c r="H381" s="13" t="s">
        <v>34</v>
      </c>
      <c r="I381" s="13" t="str">
        <f>IF(Tabela53[[#This Row],[HT_Goals_A]]&lt;Tabela53[[#This Row],[HT_Goals_H]],"H",IF(Tabela53[[#This Row],[HT_Goals_A]]=Tabela53[[#This Row],[HT_Goals_H]],"D","A"))</f>
        <v>A</v>
      </c>
      <c r="J381" s="13">
        <v>0</v>
      </c>
      <c r="K381" s="13">
        <v>1</v>
      </c>
      <c r="L381" s="13">
        <v>1</v>
      </c>
      <c r="M381" s="13">
        <v>2.2999999999999998</v>
      </c>
      <c r="N381" s="13">
        <v>2.0499999999999998</v>
      </c>
      <c r="O381" s="13">
        <v>5</v>
      </c>
      <c r="P381" s="4">
        <f>((1/'Método 3'!$M381)+(1/'Método 3'!$N381)+(1/'Método 3'!$O381)-1)</f>
        <v>0.12258748674443276</v>
      </c>
      <c r="Q381" s="4">
        <f>'Método 3'!$M381*(1+'Método 3'!$P381)</f>
        <v>2.5819512195121952</v>
      </c>
      <c r="R381" s="4">
        <f>'Método 3'!$N381*(1+'Método 3'!$P381)</f>
        <v>2.3013043478260871</v>
      </c>
      <c r="S381" s="4">
        <f>'Método 3'!$O381*(1+'Método 3'!$P381)</f>
        <v>5.6129374337221636</v>
      </c>
      <c r="T381" s="4">
        <f>IF('Método 3'!$J381&gt;'Método 3'!$K381,3,IF('Método 3'!$K381='Método 3'!$J381,1,0))</f>
        <v>0</v>
      </c>
      <c r="U381" s="4">
        <f>IF('Método 3'!$J381&lt;'Método 3'!$K381,3,IF('Método 3'!$K381='Método 3'!$J381,1,0))</f>
        <v>3</v>
      </c>
      <c r="V381" s="4">
        <f>(1/'Método 3'!$Q381)*3+(1/'Método 3'!$R381)*1</f>
        <v>1.5964481390515775</v>
      </c>
      <c r="W381" s="4">
        <f>(1/'Método 3'!$S381)*3+(1/'Método 3'!$R381)*1</f>
        <v>0.96901568108822966</v>
      </c>
      <c r="X381" s="4">
        <f>COUNTIF($G$1:G380,G381)+1</f>
        <v>20</v>
      </c>
      <c r="Y381" s="4">
        <f>COUNTIF($H$1:H380,H381)+1</f>
        <v>20</v>
      </c>
      <c r="Z381" s="2">
        <f>IFERROR(AVERAGEIFS($T$1:T380,$G$1:G380,G381,$X$1:X380,"&gt;="&amp;(X381-5)),"")</f>
        <v>2</v>
      </c>
      <c r="AA381" s="2">
        <f>IFERROR(AVERAGEIFS($U$1:U380,$H$1:H380,H381,$Y$1:Y380,"&gt;="&amp;(Y381-5)),"")</f>
        <v>0.8</v>
      </c>
      <c r="AB381" s="2">
        <f>IFERROR(AVERAGEIFS($V$1:V380,$J$1:J380,J381,$Z$1:Z380,"&gt;="&amp;(Z381-5)),"")</f>
        <v>1.3977716747692965</v>
      </c>
      <c r="AC381" s="2">
        <f>IFERROR(AVERAGEIFS($W$1:W380,$K$1:K380,K381,$AA$1:AA380,"&gt;="&amp;(AA381-5)),"")</f>
        <v>1.1418041256065912</v>
      </c>
      <c r="AD381" s="13">
        <f>Tabela53[[#This Row],[md_exPT_H_6]]-Tabela53[[#This Row],[md_exPT_A_6]]</f>
        <v>0.25596754916270537</v>
      </c>
      <c r="AE381" s="14">
        <f>IF(Tabela53[[#This Row],[HT_Goals_H]]&gt;Tabela53[[#This Row],[HT_Goals_A]],Tabela53[[#This Row],[HT_Odds_H]]-1,-1)</f>
        <v>-1</v>
      </c>
      <c r="AF381" s="14">
        <f>IF(Tabela53[[#This Row],[HT_Goals_H]]=Tabela53[[#This Row],[HT_Goals_A]],Tabela53[[#This Row],[HT_Odds_H]]-1,-1)</f>
        <v>-1</v>
      </c>
      <c r="AG381" s="14">
        <f>IF(Tabela53[[#This Row],[HT_Goals_H]]&lt;Tabela53[[#This Row],[HT_Goals_A]],Tabela53[[#This Row],[HT_Odds_H]]-1,-1)</f>
        <v>1.2999999999999998</v>
      </c>
      <c r="AH38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1" s="13">
        <f>IF(AND(Tabela53[[#This Row],[Odd_real_HHT]]&gt;2.5,Tabela53[[#This Row],[Odd_real_HHT]]&lt;3.3,Tabela53[[#This Row],[xpPT_H_HT]]&gt;1.39,Tabela53[[#This Row],[xpPT_H_HT]]&lt;1.59),1,0)</f>
        <v>0</v>
      </c>
      <c r="AJ38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81" s="28">
        <f>IF(Tabela53[[#This Row],[Método 1]]=1,0,IF(Tabela53[[#This Row],[dif_xp_H_A]]&lt;=0.354,1,IF(Tabela53[[#This Row],[dif_xp_H_A]]&gt;=0.499,1,0)))</f>
        <v>1</v>
      </c>
      <c r="AL38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81" s="29">
        <f>IF(AND(Tabela53[[#This Row],[dif_xp_H_A]]&gt;0.354,(Tabela53[[#This Row],[dif_xp_H_A]]&lt;0.499)),1,0)</f>
        <v>0</v>
      </c>
    </row>
    <row r="382" spans="1:39" x14ac:dyDescent="0.3">
      <c r="A382" s="25">
        <v>251</v>
      </c>
      <c r="B382" s="26">
        <v>1588834</v>
      </c>
      <c r="C382" s="13" t="s">
        <v>14</v>
      </c>
      <c r="D382" s="13" t="s">
        <v>56</v>
      </c>
      <c r="E382" s="27">
        <v>44811.708333333343</v>
      </c>
      <c r="F382" s="13">
        <v>26</v>
      </c>
      <c r="G382" s="13" t="s">
        <v>22</v>
      </c>
      <c r="H382" s="13" t="s">
        <v>19</v>
      </c>
      <c r="I382" s="13" t="str">
        <f>IF(Tabela53[[#This Row],[HT_Goals_A]]&lt;Tabela53[[#This Row],[HT_Goals_H]],"H",IF(Tabela53[[#This Row],[HT_Goals_A]]=Tabela53[[#This Row],[HT_Goals_H]],"D","A"))</f>
        <v>D</v>
      </c>
      <c r="J382" s="13">
        <v>1</v>
      </c>
      <c r="K382" s="13">
        <v>1</v>
      </c>
      <c r="L382" s="13">
        <v>2</v>
      </c>
      <c r="M382" s="13">
        <v>2.1</v>
      </c>
      <c r="N382" s="13">
        <v>2.15</v>
      </c>
      <c r="O382" s="13">
        <v>5.75</v>
      </c>
      <c r="P382" s="4">
        <f>((1/'Método 3'!$M382)+(1/'Método 3'!$N382)+(1/'Método 3'!$O382)-1)</f>
        <v>0.11521979873850441</v>
      </c>
      <c r="Q382" s="4">
        <f>'Método 3'!$M382*(1+'Método 3'!$P382)</f>
        <v>2.3419615773508595</v>
      </c>
      <c r="R382" s="4">
        <f>'Método 3'!$N382*(1+'Método 3'!$P382)</f>
        <v>2.3977225672877842</v>
      </c>
      <c r="S382" s="4">
        <f>'Método 3'!$O382*(1+'Método 3'!$P382)</f>
        <v>6.4125138427464003</v>
      </c>
      <c r="T382" s="4">
        <f>IF('Método 3'!$J382&gt;'Método 3'!$K382,3,IF('Método 3'!$K382='Método 3'!$J382,1,0))</f>
        <v>1</v>
      </c>
      <c r="U382" s="4">
        <f>IF('Método 3'!$J382&lt;'Método 3'!$K382,3,IF('Método 3'!$K382='Método 3'!$J382,1,0))</f>
        <v>1</v>
      </c>
      <c r="V382" s="4">
        <f>(1/'Método 3'!$Q382)*3+(1/'Método 3'!$R382)*1</f>
        <v>1.698039892928072</v>
      </c>
      <c r="W382" s="4">
        <f>(1/'Método 3'!$S382)*3+(1/'Método 3'!$R382)*1</f>
        <v>0.88489767722994572</v>
      </c>
      <c r="X382" s="4">
        <f>COUNTIF($G$1:G381,G382)+1</f>
        <v>19</v>
      </c>
      <c r="Y382" s="4">
        <f>COUNTIF($H$1:H381,H382)+1</f>
        <v>19</v>
      </c>
      <c r="Z382" s="2">
        <f>IFERROR(AVERAGEIFS($T$1:T381,$G$1:G381,G382,$X$1:X381,"&gt;="&amp;(X382-5)),"")</f>
        <v>1.6</v>
      </c>
      <c r="AA382" s="2">
        <f>IFERROR(AVERAGEIFS($U$1:U381,$H$1:H381,H382,$Y$1:Y381,"&gt;="&amp;(Y382-5)),"")</f>
        <v>1</v>
      </c>
      <c r="AB382" s="2">
        <f>IFERROR(AVERAGEIFS($V$1:V381,$J$1:J381,J382,$Z$1:Z381,"&gt;="&amp;(Z382-5)),"")</f>
        <v>1.4522482108923438</v>
      </c>
      <c r="AC382" s="2">
        <f>IFERROR(AVERAGEIFS($W$1:W381,$K$1:K381,K382,$AA$1:AA381,"&gt;="&amp;(AA382-5)),"")</f>
        <v>1.1402750243276676</v>
      </c>
      <c r="AD382" s="13">
        <f>Tabela53[[#This Row],[md_exPT_H_6]]-Tabela53[[#This Row],[md_exPT_A_6]]</f>
        <v>0.31197318656467621</v>
      </c>
      <c r="AE382" s="14">
        <f>IF(Tabela53[[#This Row],[HT_Goals_H]]&gt;Tabela53[[#This Row],[HT_Goals_A]],Tabela53[[#This Row],[HT_Odds_H]]-1,-1)</f>
        <v>-1</v>
      </c>
      <c r="AF382" s="14">
        <f>IF(Tabela53[[#This Row],[HT_Goals_H]]=Tabela53[[#This Row],[HT_Goals_A]],Tabela53[[#This Row],[HT_Odds_H]]-1,-1)</f>
        <v>1.1000000000000001</v>
      </c>
      <c r="AG382" s="14">
        <f>IF(Tabela53[[#This Row],[HT_Goals_H]]&lt;Tabela53[[#This Row],[HT_Goals_A]],Tabela53[[#This Row],[HT_Odds_H]]-1,-1)</f>
        <v>-1</v>
      </c>
      <c r="AH38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2" s="13">
        <f>IF(AND(Tabela53[[#This Row],[Odd_real_HHT]]&gt;2.5,Tabela53[[#This Row],[Odd_real_HHT]]&lt;3.3,Tabela53[[#This Row],[xpPT_H_HT]]&gt;1.39,Tabela53[[#This Row],[xpPT_H_HT]]&lt;1.59),1,0)</f>
        <v>0</v>
      </c>
      <c r="AJ382" s="28">
        <f>IF(AND(Tabela53[[#This Row],[Método_2]]=1,Tabela53[[#This Row],[Pontos_H_HT]]=1),(Tabela53[[#This Row],[HT_Odds_D]]-1),IF(AND(Tabela53[[#This Row],[Método_2]]=1,Tabela53[[#This Row],[Pontos_H_HT]]&lt;&gt;1),(-1),0))</f>
        <v>1.1499999999999999</v>
      </c>
      <c r="AK382" s="28">
        <f>IF(Tabela53[[#This Row],[Método 1]]=1,0,IF(Tabela53[[#This Row],[dif_xp_H_A]]&lt;=0.354,1,IF(Tabela53[[#This Row],[dif_xp_H_A]]&gt;=0.499,1,0)))</f>
        <v>1</v>
      </c>
      <c r="AL38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82" s="29">
        <f>IF(AND(Tabela53[[#This Row],[dif_xp_H_A]]&gt;0.354,(Tabela53[[#This Row],[dif_xp_H_A]]&lt;0.499)),1,0)</f>
        <v>0</v>
      </c>
    </row>
    <row r="383" spans="1:39" x14ac:dyDescent="0.3">
      <c r="A383" s="25">
        <v>252</v>
      </c>
      <c r="B383" s="26">
        <v>1588839</v>
      </c>
      <c r="C383" s="13" t="s">
        <v>14</v>
      </c>
      <c r="D383" s="13" t="s">
        <v>56</v>
      </c>
      <c r="E383" s="27">
        <v>44814.6875</v>
      </c>
      <c r="F383" s="13">
        <v>26</v>
      </c>
      <c r="G383" s="13" t="s">
        <v>30</v>
      </c>
      <c r="H383" s="13" t="s">
        <v>27</v>
      </c>
      <c r="I383" s="13" t="str">
        <f>IF(Tabela53[[#This Row],[HT_Goals_A]]&lt;Tabela53[[#This Row],[HT_Goals_H]],"H",IF(Tabela53[[#This Row],[HT_Goals_A]]=Tabela53[[#This Row],[HT_Goals_H]],"D","A"))</f>
        <v>D</v>
      </c>
      <c r="J383" s="13">
        <v>0</v>
      </c>
      <c r="K383" s="13">
        <v>0</v>
      </c>
      <c r="L383" s="13">
        <v>0</v>
      </c>
      <c r="M383" s="13">
        <v>2.2000000000000002</v>
      </c>
      <c r="N383" s="13">
        <v>2.0499999999999998</v>
      </c>
      <c r="O383" s="13">
        <v>6</v>
      </c>
      <c r="P383" s="4">
        <f>((1/'Método 3'!$M383)+(1/'Método 3'!$N383)+(1/'Método 3'!$O383)-1)</f>
        <v>0.1090169992609018</v>
      </c>
      <c r="Q383" s="4">
        <f>'Método 3'!$M383*(1+'Método 3'!$P383)</f>
        <v>2.4398373983739843</v>
      </c>
      <c r="R383" s="4">
        <f>'Método 3'!$N383*(1+'Método 3'!$P383)</f>
        <v>2.2734848484848484</v>
      </c>
      <c r="S383" s="4">
        <f>'Método 3'!$O383*(1+'Método 3'!$P383)</f>
        <v>6.6541019955654104</v>
      </c>
      <c r="T383" s="4">
        <f>IF('Método 3'!$J383&gt;'Método 3'!$K383,3,IF('Método 3'!$K383='Método 3'!$J383,1,0))</f>
        <v>1</v>
      </c>
      <c r="U383" s="4">
        <f>IF('Método 3'!$J383&lt;'Método 3'!$K383,3,IF('Método 3'!$K383='Método 3'!$J383,1,0))</f>
        <v>1</v>
      </c>
      <c r="V383" s="4">
        <f>(1/'Método 3'!$Q383)*3+(1/'Método 3'!$R383)*1</f>
        <v>1.6694435188270573</v>
      </c>
      <c r="W383" s="4">
        <f>(1/'Método 3'!$S383)*3+(1/'Método 3'!$R383)*1</f>
        <v>0.89070309896701105</v>
      </c>
      <c r="X383" s="4">
        <f>COUNTIF($G$1:G382,G383)+1</f>
        <v>19</v>
      </c>
      <c r="Y383" s="4">
        <f>COUNTIF($H$1:H382,H383)+1</f>
        <v>20</v>
      </c>
      <c r="Z383" s="2">
        <f>IFERROR(AVERAGEIFS($T$1:T382,$G$1:G382,G383,$X$1:X382,"&gt;="&amp;(X383-5)),"")</f>
        <v>2.6</v>
      </c>
      <c r="AA383" s="2">
        <f>IFERROR(AVERAGEIFS($U$1:U382,$H$1:H382,H383,$Y$1:Y382,"&gt;="&amp;(Y383-5)),"")</f>
        <v>0.2</v>
      </c>
      <c r="AB383" s="2">
        <f>IFERROR(AVERAGEIFS($V$1:V382,$J$1:J382,J383,$Z$1:Z382,"&gt;="&amp;(Z383-5)),"")</f>
        <v>1.398947275149665</v>
      </c>
      <c r="AC383" s="2">
        <f>IFERROR(AVERAGEIFS($W$1:W382,$K$1:K382,K383,$AA$1:AA382,"&gt;="&amp;(AA383-5)),"")</f>
        <v>1.0984621123214031</v>
      </c>
      <c r="AD383" s="13">
        <f>Tabela53[[#This Row],[md_exPT_H_6]]-Tabela53[[#This Row],[md_exPT_A_6]]</f>
        <v>0.30048516282826188</v>
      </c>
      <c r="AE383" s="14">
        <f>IF(Tabela53[[#This Row],[HT_Goals_H]]&gt;Tabela53[[#This Row],[HT_Goals_A]],Tabela53[[#This Row],[HT_Odds_H]]-1,-1)</f>
        <v>-1</v>
      </c>
      <c r="AF383" s="14">
        <f>IF(Tabela53[[#This Row],[HT_Goals_H]]=Tabela53[[#This Row],[HT_Goals_A]],Tabela53[[#This Row],[HT_Odds_H]]-1,-1)</f>
        <v>1.2000000000000002</v>
      </c>
      <c r="AG383" s="14">
        <f>IF(Tabela53[[#This Row],[HT_Goals_H]]&lt;Tabela53[[#This Row],[HT_Goals_A]],Tabela53[[#This Row],[HT_Odds_H]]-1,-1)</f>
        <v>-1</v>
      </c>
      <c r="AH38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3" s="13">
        <f>IF(AND(Tabela53[[#This Row],[Odd_real_HHT]]&gt;2.5,Tabela53[[#This Row],[Odd_real_HHT]]&lt;3.3,Tabela53[[#This Row],[xpPT_H_HT]]&gt;1.39,Tabela53[[#This Row],[xpPT_H_HT]]&lt;1.59),1,0)</f>
        <v>0</v>
      </c>
      <c r="AJ383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383" s="28">
        <f>IF(Tabela53[[#This Row],[Método 1]]=1,0,IF(Tabela53[[#This Row],[dif_xp_H_A]]&lt;=0.354,1,IF(Tabela53[[#This Row],[dif_xp_H_A]]&gt;=0.499,1,0)))</f>
        <v>1</v>
      </c>
      <c r="AL38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83" s="29">
        <f>IF(AND(Tabela53[[#This Row],[dif_xp_H_A]]&gt;0.354,(Tabela53[[#This Row],[dif_xp_H_A]]&lt;0.499)),1,0)</f>
        <v>0</v>
      </c>
    </row>
    <row r="384" spans="1:39" x14ac:dyDescent="0.3">
      <c r="A384" s="25">
        <v>253</v>
      </c>
      <c r="B384" s="26">
        <v>1588840</v>
      </c>
      <c r="C384" s="13" t="s">
        <v>14</v>
      </c>
      <c r="D384" s="13" t="s">
        <v>56</v>
      </c>
      <c r="E384" s="27">
        <v>44814.6875</v>
      </c>
      <c r="F384" s="13">
        <v>26</v>
      </c>
      <c r="G384" s="13" t="s">
        <v>58</v>
      </c>
      <c r="H384" s="13" t="s">
        <v>31</v>
      </c>
      <c r="I384" s="13" t="str">
        <f>IF(Tabela53[[#This Row],[HT_Goals_A]]&lt;Tabela53[[#This Row],[HT_Goals_H]],"H",IF(Tabela53[[#This Row],[HT_Goals_A]]=Tabela53[[#This Row],[HT_Goals_H]],"D","A"))</f>
        <v>H</v>
      </c>
      <c r="J384" s="13">
        <v>2</v>
      </c>
      <c r="K384" s="13">
        <v>0</v>
      </c>
      <c r="L384" s="13">
        <v>2</v>
      </c>
      <c r="M384" s="13">
        <v>2.8</v>
      </c>
      <c r="N384" s="13">
        <v>1.93</v>
      </c>
      <c r="O384" s="13">
        <v>4.2</v>
      </c>
      <c r="P384" s="4">
        <f>((1/'Método 3'!$M384)+(1/'Método 3'!$N384)+(1/'Método 3'!$O384)-1)</f>
        <v>0.11337281026400214</v>
      </c>
      <c r="Q384" s="4">
        <f>'Método 3'!$M384*(1+'Método 3'!$P384)</f>
        <v>3.1174438687392056</v>
      </c>
      <c r="R384" s="4">
        <f>'Método 3'!$N384*(1+'Método 3'!$P384)</f>
        <v>2.1488095238095242</v>
      </c>
      <c r="S384" s="4">
        <f>'Método 3'!$O384*(1+'Método 3'!$P384)</f>
        <v>4.6761658031088089</v>
      </c>
      <c r="T384" s="4">
        <f>IF('Método 3'!$J384&gt;'Método 3'!$K384,3,IF('Método 3'!$K384='Método 3'!$J384,1,0))</f>
        <v>3</v>
      </c>
      <c r="U384" s="4">
        <f>IF('Método 3'!$J384&lt;'Método 3'!$K384,3,IF('Método 3'!$K384='Método 3'!$J384,1,0))</f>
        <v>0</v>
      </c>
      <c r="V384" s="4">
        <f>(1/'Método 3'!$Q384)*3+(1/'Método 3'!$R384)*1</f>
        <v>1.4277008310249308</v>
      </c>
      <c r="W384" s="4">
        <f>(1/'Método 3'!$S384)*3+(1/'Método 3'!$R384)*1</f>
        <v>1.1069252077562326</v>
      </c>
      <c r="X384" s="4">
        <f>COUNTIF($G$1:G383,G384)+1</f>
        <v>13</v>
      </c>
      <c r="Y384" s="4">
        <f>COUNTIF($H$1:H383,H384)+1</f>
        <v>19</v>
      </c>
      <c r="Z384" s="2">
        <f>IFERROR(AVERAGEIFS($T$1:T383,$G$1:G383,G384,$X$1:X383,"&gt;="&amp;(X384-5)),"")</f>
        <v>1.4</v>
      </c>
      <c r="AA384" s="2">
        <f>IFERROR(AVERAGEIFS($U$1:U383,$H$1:H383,H384,$Y$1:Y383,"&gt;="&amp;(Y384-5)),"")</f>
        <v>0.6</v>
      </c>
      <c r="AB384" s="2">
        <f>IFERROR(AVERAGEIFS($V$1:V383,$J$1:J383,J384,$Z$1:Z383,"&gt;="&amp;(Z384-5)),"")</f>
        <v>1.5421538824010801</v>
      </c>
      <c r="AC384" s="2">
        <f>IFERROR(AVERAGEIFS($W$1:W383,$K$1:K383,K384,$AA$1:AA383,"&gt;="&amp;(AA384-5)),"")</f>
        <v>1.0975387389287168</v>
      </c>
      <c r="AD384" s="13">
        <f>Tabela53[[#This Row],[md_exPT_H_6]]-Tabela53[[#This Row],[md_exPT_A_6]]</f>
        <v>0.44461514347236331</v>
      </c>
      <c r="AE384" s="14">
        <f>IF(Tabela53[[#This Row],[HT_Goals_H]]&gt;Tabela53[[#This Row],[HT_Goals_A]],Tabela53[[#This Row],[HT_Odds_H]]-1,-1)</f>
        <v>1.7999999999999998</v>
      </c>
      <c r="AF384" s="14">
        <f>IF(Tabela53[[#This Row],[HT_Goals_H]]=Tabela53[[#This Row],[HT_Goals_A]],Tabela53[[#This Row],[HT_Odds_H]]-1,-1)</f>
        <v>-1</v>
      </c>
      <c r="AG384" s="14">
        <f>IF(Tabela53[[#This Row],[HT_Goals_H]]&lt;Tabela53[[#This Row],[HT_Goals_A]],Tabela53[[#This Row],[HT_Odds_H]]-1,-1)</f>
        <v>-1</v>
      </c>
      <c r="AH384" s="20">
        <f>IF(AND(Tabela53[[#This Row],[Método 1]]=1,Tabela53[[#This Row],[Pontos_H_HT]]=3),(Tabela53[[#This Row],[HT_Odds_H]]-1),IF(AND(Tabela53[[#This Row],[Método 1]]=1,Tabela53[[#This Row],[Pontos_H_HT]]&lt;&gt;3),(-1),0))</f>
        <v>1.7999999999999998</v>
      </c>
      <c r="AI384" s="13">
        <f>IF(AND(Tabela53[[#This Row],[Odd_real_HHT]]&gt;2.5,Tabela53[[#This Row],[Odd_real_HHT]]&lt;3.3,Tabela53[[#This Row],[xpPT_H_HT]]&gt;1.39,Tabela53[[#This Row],[xpPT_H_HT]]&lt;1.59),1,0)</f>
        <v>1</v>
      </c>
      <c r="AJ38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4" s="28">
        <f>IF(Tabela53[[#This Row],[Método 1]]=1,0,IF(Tabela53[[#This Row],[dif_xp_H_A]]&lt;=0.354,1,IF(Tabela53[[#This Row],[dif_xp_H_A]]&gt;=0.499,1,0)))</f>
        <v>0</v>
      </c>
      <c r="AL384" s="29">
        <f>IF(AND(Tabela53[[#This Row],[Método_3]]=1,Tabela53[[#This Row],[Pontos_H_HT]]=3),(Tabela53[[#This Row],[HT_Odds_H]]-1),IF(AND(Tabela53[[#This Row],[Método_3]]=1,Tabela53[[#This Row],[Pontos_H_HT]]&lt;&gt;3),(-1),0))</f>
        <v>1.7999999999999998</v>
      </c>
      <c r="AM384" s="29">
        <f>IF(AND(Tabela53[[#This Row],[dif_xp_H_A]]&gt;0.354,(Tabela53[[#This Row],[dif_xp_H_A]]&lt;0.499)),1,0)</f>
        <v>1</v>
      </c>
    </row>
    <row r="385" spans="1:39" x14ac:dyDescent="0.3">
      <c r="A385" s="25">
        <v>254</v>
      </c>
      <c r="B385" s="26">
        <v>1588835</v>
      </c>
      <c r="C385" s="13" t="s">
        <v>14</v>
      </c>
      <c r="D385" s="13" t="s">
        <v>56</v>
      </c>
      <c r="E385" s="27">
        <v>44814.791666666657</v>
      </c>
      <c r="F385" s="13">
        <v>26</v>
      </c>
      <c r="G385" s="13" t="s">
        <v>26</v>
      </c>
      <c r="H385" s="13" t="s">
        <v>21</v>
      </c>
      <c r="I385" s="13" t="str">
        <f>IF(Tabela53[[#This Row],[HT_Goals_A]]&lt;Tabela53[[#This Row],[HT_Goals_H]],"H",IF(Tabela53[[#This Row],[HT_Goals_A]]=Tabela53[[#This Row],[HT_Goals_H]],"D","A"))</f>
        <v>H</v>
      </c>
      <c r="J385" s="13">
        <v>1</v>
      </c>
      <c r="K385" s="13">
        <v>0</v>
      </c>
      <c r="L385" s="13">
        <v>1</v>
      </c>
      <c r="M385" s="13">
        <v>2.5</v>
      </c>
      <c r="N385" s="13">
        <v>1.95</v>
      </c>
      <c r="O385" s="13">
        <v>4.75</v>
      </c>
      <c r="P385" s="4">
        <f>((1/'Método 3'!$M385)+(1/'Método 3'!$N385)+(1/'Método 3'!$O385)-1)</f>
        <v>0.12334682860998658</v>
      </c>
      <c r="Q385" s="4">
        <f>'Método 3'!$M385*(1+'Método 3'!$P385)</f>
        <v>2.8083670715249665</v>
      </c>
      <c r="R385" s="4">
        <f>'Método 3'!$N385*(1+'Método 3'!$P385)</f>
        <v>2.1905263157894739</v>
      </c>
      <c r="S385" s="4">
        <f>'Método 3'!$O385*(1+'Método 3'!$P385)</f>
        <v>5.3358974358974365</v>
      </c>
      <c r="T385" s="4">
        <f>IF('Método 3'!$J385&gt;'Método 3'!$K385,3,IF('Método 3'!$K385='Método 3'!$J385,1,0))</f>
        <v>3</v>
      </c>
      <c r="U385" s="4">
        <f>IF('Método 3'!$J385&lt;'Método 3'!$K385,3,IF('Método 3'!$K385='Método 3'!$J385,1,0))</f>
        <v>0</v>
      </c>
      <c r="V385" s="4">
        <f>(1/'Método 3'!$Q385)*3+(1/'Método 3'!$R385)*1</f>
        <v>1.5247477174435367</v>
      </c>
      <c r="W385" s="4">
        <f>(1/'Método 3'!$S385)*3+(1/'Método 3'!$R385)*1</f>
        <v>1.0187409899086977</v>
      </c>
      <c r="X385" s="4">
        <f>COUNTIF($G$1:G384,G385)+1</f>
        <v>20</v>
      </c>
      <c r="Y385" s="4">
        <f>COUNTIF($H$1:H384,H385)+1</f>
        <v>20</v>
      </c>
      <c r="Z385" s="2">
        <f>IFERROR(AVERAGEIFS($T$1:T384,$G$1:G384,G385,$X$1:X384,"&gt;="&amp;(X385-5)),"")</f>
        <v>2.2000000000000002</v>
      </c>
      <c r="AA385" s="2">
        <f>IFERROR(AVERAGEIFS($U$1:U384,$H$1:H384,H385,$Y$1:Y384,"&gt;="&amp;(Y385-5)),"")</f>
        <v>2</v>
      </c>
      <c r="AB385" s="2">
        <f>IFERROR(AVERAGEIFS($V$1:V384,$J$1:J384,J385,$Z$1:Z384,"&gt;="&amp;(Z385-5)),"")</f>
        <v>1.4540293100375303</v>
      </c>
      <c r="AC385" s="2">
        <f>IFERROR(AVERAGEIFS($W$1:W384,$K$1:K384,K385,$AA$1:AA384,"&gt;="&amp;(AA385-5)),"")</f>
        <v>1.0975802719766263</v>
      </c>
      <c r="AD385" s="13">
        <f>Tabela53[[#This Row],[md_exPT_H_6]]-Tabela53[[#This Row],[md_exPT_A_6]]</f>
        <v>0.356449038060904</v>
      </c>
      <c r="AE385" s="14">
        <f>IF(Tabela53[[#This Row],[HT_Goals_H]]&gt;Tabela53[[#This Row],[HT_Goals_A]],Tabela53[[#This Row],[HT_Odds_H]]-1,-1)</f>
        <v>1.5</v>
      </c>
      <c r="AF385" s="14">
        <f>IF(Tabela53[[#This Row],[HT_Goals_H]]=Tabela53[[#This Row],[HT_Goals_A]],Tabela53[[#This Row],[HT_Odds_H]]-1,-1)</f>
        <v>-1</v>
      </c>
      <c r="AG385" s="14">
        <f>IF(Tabela53[[#This Row],[HT_Goals_H]]&lt;Tabela53[[#This Row],[HT_Goals_A]],Tabela53[[#This Row],[HT_Odds_H]]-1,-1)</f>
        <v>-1</v>
      </c>
      <c r="AH385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385" s="13">
        <f>IF(AND(Tabela53[[#This Row],[Odd_real_HHT]]&gt;2.5,Tabela53[[#This Row],[Odd_real_HHT]]&lt;3.3,Tabela53[[#This Row],[xpPT_H_HT]]&gt;1.39,Tabela53[[#This Row],[xpPT_H_HT]]&lt;1.59),1,0)</f>
        <v>1</v>
      </c>
      <c r="AJ38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5" s="28">
        <f>IF(Tabela53[[#This Row],[Método 1]]=1,0,IF(Tabela53[[#This Row],[dif_xp_H_A]]&lt;=0.354,1,IF(Tabela53[[#This Row],[dif_xp_H_A]]&gt;=0.499,1,0)))</f>
        <v>0</v>
      </c>
      <c r="AL385" s="29">
        <f>IF(AND(Tabela53[[#This Row],[Método_3]]=1,Tabela53[[#This Row],[Pontos_H_HT]]=3),(Tabela53[[#This Row],[HT_Odds_H]]-1),IF(AND(Tabela53[[#This Row],[Método_3]]=1,Tabela53[[#This Row],[Pontos_H_HT]]&lt;&gt;3),(-1),0))</f>
        <v>1.5</v>
      </c>
      <c r="AM385" s="29">
        <f>IF(AND(Tabela53[[#This Row],[dif_xp_H_A]]&gt;0.354,(Tabela53[[#This Row],[dif_xp_H_A]]&lt;0.499)),1,0)</f>
        <v>1</v>
      </c>
    </row>
    <row r="386" spans="1:39" x14ac:dyDescent="0.3">
      <c r="A386" s="25">
        <v>255</v>
      </c>
      <c r="B386" s="26">
        <v>1588837</v>
      </c>
      <c r="C386" s="13" t="s">
        <v>14</v>
      </c>
      <c r="D386" s="13" t="s">
        <v>56</v>
      </c>
      <c r="E386" s="27">
        <v>44814.875</v>
      </c>
      <c r="F386" s="13">
        <v>26</v>
      </c>
      <c r="G386" s="13" t="s">
        <v>16</v>
      </c>
      <c r="H386" s="13" t="s">
        <v>60</v>
      </c>
      <c r="I386" s="13" t="str">
        <f>IF(Tabela53[[#This Row],[HT_Goals_A]]&lt;Tabela53[[#This Row],[HT_Goals_H]],"H",IF(Tabela53[[#This Row],[HT_Goals_A]]=Tabela53[[#This Row],[HT_Goals_H]],"D","A"))</f>
        <v>D</v>
      </c>
      <c r="J386" s="13">
        <v>0</v>
      </c>
      <c r="K386" s="13">
        <v>0</v>
      </c>
      <c r="L386" s="13">
        <v>0</v>
      </c>
      <c r="M386" s="13">
        <v>1.57</v>
      </c>
      <c r="N386" s="13">
        <v>2.75</v>
      </c>
      <c r="O386" s="13">
        <v>11</v>
      </c>
      <c r="P386" s="4">
        <f>((1/'Método 3'!$M386)+(1/'Método 3'!$N386)+(1/'Método 3'!$O386)-1)</f>
        <v>9.1488129704690113E-2</v>
      </c>
      <c r="Q386" s="4">
        <f>'Método 3'!$M386*(1+'Método 3'!$P386)</f>
        <v>1.7136363636363636</v>
      </c>
      <c r="R386" s="4">
        <f>'Método 3'!$N386*(1+'Método 3'!$P386)</f>
        <v>3.0015923566878979</v>
      </c>
      <c r="S386" s="4">
        <f>'Método 3'!$O386*(1+'Método 3'!$P386)</f>
        <v>12.006369426751592</v>
      </c>
      <c r="T386" s="4">
        <f>IF('Método 3'!$J386&gt;'Método 3'!$K386,3,IF('Método 3'!$K386='Método 3'!$J386,1,0))</f>
        <v>1</v>
      </c>
      <c r="U386" s="4">
        <f>IF('Método 3'!$J386&lt;'Método 3'!$K386,3,IF('Método 3'!$K386='Método 3'!$J386,1,0))</f>
        <v>1</v>
      </c>
      <c r="V386" s="4">
        <f>(1/'Método 3'!$Q386)*3+(1/'Método 3'!$R386)*1</f>
        <v>2.0838196286472153</v>
      </c>
      <c r="W386" s="4">
        <f>(1/'Método 3'!$S386)*3+(1/'Método 3'!$R386)*1</f>
        <v>0.5830238726790451</v>
      </c>
      <c r="X386" s="4">
        <f>COUNTIF($G$1:G385,G386)+1</f>
        <v>19</v>
      </c>
      <c r="Y386" s="4">
        <f>COUNTIF($H$1:H385,H386)+1</f>
        <v>13</v>
      </c>
      <c r="Z386" s="2">
        <f>IFERROR(AVERAGEIFS($T$1:T385,$G$1:G385,G386,$X$1:X385,"&gt;="&amp;(X386-5)),"")</f>
        <v>1.4</v>
      </c>
      <c r="AA386" s="2">
        <f>IFERROR(AVERAGEIFS($U$1:U385,$H$1:H385,H386,$Y$1:Y385,"&gt;="&amp;(Y386-5)),"")</f>
        <v>0.6</v>
      </c>
      <c r="AB386" s="2">
        <f>IFERROR(AVERAGEIFS($V$1:V385,$J$1:J385,J386,$Z$1:Z385,"&gt;="&amp;(Z386-5)),"")</f>
        <v>1.400538429524238</v>
      </c>
      <c r="AC386" s="2">
        <f>IFERROR(AVERAGEIFS($W$1:W385,$K$1:K385,K386,$AA$1:AA385,"&gt;="&amp;(AA386-5)),"")</f>
        <v>1.0972329623639923</v>
      </c>
      <c r="AD386" s="13">
        <f>Tabela53[[#This Row],[md_exPT_H_6]]-Tabela53[[#This Row],[md_exPT_A_6]]</f>
        <v>0.30330546716024576</v>
      </c>
      <c r="AE386" s="14">
        <f>IF(Tabela53[[#This Row],[HT_Goals_H]]&gt;Tabela53[[#This Row],[HT_Goals_A]],Tabela53[[#This Row],[HT_Odds_H]]-1,-1)</f>
        <v>-1</v>
      </c>
      <c r="AF386" s="14">
        <f>IF(Tabela53[[#This Row],[HT_Goals_H]]=Tabela53[[#This Row],[HT_Goals_A]],Tabela53[[#This Row],[HT_Odds_H]]-1,-1)</f>
        <v>0.57000000000000006</v>
      </c>
      <c r="AG386" s="14">
        <f>IF(Tabela53[[#This Row],[HT_Goals_H]]&lt;Tabela53[[#This Row],[HT_Goals_A]],Tabela53[[#This Row],[HT_Odds_H]]-1,-1)</f>
        <v>-1</v>
      </c>
      <c r="AH38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6" s="13">
        <f>IF(AND(Tabela53[[#This Row],[Odd_real_HHT]]&gt;2.5,Tabela53[[#This Row],[Odd_real_HHT]]&lt;3.3,Tabela53[[#This Row],[xpPT_H_HT]]&gt;1.39,Tabela53[[#This Row],[xpPT_H_HT]]&lt;1.59),1,0)</f>
        <v>0</v>
      </c>
      <c r="AJ386" s="28">
        <f>IF(AND(Tabela53[[#This Row],[Método_2]]=1,Tabela53[[#This Row],[Pontos_H_HT]]=1),(Tabela53[[#This Row],[HT_Odds_D]]-1),IF(AND(Tabela53[[#This Row],[Método_2]]=1,Tabela53[[#This Row],[Pontos_H_HT]]&lt;&gt;1),(-1),0))</f>
        <v>1.75</v>
      </c>
      <c r="AK386" s="28">
        <f>IF(Tabela53[[#This Row],[Método 1]]=1,0,IF(Tabela53[[#This Row],[dif_xp_H_A]]&lt;=0.354,1,IF(Tabela53[[#This Row],[dif_xp_H_A]]&gt;=0.499,1,0)))</f>
        <v>1</v>
      </c>
      <c r="AL38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86" s="29">
        <f>IF(AND(Tabela53[[#This Row],[dif_xp_H_A]]&gt;0.354,(Tabela53[[#This Row],[dif_xp_H_A]]&lt;0.499)),1,0)</f>
        <v>0</v>
      </c>
    </row>
    <row r="387" spans="1:39" x14ac:dyDescent="0.3">
      <c r="A387" s="25">
        <v>256</v>
      </c>
      <c r="B387" s="26">
        <v>1588838</v>
      </c>
      <c r="C387" s="13" t="s">
        <v>14</v>
      </c>
      <c r="D387" s="13" t="s">
        <v>56</v>
      </c>
      <c r="E387" s="27">
        <v>44815.458333333343</v>
      </c>
      <c r="F387" s="13">
        <v>26</v>
      </c>
      <c r="G387" s="13" t="s">
        <v>18</v>
      </c>
      <c r="H387" s="13" t="s">
        <v>17</v>
      </c>
      <c r="I387" s="13" t="str">
        <f>IF(Tabela53[[#This Row],[HT_Goals_A]]&lt;Tabela53[[#This Row],[HT_Goals_H]],"H",IF(Tabela53[[#This Row],[HT_Goals_A]]=Tabela53[[#This Row],[HT_Goals_H]],"D","A"))</f>
        <v>D</v>
      </c>
      <c r="J387" s="13">
        <v>0</v>
      </c>
      <c r="K387" s="13">
        <v>0</v>
      </c>
      <c r="L387" s="13">
        <v>0</v>
      </c>
      <c r="M387" s="13">
        <v>2.88</v>
      </c>
      <c r="N387" s="13">
        <v>2.0499999999999998</v>
      </c>
      <c r="O387" s="13">
        <v>4</v>
      </c>
      <c r="P387" s="4">
        <f>((1/'Método 3'!$M387)+(1/'Método 3'!$N387)+(1/'Método 3'!$O387)-1)</f>
        <v>8.5027100271002798E-2</v>
      </c>
      <c r="Q387" s="4">
        <f>'Método 3'!$M387*(1+'Método 3'!$P387)</f>
        <v>3.1248780487804879</v>
      </c>
      <c r="R387" s="4">
        <f>'Método 3'!$N387*(1+'Método 3'!$P387)</f>
        <v>2.2243055555555555</v>
      </c>
      <c r="S387" s="4">
        <f>'Método 3'!$O387*(1+'Método 3'!$P387)</f>
        <v>4.3401084010840112</v>
      </c>
      <c r="T387" s="4">
        <f>IF('Método 3'!$J387&gt;'Método 3'!$K387,3,IF('Método 3'!$K387='Método 3'!$J387,1,0))</f>
        <v>1</v>
      </c>
      <c r="U387" s="4">
        <f>IF('Método 3'!$J387&lt;'Método 3'!$K387,3,IF('Método 3'!$K387='Método 3'!$J387,1,0))</f>
        <v>1</v>
      </c>
      <c r="V387" s="4">
        <f>(1/'Método 3'!$Q387)*3+(1/'Método 3'!$R387)*1</f>
        <v>1.4096159850140493</v>
      </c>
      <c r="W387" s="4">
        <f>(1/'Método 3'!$S387)*3+(1/'Método 3'!$R387)*1</f>
        <v>1.1408054948485793</v>
      </c>
      <c r="X387" s="4">
        <f>COUNTIF($G$1:G386,G387)+1</f>
        <v>20</v>
      </c>
      <c r="Y387" s="4">
        <f>COUNTIF($H$1:H386,H387)+1</f>
        <v>19</v>
      </c>
      <c r="Z387" s="2">
        <f>IFERROR(AVERAGEIFS($T$1:T386,$G$1:G386,G387,$X$1:X386,"&gt;="&amp;(X387-5)),"")</f>
        <v>1.8</v>
      </c>
      <c r="AA387" s="2">
        <f>IFERROR(AVERAGEIFS($U$1:U386,$H$1:H386,H387,$Y$1:Y386,"&gt;="&amp;(Y387-5)),"")</f>
        <v>1.4</v>
      </c>
      <c r="AB387" s="2">
        <f>IFERROR(AVERAGEIFS($V$1:V386,$J$1:J386,J387,$Z$1:Z386,"&gt;="&amp;(Z387-5)),"")</f>
        <v>1.4045342260103371</v>
      </c>
      <c r="AC387" s="2">
        <f>IFERROR(AVERAGEIFS($W$1:W386,$K$1:K386,K387,$AA$1:AA386,"&gt;="&amp;(AA387-5)),"")</f>
        <v>1.0949776593390583</v>
      </c>
      <c r="AD387" s="13">
        <f>Tabela53[[#This Row],[md_exPT_H_6]]-Tabela53[[#This Row],[md_exPT_A_6]]</f>
        <v>0.30955656667127873</v>
      </c>
      <c r="AE387" s="14">
        <f>IF(Tabela53[[#This Row],[HT_Goals_H]]&gt;Tabela53[[#This Row],[HT_Goals_A]],Tabela53[[#This Row],[HT_Odds_H]]-1,-1)</f>
        <v>-1</v>
      </c>
      <c r="AF387" s="14">
        <f>IF(Tabela53[[#This Row],[HT_Goals_H]]=Tabela53[[#This Row],[HT_Goals_A]],Tabela53[[#This Row],[HT_Odds_H]]-1,-1)</f>
        <v>1.88</v>
      </c>
      <c r="AG387" s="14">
        <f>IF(Tabela53[[#This Row],[HT_Goals_H]]&lt;Tabela53[[#This Row],[HT_Goals_A]],Tabela53[[#This Row],[HT_Odds_H]]-1,-1)</f>
        <v>-1</v>
      </c>
      <c r="AH387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87" s="13">
        <f>IF(AND(Tabela53[[#This Row],[Odd_real_HHT]]&gt;2.5,Tabela53[[#This Row],[Odd_real_HHT]]&lt;3.3,Tabela53[[#This Row],[xpPT_H_HT]]&gt;1.39,Tabela53[[#This Row],[xpPT_H_HT]]&lt;1.59),1,0)</f>
        <v>1</v>
      </c>
      <c r="AJ38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7" s="28">
        <f>IF(Tabela53[[#This Row],[Método 1]]=1,0,IF(Tabela53[[#This Row],[dif_xp_H_A]]&lt;=0.354,1,IF(Tabela53[[#This Row],[dif_xp_H_A]]&gt;=0.499,1,0)))</f>
        <v>0</v>
      </c>
      <c r="AL38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87" s="29">
        <f>IF(AND(Tabela53[[#This Row],[dif_xp_H_A]]&gt;0.354,(Tabela53[[#This Row],[dif_xp_H_A]]&lt;0.499)),1,0)</f>
        <v>0</v>
      </c>
    </row>
    <row r="388" spans="1:39" x14ac:dyDescent="0.3">
      <c r="A388" s="25">
        <v>257</v>
      </c>
      <c r="B388" s="26">
        <v>1588842</v>
      </c>
      <c r="C388" s="13" t="s">
        <v>14</v>
      </c>
      <c r="D388" s="13" t="s">
        <v>56</v>
      </c>
      <c r="E388" s="27">
        <v>44815.458333333343</v>
      </c>
      <c r="F388" s="13">
        <v>26</v>
      </c>
      <c r="G388" s="13" t="s">
        <v>59</v>
      </c>
      <c r="H388" s="13" t="s">
        <v>20</v>
      </c>
      <c r="I388" s="13" t="str">
        <f>IF(Tabela53[[#This Row],[HT_Goals_A]]&lt;Tabela53[[#This Row],[HT_Goals_H]],"H",IF(Tabela53[[#This Row],[HT_Goals_A]]=Tabela53[[#This Row],[HT_Goals_H]],"D","A"))</f>
        <v>H</v>
      </c>
      <c r="J388" s="13">
        <v>1</v>
      </c>
      <c r="K388" s="13">
        <v>0</v>
      </c>
      <c r="L388" s="13">
        <v>1</v>
      </c>
      <c r="M388" s="13">
        <v>3.5</v>
      </c>
      <c r="N388" s="13">
        <v>2.0499999999999998</v>
      </c>
      <c r="O388" s="13">
        <v>3.4</v>
      </c>
      <c r="P388" s="4">
        <f>((1/'Método 3'!$M388)+(1/'Método 3'!$N388)+(1/'Método 3'!$O388)-1)</f>
        <v>6.7636810821889881E-2</v>
      </c>
      <c r="Q388" s="4">
        <f>'Método 3'!$M388*(1+'Método 3'!$P388)</f>
        <v>3.7367288378766146</v>
      </c>
      <c r="R388" s="4">
        <f>'Método 3'!$N388*(1+'Método 3'!$P388)</f>
        <v>2.1886554621848742</v>
      </c>
      <c r="S388" s="4">
        <f>'Método 3'!$O388*(1+'Método 3'!$P388)</f>
        <v>3.6299651567944253</v>
      </c>
      <c r="T388" s="4">
        <f>IF('Método 3'!$J388&gt;'Método 3'!$K388,3,IF('Método 3'!$K388='Método 3'!$J388,1,0))</f>
        <v>3</v>
      </c>
      <c r="U388" s="4">
        <f>IF('Método 3'!$J388&lt;'Método 3'!$K388,3,IF('Método 3'!$K388='Método 3'!$J388,1,0))</f>
        <v>0</v>
      </c>
      <c r="V388" s="4">
        <f>(1/'Método 3'!$Q388)*3+(1/'Método 3'!$R388)*1</f>
        <v>1.2597427529276253</v>
      </c>
      <c r="W388" s="4">
        <f>(1/'Método 3'!$S388)*3+(1/'Método 3'!$R388)*1</f>
        <v>1.2833557304665004</v>
      </c>
      <c r="X388" s="4">
        <f>COUNTIF($G$1:G387,G388)+1</f>
        <v>13</v>
      </c>
      <c r="Y388" s="4">
        <f>COUNTIF($H$1:H387,H388)+1</f>
        <v>20</v>
      </c>
      <c r="Z388" s="2">
        <f>IFERROR(AVERAGEIFS($T$1:T387,$G$1:G387,G388,$X$1:X387,"&gt;="&amp;(X388-5)),"")</f>
        <v>2.2000000000000002</v>
      </c>
      <c r="AA388" s="2">
        <f>IFERROR(AVERAGEIFS($U$1:U387,$H$1:H387,H388,$Y$1:Y387,"&gt;="&amp;(Y388-5)),"")</f>
        <v>0.4</v>
      </c>
      <c r="AB388" s="2">
        <f>IFERROR(AVERAGEIFS($V$1:V387,$J$1:J387,J388,$Z$1:Z387,"&gt;="&amp;(Z388-5)),"")</f>
        <v>1.4545380755584369</v>
      </c>
      <c r="AC388" s="2">
        <f>IFERROR(AVERAGEIFS($W$1:W387,$K$1:K387,K388,$AA$1:AA387,"&gt;="&amp;(AA388-5)),"")</f>
        <v>1.0951777808915015</v>
      </c>
      <c r="AD388" s="13">
        <f>Tabela53[[#This Row],[md_exPT_H_6]]-Tabela53[[#This Row],[md_exPT_A_6]]</f>
        <v>0.35936029466693542</v>
      </c>
      <c r="AE388" s="14">
        <f>IF(Tabela53[[#This Row],[HT_Goals_H]]&gt;Tabela53[[#This Row],[HT_Goals_A]],Tabela53[[#This Row],[HT_Odds_H]]-1,-1)</f>
        <v>2.5</v>
      </c>
      <c r="AF388" s="14">
        <f>IF(Tabela53[[#This Row],[HT_Goals_H]]=Tabela53[[#This Row],[HT_Goals_A]],Tabela53[[#This Row],[HT_Odds_H]]-1,-1)</f>
        <v>-1</v>
      </c>
      <c r="AG388" s="14">
        <f>IF(Tabela53[[#This Row],[HT_Goals_H]]&lt;Tabela53[[#This Row],[HT_Goals_A]],Tabela53[[#This Row],[HT_Odds_H]]-1,-1)</f>
        <v>-1</v>
      </c>
      <c r="AH38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8" s="13">
        <f>IF(AND(Tabela53[[#This Row],[Odd_real_HHT]]&gt;2.5,Tabela53[[#This Row],[Odd_real_HHT]]&lt;3.3,Tabela53[[#This Row],[xpPT_H_HT]]&gt;1.39,Tabela53[[#This Row],[xpPT_H_HT]]&lt;1.59),1,0)</f>
        <v>0</v>
      </c>
      <c r="AJ38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8" s="28">
        <f>IF(Tabela53[[#This Row],[Método 1]]=1,0,IF(Tabela53[[#This Row],[dif_xp_H_A]]&lt;=0.354,1,IF(Tabela53[[#This Row],[dif_xp_H_A]]&gt;=0.499,1,0)))</f>
        <v>0</v>
      </c>
      <c r="AL388" s="29">
        <f>IF(AND(Tabela53[[#This Row],[Método_3]]=1,Tabela53[[#This Row],[Pontos_H_HT]]=3),(Tabela53[[#This Row],[HT_Odds_H]]-1),IF(AND(Tabela53[[#This Row],[Método_3]]=1,Tabela53[[#This Row],[Pontos_H_HT]]&lt;&gt;3),(-1),0))</f>
        <v>2.5</v>
      </c>
      <c r="AM388" s="29">
        <f>IF(AND(Tabela53[[#This Row],[dif_xp_H_A]]&gt;0.354,(Tabela53[[#This Row],[dif_xp_H_A]]&lt;0.499)),1,0)</f>
        <v>1</v>
      </c>
    </row>
    <row r="389" spans="1:39" x14ac:dyDescent="0.3">
      <c r="A389" s="25">
        <v>258</v>
      </c>
      <c r="B389" s="26">
        <v>1588843</v>
      </c>
      <c r="C389" s="13" t="s">
        <v>14</v>
      </c>
      <c r="D389" s="13" t="s">
        <v>56</v>
      </c>
      <c r="E389" s="27">
        <v>44815.666666666657</v>
      </c>
      <c r="F389" s="13">
        <v>26</v>
      </c>
      <c r="G389" s="13" t="s">
        <v>33</v>
      </c>
      <c r="H389" s="13" t="s">
        <v>57</v>
      </c>
      <c r="I389" s="13" t="str">
        <f>IF(Tabela53[[#This Row],[HT_Goals_A]]&lt;Tabela53[[#This Row],[HT_Goals_H]],"H",IF(Tabela53[[#This Row],[HT_Goals_A]]=Tabela53[[#This Row],[HT_Goals_H]],"D","A"))</f>
        <v>H</v>
      </c>
      <c r="J389" s="13">
        <v>1</v>
      </c>
      <c r="K389" s="13">
        <v>0</v>
      </c>
      <c r="L389" s="13">
        <v>1</v>
      </c>
      <c r="M389" s="13">
        <v>3</v>
      </c>
      <c r="N389" s="13">
        <v>2.0499999999999998</v>
      </c>
      <c r="O389" s="13">
        <v>4</v>
      </c>
      <c r="P389" s="4">
        <f>((1/'Método 3'!$M389)+(1/'Método 3'!$N389)+(1/'Método 3'!$O389)-1)</f>
        <v>7.1138211382113958E-2</v>
      </c>
      <c r="Q389" s="4">
        <f>'Método 3'!$M389*(1+'Método 3'!$P389)</f>
        <v>3.2134146341463419</v>
      </c>
      <c r="R389" s="4">
        <f>'Método 3'!$N389*(1+'Método 3'!$P389)</f>
        <v>2.1958333333333333</v>
      </c>
      <c r="S389" s="4">
        <f>'Método 3'!$O389*(1+'Método 3'!$P389)</f>
        <v>4.2845528455284558</v>
      </c>
      <c r="T389" s="4">
        <f>IF('Método 3'!$J389&gt;'Método 3'!$K389,3,IF('Método 3'!$K389='Método 3'!$J389,1,0))</f>
        <v>3</v>
      </c>
      <c r="U389" s="4">
        <f>IF('Método 3'!$J389&lt;'Método 3'!$K389,3,IF('Método 3'!$K389='Método 3'!$J389,1,0))</f>
        <v>0</v>
      </c>
      <c r="V389" s="4">
        <f>(1/'Método 3'!$Q389)*3+(1/'Método 3'!$R389)*1</f>
        <v>1.3889943074003794</v>
      </c>
      <c r="W389" s="4">
        <f>(1/'Método 3'!$S389)*3+(1/'Método 3'!$R389)*1</f>
        <v>1.1555977229601517</v>
      </c>
      <c r="X389" s="4">
        <f>COUNTIF($G$1:G388,G389)+1</f>
        <v>20</v>
      </c>
      <c r="Y389" s="4">
        <f>COUNTIF($H$1:H388,H389)+1</f>
        <v>13</v>
      </c>
      <c r="Z389" s="2">
        <f>IFERROR(AVERAGEIFS($T$1:T388,$G$1:G388,G389,$X$1:X388,"&gt;="&amp;(X389-5)),"")</f>
        <v>1.2</v>
      </c>
      <c r="AA389" s="2">
        <f>IFERROR(AVERAGEIFS($U$1:U388,$H$1:H388,H389,$Y$1:Y388,"&gt;="&amp;(Y389-5)),"")</f>
        <v>0.4</v>
      </c>
      <c r="AB389" s="2">
        <f>IFERROR(AVERAGEIFS($V$1:V388,$J$1:J388,J389,$Z$1:Z388,"&gt;="&amp;(Z389-5)),"")</f>
        <v>1.4531466803967881</v>
      </c>
      <c r="AC389" s="2">
        <f>IFERROR(AVERAGEIFS($W$1:W388,$K$1:K388,K389,$AA$1:AA388,"&gt;="&amp;(AA389-5)),"")</f>
        <v>1.0959959458896538</v>
      </c>
      <c r="AD389" s="13">
        <f>Tabela53[[#This Row],[md_exPT_H_6]]-Tabela53[[#This Row],[md_exPT_A_6]]</f>
        <v>0.3571507345071343</v>
      </c>
      <c r="AE389" s="14">
        <f>IF(Tabela53[[#This Row],[HT_Goals_H]]&gt;Tabela53[[#This Row],[HT_Goals_A]],Tabela53[[#This Row],[HT_Odds_H]]-1,-1)</f>
        <v>2</v>
      </c>
      <c r="AF389" s="14">
        <f>IF(Tabela53[[#This Row],[HT_Goals_H]]=Tabela53[[#This Row],[HT_Goals_A]],Tabela53[[#This Row],[HT_Odds_H]]-1,-1)</f>
        <v>-1</v>
      </c>
      <c r="AG389" s="14">
        <f>IF(Tabela53[[#This Row],[HT_Goals_H]]&lt;Tabela53[[#This Row],[HT_Goals_A]],Tabela53[[#This Row],[HT_Odds_H]]-1,-1)</f>
        <v>-1</v>
      </c>
      <c r="AH38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89" s="13">
        <f>IF(AND(Tabela53[[#This Row],[Odd_real_HHT]]&gt;2.5,Tabela53[[#This Row],[Odd_real_HHT]]&lt;3.3,Tabela53[[#This Row],[xpPT_H_HT]]&gt;1.39,Tabela53[[#This Row],[xpPT_H_HT]]&lt;1.59),1,0)</f>
        <v>0</v>
      </c>
      <c r="AJ38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89" s="28">
        <f>IF(Tabela53[[#This Row],[Método 1]]=1,0,IF(Tabela53[[#This Row],[dif_xp_H_A]]&lt;=0.354,1,IF(Tabela53[[#This Row],[dif_xp_H_A]]&gt;=0.499,1,0)))</f>
        <v>0</v>
      </c>
      <c r="AL389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389" s="29">
        <f>IF(AND(Tabela53[[#This Row],[dif_xp_H_A]]&gt;0.354,(Tabela53[[#This Row],[dif_xp_H_A]]&lt;0.499)),1,0)</f>
        <v>1</v>
      </c>
    </row>
    <row r="390" spans="1:39" x14ac:dyDescent="0.3">
      <c r="A390" s="25">
        <v>259</v>
      </c>
      <c r="B390" s="26">
        <v>1588836</v>
      </c>
      <c r="C390" s="13" t="s">
        <v>14</v>
      </c>
      <c r="D390" s="13" t="s">
        <v>56</v>
      </c>
      <c r="E390" s="27">
        <v>44815.666666666657</v>
      </c>
      <c r="F390" s="13">
        <v>26</v>
      </c>
      <c r="G390" s="13" t="s">
        <v>28</v>
      </c>
      <c r="H390" s="13" t="s">
        <v>24</v>
      </c>
      <c r="I390" s="13" t="str">
        <f>IF(Tabela53[[#This Row],[HT_Goals_A]]&lt;Tabela53[[#This Row],[HT_Goals_H]],"H",IF(Tabela53[[#This Row],[HT_Goals_A]]=Tabela53[[#This Row],[HT_Goals_H]],"D","A"))</f>
        <v>D</v>
      </c>
      <c r="J390" s="13">
        <v>1</v>
      </c>
      <c r="K390" s="13">
        <v>1</v>
      </c>
      <c r="L390" s="13">
        <v>2</v>
      </c>
      <c r="M390" s="13">
        <v>2.88</v>
      </c>
      <c r="N390" s="13">
        <v>1.95</v>
      </c>
      <c r="O390" s="13">
        <v>4.5</v>
      </c>
      <c r="P390" s="4">
        <f>((1/'Método 3'!$M390)+(1/'Método 3'!$N390)+(1/'Método 3'!$O390)-1)</f>
        <v>8.2264957264957417E-2</v>
      </c>
      <c r="Q390" s="4">
        <f>'Método 3'!$M390*(1+'Método 3'!$P390)</f>
        <v>3.1169230769230771</v>
      </c>
      <c r="R390" s="4">
        <f>'Método 3'!$N390*(1+'Método 3'!$P390)</f>
        <v>2.1104166666666671</v>
      </c>
      <c r="S390" s="4">
        <f>'Método 3'!$O390*(1+'Método 3'!$P390)</f>
        <v>4.8701923076923084</v>
      </c>
      <c r="T390" s="4">
        <f>IF('Método 3'!$J390&gt;'Método 3'!$K390,3,IF('Método 3'!$K390='Método 3'!$J390,1,0))</f>
        <v>1</v>
      </c>
      <c r="U390" s="4">
        <f>IF('Método 3'!$J390&lt;'Método 3'!$K390,3,IF('Método 3'!$K390='Método 3'!$J390,1,0))</f>
        <v>1</v>
      </c>
      <c r="V390" s="4">
        <f>(1/'Método 3'!$Q390)*3+(1/'Método 3'!$R390)*1</f>
        <v>1.4363277393879563</v>
      </c>
      <c r="W390" s="4">
        <f>(1/'Método 3'!$S390)*3+(1/'Método 3'!$R390)*1</f>
        <v>1.0898321816386967</v>
      </c>
      <c r="X390" s="4">
        <f>COUNTIF($G$1:G389,G390)+1</f>
        <v>20</v>
      </c>
      <c r="Y390" s="4">
        <f>COUNTIF($H$1:H389,H390)+1</f>
        <v>20</v>
      </c>
      <c r="Z390" s="2">
        <f>IFERROR(AVERAGEIFS($T$1:T389,$G$1:G389,G390,$X$1:X389,"&gt;="&amp;(X390-5)),"")</f>
        <v>1.4</v>
      </c>
      <c r="AA390" s="2">
        <f>IFERROR(AVERAGEIFS($U$1:U389,$H$1:H389,H390,$Y$1:Y389,"&gt;="&amp;(Y390-5)),"")</f>
        <v>0.2</v>
      </c>
      <c r="AB390" s="2">
        <f>IFERROR(AVERAGEIFS($V$1:V389,$J$1:J389,J390,$Z$1:Z389,"&gt;="&amp;(Z390-5)),"")</f>
        <v>1.4526916990280192</v>
      </c>
      <c r="AC390" s="2">
        <f>IFERROR(AVERAGEIFS($W$1:W389,$K$1:K389,K390,$AA$1:AA389,"&gt;="&amp;(AA390-5)),"")</f>
        <v>1.1380348721601439</v>
      </c>
      <c r="AD390" s="13">
        <f>Tabela53[[#This Row],[md_exPT_H_6]]-Tabela53[[#This Row],[md_exPT_A_6]]</f>
        <v>0.31465682686787533</v>
      </c>
      <c r="AE390" s="14">
        <f>IF(Tabela53[[#This Row],[HT_Goals_H]]&gt;Tabela53[[#This Row],[HT_Goals_A]],Tabela53[[#This Row],[HT_Odds_H]]-1,-1)</f>
        <v>-1</v>
      </c>
      <c r="AF390" s="14">
        <f>IF(Tabela53[[#This Row],[HT_Goals_H]]=Tabela53[[#This Row],[HT_Goals_A]],Tabela53[[#This Row],[HT_Odds_H]]-1,-1)</f>
        <v>1.88</v>
      </c>
      <c r="AG390" s="14">
        <f>IF(Tabela53[[#This Row],[HT_Goals_H]]&lt;Tabela53[[#This Row],[HT_Goals_A]],Tabela53[[#This Row],[HT_Odds_H]]-1,-1)</f>
        <v>-1</v>
      </c>
      <c r="AH390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90" s="13">
        <f>IF(AND(Tabela53[[#This Row],[Odd_real_HHT]]&gt;2.5,Tabela53[[#This Row],[Odd_real_HHT]]&lt;3.3,Tabela53[[#This Row],[xpPT_H_HT]]&gt;1.39,Tabela53[[#This Row],[xpPT_H_HT]]&lt;1.59),1,0)</f>
        <v>1</v>
      </c>
      <c r="AJ39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90" s="28">
        <f>IF(Tabela53[[#This Row],[Método 1]]=1,0,IF(Tabela53[[#This Row],[dif_xp_H_A]]&lt;=0.354,1,IF(Tabela53[[#This Row],[dif_xp_H_A]]&gt;=0.499,1,0)))</f>
        <v>0</v>
      </c>
      <c r="AL39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0" s="29">
        <f>IF(AND(Tabela53[[#This Row],[dif_xp_H_A]]&gt;0.354,(Tabela53[[#This Row],[dif_xp_H_A]]&lt;0.499)),1,0)</f>
        <v>0</v>
      </c>
    </row>
    <row r="391" spans="1:39" x14ac:dyDescent="0.3">
      <c r="A391" s="25">
        <v>260</v>
      </c>
      <c r="B391" s="26">
        <v>1588841</v>
      </c>
      <c r="C391" s="13" t="s">
        <v>14</v>
      </c>
      <c r="D391" s="13" t="s">
        <v>56</v>
      </c>
      <c r="E391" s="27">
        <v>44815.791666666657</v>
      </c>
      <c r="F391" s="13">
        <v>26</v>
      </c>
      <c r="G391" s="13" t="s">
        <v>34</v>
      </c>
      <c r="H391" s="13" t="s">
        <v>23</v>
      </c>
      <c r="I391" s="13" t="str">
        <f>IF(Tabela53[[#This Row],[HT_Goals_A]]&lt;Tabela53[[#This Row],[HT_Goals_H]],"H",IF(Tabela53[[#This Row],[HT_Goals_A]]=Tabela53[[#This Row],[HT_Goals_H]],"D","A"))</f>
        <v>D</v>
      </c>
      <c r="J391" s="13">
        <v>0</v>
      </c>
      <c r="K391" s="13">
        <v>0</v>
      </c>
      <c r="L391" s="13">
        <v>0</v>
      </c>
      <c r="M391" s="13">
        <v>6</v>
      </c>
      <c r="N391" s="13">
        <v>2.25</v>
      </c>
      <c r="O391" s="13">
        <v>2.2000000000000002</v>
      </c>
      <c r="P391" s="4">
        <f>((1/'Método 3'!$M391)+(1/'Método 3'!$N391)+(1/'Método 3'!$O391)-1)</f>
        <v>6.5656565656565524E-2</v>
      </c>
      <c r="Q391" s="4">
        <f>'Método 3'!$M391*(1+'Método 3'!$P391)</f>
        <v>6.3939393939393927</v>
      </c>
      <c r="R391" s="4">
        <f>'Método 3'!$N391*(1+'Método 3'!$P391)</f>
        <v>2.3977272727272725</v>
      </c>
      <c r="S391" s="4">
        <f>'Método 3'!$O391*(1+'Método 3'!$P391)</f>
        <v>2.3444444444444446</v>
      </c>
      <c r="T391" s="4">
        <f>IF('Método 3'!$J391&gt;'Método 3'!$K391,3,IF('Método 3'!$K391='Método 3'!$J391,1,0))</f>
        <v>1</v>
      </c>
      <c r="U391" s="4">
        <f>IF('Método 3'!$J391&lt;'Método 3'!$K391,3,IF('Método 3'!$K391='Método 3'!$J391,1,0))</f>
        <v>1</v>
      </c>
      <c r="V391" s="4">
        <f>(1/'Método 3'!$Q391)*3+(1/'Método 3'!$R391)*1</f>
        <v>0.88625592417061627</v>
      </c>
      <c r="W391" s="4">
        <f>(1/'Método 3'!$S391)*3+(1/'Método 3'!$R391)*1</f>
        <v>1.6966824644549763</v>
      </c>
      <c r="X391" s="4">
        <f>COUNTIF($G$1:G390,G391)+1</f>
        <v>19</v>
      </c>
      <c r="Y391" s="4">
        <f>COUNTIF($H$1:H390,H391)+1</f>
        <v>20</v>
      </c>
      <c r="Z391" s="2">
        <f>IFERROR(AVERAGEIFS($T$1:T390,$G$1:G390,G391,$X$1:X390,"&gt;="&amp;(X391-5)),"")</f>
        <v>1.6</v>
      </c>
      <c r="AA391" s="2">
        <f>IFERROR(AVERAGEIFS($U$1:U390,$H$1:H390,H391,$Y$1:Y390,"&gt;="&amp;(Y391-5)),"")</f>
        <v>1.8</v>
      </c>
      <c r="AB391" s="2">
        <f>IFERROR(AVERAGEIFS($V$1:V390,$J$1:J390,J391,$Z$1:Z390,"&gt;="&amp;(Z391-5)),"")</f>
        <v>1.4045637711208239</v>
      </c>
      <c r="AC391" s="2">
        <f>IFERROR(AVERAGEIFS($W$1:W390,$K$1:K390,K391,$AA$1:AA390,"&gt;="&amp;(AA391-5)),"")</f>
        <v>1.0962539622406082</v>
      </c>
      <c r="AD391" s="13">
        <f>Tabela53[[#This Row],[md_exPT_H_6]]-Tabela53[[#This Row],[md_exPT_A_6]]</f>
        <v>0.30830980888021564</v>
      </c>
      <c r="AE391" s="14">
        <f>IF(Tabela53[[#This Row],[HT_Goals_H]]&gt;Tabela53[[#This Row],[HT_Goals_A]],Tabela53[[#This Row],[HT_Odds_H]]-1,-1)</f>
        <v>-1</v>
      </c>
      <c r="AF391" s="14">
        <f>IF(Tabela53[[#This Row],[HT_Goals_H]]=Tabela53[[#This Row],[HT_Goals_A]],Tabela53[[#This Row],[HT_Odds_H]]-1,-1)</f>
        <v>5</v>
      </c>
      <c r="AG391" s="14">
        <f>IF(Tabela53[[#This Row],[HT_Goals_H]]&lt;Tabela53[[#This Row],[HT_Goals_A]],Tabela53[[#This Row],[HT_Odds_H]]-1,-1)</f>
        <v>-1</v>
      </c>
      <c r="AH39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1" s="13">
        <f>IF(AND(Tabela53[[#This Row],[Odd_real_HHT]]&gt;2.5,Tabela53[[#This Row],[Odd_real_HHT]]&lt;3.3,Tabela53[[#This Row],[xpPT_H_HT]]&gt;1.39,Tabela53[[#This Row],[xpPT_H_HT]]&lt;1.59),1,0)</f>
        <v>0</v>
      </c>
      <c r="AJ391" s="28">
        <f>IF(AND(Tabela53[[#This Row],[Método_2]]=1,Tabela53[[#This Row],[Pontos_H_HT]]=1),(Tabela53[[#This Row],[HT_Odds_D]]-1),IF(AND(Tabela53[[#This Row],[Método_2]]=1,Tabela53[[#This Row],[Pontos_H_HT]]&lt;&gt;1),(-1),0))</f>
        <v>1.25</v>
      </c>
      <c r="AK391" s="28">
        <f>IF(Tabela53[[#This Row],[Método 1]]=1,0,IF(Tabela53[[#This Row],[dif_xp_H_A]]&lt;=0.354,1,IF(Tabela53[[#This Row],[dif_xp_H_A]]&gt;=0.499,1,0)))</f>
        <v>1</v>
      </c>
      <c r="AL39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1" s="29">
        <f>IF(AND(Tabela53[[#This Row],[dif_xp_H_A]]&gt;0.354,(Tabela53[[#This Row],[dif_xp_H_A]]&lt;0.499)),1,0)</f>
        <v>0</v>
      </c>
    </row>
    <row r="392" spans="1:39" x14ac:dyDescent="0.3">
      <c r="A392" s="25">
        <v>261</v>
      </c>
      <c r="B392" s="26">
        <v>1588852</v>
      </c>
      <c r="C392" s="13" t="s">
        <v>14</v>
      </c>
      <c r="D392" s="13" t="s">
        <v>56</v>
      </c>
      <c r="E392" s="27">
        <v>44821.6875</v>
      </c>
      <c r="F392" s="13">
        <v>27</v>
      </c>
      <c r="G392" s="13" t="s">
        <v>59</v>
      </c>
      <c r="H392" s="13" t="s">
        <v>22</v>
      </c>
      <c r="I392" s="13" t="str">
        <f>IF(Tabela53[[#This Row],[HT_Goals_A]]&lt;Tabela53[[#This Row],[HT_Goals_H]],"H",IF(Tabela53[[#This Row],[HT_Goals_A]]=Tabela53[[#This Row],[HT_Goals_H]],"D","A"))</f>
        <v>D</v>
      </c>
      <c r="J392" s="13">
        <v>0</v>
      </c>
      <c r="K392" s="13">
        <v>0</v>
      </c>
      <c r="L392" s="13">
        <v>0</v>
      </c>
      <c r="M392" s="13">
        <v>5</v>
      </c>
      <c r="N392" s="13">
        <v>2.1</v>
      </c>
      <c r="O392" s="13">
        <v>2.2999999999999998</v>
      </c>
      <c r="P392" s="4">
        <f>((1/'Método 3'!$M392)+(1/'Método 3'!$N392)+(1/'Método 3'!$O392)-1)</f>
        <v>0.11097308488612834</v>
      </c>
      <c r="Q392" s="4">
        <f>'Método 3'!$M392*(1+'Método 3'!$P392)</f>
        <v>5.5548654244306412</v>
      </c>
      <c r="R392" s="4">
        <f>'Método 3'!$N392*(1+'Método 3'!$P392)</f>
        <v>2.3330434782608696</v>
      </c>
      <c r="S392" s="4">
        <f>'Método 3'!$O392*(1+'Método 3'!$P392)</f>
        <v>2.5552380952380949</v>
      </c>
      <c r="T392" s="4">
        <f>IF('Método 3'!$J392&gt;'Método 3'!$K392,3,IF('Método 3'!$K392='Método 3'!$J392,1,0))</f>
        <v>1</v>
      </c>
      <c r="U392" s="4">
        <f>IF('Método 3'!$J392&lt;'Método 3'!$K392,3,IF('Método 3'!$K392='Método 3'!$J392,1,0))</f>
        <v>1</v>
      </c>
      <c r="V392" s="4">
        <f>(1/'Método 3'!$Q392)*3+(1/'Método 3'!$R392)*1</f>
        <v>0.96869176295191961</v>
      </c>
      <c r="W392" s="4">
        <f>(1/'Método 3'!$S392)*3+(1/'Método 3'!$R392)*1</f>
        <v>1.6026835631755498</v>
      </c>
      <c r="X392" s="4">
        <f>COUNTIF($G$1:G391,G392)+1</f>
        <v>14</v>
      </c>
      <c r="Y392" s="4">
        <f>COUNTIF($H$1:H391,H392)+1</f>
        <v>21</v>
      </c>
      <c r="Z392" s="2">
        <f>IFERROR(AVERAGEIFS($T$1:T391,$G$1:G391,G392,$X$1:X391,"&gt;="&amp;(X392-5)),"")</f>
        <v>2.2000000000000002</v>
      </c>
      <c r="AA392" s="2">
        <f>IFERROR(AVERAGEIFS($U$1:U391,$H$1:H391,H392,$Y$1:Y391,"&gt;="&amp;(Y392-5)),"")</f>
        <v>1.2</v>
      </c>
      <c r="AB392" s="2">
        <f>IFERROR(AVERAGEIFS($V$1:V391,$J$1:J391,J392,$Z$1:Z391,"&gt;="&amp;(Z392-5)),"")</f>
        <v>1.4015677720055049</v>
      </c>
      <c r="AC392" s="2">
        <f>IFERROR(AVERAGEIFS($W$1:W391,$K$1:K391,K392,$AA$1:AA391,"&gt;="&amp;(AA392-5)),"")</f>
        <v>1.0988420161294632</v>
      </c>
      <c r="AD392" s="13">
        <f>Tabela53[[#This Row],[md_exPT_H_6]]-Tabela53[[#This Row],[md_exPT_A_6]]</f>
        <v>0.30272575587604167</v>
      </c>
      <c r="AE392" s="14">
        <f>IF(Tabela53[[#This Row],[HT_Goals_H]]&gt;Tabela53[[#This Row],[HT_Goals_A]],Tabela53[[#This Row],[HT_Odds_H]]-1,-1)</f>
        <v>-1</v>
      </c>
      <c r="AF392" s="14">
        <f>IF(Tabela53[[#This Row],[HT_Goals_H]]=Tabela53[[#This Row],[HT_Goals_A]],Tabela53[[#This Row],[HT_Odds_H]]-1,-1)</f>
        <v>4</v>
      </c>
      <c r="AG392" s="14">
        <f>IF(Tabela53[[#This Row],[HT_Goals_H]]&lt;Tabela53[[#This Row],[HT_Goals_A]],Tabela53[[#This Row],[HT_Odds_H]]-1,-1)</f>
        <v>-1</v>
      </c>
      <c r="AH39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2" s="13">
        <f>IF(AND(Tabela53[[#This Row],[Odd_real_HHT]]&gt;2.5,Tabela53[[#This Row],[Odd_real_HHT]]&lt;3.3,Tabela53[[#This Row],[xpPT_H_HT]]&gt;1.39,Tabela53[[#This Row],[xpPT_H_HT]]&lt;1.59),1,0)</f>
        <v>0</v>
      </c>
      <c r="AJ392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392" s="28">
        <f>IF(Tabela53[[#This Row],[Método 1]]=1,0,IF(Tabela53[[#This Row],[dif_xp_H_A]]&lt;=0.354,1,IF(Tabela53[[#This Row],[dif_xp_H_A]]&gt;=0.499,1,0)))</f>
        <v>1</v>
      </c>
      <c r="AL39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2" s="29">
        <f>IF(AND(Tabela53[[#This Row],[dif_xp_H_A]]&gt;0.354,(Tabela53[[#This Row],[dif_xp_H_A]]&lt;0.499)),1,0)</f>
        <v>0</v>
      </c>
    </row>
    <row r="393" spans="1:39" x14ac:dyDescent="0.3">
      <c r="A393" s="25">
        <v>262</v>
      </c>
      <c r="B393" s="26">
        <v>1588848</v>
      </c>
      <c r="C393" s="13" t="s">
        <v>14</v>
      </c>
      <c r="D393" s="13" t="s">
        <v>56</v>
      </c>
      <c r="E393" s="27">
        <v>44821.791666666657</v>
      </c>
      <c r="F393" s="13">
        <v>27</v>
      </c>
      <c r="G393" s="13" t="s">
        <v>18</v>
      </c>
      <c r="H393" s="13" t="s">
        <v>33</v>
      </c>
      <c r="I393" s="13" t="str">
        <f>IF(Tabela53[[#This Row],[HT_Goals_A]]&lt;Tabela53[[#This Row],[HT_Goals_H]],"H",IF(Tabela53[[#This Row],[HT_Goals_A]]=Tabela53[[#This Row],[HT_Goals_H]],"D","A"))</f>
        <v>D</v>
      </c>
      <c r="J393" s="13">
        <v>0</v>
      </c>
      <c r="K393" s="13">
        <v>0</v>
      </c>
      <c r="L393" s="13">
        <v>0</v>
      </c>
      <c r="M393" s="13">
        <v>2.5499999999999998</v>
      </c>
      <c r="N393" s="13">
        <v>2</v>
      </c>
      <c r="O393" s="13">
        <v>4.5999999999999996</v>
      </c>
      <c r="P393" s="4">
        <f>((1/'Método 3'!$M393)+(1/'Método 3'!$N393)+(1/'Método 3'!$O393)-1)</f>
        <v>0.10954816709292414</v>
      </c>
      <c r="Q393" s="4">
        <f>'Método 3'!$M393*(1+'Método 3'!$P393)</f>
        <v>2.8293478260869565</v>
      </c>
      <c r="R393" s="4">
        <f>'Método 3'!$N393*(1+'Método 3'!$P393)</f>
        <v>2.2190963341858483</v>
      </c>
      <c r="S393" s="4">
        <f>'Método 3'!$O393*(1+'Método 3'!$P393)</f>
        <v>5.1039215686274506</v>
      </c>
      <c r="T393" s="4">
        <f>IF('Método 3'!$J393&gt;'Método 3'!$K393,3,IF('Método 3'!$K393='Método 3'!$J393,1,0))</f>
        <v>1</v>
      </c>
      <c r="U393" s="4">
        <f>IF('Método 3'!$J393&lt;'Método 3'!$K393,3,IF('Método 3'!$K393='Método 3'!$J393,1,0))</f>
        <v>1</v>
      </c>
      <c r="V393" s="4">
        <f>(1/'Método 3'!$Q393)*3+(1/'Método 3'!$R393)*1</f>
        <v>1.5109489051094891</v>
      </c>
      <c r="W393" s="4">
        <f>(1/'Método 3'!$S393)*3+(1/'Método 3'!$R393)*1</f>
        <v>1.0384172109104879</v>
      </c>
      <c r="X393" s="4">
        <f>COUNTIF($G$1:G392,G393)+1</f>
        <v>21</v>
      </c>
      <c r="Y393" s="4">
        <f>COUNTIF($H$1:H392,H393)+1</f>
        <v>20</v>
      </c>
      <c r="Z393" s="2">
        <f>IFERROR(AVERAGEIFS($T$1:T392,$G$1:G392,G393,$X$1:X392,"&gt;="&amp;(X393-5)),"")</f>
        <v>1.8</v>
      </c>
      <c r="AA393" s="2">
        <f>IFERROR(AVERAGEIFS($U$1:U392,$H$1:H392,H393,$Y$1:Y392,"&gt;="&amp;(Y393-5)),"")</f>
        <v>0.2</v>
      </c>
      <c r="AB393" s="2">
        <f>IFERROR(AVERAGEIFS($V$1:V392,$J$1:J392,J393,$Z$1:Z392,"&gt;="&amp;(Z393-5)),"")</f>
        <v>1.3990799788500246</v>
      </c>
      <c r="AC393" s="2">
        <f>IFERROR(AVERAGEIFS($W$1:W392,$K$1:K392,K393,$AA$1:AA392,"&gt;="&amp;(AA393-5)),"")</f>
        <v>1.1010044262026224</v>
      </c>
      <c r="AD393" s="13">
        <f>Tabela53[[#This Row],[md_exPT_H_6]]-Tabela53[[#This Row],[md_exPT_A_6]]</f>
        <v>0.29807555264740215</v>
      </c>
      <c r="AE393" s="14">
        <f>IF(Tabela53[[#This Row],[HT_Goals_H]]&gt;Tabela53[[#This Row],[HT_Goals_A]],Tabela53[[#This Row],[HT_Odds_H]]-1,-1)</f>
        <v>-1</v>
      </c>
      <c r="AF393" s="14">
        <f>IF(Tabela53[[#This Row],[HT_Goals_H]]=Tabela53[[#This Row],[HT_Goals_A]],Tabela53[[#This Row],[HT_Odds_H]]-1,-1)</f>
        <v>1.5499999999999998</v>
      </c>
      <c r="AG393" s="14">
        <f>IF(Tabela53[[#This Row],[HT_Goals_H]]&lt;Tabela53[[#This Row],[HT_Goals_A]],Tabela53[[#This Row],[HT_Odds_H]]-1,-1)</f>
        <v>-1</v>
      </c>
      <c r="AH39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393" s="13">
        <f>IF(AND(Tabela53[[#This Row],[Odd_real_HHT]]&gt;2.5,Tabela53[[#This Row],[Odd_real_HHT]]&lt;3.3,Tabela53[[#This Row],[xpPT_H_HT]]&gt;1.39,Tabela53[[#This Row],[xpPT_H_HT]]&lt;1.59),1,0)</f>
        <v>1</v>
      </c>
      <c r="AJ39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393" s="28">
        <f>IF(Tabela53[[#This Row],[Método 1]]=1,0,IF(Tabela53[[#This Row],[dif_xp_H_A]]&lt;=0.354,1,IF(Tabela53[[#This Row],[dif_xp_H_A]]&gt;=0.499,1,0)))</f>
        <v>0</v>
      </c>
      <c r="AL39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3" s="29">
        <f>IF(AND(Tabela53[[#This Row],[dif_xp_H_A]]&gt;0.354,(Tabela53[[#This Row],[dif_xp_H_A]]&lt;0.499)),1,0)</f>
        <v>0</v>
      </c>
    </row>
    <row r="394" spans="1:39" x14ac:dyDescent="0.3">
      <c r="A394" s="25">
        <v>263</v>
      </c>
      <c r="B394" s="26">
        <v>1588846</v>
      </c>
      <c r="C394" s="13" t="s">
        <v>14</v>
      </c>
      <c r="D394" s="13" t="s">
        <v>56</v>
      </c>
      <c r="E394" s="27">
        <v>44822.458333333343</v>
      </c>
      <c r="F394" s="13">
        <v>27</v>
      </c>
      <c r="G394" s="13" t="s">
        <v>19</v>
      </c>
      <c r="H394" s="13" t="s">
        <v>34</v>
      </c>
      <c r="I394" s="13" t="str">
        <f>IF(Tabela53[[#This Row],[HT_Goals_A]]&lt;Tabela53[[#This Row],[HT_Goals_H]],"H",IF(Tabela53[[#This Row],[HT_Goals_A]]=Tabela53[[#This Row],[HT_Goals_H]],"D","A"))</f>
        <v>H</v>
      </c>
      <c r="J394" s="13">
        <v>1</v>
      </c>
      <c r="K394" s="13">
        <v>0</v>
      </c>
      <c r="L394" s="13">
        <v>1</v>
      </c>
      <c r="M394" s="13">
        <v>2.2000000000000002</v>
      </c>
      <c r="N394" s="13">
        <v>2.2000000000000002</v>
      </c>
      <c r="O394" s="13">
        <v>6</v>
      </c>
      <c r="P394" s="4">
        <f>((1/'Método 3'!$M394)+(1/'Método 3'!$N394)+(1/'Método 3'!$O394)-1)</f>
        <v>7.575757575757569E-2</v>
      </c>
      <c r="Q394" s="4">
        <f>'Método 3'!$M394*(1+'Método 3'!$P394)</f>
        <v>2.3666666666666667</v>
      </c>
      <c r="R394" s="4">
        <f>'Método 3'!$N394*(1+'Método 3'!$P394)</f>
        <v>2.3666666666666667</v>
      </c>
      <c r="S394" s="4">
        <f>'Método 3'!$O394*(1+'Método 3'!$P394)</f>
        <v>6.4545454545454541</v>
      </c>
      <c r="T394" s="4">
        <f>IF('Método 3'!$J394&gt;'Método 3'!$K394,3,IF('Método 3'!$K394='Método 3'!$J394,1,0))</f>
        <v>3</v>
      </c>
      <c r="U394" s="4">
        <f>IF('Método 3'!$J394&lt;'Método 3'!$K394,3,IF('Método 3'!$K394='Método 3'!$J394,1,0))</f>
        <v>0</v>
      </c>
      <c r="V394" s="4">
        <f>(1/'Método 3'!$Q394)*3+(1/'Método 3'!$R394)*1</f>
        <v>1.6901408450704225</v>
      </c>
      <c r="W394" s="4">
        <f>(1/'Método 3'!$S394)*3+(1/'Método 3'!$R394)*1</f>
        <v>0.88732394366197187</v>
      </c>
      <c r="X394" s="4">
        <f>COUNTIF($G$1:G393,G394)+1</f>
        <v>21</v>
      </c>
      <c r="Y394" s="4">
        <f>COUNTIF($H$1:H393,H394)+1</f>
        <v>21</v>
      </c>
      <c r="Z394" s="2">
        <f>IFERROR(AVERAGEIFS($T$1:T393,$G$1:G393,G394,$X$1:X393,"&gt;="&amp;(X394-5)),"")</f>
        <v>2.2000000000000002</v>
      </c>
      <c r="AA394" s="2">
        <f>IFERROR(AVERAGEIFS($U$1:U393,$H$1:H393,H394,$Y$1:Y393,"&gt;="&amp;(Y394-5)),"")</f>
        <v>1.2</v>
      </c>
      <c r="AB394" s="2">
        <f>IFERROR(AVERAGEIFS($V$1:V393,$J$1:J393,J394,$Z$1:Z393,"&gt;="&amp;(Z394-5)),"")</f>
        <v>1.4525764598756246</v>
      </c>
      <c r="AC394" s="2">
        <f>IFERROR(AVERAGEIFS($W$1:W393,$K$1:K393,K394,$AA$1:AA393,"&gt;="&amp;(AA394-5)),"")</f>
        <v>1.1007369594706049</v>
      </c>
      <c r="AD394" s="13">
        <f>Tabela53[[#This Row],[md_exPT_H_6]]-Tabela53[[#This Row],[md_exPT_A_6]]</f>
        <v>0.35183950040501966</v>
      </c>
      <c r="AE394" s="14">
        <f>IF(Tabela53[[#This Row],[HT_Goals_H]]&gt;Tabela53[[#This Row],[HT_Goals_A]],Tabela53[[#This Row],[HT_Odds_H]]-1,-1)</f>
        <v>1.2000000000000002</v>
      </c>
      <c r="AF394" s="14">
        <f>IF(Tabela53[[#This Row],[HT_Goals_H]]=Tabela53[[#This Row],[HT_Goals_A]],Tabela53[[#This Row],[HT_Odds_H]]-1,-1)</f>
        <v>-1</v>
      </c>
      <c r="AG394" s="14">
        <f>IF(Tabela53[[#This Row],[HT_Goals_H]]&lt;Tabela53[[#This Row],[HT_Goals_A]],Tabela53[[#This Row],[HT_Odds_H]]-1,-1)</f>
        <v>-1</v>
      </c>
      <c r="AH39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4" s="13">
        <f>IF(AND(Tabela53[[#This Row],[Odd_real_HHT]]&gt;2.5,Tabela53[[#This Row],[Odd_real_HHT]]&lt;3.3,Tabela53[[#This Row],[xpPT_H_HT]]&gt;1.39,Tabela53[[#This Row],[xpPT_H_HT]]&lt;1.59),1,0)</f>
        <v>0</v>
      </c>
      <c r="AJ39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94" s="28">
        <f>IF(Tabela53[[#This Row],[Método 1]]=1,0,IF(Tabela53[[#This Row],[dif_xp_H_A]]&lt;=0.354,1,IF(Tabela53[[#This Row],[dif_xp_H_A]]&gt;=0.499,1,0)))</f>
        <v>1</v>
      </c>
      <c r="AL39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4" s="29">
        <f>IF(AND(Tabela53[[#This Row],[dif_xp_H_A]]&gt;0.354,(Tabela53[[#This Row],[dif_xp_H_A]]&lt;0.499)),1,0)</f>
        <v>0</v>
      </c>
    </row>
    <row r="395" spans="1:39" x14ac:dyDescent="0.3">
      <c r="A395" s="25">
        <v>264</v>
      </c>
      <c r="B395" s="26">
        <v>1588850</v>
      </c>
      <c r="C395" s="13" t="s">
        <v>14</v>
      </c>
      <c r="D395" s="13" t="s">
        <v>56</v>
      </c>
      <c r="E395" s="27">
        <v>44822.666666666657</v>
      </c>
      <c r="F395" s="13">
        <v>27</v>
      </c>
      <c r="G395" s="13" t="s">
        <v>58</v>
      </c>
      <c r="H395" s="13" t="s">
        <v>28</v>
      </c>
      <c r="I395" s="13" t="str">
        <f>IF(Tabela53[[#This Row],[HT_Goals_A]]&lt;Tabela53[[#This Row],[HT_Goals_H]],"H",IF(Tabela53[[#This Row],[HT_Goals_A]]=Tabela53[[#This Row],[HT_Goals_H]],"D","A"))</f>
        <v>A</v>
      </c>
      <c r="J395" s="13">
        <v>0</v>
      </c>
      <c r="K395" s="13">
        <v>1</v>
      </c>
      <c r="L395" s="13">
        <v>1</v>
      </c>
      <c r="M395" s="13">
        <v>3.1</v>
      </c>
      <c r="N395" s="13">
        <v>2</v>
      </c>
      <c r="O395" s="13">
        <v>4</v>
      </c>
      <c r="P395" s="4">
        <f>((1/'Método 3'!$M395)+(1/'Método 3'!$N395)+(1/'Método 3'!$O395)-1)</f>
        <v>7.2580645161290258E-2</v>
      </c>
      <c r="Q395" s="4">
        <f>'Método 3'!$M395*(1+'Método 3'!$P395)</f>
        <v>3.3249999999999997</v>
      </c>
      <c r="R395" s="4">
        <f>'Método 3'!$N395*(1+'Método 3'!$P395)</f>
        <v>2.1451612903225805</v>
      </c>
      <c r="S395" s="4">
        <f>'Método 3'!$O395*(1+'Método 3'!$P395)</f>
        <v>4.290322580645161</v>
      </c>
      <c r="T395" s="4">
        <f>IF('Método 3'!$J395&gt;'Método 3'!$K395,3,IF('Método 3'!$K395='Método 3'!$J395,1,0))</f>
        <v>0</v>
      </c>
      <c r="U395" s="4">
        <f>IF('Método 3'!$J395&lt;'Método 3'!$K395,3,IF('Método 3'!$K395='Método 3'!$J395,1,0))</f>
        <v>3</v>
      </c>
      <c r="V395" s="4">
        <f>(1/'Método 3'!$Q395)*3+(1/'Método 3'!$R395)*1</f>
        <v>1.3684210526315792</v>
      </c>
      <c r="W395" s="4">
        <f>(1/'Método 3'!$S395)*3+(1/'Método 3'!$R395)*1</f>
        <v>1.1654135338345866</v>
      </c>
      <c r="X395" s="4">
        <f>COUNTIF($G$1:G394,G395)+1</f>
        <v>14</v>
      </c>
      <c r="Y395" s="4">
        <f>COUNTIF($H$1:H394,H395)+1</f>
        <v>20</v>
      </c>
      <c r="Z395" s="2">
        <f>IFERROR(AVERAGEIFS($T$1:T394,$G$1:G394,G395,$X$1:X394,"&gt;="&amp;(X395-5)),"")</f>
        <v>1.4</v>
      </c>
      <c r="AA395" s="2">
        <f>IFERROR(AVERAGEIFS($U$1:U394,$H$1:H394,H395,$Y$1:Y394,"&gt;="&amp;(Y395-5)),"")</f>
        <v>0.4</v>
      </c>
      <c r="AB395" s="2">
        <f>IFERROR(AVERAGEIFS($V$1:V394,$J$1:J394,J395,$Z$1:Z394,"&gt;="&amp;(Z395-5)),"")</f>
        <v>1.3997192298572214</v>
      </c>
      <c r="AC395" s="2">
        <f>IFERROR(AVERAGEIFS($W$1:W394,$K$1:K394,K395,$AA$1:AA394,"&gt;="&amp;(AA395-5)),"")</f>
        <v>1.1376157183295226</v>
      </c>
      <c r="AD395" s="13">
        <f>Tabela53[[#This Row],[md_exPT_H_6]]-Tabela53[[#This Row],[md_exPT_A_6]]</f>
        <v>0.26210351152769884</v>
      </c>
      <c r="AE395" s="14">
        <f>IF(Tabela53[[#This Row],[HT_Goals_H]]&gt;Tabela53[[#This Row],[HT_Goals_A]],Tabela53[[#This Row],[HT_Odds_H]]-1,-1)</f>
        <v>-1</v>
      </c>
      <c r="AF395" s="14">
        <f>IF(Tabela53[[#This Row],[HT_Goals_H]]=Tabela53[[#This Row],[HT_Goals_A]],Tabela53[[#This Row],[HT_Odds_H]]-1,-1)</f>
        <v>-1</v>
      </c>
      <c r="AG395" s="14">
        <f>IF(Tabela53[[#This Row],[HT_Goals_H]]&lt;Tabela53[[#This Row],[HT_Goals_A]],Tabela53[[#This Row],[HT_Odds_H]]-1,-1)</f>
        <v>2.1</v>
      </c>
      <c r="AH39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5" s="13">
        <f>IF(AND(Tabela53[[#This Row],[Odd_real_HHT]]&gt;2.5,Tabela53[[#This Row],[Odd_real_HHT]]&lt;3.3,Tabela53[[#This Row],[xpPT_H_HT]]&gt;1.39,Tabela53[[#This Row],[xpPT_H_HT]]&lt;1.59),1,0)</f>
        <v>0</v>
      </c>
      <c r="AJ39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95" s="28">
        <f>IF(Tabela53[[#This Row],[Método 1]]=1,0,IF(Tabela53[[#This Row],[dif_xp_H_A]]&lt;=0.354,1,IF(Tabela53[[#This Row],[dif_xp_H_A]]&gt;=0.499,1,0)))</f>
        <v>1</v>
      </c>
      <c r="AL39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5" s="29">
        <f>IF(AND(Tabela53[[#This Row],[dif_xp_H_A]]&gt;0.354,(Tabela53[[#This Row],[dif_xp_H_A]]&lt;0.499)),1,0)</f>
        <v>0</v>
      </c>
    </row>
    <row r="396" spans="1:39" x14ac:dyDescent="0.3">
      <c r="A396" s="25">
        <v>265</v>
      </c>
      <c r="B396" s="26">
        <v>1588845</v>
      </c>
      <c r="C396" s="13" t="s">
        <v>14</v>
      </c>
      <c r="D396" s="13" t="s">
        <v>56</v>
      </c>
      <c r="E396" s="27">
        <v>44822.666666666657</v>
      </c>
      <c r="F396" s="13">
        <v>27</v>
      </c>
      <c r="G396" s="13" t="s">
        <v>23</v>
      </c>
      <c r="H396" s="13" t="s">
        <v>26</v>
      </c>
      <c r="I396" s="13" t="str">
        <f>IF(Tabela53[[#This Row],[HT_Goals_A]]&lt;Tabela53[[#This Row],[HT_Goals_H]],"H",IF(Tabela53[[#This Row],[HT_Goals_A]]=Tabela53[[#This Row],[HT_Goals_H]],"D","A"))</f>
        <v>A</v>
      </c>
      <c r="J396" s="13">
        <v>0</v>
      </c>
      <c r="K396" s="13">
        <v>1</v>
      </c>
      <c r="L396" s="13">
        <v>1</v>
      </c>
      <c r="M396" s="13">
        <v>2.2999999999999998</v>
      </c>
      <c r="N396" s="13">
        <v>2.25</v>
      </c>
      <c r="O396" s="13">
        <v>5</v>
      </c>
      <c r="P396" s="4">
        <f>((1/'Método 3'!$M396)+(1/'Método 3'!$N396)+(1/'Método 3'!$O396)-1)</f>
        <v>7.9227053140096704E-2</v>
      </c>
      <c r="Q396" s="4">
        <f>'Método 3'!$M396*(1+'Método 3'!$P396)</f>
        <v>2.4822222222222221</v>
      </c>
      <c r="R396" s="4">
        <f>'Método 3'!$N396*(1+'Método 3'!$P396)</f>
        <v>2.4282608695652175</v>
      </c>
      <c r="S396" s="4">
        <f>'Método 3'!$O396*(1+'Método 3'!$P396)</f>
        <v>5.3961352657004831</v>
      </c>
      <c r="T396" s="4">
        <f>IF('Método 3'!$J396&gt;'Método 3'!$K396,3,IF('Método 3'!$K396='Método 3'!$J396,1,0))</f>
        <v>0</v>
      </c>
      <c r="U396" s="4">
        <f>IF('Método 3'!$J396&lt;'Método 3'!$K396,3,IF('Método 3'!$K396='Método 3'!$J396,1,0))</f>
        <v>3</v>
      </c>
      <c r="V396" s="4">
        <f>(1/'Método 3'!$Q396)*3+(1/'Método 3'!$R396)*1</f>
        <v>1.62041181736795</v>
      </c>
      <c r="W396" s="4">
        <f>(1/'Método 3'!$S396)*3+(1/'Método 3'!$R396)*1</f>
        <v>0.9677708146821844</v>
      </c>
      <c r="X396" s="4">
        <f>COUNTIF($G$1:G395,G396)+1</f>
        <v>20</v>
      </c>
      <c r="Y396" s="4">
        <f>COUNTIF($H$1:H395,H396)+1</f>
        <v>20</v>
      </c>
      <c r="Z396" s="2">
        <f>IFERROR(AVERAGEIFS($T$1:T395,$G$1:G395,G396,$X$1:X395,"&gt;="&amp;(X396-5)),"")</f>
        <v>2</v>
      </c>
      <c r="AA396" s="2">
        <f>IFERROR(AVERAGEIFS($U$1:U395,$H$1:H395,H396,$Y$1:Y395,"&gt;="&amp;(Y396-5)),"")</f>
        <v>0.2</v>
      </c>
      <c r="AB396" s="2">
        <f>IFERROR(AVERAGEIFS($V$1:V395,$J$1:J395,J396,$Z$1:Z395,"&gt;="&amp;(Z396-5)),"")</f>
        <v>1.3995413993048031</v>
      </c>
      <c r="AC396" s="2">
        <f>IFERROR(AVERAGEIFS($W$1:W395,$K$1:K395,K396,$AA$1:AA395,"&gt;="&amp;(AA396-5)),"")</f>
        <v>1.1378553546700834</v>
      </c>
      <c r="AD396" s="13">
        <f>Tabela53[[#This Row],[md_exPT_H_6]]-Tabela53[[#This Row],[md_exPT_A_6]]</f>
        <v>0.26168604463471978</v>
      </c>
      <c r="AE396" s="14">
        <f>IF(Tabela53[[#This Row],[HT_Goals_H]]&gt;Tabela53[[#This Row],[HT_Goals_A]],Tabela53[[#This Row],[HT_Odds_H]]-1,-1)</f>
        <v>-1</v>
      </c>
      <c r="AF396" s="14">
        <f>IF(Tabela53[[#This Row],[HT_Goals_H]]=Tabela53[[#This Row],[HT_Goals_A]],Tabela53[[#This Row],[HT_Odds_H]]-1,-1)</f>
        <v>-1</v>
      </c>
      <c r="AG396" s="14">
        <f>IF(Tabela53[[#This Row],[HT_Goals_H]]&lt;Tabela53[[#This Row],[HT_Goals_A]],Tabela53[[#This Row],[HT_Odds_H]]-1,-1)</f>
        <v>1.2999999999999998</v>
      </c>
      <c r="AH39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6" s="13">
        <f>IF(AND(Tabela53[[#This Row],[Odd_real_HHT]]&gt;2.5,Tabela53[[#This Row],[Odd_real_HHT]]&lt;3.3,Tabela53[[#This Row],[xpPT_H_HT]]&gt;1.39,Tabela53[[#This Row],[xpPT_H_HT]]&lt;1.59),1,0)</f>
        <v>0</v>
      </c>
      <c r="AJ39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96" s="28">
        <f>IF(Tabela53[[#This Row],[Método 1]]=1,0,IF(Tabela53[[#This Row],[dif_xp_H_A]]&lt;=0.354,1,IF(Tabela53[[#This Row],[dif_xp_H_A]]&gt;=0.499,1,0)))</f>
        <v>1</v>
      </c>
      <c r="AL39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6" s="29">
        <f>IF(AND(Tabela53[[#This Row],[dif_xp_H_A]]&gt;0.354,(Tabela53[[#This Row],[dif_xp_H_A]]&lt;0.499)),1,0)</f>
        <v>0</v>
      </c>
    </row>
    <row r="397" spans="1:39" x14ac:dyDescent="0.3">
      <c r="A397" s="25">
        <v>266</v>
      </c>
      <c r="B397" s="26">
        <v>1588844</v>
      </c>
      <c r="C397" s="13" t="s">
        <v>14</v>
      </c>
      <c r="D397" s="13" t="s">
        <v>56</v>
      </c>
      <c r="E397" s="27">
        <v>44822.75</v>
      </c>
      <c r="F397" s="13">
        <v>27</v>
      </c>
      <c r="G397" s="13" t="s">
        <v>17</v>
      </c>
      <c r="H397" s="13" t="s">
        <v>24</v>
      </c>
      <c r="I397" s="13" t="str">
        <f>IF(Tabela53[[#This Row],[HT_Goals_A]]&lt;Tabela53[[#This Row],[HT_Goals_H]],"H",IF(Tabela53[[#This Row],[HT_Goals_A]]=Tabela53[[#This Row],[HT_Goals_H]],"D","A"))</f>
        <v>D</v>
      </c>
      <c r="J397" s="13">
        <v>0</v>
      </c>
      <c r="K397" s="13">
        <v>0</v>
      </c>
      <c r="L397" s="13">
        <v>0</v>
      </c>
      <c r="M397" s="13">
        <v>3.4</v>
      </c>
      <c r="N397" s="13">
        <v>1.91</v>
      </c>
      <c r="O397" s="13">
        <v>3.75</v>
      </c>
      <c r="P397" s="4">
        <f>((1/'Método 3'!$M397)+(1/'Método 3'!$N397)+(1/'Método 3'!$O397)-1)</f>
        <v>8.4344523149573858E-2</v>
      </c>
      <c r="Q397" s="4">
        <f>'Método 3'!$M397*(1+'Método 3'!$P397)</f>
        <v>3.686771378708551</v>
      </c>
      <c r="R397" s="4">
        <f>'Método 3'!$N397*(1+'Método 3'!$P397)</f>
        <v>2.0710980392156859</v>
      </c>
      <c r="S397" s="4">
        <f>'Método 3'!$O397*(1+'Método 3'!$P397)</f>
        <v>4.0662919618109017</v>
      </c>
      <c r="T397" s="4">
        <f>IF('Método 3'!$J397&gt;'Método 3'!$K397,3,IF('Método 3'!$K397='Método 3'!$J397,1,0))</f>
        <v>1</v>
      </c>
      <c r="U397" s="4">
        <f>IF('Método 3'!$J397&lt;'Método 3'!$K397,3,IF('Método 3'!$K397='Método 3'!$J397,1,0))</f>
        <v>1</v>
      </c>
      <c r="V397" s="4">
        <f>(1/'Método 3'!$Q397)*3+(1/'Método 3'!$R397)*1</f>
        <v>1.2965557722530439</v>
      </c>
      <c r="W397" s="4">
        <f>(1/'Método 3'!$S397)*3+(1/'Método 3'!$R397)*1</f>
        <v>1.2206085622858009</v>
      </c>
      <c r="X397" s="4">
        <f>COUNTIF($G$1:G396,G397)+1</f>
        <v>21</v>
      </c>
      <c r="Y397" s="4">
        <f>COUNTIF($H$1:H396,H397)+1</f>
        <v>21</v>
      </c>
      <c r="Z397" s="2">
        <f>IFERROR(AVERAGEIFS($T$1:T396,$G$1:G396,G397,$X$1:X396,"&gt;="&amp;(X397-5)),"")</f>
        <v>1.8</v>
      </c>
      <c r="AA397" s="2">
        <f>IFERROR(AVERAGEIFS($U$1:U396,$H$1:H396,H397,$Y$1:Y396,"&gt;="&amp;(Y397-5)),"")</f>
        <v>0.4</v>
      </c>
      <c r="AB397" s="2">
        <f>IFERROR(AVERAGEIFS($V$1:V396,$J$1:J396,J397,$Z$1:Z396,"&gt;="&amp;(Z397-5)),"")</f>
        <v>1.4007892547740863</v>
      </c>
      <c r="AC397" s="2">
        <f>IFERROR(AVERAGEIFS($W$1:W396,$K$1:K396,K397,$AA$1:AA396,"&gt;="&amp;(AA397-5)),"")</f>
        <v>1.099828818977802</v>
      </c>
      <c r="AD397" s="13">
        <f>Tabela53[[#This Row],[md_exPT_H_6]]-Tabela53[[#This Row],[md_exPT_A_6]]</f>
        <v>0.30096043579628429</v>
      </c>
      <c r="AE397" s="14">
        <f>IF(Tabela53[[#This Row],[HT_Goals_H]]&gt;Tabela53[[#This Row],[HT_Goals_A]],Tabela53[[#This Row],[HT_Odds_H]]-1,-1)</f>
        <v>-1</v>
      </c>
      <c r="AF397" s="14">
        <f>IF(Tabela53[[#This Row],[HT_Goals_H]]=Tabela53[[#This Row],[HT_Goals_A]],Tabela53[[#This Row],[HT_Odds_H]]-1,-1)</f>
        <v>2.4</v>
      </c>
      <c r="AG397" s="14">
        <f>IF(Tabela53[[#This Row],[HT_Goals_H]]&lt;Tabela53[[#This Row],[HT_Goals_A]],Tabela53[[#This Row],[HT_Odds_H]]-1,-1)</f>
        <v>-1</v>
      </c>
      <c r="AH39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7" s="13">
        <f>IF(AND(Tabela53[[#This Row],[Odd_real_HHT]]&gt;2.5,Tabela53[[#This Row],[Odd_real_HHT]]&lt;3.3,Tabela53[[#This Row],[xpPT_H_HT]]&gt;1.39,Tabela53[[#This Row],[xpPT_H_HT]]&lt;1.59),1,0)</f>
        <v>0</v>
      </c>
      <c r="AJ397" s="28">
        <f>IF(AND(Tabela53[[#This Row],[Método_2]]=1,Tabela53[[#This Row],[Pontos_H_HT]]=1),(Tabela53[[#This Row],[HT_Odds_D]]-1),IF(AND(Tabela53[[#This Row],[Método_2]]=1,Tabela53[[#This Row],[Pontos_H_HT]]&lt;&gt;1),(-1),0))</f>
        <v>0.90999999999999992</v>
      </c>
      <c r="AK397" s="28">
        <f>IF(Tabela53[[#This Row],[Método 1]]=1,0,IF(Tabela53[[#This Row],[dif_xp_H_A]]&lt;=0.354,1,IF(Tabela53[[#This Row],[dif_xp_H_A]]&gt;=0.499,1,0)))</f>
        <v>1</v>
      </c>
      <c r="AL39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7" s="29">
        <f>IF(AND(Tabela53[[#This Row],[dif_xp_H_A]]&gt;0.354,(Tabela53[[#This Row],[dif_xp_H_A]]&lt;0.499)),1,0)</f>
        <v>0</v>
      </c>
    </row>
    <row r="398" spans="1:39" x14ac:dyDescent="0.3">
      <c r="A398" s="25">
        <v>267</v>
      </c>
      <c r="B398" s="26">
        <v>1588849</v>
      </c>
      <c r="C398" s="13" t="s">
        <v>14</v>
      </c>
      <c r="D398" s="13" t="s">
        <v>56</v>
      </c>
      <c r="E398" s="27">
        <v>44822.75</v>
      </c>
      <c r="F398" s="13">
        <v>27</v>
      </c>
      <c r="G398" s="13" t="s">
        <v>60</v>
      </c>
      <c r="H398" s="13" t="s">
        <v>21</v>
      </c>
      <c r="I398" s="13" t="str">
        <f>IF(Tabela53[[#This Row],[HT_Goals_A]]&lt;Tabela53[[#This Row],[HT_Goals_H]],"H",IF(Tabela53[[#This Row],[HT_Goals_A]]=Tabela53[[#This Row],[HT_Goals_H]],"D","A"))</f>
        <v>A</v>
      </c>
      <c r="J398" s="13">
        <v>0</v>
      </c>
      <c r="K398" s="13">
        <v>1</v>
      </c>
      <c r="L398" s="13">
        <v>1</v>
      </c>
      <c r="M398" s="13">
        <v>4</v>
      </c>
      <c r="N398" s="13">
        <v>1.95</v>
      </c>
      <c r="O398" s="13">
        <v>3.2</v>
      </c>
      <c r="P398" s="4">
        <f>((1/'Método 3'!$M398)+(1/'Método 3'!$N398)+(1/'Método 3'!$O398)-1)</f>
        <v>7.5320512820512775E-2</v>
      </c>
      <c r="Q398" s="4">
        <f>'Método 3'!$M398*(1+'Método 3'!$P398)</f>
        <v>4.3012820512820511</v>
      </c>
      <c r="R398" s="4">
        <f>'Método 3'!$N398*(1+'Método 3'!$P398)</f>
        <v>2.0968749999999998</v>
      </c>
      <c r="S398" s="4">
        <f>'Método 3'!$O398*(1+'Método 3'!$P398)</f>
        <v>3.4410256410256412</v>
      </c>
      <c r="T398" s="4">
        <f>IF('Método 3'!$J398&gt;'Método 3'!$K398,3,IF('Método 3'!$K398='Método 3'!$J398,1,0))</f>
        <v>0</v>
      </c>
      <c r="U398" s="4">
        <f>IF('Método 3'!$J398&lt;'Método 3'!$K398,3,IF('Método 3'!$K398='Método 3'!$J398,1,0))</f>
        <v>3</v>
      </c>
      <c r="V398" s="4">
        <f>(1/'Método 3'!$Q398)*3+(1/'Método 3'!$R398)*1</f>
        <v>1.1743666169895679</v>
      </c>
      <c r="W398" s="4">
        <f>(1/'Método 3'!$S398)*3+(1/'Método 3'!$R398)*1</f>
        <v>1.3487332339791356</v>
      </c>
      <c r="X398" s="4">
        <f>COUNTIF($G$1:G397,G398)+1</f>
        <v>14</v>
      </c>
      <c r="Y398" s="4">
        <f>COUNTIF($H$1:H397,H398)+1</f>
        <v>21</v>
      </c>
      <c r="Z398" s="2">
        <f>IFERROR(AVERAGEIFS($T$1:T397,$G$1:G397,G398,$X$1:X397,"&gt;="&amp;(X398-5)),"")</f>
        <v>1.2</v>
      </c>
      <c r="AA398" s="2">
        <f>IFERROR(AVERAGEIFS($U$1:U397,$H$1:H397,H398,$Y$1:Y397,"&gt;="&amp;(Y398-5)),"")</f>
        <v>1.8</v>
      </c>
      <c r="AB398" s="2">
        <f>IFERROR(AVERAGEIFS($V$1:V397,$J$1:J397,J398,$Z$1:Z397,"&gt;="&amp;(Z398-5)),"")</f>
        <v>1.4002036734116086</v>
      </c>
      <c r="AC398" s="2">
        <f>IFERROR(AVERAGEIFS($W$1:W397,$K$1:K397,K398,$AA$1:AA397,"&gt;="&amp;(AA398-5)),"")</f>
        <v>1.1364016406530928</v>
      </c>
      <c r="AD398" s="13">
        <f>Tabela53[[#This Row],[md_exPT_H_6]]-Tabela53[[#This Row],[md_exPT_A_6]]</f>
        <v>0.26380203275851577</v>
      </c>
      <c r="AE398" s="14">
        <f>IF(Tabela53[[#This Row],[HT_Goals_H]]&gt;Tabela53[[#This Row],[HT_Goals_A]],Tabela53[[#This Row],[HT_Odds_H]]-1,-1)</f>
        <v>-1</v>
      </c>
      <c r="AF398" s="14">
        <f>IF(Tabela53[[#This Row],[HT_Goals_H]]=Tabela53[[#This Row],[HT_Goals_A]],Tabela53[[#This Row],[HT_Odds_H]]-1,-1)</f>
        <v>-1</v>
      </c>
      <c r="AG398" s="14">
        <f>IF(Tabela53[[#This Row],[HT_Goals_H]]&lt;Tabela53[[#This Row],[HT_Goals_A]],Tabela53[[#This Row],[HT_Odds_H]]-1,-1)</f>
        <v>3</v>
      </c>
      <c r="AH39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8" s="13">
        <f>IF(AND(Tabela53[[#This Row],[Odd_real_HHT]]&gt;2.5,Tabela53[[#This Row],[Odd_real_HHT]]&lt;3.3,Tabela53[[#This Row],[xpPT_H_HT]]&gt;1.39,Tabela53[[#This Row],[xpPT_H_HT]]&lt;1.59),1,0)</f>
        <v>0</v>
      </c>
      <c r="AJ39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398" s="28">
        <f>IF(Tabela53[[#This Row],[Método 1]]=1,0,IF(Tabela53[[#This Row],[dif_xp_H_A]]&lt;=0.354,1,IF(Tabela53[[#This Row],[dif_xp_H_A]]&gt;=0.499,1,0)))</f>
        <v>1</v>
      </c>
      <c r="AL39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8" s="29">
        <f>IF(AND(Tabela53[[#This Row],[dif_xp_H_A]]&gt;0.354,(Tabela53[[#This Row],[dif_xp_H_A]]&lt;0.499)),1,0)</f>
        <v>0</v>
      </c>
    </row>
    <row r="399" spans="1:39" x14ac:dyDescent="0.3">
      <c r="A399" s="25">
        <v>268</v>
      </c>
      <c r="B399" s="26">
        <v>1588847</v>
      </c>
      <c r="C399" s="13" t="s">
        <v>14</v>
      </c>
      <c r="D399" s="13" t="s">
        <v>56</v>
      </c>
      <c r="E399" s="27">
        <v>44822.770833333343</v>
      </c>
      <c r="F399" s="13">
        <v>27</v>
      </c>
      <c r="G399" s="13" t="s">
        <v>16</v>
      </c>
      <c r="H399" s="13" t="s">
        <v>31</v>
      </c>
      <c r="I399" s="13" t="str">
        <f>IF(Tabela53[[#This Row],[HT_Goals_A]]&lt;Tabela53[[#This Row],[HT_Goals_H]],"H",IF(Tabela53[[#This Row],[HT_Goals_A]]=Tabela53[[#This Row],[HT_Goals_H]],"D","A"))</f>
        <v>D</v>
      </c>
      <c r="J399" s="13">
        <v>0</v>
      </c>
      <c r="K399" s="13">
        <v>0</v>
      </c>
      <c r="L399" s="13">
        <v>0</v>
      </c>
      <c r="M399" s="13">
        <v>2</v>
      </c>
      <c r="N399" s="13">
        <v>2.2999999999999998</v>
      </c>
      <c r="O399" s="13">
        <v>7</v>
      </c>
      <c r="P399" s="4">
        <f>((1/'Método 3'!$M399)+(1/'Método 3'!$N399)+(1/'Método 3'!$O399)-1)</f>
        <v>7.7639751552795122E-2</v>
      </c>
      <c r="Q399" s="4">
        <f>'Método 3'!$M399*(1+'Método 3'!$P399)</f>
        <v>2.1552795031055902</v>
      </c>
      <c r="R399" s="4">
        <f>'Método 3'!$N399*(1+'Método 3'!$P399)</f>
        <v>2.4785714285714286</v>
      </c>
      <c r="S399" s="4">
        <f>'Método 3'!$O399*(1+'Método 3'!$P399)</f>
        <v>7.5434782608695663</v>
      </c>
      <c r="T399" s="4">
        <f>IF('Método 3'!$J399&gt;'Método 3'!$K399,3,IF('Método 3'!$K399='Método 3'!$J399,1,0))</f>
        <v>1</v>
      </c>
      <c r="U399" s="4">
        <f>IF('Método 3'!$J399&lt;'Método 3'!$K399,3,IF('Método 3'!$K399='Método 3'!$J399,1,0))</f>
        <v>1</v>
      </c>
      <c r="V399" s="4">
        <f>(1/'Método 3'!$Q399)*3+(1/'Método 3'!$R399)*1</f>
        <v>1.7953890489913544</v>
      </c>
      <c r="W399" s="4">
        <f>(1/'Método 3'!$S399)*3+(1/'Método 3'!$R399)*1</f>
        <v>0.80115273775216134</v>
      </c>
      <c r="X399" s="4">
        <f>COUNTIF($G$1:G398,G399)+1</f>
        <v>20</v>
      </c>
      <c r="Y399" s="4">
        <f>COUNTIF($H$1:H398,H399)+1</f>
        <v>20</v>
      </c>
      <c r="Z399" s="2">
        <f>IFERROR(AVERAGEIFS($T$1:T398,$G$1:G398,G399,$X$1:X398,"&gt;="&amp;(X399-5)),"")</f>
        <v>1.6</v>
      </c>
      <c r="AA399" s="2">
        <f>IFERROR(AVERAGEIFS($U$1:U398,$H$1:H398,H399,$Y$1:Y398,"&gt;="&amp;(Y399-5)),"")</f>
        <v>0.6</v>
      </c>
      <c r="AB399" s="2">
        <f>IFERROR(AVERAGEIFS($V$1:V398,$J$1:J398,J399,$Z$1:Z398,"&gt;="&amp;(Z399-5)),"")</f>
        <v>1.3989420138785247</v>
      </c>
      <c r="AC399" s="2">
        <f>IFERROR(AVERAGEIFS($W$1:W398,$K$1:K398,K399,$AA$1:AA398,"&gt;="&amp;(AA399-5)),"")</f>
        <v>1.1003405975511411</v>
      </c>
      <c r="AD399" s="13">
        <f>Tabela53[[#This Row],[md_exPT_H_6]]-Tabela53[[#This Row],[md_exPT_A_6]]</f>
        <v>0.29860141632738357</v>
      </c>
      <c r="AE399" s="14">
        <f>IF(Tabela53[[#This Row],[HT_Goals_H]]&gt;Tabela53[[#This Row],[HT_Goals_A]],Tabela53[[#This Row],[HT_Odds_H]]-1,-1)</f>
        <v>-1</v>
      </c>
      <c r="AF399" s="14">
        <f>IF(Tabela53[[#This Row],[HT_Goals_H]]=Tabela53[[#This Row],[HT_Goals_A]],Tabela53[[#This Row],[HT_Odds_H]]-1,-1)</f>
        <v>1</v>
      </c>
      <c r="AG399" s="14">
        <f>IF(Tabela53[[#This Row],[HT_Goals_H]]&lt;Tabela53[[#This Row],[HT_Goals_A]],Tabela53[[#This Row],[HT_Odds_H]]-1,-1)</f>
        <v>-1</v>
      </c>
      <c r="AH39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399" s="13">
        <f>IF(AND(Tabela53[[#This Row],[Odd_real_HHT]]&gt;2.5,Tabela53[[#This Row],[Odd_real_HHT]]&lt;3.3,Tabela53[[#This Row],[xpPT_H_HT]]&gt;1.39,Tabela53[[#This Row],[xpPT_H_HT]]&lt;1.59),1,0)</f>
        <v>0</v>
      </c>
      <c r="AJ399" s="28">
        <f>IF(AND(Tabela53[[#This Row],[Método_2]]=1,Tabela53[[#This Row],[Pontos_H_HT]]=1),(Tabela53[[#This Row],[HT_Odds_D]]-1),IF(AND(Tabela53[[#This Row],[Método_2]]=1,Tabela53[[#This Row],[Pontos_H_HT]]&lt;&gt;1),(-1),0))</f>
        <v>1.2999999999999998</v>
      </c>
      <c r="AK399" s="28">
        <f>IF(Tabela53[[#This Row],[Método 1]]=1,0,IF(Tabela53[[#This Row],[dif_xp_H_A]]&lt;=0.354,1,IF(Tabela53[[#This Row],[dif_xp_H_A]]&gt;=0.499,1,0)))</f>
        <v>1</v>
      </c>
      <c r="AL39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399" s="29">
        <f>IF(AND(Tabela53[[#This Row],[dif_xp_H_A]]&gt;0.354,(Tabela53[[#This Row],[dif_xp_H_A]]&lt;0.499)),1,0)</f>
        <v>0</v>
      </c>
    </row>
    <row r="400" spans="1:39" x14ac:dyDescent="0.3">
      <c r="A400" s="25">
        <v>269</v>
      </c>
      <c r="B400" s="26">
        <v>1588853</v>
      </c>
      <c r="C400" s="13" t="s">
        <v>14</v>
      </c>
      <c r="D400" s="13" t="s">
        <v>56</v>
      </c>
      <c r="E400" s="27">
        <v>44822.791666666657</v>
      </c>
      <c r="F400" s="13">
        <v>27</v>
      </c>
      <c r="G400" s="13" t="s">
        <v>20</v>
      </c>
      <c r="H400" s="13" t="s">
        <v>27</v>
      </c>
      <c r="I400" s="13" t="str">
        <f>IF(Tabela53[[#This Row],[HT_Goals_A]]&lt;Tabela53[[#This Row],[HT_Goals_H]],"H",IF(Tabela53[[#This Row],[HT_Goals_A]]=Tabela53[[#This Row],[HT_Goals_H]],"D","A"))</f>
        <v>H</v>
      </c>
      <c r="J400" s="13">
        <v>2</v>
      </c>
      <c r="K400" s="13">
        <v>1</v>
      </c>
      <c r="L400" s="13">
        <v>3</v>
      </c>
      <c r="M400" s="13">
        <v>2.4</v>
      </c>
      <c r="N400" s="13">
        <v>2</v>
      </c>
      <c r="O400" s="13">
        <v>5.5</v>
      </c>
      <c r="P400" s="4">
        <f>((1/'Método 3'!$M400)+(1/'Método 3'!$N400)+(1/'Método 3'!$O400)-1)</f>
        <v>9.8484848484848619E-2</v>
      </c>
      <c r="Q400" s="4">
        <f>'Método 3'!$M400*(1+'Método 3'!$P400)</f>
        <v>2.6363636363636367</v>
      </c>
      <c r="R400" s="4">
        <f>'Método 3'!$N400*(1+'Método 3'!$P400)</f>
        <v>2.1969696969696972</v>
      </c>
      <c r="S400" s="4">
        <f>'Método 3'!$O400*(1+'Método 3'!$P400)</f>
        <v>6.0416666666666679</v>
      </c>
      <c r="T400" s="4">
        <f>IF('Método 3'!$J400&gt;'Método 3'!$K400,3,IF('Método 3'!$K400='Método 3'!$J400,1,0))</f>
        <v>3</v>
      </c>
      <c r="U400" s="4">
        <f>IF('Método 3'!$J400&lt;'Método 3'!$K400,3,IF('Método 3'!$K400='Método 3'!$J400,1,0))</f>
        <v>0</v>
      </c>
      <c r="V400" s="4">
        <f>(1/'Método 3'!$Q400)*3+(1/'Método 3'!$R400)*1</f>
        <v>1.5931034482758619</v>
      </c>
      <c r="W400" s="4">
        <f>(1/'Método 3'!$S400)*3+(1/'Método 3'!$R400)*1</f>
        <v>0.95172413793103439</v>
      </c>
      <c r="X400" s="4">
        <f>COUNTIF($G$1:G399,G400)+1</f>
        <v>20</v>
      </c>
      <c r="Y400" s="4">
        <f>COUNTIF($H$1:H399,H400)+1</f>
        <v>21</v>
      </c>
      <c r="Z400" s="2">
        <f>IFERROR(AVERAGEIFS($T$1:T399,$G$1:G399,G400,$X$1:X399,"&gt;="&amp;(X400-5)),"")</f>
        <v>2.2000000000000002</v>
      </c>
      <c r="AA400" s="2">
        <f>IFERROR(AVERAGEIFS($U$1:U399,$H$1:H399,H400,$Y$1:Y399,"&gt;="&amp;(Y400-5)),"")</f>
        <v>0.4</v>
      </c>
      <c r="AB400" s="2">
        <f>IFERROR(AVERAGEIFS($V$1:V399,$J$1:J399,J400,$Z$1:Z399,"&gt;="&amp;(Z400-5)),"")</f>
        <v>1.5393623445626374</v>
      </c>
      <c r="AC400" s="2">
        <f>IFERROR(AVERAGEIFS($W$1:W399,$K$1:K399,K400,$AA$1:AA399,"&gt;="&amp;(AA400-5)),"")</f>
        <v>1.1382010609355171</v>
      </c>
      <c r="AD400" s="13">
        <f>Tabela53[[#This Row],[md_exPT_H_6]]-Tabela53[[#This Row],[md_exPT_A_6]]</f>
        <v>0.40116128362712034</v>
      </c>
      <c r="AE400" s="14">
        <f>IF(Tabela53[[#This Row],[HT_Goals_H]]&gt;Tabela53[[#This Row],[HT_Goals_A]],Tabela53[[#This Row],[HT_Odds_H]]-1,-1)</f>
        <v>1.4</v>
      </c>
      <c r="AF400" s="14">
        <f>IF(Tabela53[[#This Row],[HT_Goals_H]]=Tabela53[[#This Row],[HT_Goals_A]],Tabela53[[#This Row],[HT_Odds_H]]-1,-1)</f>
        <v>-1</v>
      </c>
      <c r="AG400" s="14">
        <f>IF(Tabela53[[#This Row],[HT_Goals_H]]&lt;Tabela53[[#This Row],[HT_Goals_A]],Tabela53[[#This Row],[HT_Odds_H]]-1,-1)</f>
        <v>-1</v>
      </c>
      <c r="AH40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0" s="13">
        <f>IF(AND(Tabela53[[#This Row],[Odd_real_HHT]]&gt;2.5,Tabela53[[#This Row],[Odd_real_HHT]]&lt;3.3,Tabela53[[#This Row],[xpPT_H_HT]]&gt;1.39,Tabela53[[#This Row],[xpPT_H_HT]]&lt;1.59),1,0)</f>
        <v>0</v>
      </c>
      <c r="AJ40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0" s="28">
        <f>IF(Tabela53[[#This Row],[Método 1]]=1,0,IF(Tabela53[[#This Row],[dif_xp_H_A]]&lt;=0.354,1,IF(Tabela53[[#This Row],[dif_xp_H_A]]&gt;=0.499,1,0)))</f>
        <v>0</v>
      </c>
      <c r="AL400" s="29">
        <f>IF(AND(Tabela53[[#This Row],[Método_3]]=1,Tabela53[[#This Row],[Pontos_H_HT]]=3),(Tabela53[[#This Row],[HT_Odds_H]]-1),IF(AND(Tabela53[[#This Row],[Método_3]]=1,Tabela53[[#This Row],[Pontos_H_HT]]&lt;&gt;3),(-1),0))</f>
        <v>1.4</v>
      </c>
      <c r="AM400" s="29">
        <f>IF(AND(Tabela53[[#This Row],[dif_xp_H_A]]&gt;0.354,(Tabela53[[#This Row],[dif_xp_H_A]]&lt;0.499)),1,0)</f>
        <v>1</v>
      </c>
    </row>
    <row r="401" spans="1:39" x14ac:dyDescent="0.3">
      <c r="A401" s="25">
        <v>270</v>
      </c>
      <c r="B401" s="26">
        <v>1588851</v>
      </c>
      <c r="C401" s="13" t="s">
        <v>14</v>
      </c>
      <c r="D401" s="13" t="s">
        <v>56</v>
      </c>
      <c r="E401" s="27">
        <v>44823.833333333343</v>
      </c>
      <c r="F401" s="13">
        <v>27</v>
      </c>
      <c r="G401" s="13" t="s">
        <v>57</v>
      </c>
      <c r="H401" s="13" t="s">
        <v>30</v>
      </c>
      <c r="I401" s="13" t="str">
        <f>IF(Tabela53[[#This Row],[HT_Goals_A]]&lt;Tabela53[[#This Row],[HT_Goals_H]],"H",IF(Tabela53[[#This Row],[HT_Goals_A]]=Tabela53[[#This Row],[HT_Goals_H]],"D","A"))</f>
        <v>A</v>
      </c>
      <c r="J401" s="13">
        <v>0</v>
      </c>
      <c r="K401" s="13">
        <v>2</v>
      </c>
      <c r="L401" s="13">
        <v>2</v>
      </c>
      <c r="M401" s="13">
        <v>3.75</v>
      </c>
      <c r="N401" s="13">
        <v>2.0499999999999998</v>
      </c>
      <c r="O401" s="13">
        <v>3</v>
      </c>
      <c r="P401" s="4">
        <f>((1/'Método 3'!$M401)+(1/'Método 3'!$N401)+(1/'Método 3'!$O401)-1)</f>
        <v>8.7804878048780566E-2</v>
      </c>
      <c r="Q401" s="4">
        <f>'Método 3'!$M401*(1+'Método 3'!$P401)</f>
        <v>4.0792682926829276</v>
      </c>
      <c r="R401" s="4">
        <f>'Método 3'!$N401*(1+'Método 3'!$P401)</f>
        <v>2.23</v>
      </c>
      <c r="S401" s="4">
        <f>'Método 3'!$O401*(1+'Método 3'!$P401)</f>
        <v>3.2634146341463417</v>
      </c>
      <c r="T401" s="4">
        <f>IF('Método 3'!$J401&gt;'Método 3'!$K401,3,IF('Método 3'!$K401='Método 3'!$J401,1,0))</f>
        <v>0</v>
      </c>
      <c r="U401" s="4">
        <f>IF('Método 3'!$J401&lt;'Método 3'!$K401,3,IF('Método 3'!$K401='Método 3'!$J401,1,0))</f>
        <v>3</v>
      </c>
      <c r="V401" s="4">
        <f>(1/'Método 3'!$Q401)*3+(1/'Método 3'!$R401)*1</f>
        <v>1.1838565022421523</v>
      </c>
      <c r="W401" s="4">
        <f>(1/'Método 3'!$S401)*3+(1/'Método 3'!$R401)*1</f>
        <v>1.3677130044843049</v>
      </c>
      <c r="X401" s="4">
        <f>COUNTIF($G$1:G400,G401)+1</f>
        <v>14</v>
      </c>
      <c r="Y401" s="4">
        <f>COUNTIF($H$1:H400,H401)+1</f>
        <v>21</v>
      </c>
      <c r="Z401" s="2">
        <f>IFERROR(AVERAGEIFS($T$1:T400,$G$1:G400,G401,$X$1:X400,"&gt;="&amp;(X401-5)),"")</f>
        <v>1</v>
      </c>
      <c r="AA401" s="2">
        <f>IFERROR(AVERAGEIFS($U$1:U400,$H$1:H400,H401,$Y$1:Y400,"&gt;="&amp;(Y401-5)),"")</f>
        <v>0.4</v>
      </c>
      <c r="AB401" s="2">
        <f>IFERROR(AVERAGEIFS($V$1:V400,$J$1:J400,J401,$Z$1:Z400,"&gt;="&amp;(Z401-5)),"")</f>
        <v>1.4011444974069291</v>
      </c>
      <c r="AC401" s="2">
        <f>IFERROR(AVERAGEIFS($W$1:W400,$K$1:K400,K401,$AA$1:AA400,"&gt;="&amp;(AA401-5)),"")</f>
        <v>1.1674345719908681</v>
      </c>
      <c r="AD401" s="13">
        <f>Tabela53[[#This Row],[md_exPT_H_6]]-Tabela53[[#This Row],[md_exPT_A_6]]</f>
        <v>0.23370992541606106</v>
      </c>
      <c r="AE401" s="14">
        <f>IF(Tabela53[[#This Row],[HT_Goals_H]]&gt;Tabela53[[#This Row],[HT_Goals_A]],Tabela53[[#This Row],[HT_Odds_H]]-1,-1)</f>
        <v>-1</v>
      </c>
      <c r="AF401" s="14">
        <f>IF(Tabela53[[#This Row],[HT_Goals_H]]=Tabela53[[#This Row],[HT_Goals_A]],Tabela53[[#This Row],[HT_Odds_H]]-1,-1)</f>
        <v>-1</v>
      </c>
      <c r="AG401" s="14">
        <f>IF(Tabela53[[#This Row],[HT_Goals_H]]&lt;Tabela53[[#This Row],[HT_Goals_A]],Tabela53[[#This Row],[HT_Odds_H]]-1,-1)</f>
        <v>2.75</v>
      </c>
      <c r="AH40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1" s="13">
        <f>IF(AND(Tabela53[[#This Row],[Odd_real_HHT]]&gt;2.5,Tabela53[[#This Row],[Odd_real_HHT]]&lt;3.3,Tabela53[[#This Row],[xpPT_H_HT]]&gt;1.39,Tabela53[[#This Row],[xpPT_H_HT]]&lt;1.59),1,0)</f>
        <v>0</v>
      </c>
      <c r="AJ40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01" s="28">
        <f>IF(Tabela53[[#This Row],[Método 1]]=1,0,IF(Tabela53[[#This Row],[dif_xp_H_A]]&lt;=0.354,1,IF(Tabela53[[#This Row],[dif_xp_H_A]]&gt;=0.499,1,0)))</f>
        <v>1</v>
      </c>
      <c r="AL40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01" s="29">
        <f>IF(AND(Tabela53[[#This Row],[dif_xp_H_A]]&gt;0.354,(Tabela53[[#This Row],[dif_xp_H_A]]&lt;0.499)),1,0)</f>
        <v>0</v>
      </c>
    </row>
    <row r="402" spans="1:39" x14ac:dyDescent="0.3">
      <c r="A402" s="25">
        <v>271</v>
      </c>
      <c r="B402" s="26">
        <v>1588856</v>
      </c>
      <c r="C402" s="13" t="s">
        <v>14</v>
      </c>
      <c r="D402" s="13" t="s">
        <v>56</v>
      </c>
      <c r="E402" s="27">
        <v>44829.833333333343</v>
      </c>
      <c r="F402" s="13">
        <v>28</v>
      </c>
      <c r="G402" s="13" t="s">
        <v>28</v>
      </c>
      <c r="H402" s="13" t="s">
        <v>59</v>
      </c>
      <c r="I402" s="13" t="str">
        <f>IF(Tabela53[[#This Row],[HT_Goals_A]]&lt;Tabela53[[#This Row],[HT_Goals_H]],"H",IF(Tabela53[[#This Row],[HT_Goals_A]]=Tabela53[[#This Row],[HT_Goals_H]],"D","A"))</f>
        <v>H</v>
      </c>
      <c r="J402" s="13">
        <v>3</v>
      </c>
      <c r="K402" s="13">
        <v>0</v>
      </c>
      <c r="L402" s="13">
        <v>3</v>
      </c>
      <c r="M402" s="13">
        <v>2.0099999999999998</v>
      </c>
      <c r="N402" s="13">
        <v>2.2999999999999998</v>
      </c>
      <c r="O402" s="13">
        <v>6.7</v>
      </c>
      <c r="P402" s="4">
        <f>((1/'Método 3'!$M402)+(1/'Método 3'!$N402)+(1/'Método 3'!$O402)-1)</f>
        <v>8.1548777849881127E-2</v>
      </c>
      <c r="Q402" s="4">
        <f>'Método 3'!$M402*(1+'Método 3'!$P402)</f>
        <v>2.1739130434782608</v>
      </c>
      <c r="R402" s="4">
        <f>'Método 3'!$N402*(1+'Método 3'!$P402)</f>
        <v>2.4875621890547266</v>
      </c>
      <c r="S402" s="4">
        <f>'Método 3'!$O402*(1+'Método 3'!$P402)</f>
        <v>7.246376811594204</v>
      </c>
      <c r="T402" s="4">
        <f>IF('Método 3'!$J402&gt;'Método 3'!$K402,3,IF('Método 3'!$K402='Método 3'!$J402,1,0))</f>
        <v>3</v>
      </c>
      <c r="U402" s="4">
        <f>IF('Método 3'!$J402&lt;'Método 3'!$K402,3,IF('Método 3'!$K402='Método 3'!$J402,1,0))</f>
        <v>0</v>
      </c>
      <c r="V402" s="4">
        <f>(1/'Método 3'!$Q402)*3+(1/'Método 3'!$R402)*1</f>
        <v>1.782</v>
      </c>
      <c r="W402" s="4">
        <f>(1/'Método 3'!$S402)*3+(1/'Método 3'!$R402)*1</f>
        <v>0.81599999999999984</v>
      </c>
      <c r="X402" s="4">
        <f>COUNTIF($G$1:G401,G402)+1</f>
        <v>21</v>
      </c>
      <c r="Y402" s="4">
        <f>COUNTIF($H$1:H401,H402)+1</f>
        <v>14</v>
      </c>
      <c r="Z402" s="2">
        <f>IFERROR(AVERAGEIFS($T$1:T401,$G$1:G401,G402,$X$1:X401,"&gt;="&amp;(X402-5)),"")</f>
        <v>1</v>
      </c>
      <c r="AA402" s="2">
        <f>IFERROR(AVERAGEIFS($U$1:U401,$H$1:H401,H402,$Y$1:Y401,"&gt;="&amp;(Y402-5)),"")</f>
        <v>1.2</v>
      </c>
      <c r="AB402" s="2">
        <f>IFERROR(AVERAGEIFS($V$1:V401,$J$1:J401,J402,$Z$1:Z401,"&gt;="&amp;(Z402-5)),"")</f>
        <v>1.4725556271453515</v>
      </c>
      <c r="AC402" s="2">
        <f>IFERROR(AVERAGEIFS($W$1:W401,$K$1:K401,K402,$AA$1:AA401,"&gt;="&amp;(AA402-5)),"")</f>
        <v>1.0990782015182339</v>
      </c>
      <c r="AD402" s="13">
        <f>Tabela53[[#This Row],[md_exPT_H_6]]-Tabela53[[#This Row],[md_exPT_A_6]]</f>
        <v>0.37347742562711761</v>
      </c>
      <c r="AE402" s="14">
        <f>IF(Tabela53[[#This Row],[HT_Goals_H]]&gt;Tabela53[[#This Row],[HT_Goals_A]],Tabela53[[#This Row],[HT_Odds_H]]-1,-1)</f>
        <v>1.0099999999999998</v>
      </c>
      <c r="AF402" s="14">
        <f>IF(Tabela53[[#This Row],[HT_Goals_H]]=Tabela53[[#This Row],[HT_Goals_A]],Tabela53[[#This Row],[HT_Odds_H]]-1,-1)</f>
        <v>-1</v>
      </c>
      <c r="AG402" s="14">
        <f>IF(Tabela53[[#This Row],[HT_Goals_H]]&lt;Tabela53[[#This Row],[HT_Goals_A]],Tabela53[[#This Row],[HT_Odds_H]]-1,-1)</f>
        <v>-1</v>
      </c>
      <c r="AH40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2" s="13">
        <f>IF(AND(Tabela53[[#This Row],[Odd_real_HHT]]&gt;2.5,Tabela53[[#This Row],[Odd_real_HHT]]&lt;3.3,Tabela53[[#This Row],[xpPT_H_HT]]&gt;1.39,Tabela53[[#This Row],[xpPT_H_HT]]&lt;1.59),1,0)</f>
        <v>0</v>
      </c>
      <c r="AJ40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2" s="28">
        <f>IF(Tabela53[[#This Row],[Método 1]]=1,0,IF(Tabela53[[#This Row],[dif_xp_H_A]]&lt;=0.354,1,IF(Tabela53[[#This Row],[dif_xp_H_A]]&gt;=0.499,1,0)))</f>
        <v>0</v>
      </c>
      <c r="AL402" s="29">
        <f>IF(AND(Tabela53[[#This Row],[Método_3]]=1,Tabela53[[#This Row],[Pontos_H_HT]]=3),(Tabela53[[#This Row],[HT_Odds_H]]-1),IF(AND(Tabela53[[#This Row],[Método_3]]=1,Tabela53[[#This Row],[Pontos_H_HT]]&lt;&gt;3),(-1),0))</f>
        <v>1.0099999999999998</v>
      </c>
      <c r="AM402" s="29">
        <f>IF(AND(Tabela53[[#This Row],[dif_xp_H_A]]&gt;0.354,(Tabela53[[#This Row],[dif_xp_H_A]]&lt;0.499)),1,0)</f>
        <v>1</v>
      </c>
    </row>
    <row r="403" spans="1:39" x14ac:dyDescent="0.3">
      <c r="A403" s="25">
        <v>272</v>
      </c>
      <c r="B403" s="26">
        <v>1588858</v>
      </c>
      <c r="C403" s="13" t="s">
        <v>14</v>
      </c>
      <c r="D403" s="13" t="s">
        <v>56</v>
      </c>
      <c r="E403" s="27">
        <v>44831.875</v>
      </c>
      <c r="F403" s="13">
        <v>28</v>
      </c>
      <c r="G403" s="13" t="s">
        <v>31</v>
      </c>
      <c r="H403" s="13" t="s">
        <v>20</v>
      </c>
      <c r="I403" s="13" t="str">
        <f>IF(Tabela53[[#This Row],[HT_Goals_A]]&lt;Tabela53[[#This Row],[HT_Goals_H]],"H",IF(Tabela53[[#This Row],[HT_Goals_A]]=Tabela53[[#This Row],[HT_Goals_H]],"D","A"))</f>
        <v>H</v>
      </c>
      <c r="J403" s="13">
        <v>1</v>
      </c>
      <c r="K403" s="13">
        <v>0</v>
      </c>
      <c r="L403" s="13">
        <v>1</v>
      </c>
      <c r="M403" s="13">
        <v>2.75</v>
      </c>
      <c r="N403" s="13">
        <v>2.0499999999999998</v>
      </c>
      <c r="O403" s="13">
        <v>4.33</v>
      </c>
      <c r="P403" s="4">
        <f>((1/'Método 3'!$M403)+(1/'Método 3'!$N403)+(1/'Método 3'!$O403)-1)</f>
        <v>8.2388123902234378E-2</v>
      </c>
      <c r="Q403" s="4">
        <f>'Método 3'!$M403*(1+'Método 3'!$P403)</f>
        <v>2.9765673407311444</v>
      </c>
      <c r="R403" s="4">
        <f>'Método 3'!$N403*(1+'Método 3'!$P403)</f>
        <v>2.2188956539995801</v>
      </c>
      <c r="S403" s="4">
        <f>'Método 3'!$O403*(1+'Método 3'!$P403)</f>
        <v>4.6867405764966747</v>
      </c>
      <c r="T403" s="4">
        <f>IF('Método 3'!$J403&gt;'Método 3'!$K403,3,IF('Método 3'!$K403='Método 3'!$J403,1,0))</f>
        <v>3</v>
      </c>
      <c r="U403" s="4">
        <f>IF('Método 3'!$J403&lt;'Método 3'!$K403,3,IF('Método 3'!$K403='Método 3'!$J403,1,0))</f>
        <v>0</v>
      </c>
      <c r="V403" s="4">
        <f>(1/'Método 3'!$Q403)*3+(1/'Método 3'!$R403)*1</f>
        <v>1.4585470166341803</v>
      </c>
      <c r="W403" s="4">
        <f>(1/'Método 3'!$S403)*3+(1/'Método 3'!$R403)*1</f>
        <v>1.0907783433945839</v>
      </c>
      <c r="X403" s="4">
        <f>COUNTIF($G$1:G402,G403)+1</f>
        <v>21</v>
      </c>
      <c r="Y403" s="4">
        <f>COUNTIF($H$1:H402,H403)+1</f>
        <v>21</v>
      </c>
      <c r="Z403" s="2">
        <f>IFERROR(AVERAGEIFS($T$1:T402,$G$1:G402,G403,$X$1:X402,"&gt;="&amp;(X403-5)),"")</f>
        <v>2</v>
      </c>
      <c r="AA403" s="2">
        <f>IFERROR(AVERAGEIFS($U$1:U402,$H$1:H402,H403,$Y$1:Y402,"&gt;="&amp;(Y403-5)),"")</f>
        <v>0.4</v>
      </c>
      <c r="AB403" s="2">
        <f>IFERROR(AVERAGEIFS($V$1:V402,$J$1:J402,J403,$Z$1:Z402,"&gt;="&amp;(Z403-5)),"")</f>
        <v>1.4542377492825811</v>
      </c>
      <c r="AC403" s="2">
        <f>IFERROR(AVERAGEIFS($W$1:W402,$K$1:K402,K403,$AA$1:AA402,"&gt;="&amp;(AA403-5)),"")</f>
        <v>1.0978887973101741</v>
      </c>
      <c r="AD403" s="13">
        <f>Tabela53[[#This Row],[md_exPT_H_6]]-Tabela53[[#This Row],[md_exPT_A_6]]</f>
        <v>0.35634895197240701</v>
      </c>
      <c r="AE403" s="14">
        <f>IF(Tabela53[[#This Row],[HT_Goals_H]]&gt;Tabela53[[#This Row],[HT_Goals_A]],Tabela53[[#This Row],[HT_Odds_H]]-1,-1)</f>
        <v>1.75</v>
      </c>
      <c r="AF403" s="14">
        <f>IF(Tabela53[[#This Row],[HT_Goals_H]]=Tabela53[[#This Row],[HT_Goals_A]],Tabela53[[#This Row],[HT_Odds_H]]-1,-1)</f>
        <v>-1</v>
      </c>
      <c r="AG403" s="14">
        <f>IF(Tabela53[[#This Row],[HT_Goals_H]]&lt;Tabela53[[#This Row],[HT_Goals_A]],Tabela53[[#This Row],[HT_Odds_H]]-1,-1)</f>
        <v>-1</v>
      </c>
      <c r="AH403" s="20">
        <f>IF(AND(Tabela53[[#This Row],[Método 1]]=1,Tabela53[[#This Row],[Pontos_H_HT]]=3),(Tabela53[[#This Row],[HT_Odds_H]]-1),IF(AND(Tabela53[[#This Row],[Método 1]]=1,Tabela53[[#This Row],[Pontos_H_HT]]&lt;&gt;3),(-1),0))</f>
        <v>1.75</v>
      </c>
      <c r="AI403" s="13">
        <f>IF(AND(Tabela53[[#This Row],[Odd_real_HHT]]&gt;2.5,Tabela53[[#This Row],[Odd_real_HHT]]&lt;3.3,Tabela53[[#This Row],[xpPT_H_HT]]&gt;1.39,Tabela53[[#This Row],[xpPT_H_HT]]&lt;1.59),1,0)</f>
        <v>1</v>
      </c>
      <c r="AJ40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3" s="28">
        <f>IF(Tabela53[[#This Row],[Método 1]]=1,0,IF(Tabela53[[#This Row],[dif_xp_H_A]]&lt;=0.354,1,IF(Tabela53[[#This Row],[dif_xp_H_A]]&gt;=0.499,1,0)))</f>
        <v>0</v>
      </c>
      <c r="AL403" s="29">
        <f>IF(AND(Tabela53[[#This Row],[Método_3]]=1,Tabela53[[#This Row],[Pontos_H_HT]]=3),(Tabela53[[#This Row],[HT_Odds_H]]-1),IF(AND(Tabela53[[#This Row],[Método_3]]=1,Tabela53[[#This Row],[Pontos_H_HT]]&lt;&gt;3),(-1),0))</f>
        <v>1.75</v>
      </c>
      <c r="AM403" s="29">
        <f>IF(AND(Tabela53[[#This Row],[dif_xp_H_A]]&gt;0.354,(Tabela53[[#This Row],[dif_xp_H_A]]&lt;0.499)),1,0)</f>
        <v>1</v>
      </c>
    </row>
    <row r="404" spans="1:39" x14ac:dyDescent="0.3">
      <c r="A404" s="25">
        <v>273</v>
      </c>
      <c r="B404" s="26">
        <v>1588863</v>
      </c>
      <c r="C404" s="13" t="s">
        <v>14</v>
      </c>
      <c r="D404" s="13" t="s">
        <v>56</v>
      </c>
      <c r="E404" s="27">
        <v>44832.791666666657</v>
      </c>
      <c r="F404" s="13">
        <v>28</v>
      </c>
      <c r="G404" s="13" t="s">
        <v>33</v>
      </c>
      <c r="H404" s="13" t="s">
        <v>58</v>
      </c>
      <c r="I404" s="13" t="str">
        <f>IF(Tabela53[[#This Row],[HT_Goals_A]]&lt;Tabela53[[#This Row],[HT_Goals_H]],"H",IF(Tabela53[[#This Row],[HT_Goals_A]]=Tabela53[[#This Row],[HT_Goals_H]],"D","A"))</f>
        <v>H</v>
      </c>
      <c r="J404" s="13">
        <v>1</v>
      </c>
      <c r="K404" s="13">
        <v>0</v>
      </c>
      <c r="L404" s="13">
        <v>1</v>
      </c>
      <c r="M404" s="13">
        <v>3.25</v>
      </c>
      <c r="N404" s="13">
        <v>1.95</v>
      </c>
      <c r="O404" s="13">
        <v>3.75</v>
      </c>
      <c r="P404" s="4">
        <f>((1/'Método 3'!$M404)+(1/'Método 3'!$N404)+(1/'Método 3'!$O404)-1)</f>
        <v>8.7179487179487314E-2</v>
      </c>
      <c r="Q404" s="4">
        <f>'Método 3'!$M404*(1+'Método 3'!$P404)</f>
        <v>3.5333333333333337</v>
      </c>
      <c r="R404" s="4">
        <f>'Método 3'!$N404*(1+'Método 3'!$P404)</f>
        <v>2.12</v>
      </c>
      <c r="S404" s="4">
        <f>'Método 3'!$O404*(1+'Método 3'!$P404)</f>
        <v>4.0769230769230775</v>
      </c>
      <c r="T404" s="4">
        <f>IF('Método 3'!$J404&gt;'Método 3'!$K404,3,IF('Método 3'!$K404='Método 3'!$J404,1,0))</f>
        <v>3</v>
      </c>
      <c r="U404" s="4">
        <f>IF('Método 3'!$J404&lt;'Método 3'!$K404,3,IF('Método 3'!$K404='Método 3'!$J404,1,0))</f>
        <v>0</v>
      </c>
      <c r="V404" s="4">
        <f>(1/'Método 3'!$Q404)*3+(1/'Método 3'!$R404)*1</f>
        <v>1.320754716981132</v>
      </c>
      <c r="W404" s="4">
        <f>(1/'Método 3'!$S404)*3+(1/'Método 3'!$R404)*1</f>
        <v>1.2075471698113207</v>
      </c>
      <c r="X404" s="4">
        <f>COUNTIF($G$1:G403,G404)+1</f>
        <v>21</v>
      </c>
      <c r="Y404" s="4">
        <f>COUNTIF($H$1:H403,H404)+1</f>
        <v>14</v>
      </c>
      <c r="Z404" s="2">
        <f>IFERROR(AVERAGEIFS($T$1:T403,$G$1:G403,G404,$X$1:X403,"&gt;="&amp;(X404-5)),"")</f>
        <v>1.8</v>
      </c>
      <c r="AA404" s="2">
        <f>IFERROR(AVERAGEIFS($U$1:U403,$H$1:H403,H404,$Y$1:Y403,"&gt;="&amp;(Y404-5)),"")</f>
        <v>1</v>
      </c>
      <c r="AB404" s="2">
        <f>IFERROR(AVERAGEIFS($V$1:V403,$J$1:J403,J404,$Z$1:Z403,"&gt;="&amp;(Z404-5)),"")</f>
        <v>1.4542676747503007</v>
      </c>
      <c r="AC404" s="2">
        <f>IFERROR(AVERAGEIFS($W$1:W403,$K$1:K403,K404,$AA$1:AA403,"&gt;="&amp;(AA404-5)),"")</f>
        <v>1.0978590464569706</v>
      </c>
      <c r="AD404" s="13">
        <f>Tabela53[[#This Row],[md_exPT_H_6]]-Tabela53[[#This Row],[md_exPT_A_6]]</f>
        <v>0.35640862829333009</v>
      </c>
      <c r="AE404" s="14">
        <f>IF(Tabela53[[#This Row],[HT_Goals_H]]&gt;Tabela53[[#This Row],[HT_Goals_A]],Tabela53[[#This Row],[HT_Odds_H]]-1,-1)</f>
        <v>2.25</v>
      </c>
      <c r="AF404" s="14">
        <f>IF(Tabela53[[#This Row],[HT_Goals_H]]=Tabela53[[#This Row],[HT_Goals_A]],Tabela53[[#This Row],[HT_Odds_H]]-1,-1)</f>
        <v>-1</v>
      </c>
      <c r="AG404" s="14">
        <f>IF(Tabela53[[#This Row],[HT_Goals_H]]&lt;Tabela53[[#This Row],[HT_Goals_A]],Tabela53[[#This Row],[HT_Odds_H]]-1,-1)</f>
        <v>-1</v>
      </c>
      <c r="AH40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4" s="13">
        <f>IF(AND(Tabela53[[#This Row],[Odd_real_HHT]]&gt;2.5,Tabela53[[#This Row],[Odd_real_HHT]]&lt;3.3,Tabela53[[#This Row],[xpPT_H_HT]]&gt;1.39,Tabela53[[#This Row],[xpPT_H_HT]]&lt;1.59),1,0)</f>
        <v>0</v>
      </c>
      <c r="AJ40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4" s="28">
        <f>IF(Tabela53[[#This Row],[Método 1]]=1,0,IF(Tabela53[[#This Row],[dif_xp_H_A]]&lt;=0.354,1,IF(Tabela53[[#This Row],[dif_xp_H_A]]&gt;=0.499,1,0)))</f>
        <v>0</v>
      </c>
      <c r="AL404" s="29">
        <f>IF(AND(Tabela53[[#This Row],[Método_3]]=1,Tabela53[[#This Row],[Pontos_H_HT]]=3),(Tabela53[[#This Row],[HT_Odds_H]]-1),IF(AND(Tabela53[[#This Row],[Método_3]]=1,Tabela53[[#This Row],[Pontos_H_HT]]&lt;&gt;3),(-1),0))</f>
        <v>2.25</v>
      </c>
      <c r="AM404" s="29">
        <f>IF(AND(Tabela53[[#This Row],[dif_xp_H_A]]&gt;0.354,(Tabela53[[#This Row],[dif_xp_H_A]]&lt;0.499)),1,0)</f>
        <v>1</v>
      </c>
    </row>
    <row r="405" spans="1:39" x14ac:dyDescent="0.3">
      <c r="A405" s="25">
        <v>274</v>
      </c>
      <c r="B405" s="26">
        <v>1588855</v>
      </c>
      <c r="C405" s="13" t="s">
        <v>14</v>
      </c>
      <c r="D405" s="13" t="s">
        <v>56</v>
      </c>
      <c r="E405" s="27">
        <v>44832.791666666657</v>
      </c>
      <c r="F405" s="13">
        <v>28</v>
      </c>
      <c r="G405" s="13" t="s">
        <v>26</v>
      </c>
      <c r="H405" s="13" t="s">
        <v>60</v>
      </c>
      <c r="I405" s="13" t="str">
        <f>IF(Tabela53[[#This Row],[HT_Goals_A]]&lt;Tabela53[[#This Row],[HT_Goals_H]],"H",IF(Tabela53[[#This Row],[HT_Goals_A]]=Tabela53[[#This Row],[HT_Goals_H]],"D","A"))</f>
        <v>H</v>
      </c>
      <c r="J405" s="13">
        <v>2</v>
      </c>
      <c r="K405" s="13">
        <v>0</v>
      </c>
      <c r="L405" s="13">
        <v>2</v>
      </c>
      <c r="M405" s="13">
        <v>1.83</v>
      </c>
      <c r="N405" s="13">
        <v>2.38</v>
      </c>
      <c r="O405" s="13">
        <v>8</v>
      </c>
      <c r="P405" s="4">
        <f>((1/'Método 3'!$M405)+(1/'Método 3'!$N405)+(1/'Método 3'!$O405)-1)</f>
        <v>9.1616154658584747E-2</v>
      </c>
      <c r="Q405" s="4">
        <f>'Método 3'!$M405*(1+'Método 3'!$P405)</f>
        <v>1.9976575630252102</v>
      </c>
      <c r="R405" s="4">
        <f>'Método 3'!$N405*(1+'Método 3'!$P405)</f>
        <v>2.5980464480874317</v>
      </c>
      <c r="S405" s="4">
        <f>'Método 3'!$O405*(1+'Método 3'!$P405)</f>
        <v>8.732929237268678</v>
      </c>
      <c r="T405" s="4">
        <f>IF('Método 3'!$J405&gt;'Método 3'!$K405,3,IF('Método 3'!$K405='Método 3'!$J405,1,0))</f>
        <v>3</v>
      </c>
      <c r="U405" s="4">
        <f>IF('Método 3'!$J405&lt;'Método 3'!$K405,3,IF('Método 3'!$K405='Método 3'!$J405,1,0))</f>
        <v>0</v>
      </c>
      <c r="V405" s="4">
        <f>(1/'Método 3'!$Q405)*3+(1/'Método 3'!$R405)*1</f>
        <v>1.8866634766559573</v>
      </c>
      <c r="W405" s="4">
        <f>(1/'Método 3'!$S405)*3+(1/'Método 3'!$R405)*1</f>
        <v>0.7284319344610547</v>
      </c>
      <c r="X405" s="4">
        <f>COUNTIF($G$1:G404,G405)+1</f>
        <v>21</v>
      </c>
      <c r="Y405" s="4">
        <f>COUNTIF($H$1:H404,H405)+1</f>
        <v>14</v>
      </c>
      <c r="Z405" s="2">
        <f>IFERROR(AVERAGEIFS($T$1:T404,$G$1:G404,G405,$X$1:X404,"&gt;="&amp;(X405-5)),"")</f>
        <v>2.2000000000000002</v>
      </c>
      <c r="AA405" s="2">
        <f>IFERROR(AVERAGEIFS($U$1:U404,$H$1:H404,H405,$Y$1:Y404,"&gt;="&amp;(Y405-5)),"")</f>
        <v>0.2</v>
      </c>
      <c r="AB405" s="2">
        <f>IFERROR(AVERAGEIFS($V$1:V404,$J$1:J404,J405,$Z$1:Z404,"&gt;="&amp;(Z405-5)),"")</f>
        <v>1.5406418946510476</v>
      </c>
      <c r="AC405" s="2">
        <f>IFERROR(AVERAGEIFS($W$1:W404,$K$1:K404,K405,$AA$1:AA404,"&gt;="&amp;(AA405-5)),"")</f>
        <v>1.0983160803042804</v>
      </c>
      <c r="AD405" s="13">
        <f>Tabela53[[#This Row],[md_exPT_H_6]]-Tabela53[[#This Row],[md_exPT_A_6]]</f>
        <v>0.44232581434676721</v>
      </c>
      <c r="AE405" s="14">
        <f>IF(Tabela53[[#This Row],[HT_Goals_H]]&gt;Tabela53[[#This Row],[HT_Goals_A]],Tabela53[[#This Row],[HT_Odds_H]]-1,-1)</f>
        <v>0.83000000000000007</v>
      </c>
      <c r="AF405" s="14">
        <f>IF(Tabela53[[#This Row],[HT_Goals_H]]=Tabela53[[#This Row],[HT_Goals_A]],Tabela53[[#This Row],[HT_Odds_H]]-1,-1)</f>
        <v>-1</v>
      </c>
      <c r="AG405" s="14">
        <f>IF(Tabela53[[#This Row],[HT_Goals_H]]&lt;Tabela53[[#This Row],[HT_Goals_A]],Tabela53[[#This Row],[HT_Odds_H]]-1,-1)</f>
        <v>-1</v>
      </c>
      <c r="AH40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5" s="13">
        <f>IF(AND(Tabela53[[#This Row],[Odd_real_HHT]]&gt;2.5,Tabela53[[#This Row],[Odd_real_HHT]]&lt;3.3,Tabela53[[#This Row],[xpPT_H_HT]]&gt;1.39,Tabela53[[#This Row],[xpPT_H_HT]]&lt;1.59),1,0)</f>
        <v>0</v>
      </c>
      <c r="AJ40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5" s="28">
        <f>IF(Tabela53[[#This Row],[Método 1]]=1,0,IF(Tabela53[[#This Row],[dif_xp_H_A]]&lt;=0.354,1,IF(Tabela53[[#This Row],[dif_xp_H_A]]&gt;=0.499,1,0)))</f>
        <v>0</v>
      </c>
      <c r="AL405" s="29">
        <f>IF(AND(Tabela53[[#This Row],[Método_3]]=1,Tabela53[[#This Row],[Pontos_H_HT]]=3),(Tabela53[[#This Row],[HT_Odds_H]]-1),IF(AND(Tabela53[[#This Row],[Método_3]]=1,Tabela53[[#This Row],[Pontos_H_HT]]&lt;&gt;3),(-1),0))</f>
        <v>0.83000000000000007</v>
      </c>
      <c r="AM405" s="29">
        <f>IF(AND(Tabela53[[#This Row],[dif_xp_H_A]]&gt;0.354,(Tabela53[[#This Row],[dif_xp_H_A]]&lt;0.499)),1,0)</f>
        <v>1</v>
      </c>
    </row>
    <row r="406" spans="1:39" x14ac:dyDescent="0.3">
      <c r="A406" s="25">
        <v>275</v>
      </c>
      <c r="B406" s="26">
        <v>1588857</v>
      </c>
      <c r="C406" s="13" t="s">
        <v>14</v>
      </c>
      <c r="D406" s="13" t="s">
        <v>56</v>
      </c>
      <c r="E406" s="27">
        <v>44832.791666666657</v>
      </c>
      <c r="F406" s="13">
        <v>28</v>
      </c>
      <c r="G406" s="13" t="s">
        <v>24</v>
      </c>
      <c r="H406" s="13" t="s">
        <v>57</v>
      </c>
      <c r="I406" s="13" t="str">
        <f>IF(Tabela53[[#This Row],[HT_Goals_A]]&lt;Tabela53[[#This Row],[HT_Goals_H]],"H",IF(Tabela53[[#This Row],[HT_Goals_A]]=Tabela53[[#This Row],[HT_Goals_H]],"D","A"))</f>
        <v>D</v>
      </c>
      <c r="J406" s="13">
        <v>1</v>
      </c>
      <c r="K406" s="13">
        <v>1</v>
      </c>
      <c r="L406" s="13">
        <v>2</v>
      </c>
      <c r="M406" s="13">
        <v>2.2000000000000002</v>
      </c>
      <c r="N406" s="13">
        <v>2.1</v>
      </c>
      <c r="O406" s="13">
        <v>7</v>
      </c>
      <c r="P406" s="4">
        <f>((1/'Método 3'!$M406)+(1/'Método 3'!$N406)+(1/'Método 3'!$O406)-1)</f>
        <v>7.3593073593073433E-2</v>
      </c>
      <c r="Q406" s="4">
        <f>'Método 3'!$M406*(1+'Método 3'!$P406)</f>
        <v>2.361904761904762</v>
      </c>
      <c r="R406" s="4">
        <f>'Método 3'!$N406*(1+'Método 3'!$P406)</f>
        <v>2.2545454545454544</v>
      </c>
      <c r="S406" s="4">
        <f>'Método 3'!$O406*(1+'Método 3'!$P406)</f>
        <v>7.5151515151515138</v>
      </c>
      <c r="T406" s="4">
        <f>IF('Método 3'!$J406&gt;'Método 3'!$K406,3,IF('Método 3'!$K406='Método 3'!$J406,1,0))</f>
        <v>1</v>
      </c>
      <c r="U406" s="4">
        <f>IF('Método 3'!$J406&lt;'Método 3'!$K406,3,IF('Método 3'!$K406='Método 3'!$J406,1,0))</f>
        <v>1</v>
      </c>
      <c r="V406" s="4">
        <f>(1/'Método 3'!$Q406)*3+(1/'Método 3'!$R406)*1</f>
        <v>1.713709677419355</v>
      </c>
      <c r="W406" s="4">
        <f>(1/'Método 3'!$S406)*3+(1/'Método 3'!$R406)*1</f>
        <v>0.84274193548387111</v>
      </c>
      <c r="X406" s="4">
        <f>COUNTIF($G$1:G405,G406)+1</f>
        <v>20</v>
      </c>
      <c r="Y406" s="4">
        <f>COUNTIF($H$1:H405,H406)+1</f>
        <v>14</v>
      </c>
      <c r="Z406" s="2">
        <f>IFERROR(AVERAGEIFS($T$1:T405,$G$1:G405,G406,$X$1:X405,"&gt;="&amp;(X406-5)),"")</f>
        <v>2.6</v>
      </c>
      <c r="AA406" s="2">
        <f>IFERROR(AVERAGEIFS($U$1:U405,$H$1:H405,H406,$Y$1:Y405,"&gt;="&amp;(Y406-5)),"")</f>
        <v>0.2</v>
      </c>
      <c r="AB406" s="2">
        <f>IFERROR(AVERAGEIFS($V$1:V405,$J$1:J405,J406,$Z$1:Z405,"&gt;="&amp;(Z406-5)),"")</f>
        <v>1.4533468957312028</v>
      </c>
      <c r="AC406" s="2">
        <f>IFERROR(AVERAGEIFS($W$1:W405,$K$1:K405,K406,$AA$1:AA405,"&gt;="&amp;(AA406-5)),"")</f>
        <v>1.1366340279690927</v>
      </c>
      <c r="AD406" s="13">
        <f>Tabela53[[#This Row],[md_exPT_H_6]]-Tabela53[[#This Row],[md_exPT_A_6]]</f>
        <v>0.31671286776211005</v>
      </c>
      <c r="AE406" s="14">
        <f>IF(Tabela53[[#This Row],[HT_Goals_H]]&gt;Tabela53[[#This Row],[HT_Goals_A]],Tabela53[[#This Row],[HT_Odds_H]]-1,-1)</f>
        <v>-1</v>
      </c>
      <c r="AF406" s="14">
        <f>IF(Tabela53[[#This Row],[HT_Goals_H]]=Tabela53[[#This Row],[HT_Goals_A]],Tabela53[[#This Row],[HT_Odds_H]]-1,-1)</f>
        <v>1.2000000000000002</v>
      </c>
      <c r="AG406" s="14">
        <f>IF(Tabela53[[#This Row],[HT_Goals_H]]&lt;Tabela53[[#This Row],[HT_Goals_A]],Tabela53[[#This Row],[HT_Odds_H]]-1,-1)</f>
        <v>-1</v>
      </c>
      <c r="AH40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6" s="13">
        <f>IF(AND(Tabela53[[#This Row],[Odd_real_HHT]]&gt;2.5,Tabela53[[#This Row],[Odd_real_HHT]]&lt;3.3,Tabela53[[#This Row],[xpPT_H_HT]]&gt;1.39,Tabela53[[#This Row],[xpPT_H_HT]]&lt;1.59),1,0)</f>
        <v>0</v>
      </c>
      <c r="AJ406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06" s="28">
        <f>IF(Tabela53[[#This Row],[Método 1]]=1,0,IF(Tabela53[[#This Row],[dif_xp_H_A]]&lt;=0.354,1,IF(Tabela53[[#This Row],[dif_xp_H_A]]&gt;=0.499,1,0)))</f>
        <v>1</v>
      </c>
      <c r="AL40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06" s="29">
        <f>IF(AND(Tabela53[[#This Row],[dif_xp_H_A]]&gt;0.354,(Tabela53[[#This Row],[dif_xp_H_A]]&lt;0.499)),1,0)</f>
        <v>0</v>
      </c>
    </row>
    <row r="407" spans="1:39" x14ac:dyDescent="0.3">
      <c r="A407" s="25">
        <v>276</v>
      </c>
      <c r="B407" s="26">
        <v>1588860</v>
      </c>
      <c r="C407" s="13" t="s">
        <v>14</v>
      </c>
      <c r="D407" s="13" t="s">
        <v>56</v>
      </c>
      <c r="E407" s="27">
        <v>44832.791666666657</v>
      </c>
      <c r="F407" s="13">
        <v>28</v>
      </c>
      <c r="G407" s="13" t="s">
        <v>21</v>
      </c>
      <c r="H407" s="13" t="s">
        <v>23</v>
      </c>
      <c r="I407" s="13" t="str">
        <f>IF(Tabela53[[#This Row],[HT_Goals_A]]&lt;Tabela53[[#This Row],[HT_Goals_H]],"H",IF(Tabela53[[#This Row],[HT_Goals_A]]=Tabela53[[#This Row],[HT_Goals_H]],"D","A"))</f>
        <v>A</v>
      </c>
      <c r="J407" s="13">
        <v>1</v>
      </c>
      <c r="K407" s="13">
        <v>2</v>
      </c>
      <c r="L407" s="13">
        <v>3</v>
      </c>
      <c r="M407" s="13">
        <v>3.75</v>
      </c>
      <c r="N407" s="13">
        <v>2.0499999999999998</v>
      </c>
      <c r="O407" s="13">
        <v>3</v>
      </c>
      <c r="P407" s="4">
        <f>((1/'Método 3'!$M407)+(1/'Método 3'!$N407)+(1/'Método 3'!$O407)-1)</f>
        <v>8.7804878048780566E-2</v>
      </c>
      <c r="Q407" s="4">
        <f>'Método 3'!$M407*(1+'Método 3'!$P407)</f>
        <v>4.0792682926829276</v>
      </c>
      <c r="R407" s="4">
        <f>'Método 3'!$N407*(1+'Método 3'!$P407)</f>
        <v>2.23</v>
      </c>
      <c r="S407" s="4">
        <f>'Método 3'!$O407*(1+'Método 3'!$P407)</f>
        <v>3.2634146341463417</v>
      </c>
      <c r="T407" s="4">
        <f>IF('Método 3'!$J407&gt;'Método 3'!$K407,3,IF('Método 3'!$K407='Método 3'!$J407,1,0))</f>
        <v>0</v>
      </c>
      <c r="U407" s="4">
        <f>IF('Método 3'!$J407&lt;'Método 3'!$K407,3,IF('Método 3'!$K407='Método 3'!$J407,1,0))</f>
        <v>3</v>
      </c>
      <c r="V407" s="4">
        <f>(1/'Método 3'!$Q407)*3+(1/'Método 3'!$R407)*1</f>
        <v>1.1838565022421523</v>
      </c>
      <c r="W407" s="4">
        <f>(1/'Método 3'!$S407)*3+(1/'Método 3'!$R407)*1</f>
        <v>1.3677130044843049</v>
      </c>
      <c r="X407" s="4">
        <f>COUNTIF($G$1:G406,G407)+1</f>
        <v>20</v>
      </c>
      <c r="Y407" s="4">
        <f>COUNTIF($H$1:H406,H407)+1</f>
        <v>21</v>
      </c>
      <c r="Z407" s="2">
        <f>IFERROR(AVERAGEIFS($T$1:T406,$G$1:G406,G407,$X$1:X406,"&gt;="&amp;(X407-5)),"")</f>
        <v>1.2</v>
      </c>
      <c r="AA407" s="2">
        <f>IFERROR(AVERAGEIFS($U$1:U406,$H$1:H406,H407,$Y$1:Y406,"&gt;="&amp;(Y407-5)),"")</f>
        <v>1.8</v>
      </c>
      <c r="AB407" s="2">
        <f>IFERROR(AVERAGEIFS($V$1:V406,$J$1:J406,J407,$Z$1:Z406,"&gt;="&amp;(Z407-5)),"")</f>
        <v>1.4551302024550943</v>
      </c>
      <c r="AC407" s="2">
        <f>IFERROR(AVERAGEIFS($W$1:W406,$K$1:K406,K407,$AA$1:AA406,"&gt;="&amp;(AA407-5)),"")</f>
        <v>1.1799519740217079</v>
      </c>
      <c r="AD407" s="13">
        <f>Tabela53[[#This Row],[md_exPT_H_6]]-Tabela53[[#This Row],[md_exPT_A_6]]</f>
        <v>0.27517822843338635</v>
      </c>
      <c r="AE407" s="14">
        <f>IF(Tabela53[[#This Row],[HT_Goals_H]]&gt;Tabela53[[#This Row],[HT_Goals_A]],Tabela53[[#This Row],[HT_Odds_H]]-1,-1)</f>
        <v>-1</v>
      </c>
      <c r="AF407" s="14">
        <f>IF(Tabela53[[#This Row],[HT_Goals_H]]=Tabela53[[#This Row],[HT_Goals_A]],Tabela53[[#This Row],[HT_Odds_H]]-1,-1)</f>
        <v>-1</v>
      </c>
      <c r="AG407" s="14">
        <f>IF(Tabela53[[#This Row],[HT_Goals_H]]&lt;Tabela53[[#This Row],[HT_Goals_A]],Tabela53[[#This Row],[HT_Odds_H]]-1,-1)</f>
        <v>2.75</v>
      </c>
      <c r="AH40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7" s="13">
        <f>IF(AND(Tabela53[[#This Row],[Odd_real_HHT]]&gt;2.5,Tabela53[[#This Row],[Odd_real_HHT]]&lt;3.3,Tabela53[[#This Row],[xpPT_H_HT]]&gt;1.39,Tabela53[[#This Row],[xpPT_H_HT]]&lt;1.59),1,0)</f>
        <v>0</v>
      </c>
      <c r="AJ40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07" s="28">
        <f>IF(Tabela53[[#This Row],[Método 1]]=1,0,IF(Tabela53[[#This Row],[dif_xp_H_A]]&lt;=0.354,1,IF(Tabela53[[#This Row],[dif_xp_H_A]]&gt;=0.499,1,0)))</f>
        <v>1</v>
      </c>
      <c r="AL40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07" s="29">
        <f>IF(AND(Tabela53[[#This Row],[dif_xp_H_A]]&gt;0.354,(Tabela53[[#This Row],[dif_xp_H_A]]&lt;0.499)),1,0)</f>
        <v>0</v>
      </c>
    </row>
    <row r="408" spans="1:39" x14ac:dyDescent="0.3">
      <c r="A408" s="25">
        <v>277</v>
      </c>
      <c r="B408" s="26">
        <v>1588862</v>
      </c>
      <c r="C408" s="13" t="s">
        <v>14</v>
      </c>
      <c r="D408" s="13" t="s">
        <v>56</v>
      </c>
      <c r="E408" s="27">
        <v>44832.875</v>
      </c>
      <c r="F408" s="13">
        <v>28</v>
      </c>
      <c r="G408" s="13" t="s">
        <v>27</v>
      </c>
      <c r="H408" s="13" t="s">
        <v>17</v>
      </c>
      <c r="I408" s="13" t="str">
        <f>IF(Tabela53[[#This Row],[HT_Goals_A]]&lt;Tabela53[[#This Row],[HT_Goals_H]],"H",IF(Tabela53[[#This Row],[HT_Goals_A]]=Tabela53[[#This Row],[HT_Goals_H]],"D","A"))</f>
        <v>H</v>
      </c>
      <c r="J408" s="13">
        <v>1</v>
      </c>
      <c r="K408" s="13">
        <v>0</v>
      </c>
      <c r="L408" s="13">
        <v>1</v>
      </c>
      <c r="M408" s="13">
        <v>3.1</v>
      </c>
      <c r="N408" s="13">
        <v>1.91</v>
      </c>
      <c r="O408" s="13">
        <v>4.33</v>
      </c>
      <c r="P408" s="4">
        <f>((1/'Método 3'!$M408)+(1/'Método 3'!$N408)+(1/'Método 3'!$O408)-1)</f>
        <v>7.708773680246428E-2</v>
      </c>
      <c r="Q408" s="4">
        <f>'Método 3'!$M408*(1+'Método 3'!$P408)</f>
        <v>3.3389719840876393</v>
      </c>
      <c r="R408" s="4">
        <f>'Método 3'!$N408*(1+'Método 3'!$P408)</f>
        <v>2.0572375772927067</v>
      </c>
      <c r="S408" s="4">
        <f>'Método 3'!$O408*(1+'Método 3'!$P408)</f>
        <v>4.6637899003546703</v>
      </c>
      <c r="T408" s="4">
        <f>IF('Método 3'!$J408&gt;'Método 3'!$K408,3,IF('Método 3'!$K408='Método 3'!$J408,1,0))</f>
        <v>3</v>
      </c>
      <c r="U408" s="4">
        <f>IF('Método 3'!$J408&lt;'Método 3'!$K408,3,IF('Método 3'!$K408='Método 3'!$J408,1,0))</f>
        <v>0</v>
      </c>
      <c r="V408" s="4">
        <f>(1/'Método 3'!$Q408)*3+(1/'Método 3'!$R408)*1</f>
        <v>1.384568864682429</v>
      </c>
      <c r="W408" s="4">
        <f>(1/'Método 3'!$S408)*3+(1/'Método 3'!$R408)*1</f>
        <v>1.1293424059273636</v>
      </c>
      <c r="X408" s="4">
        <f>COUNTIF($G$1:G407,G408)+1</f>
        <v>20</v>
      </c>
      <c r="Y408" s="4">
        <f>COUNTIF($H$1:H407,H408)+1</f>
        <v>20</v>
      </c>
      <c r="Z408" s="2">
        <f>IFERROR(AVERAGEIFS($T$1:T407,$G$1:G407,G408,$X$1:X407,"&gt;="&amp;(X408-5)),"")</f>
        <v>1.6</v>
      </c>
      <c r="AA408" s="2">
        <f>IFERROR(AVERAGEIFS($U$1:U407,$H$1:H407,H408,$Y$1:Y407,"&gt;="&amp;(Y408-5)),"")</f>
        <v>1.6</v>
      </c>
      <c r="AB408" s="2">
        <f>IFERROR(AVERAGEIFS($V$1:V407,$J$1:J407,J408,$Z$1:Z407,"&gt;="&amp;(Z408-5)),"")</f>
        <v>1.4532848031339178</v>
      </c>
      <c r="AC408" s="2">
        <f>IFERROR(AVERAGEIFS($W$1:W407,$K$1:K407,K408,$AA$1:AA407,"&gt;="&amp;(AA408-5)),"")</f>
        <v>1.0967812913173791</v>
      </c>
      <c r="AD408" s="13">
        <f>Tabela53[[#This Row],[md_exPT_H_6]]-Tabela53[[#This Row],[md_exPT_A_6]]</f>
        <v>0.35650351181653872</v>
      </c>
      <c r="AE408" s="14">
        <f>IF(Tabela53[[#This Row],[HT_Goals_H]]&gt;Tabela53[[#This Row],[HT_Goals_A]],Tabela53[[#This Row],[HT_Odds_H]]-1,-1)</f>
        <v>2.1</v>
      </c>
      <c r="AF408" s="14">
        <f>IF(Tabela53[[#This Row],[HT_Goals_H]]=Tabela53[[#This Row],[HT_Goals_A]],Tabela53[[#This Row],[HT_Odds_H]]-1,-1)</f>
        <v>-1</v>
      </c>
      <c r="AG408" s="14">
        <f>IF(Tabela53[[#This Row],[HT_Goals_H]]&lt;Tabela53[[#This Row],[HT_Goals_A]],Tabela53[[#This Row],[HT_Odds_H]]-1,-1)</f>
        <v>-1</v>
      </c>
      <c r="AH40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08" s="13">
        <f>IF(AND(Tabela53[[#This Row],[Odd_real_HHT]]&gt;2.5,Tabela53[[#This Row],[Odd_real_HHT]]&lt;3.3,Tabela53[[#This Row],[xpPT_H_HT]]&gt;1.39,Tabela53[[#This Row],[xpPT_H_HT]]&lt;1.59),1,0)</f>
        <v>0</v>
      </c>
      <c r="AJ40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8" s="28">
        <f>IF(Tabela53[[#This Row],[Método 1]]=1,0,IF(Tabela53[[#This Row],[dif_xp_H_A]]&lt;=0.354,1,IF(Tabela53[[#This Row],[dif_xp_H_A]]&gt;=0.499,1,0)))</f>
        <v>0</v>
      </c>
      <c r="AL408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408" s="29">
        <f>IF(AND(Tabela53[[#This Row],[dif_xp_H_A]]&gt;0.354,(Tabela53[[#This Row],[dif_xp_H_A]]&lt;0.499)),1,0)</f>
        <v>1</v>
      </c>
    </row>
    <row r="409" spans="1:39" x14ac:dyDescent="0.3">
      <c r="A409" s="25">
        <v>278</v>
      </c>
      <c r="B409" s="26">
        <v>1588859</v>
      </c>
      <c r="C409" s="13" t="s">
        <v>14</v>
      </c>
      <c r="D409" s="13" t="s">
        <v>56</v>
      </c>
      <c r="E409" s="27">
        <v>44832.90625</v>
      </c>
      <c r="F409" s="13">
        <v>28</v>
      </c>
      <c r="G409" s="13" t="s">
        <v>30</v>
      </c>
      <c r="H409" s="13" t="s">
        <v>19</v>
      </c>
      <c r="I409" s="13" t="str">
        <f>IF(Tabela53[[#This Row],[HT_Goals_A]]&lt;Tabela53[[#This Row],[HT_Goals_H]],"H",IF(Tabela53[[#This Row],[HT_Goals_A]]=Tabela53[[#This Row],[HT_Goals_H]],"D","A"))</f>
        <v>D</v>
      </c>
      <c r="J409" s="13">
        <v>0</v>
      </c>
      <c r="K409" s="13">
        <v>0</v>
      </c>
      <c r="L409" s="13">
        <v>0</v>
      </c>
      <c r="M409" s="13">
        <v>2.5</v>
      </c>
      <c r="N409" s="13">
        <v>2.1</v>
      </c>
      <c r="O409" s="13">
        <v>4.75</v>
      </c>
      <c r="P409" s="4">
        <f>((1/'Método 3'!$M409)+(1/'Método 3'!$N409)+(1/'Método 3'!$O409)-1)</f>
        <v>8.6716791979949859E-2</v>
      </c>
      <c r="Q409" s="4">
        <f>'Método 3'!$M409*(1+'Método 3'!$P409)</f>
        <v>2.7167919799498748</v>
      </c>
      <c r="R409" s="4">
        <f>'Método 3'!$N409*(1+'Método 3'!$P409)</f>
        <v>2.2821052631578946</v>
      </c>
      <c r="S409" s="4">
        <f>'Método 3'!$O409*(1+'Método 3'!$P409)</f>
        <v>5.1619047619047622</v>
      </c>
      <c r="T409" s="4">
        <f>IF('Método 3'!$J409&gt;'Método 3'!$K409,3,IF('Método 3'!$K409='Método 3'!$J409,1,0))</f>
        <v>1</v>
      </c>
      <c r="U409" s="4">
        <f>IF('Método 3'!$J409&lt;'Método 3'!$K409,3,IF('Método 3'!$K409='Método 3'!$J409,1,0))</f>
        <v>1</v>
      </c>
      <c r="V409" s="4">
        <f>(1/'Método 3'!$Q409)*3+(1/'Método 3'!$R409)*1</f>
        <v>1.5424354243542435</v>
      </c>
      <c r="W409" s="4">
        <f>(1/'Método 3'!$S409)*3+(1/'Método 3'!$R409)*1</f>
        <v>1.0193726937269374</v>
      </c>
      <c r="X409" s="4">
        <f>COUNTIF($G$1:G408,G409)+1</f>
        <v>20</v>
      </c>
      <c r="Y409" s="4">
        <f>COUNTIF($H$1:H408,H409)+1</f>
        <v>20</v>
      </c>
      <c r="Z409" s="2">
        <f>IFERROR(AVERAGEIFS($T$1:T408,$G$1:G408,G409,$X$1:X408,"&gt;="&amp;(X409-5)),"")</f>
        <v>2.6</v>
      </c>
      <c r="AA409" s="2">
        <f>IFERROR(AVERAGEIFS($U$1:U408,$H$1:H408,H409,$Y$1:Y408,"&gt;="&amp;(Y409-5)),"")</f>
        <v>0.6</v>
      </c>
      <c r="AB409" s="2">
        <f>IFERROR(AVERAGEIFS($V$1:V408,$J$1:J408,J409,$Z$1:Z408,"&gt;="&amp;(Z409-5)),"")</f>
        <v>1.3999440112457979</v>
      </c>
      <c r="AC409" s="2">
        <f>IFERROR(AVERAGEIFS($W$1:W408,$K$1:K408,K409,$AA$1:AA408,"&gt;="&amp;(AA409-5)),"")</f>
        <v>1.0969158413777511</v>
      </c>
      <c r="AD409" s="13">
        <f>Tabela53[[#This Row],[md_exPT_H_6]]-Tabela53[[#This Row],[md_exPT_A_6]]</f>
        <v>0.30302816986804681</v>
      </c>
      <c r="AE409" s="14">
        <f>IF(Tabela53[[#This Row],[HT_Goals_H]]&gt;Tabela53[[#This Row],[HT_Goals_A]],Tabela53[[#This Row],[HT_Odds_H]]-1,-1)</f>
        <v>-1</v>
      </c>
      <c r="AF409" s="14">
        <f>IF(Tabela53[[#This Row],[HT_Goals_H]]=Tabela53[[#This Row],[HT_Goals_A]],Tabela53[[#This Row],[HT_Odds_H]]-1,-1)</f>
        <v>1.5</v>
      </c>
      <c r="AG409" s="14">
        <f>IF(Tabela53[[#This Row],[HT_Goals_H]]&lt;Tabela53[[#This Row],[HT_Goals_A]],Tabela53[[#This Row],[HT_Odds_H]]-1,-1)</f>
        <v>-1</v>
      </c>
      <c r="AH40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09" s="13">
        <f>IF(AND(Tabela53[[#This Row],[Odd_real_HHT]]&gt;2.5,Tabela53[[#This Row],[Odd_real_HHT]]&lt;3.3,Tabela53[[#This Row],[xpPT_H_HT]]&gt;1.39,Tabela53[[#This Row],[xpPT_H_HT]]&lt;1.59),1,0)</f>
        <v>1</v>
      </c>
      <c r="AJ40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09" s="28">
        <f>IF(Tabela53[[#This Row],[Método 1]]=1,0,IF(Tabela53[[#This Row],[dif_xp_H_A]]&lt;=0.354,1,IF(Tabela53[[#This Row],[dif_xp_H_A]]&gt;=0.499,1,0)))</f>
        <v>0</v>
      </c>
      <c r="AL40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09" s="29">
        <f>IF(AND(Tabela53[[#This Row],[dif_xp_H_A]]&gt;0.354,(Tabela53[[#This Row],[dif_xp_H_A]]&lt;0.499)),1,0)</f>
        <v>0</v>
      </c>
    </row>
    <row r="410" spans="1:39" x14ac:dyDescent="0.3">
      <c r="A410" s="25">
        <v>279</v>
      </c>
      <c r="B410" s="26">
        <v>1588854</v>
      </c>
      <c r="C410" s="13" t="s">
        <v>14</v>
      </c>
      <c r="D410" s="13" t="s">
        <v>56</v>
      </c>
      <c r="E410" s="27">
        <v>44832.90625</v>
      </c>
      <c r="F410" s="13">
        <v>28</v>
      </c>
      <c r="G410" s="13" t="s">
        <v>22</v>
      </c>
      <c r="H410" s="13" t="s">
        <v>16</v>
      </c>
      <c r="I410" s="13" t="str">
        <f>IF(Tabela53[[#This Row],[HT_Goals_A]]&lt;Tabela53[[#This Row],[HT_Goals_H]],"H",IF(Tabela53[[#This Row],[HT_Goals_A]]=Tabela53[[#This Row],[HT_Goals_H]],"D","A"))</f>
        <v>D</v>
      </c>
      <c r="J410" s="13">
        <v>0</v>
      </c>
      <c r="K410" s="13">
        <v>0</v>
      </c>
      <c r="L410" s="13">
        <v>0</v>
      </c>
      <c r="M410" s="13">
        <v>3</v>
      </c>
      <c r="N410" s="13">
        <v>2.0499999999999998</v>
      </c>
      <c r="O410" s="13">
        <v>4</v>
      </c>
      <c r="P410" s="4">
        <f>((1/'Método 3'!$M410)+(1/'Método 3'!$N410)+(1/'Método 3'!$O410)-1)</f>
        <v>7.1138211382113958E-2</v>
      </c>
      <c r="Q410" s="4">
        <f>'Método 3'!$M410*(1+'Método 3'!$P410)</f>
        <v>3.2134146341463419</v>
      </c>
      <c r="R410" s="4">
        <f>'Método 3'!$N410*(1+'Método 3'!$P410)</f>
        <v>2.1958333333333333</v>
      </c>
      <c r="S410" s="4">
        <f>'Método 3'!$O410*(1+'Método 3'!$P410)</f>
        <v>4.2845528455284558</v>
      </c>
      <c r="T410" s="4">
        <f>IF('Método 3'!$J410&gt;'Método 3'!$K410,3,IF('Método 3'!$K410='Método 3'!$J410,1,0))</f>
        <v>1</v>
      </c>
      <c r="U410" s="4">
        <f>IF('Método 3'!$J410&lt;'Método 3'!$K410,3,IF('Método 3'!$K410='Método 3'!$J410,1,0))</f>
        <v>1</v>
      </c>
      <c r="V410" s="4">
        <f>(1/'Método 3'!$Q410)*3+(1/'Método 3'!$R410)*1</f>
        <v>1.3889943074003794</v>
      </c>
      <c r="W410" s="4">
        <f>(1/'Método 3'!$S410)*3+(1/'Método 3'!$R410)*1</f>
        <v>1.1555977229601517</v>
      </c>
      <c r="X410" s="4">
        <f>COUNTIF($G$1:G409,G410)+1</f>
        <v>20</v>
      </c>
      <c r="Y410" s="4">
        <f>COUNTIF($H$1:H409,H410)+1</f>
        <v>21</v>
      </c>
      <c r="Z410" s="2">
        <f>IFERROR(AVERAGEIFS($T$1:T409,$G$1:G409,G410,$X$1:X409,"&gt;="&amp;(X410-5)),"")</f>
        <v>1.8</v>
      </c>
      <c r="AA410" s="2">
        <f>IFERROR(AVERAGEIFS($U$1:U409,$H$1:H409,H410,$Y$1:Y409,"&gt;="&amp;(Y410-5)),"")</f>
        <v>1.2</v>
      </c>
      <c r="AB410" s="2">
        <f>IFERROR(AVERAGEIFS($V$1:V409,$J$1:J409,J410,$Z$1:Z409,"&gt;="&amp;(Z410-5)),"")</f>
        <v>1.4007269310980419</v>
      </c>
      <c r="AC410" s="2">
        <f>IFERROR(AVERAGEIFS($W$1:W409,$K$1:K409,K410,$AA$1:AA409,"&gt;="&amp;(AA410-5)),"")</f>
        <v>1.0965967337742499</v>
      </c>
      <c r="AD410" s="13">
        <f>Tabela53[[#This Row],[md_exPT_H_6]]-Tabela53[[#This Row],[md_exPT_A_6]]</f>
        <v>0.30413019732379198</v>
      </c>
      <c r="AE410" s="14">
        <f>IF(Tabela53[[#This Row],[HT_Goals_H]]&gt;Tabela53[[#This Row],[HT_Goals_A]],Tabela53[[#This Row],[HT_Odds_H]]-1,-1)</f>
        <v>-1</v>
      </c>
      <c r="AF410" s="14">
        <f>IF(Tabela53[[#This Row],[HT_Goals_H]]=Tabela53[[#This Row],[HT_Goals_A]],Tabela53[[#This Row],[HT_Odds_H]]-1,-1)</f>
        <v>2</v>
      </c>
      <c r="AG410" s="14">
        <f>IF(Tabela53[[#This Row],[HT_Goals_H]]&lt;Tabela53[[#This Row],[HT_Goals_A]],Tabela53[[#This Row],[HT_Odds_H]]-1,-1)</f>
        <v>-1</v>
      </c>
      <c r="AH4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0" s="13">
        <f>IF(AND(Tabela53[[#This Row],[Odd_real_HHT]]&gt;2.5,Tabela53[[#This Row],[Odd_real_HHT]]&lt;3.3,Tabela53[[#This Row],[xpPT_H_HT]]&gt;1.39,Tabela53[[#This Row],[xpPT_H_HT]]&lt;1.59),1,0)</f>
        <v>0</v>
      </c>
      <c r="AJ410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10" s="28">
        <f>IF(Tabela53[[#This Row],[Método 1]]=1,0,IF(Tabela53[[#This Row],[dif_xp_H_A]]&lt;=0.354,1,IF(Tabela53[[#This Row],[dif_xp_H_A]]&gt;=0.499,1,0)))</f>
        <v>1</v>
      </c>
      <c r="AL41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10" s="29">
        <f>IF(AND(Tabela53[[#This Row],[dif_xp_H_A]]&gt;0.354,(Tabela53[[#This Row],[dif_xp_H_A]]&lt;0.499)),1,0)</f>
        <v>0</v>
      </c>
    </row>
    <row r="411" spans="1:39" x14ac:dyDescent="0.3">
      <c r="A411" s="25">
        <v>280</v>
      </c>
      <c r="B411" s="26">
        <v>1588861</v>
      </c>
      <c r="C411" s="13" t="s">
        <v>14</v>
      </c>
      <c r="D411" s="13" t="s">
        <v>56</v>
      </c>
      <c r="E411" s="27">
        <v>44832.90625</v>
      </c>
      <c r="F411" s="13">
        <v>28</v>
      </c>
      <c r="G411" s="13" t="s">
        <v>34</v>
      </c>
      <c r="H411" s="13" t="s">
        <v>18</v>
      </c>
      <c r="I411" s="13" t="str">
        <f>IF(Tabela53[[#This Row],[HT_Goals_A]]&lt;Tabela53[[#This Row],[HT_Goals_H]],"H",IF(Tabela53[[#This Row],[HT_Goals_A]]=Tabela53[[#This Row],[HT_Goals_H]],"D","A"))</f>
        <v>D</v>
      </c>
      <c r="J411" s="13">
        <v>0</v>
      </c>
      <c r="K411" s="13">
        <v>0</v>
      </c>
      <c r="L411" s="13">
        <v>0</v>
      </c>
      <c r="M411" s="13">
        <v>3.25</v>
      </c>
      <c r="N411" s="13">
        <v>2.0499999999999998</v>
      </c>
      <c r="O411" s="13">
        <v>3.6</v>
      </c>
      <c r="P411" s="4">
        <f>((1/'Método 3'!$M411)+(1/'Método 3'!$N411)+(1/'Método 3'!$O411)-1)</f>
        <v>7.3274963518866087E-2</v>
      </c>
      <c r="Q411" s="4">
        <f>'Método 3'!$M411*(1+'Método 3'!$P411)</f>
        <v>3.4881436314363148</v>
      </c>
      <c r="R411" s="4">
        <f>'Método 3'!$N411*(1+'Método 3'!$P411)</f>
        <v>2.2002136752136754</v>
      </c>
      <c r="S411" s="4">
        <f>'Método 3'!$O411*(1+'Método 3'!$P411)</f>
        <v>3.8637898686679182</v>
      </c>
      <c r="T411" s="4">
        <f>IF('Método 3'!$J411&gt;'Método 3'!$K411,3,IF('Método 3'!$K411='Método 3'!$J411,1,0))</f>
        <v>1</v>
      </c>
      <c r="U411" s="4">
        <f>IF('Método 3'!$J411&lt;'Método 3'!$K411,3,IF('Método 3'!$K411='Método 3'!$J411,1,0))</f>
        <v>1</v>
      </c>
      <c r="V411" s="4">
        <f>(1/'Método 3'!$Q411)*3+(1/'Método 3'!$R411)*1</f>
        <v>1.314557638147033</v>
      </c>
      <c r="W411" s="4">
        <f>(1/'Método 3'!$S411)*3+(1/'Método 3'!$R411)*1</f>
        <v>1.2309410507914924</v>
      </c>
      <c r="X411" s="4">
        <f>COUNTIF($G$1:G410,G411)+1</f>
        <v>20</v>
      </c>
      <c r="Y411" s="4">
        <f>COUNTIF($H$1:H410,H411)+1</f>
        <v>20</v>
      </c>
      <c r="Z411" s="2">
        <f>IFERROR(AVERAGEIFS($T$1:T410,$G$1:G410,G411,$X$1:X410,"&gt;="&amp;(X411-5)),"")</f>
        <v>1.2</v>
      </c>
      <c r="AA411" s="2">
        <f>IFERROR(AVERAGEIFS($U$1:U410,$H$1:H410,H411,$Y$1:Y410,"&gt;="&amp;(Y411-5)),"")</f>
        <v>0.6</v>
      </c>
      <c r="AB411" s="2">
        <f>IFERROR(AVERAGEIFS($V$1:V410,$J$1:J410,J411,$Z$1:Z410,"&gt;="&amp;(Z411-5)),"")</f>
        <v>1.4006628184002405</v>
      </c>
      <c r="AC411" s="2">
        <f>IFERROR(AVERAGEIFS($W$1:W410,$K$1:K410,K411,$AA$1:AA410,"&gt;="&amp;(AA411-5)),"")</f>
        <v>1.096838541106979</v>
      </c>
      <c r="AD411" s="13">
        <f>Tabela53[[#This Row],[md_exPT_H_6]]-Tabela53[[#This Row],[md_exPT_A_6]]</f>
        <v>0.30382427729326156</v>
      </c>
      <c r="AE411" s="14">
        <f>IF(Tabela53[[#This Row],[HT_Goals_H]]&gt;Tabela53[[#This Row],[HT_Goals_A]],Tabela53[[#This Row],[HT_Odds_H]]-1,-1)</f>
        <v>-1</v>
      </c>
      <c r="AF411" s="14">
        <f>IF(Tabela53[[#This Row],[HT_Goals_H]]=Tabela53[[#This Row],[HT_Goals_A]],Tabela53[[#This Row],[HT_Odds_H]]-1,-1)</f>
        <v>2.25</v>
      </c>
      <c r="AG411" s="14">
        <f>IF(Tabela53[[#This Row],[HT_Goals_H]]&lt;Tabela53[[#This Row],[HT_Goals_A]],Tabela53[[#This Row],[HT_Odds_H]]-1,-1)</f>
        <v>-1</v>
      </c>
      <c r="AH41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1" s="13">
        <f>IF(AND(Tabela53[[#This Row],[Odd_real_HHT]]&gt;2.5,Tabela53[[#This Row],[Odd_real_HHT]]&lt;3.3,Tabela53[[#This Row],[xpPT_H_HT]]&gt;1.39,Tabela53[[#This Row],[xpPT_H_HT]]&lt;1.59),1,0)</f>
        <v>0</v>
      </c>
      <c r="AJ411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11" s="28">
        <f>IF(Tabela53[[#This Row],[Método 1]]=1,0,IF(Tabela53[[#This Row],[dif_xp_H_A]]&lt;=0.354,1,IF(Tabela53[[#This Row],[dif_xp_H_A]]&gt;=0.499,1,0)))</f>
        <v>1</v>
      </c>
      <c r="AL41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11" s="29">
        <f>IF(AND(Tabela53[[#This Row],[dif_xp_H_A]]&gt;0.354,(Tabela53[[#This Row],[dif_xp_H_A]]&lt;0.499)),1,0)</f>
        <v>0</v>
      </c>
    </row>
    <row r="412" spans="1:39" x14ac:dyDescent="0.3">
      <c r="A412" s="25">
        <v>281</v>
      </c>
      <c r="B412" s="26">
        <v>1588870</v>
      </c>
      <c r="C412" s="13" t="s">
        <v>14</v>
      </c>
      <c r="D412" s="13" t="s">
        <v>56</v>
      </c>
      <c r="E412" s="27">
        <v>44835.625</v>
      </c>
      <c r="F412" s="13">
        <v>29</v>
      </c>
      <c r="G412" s="13" t="s">
        <v>58</v>
      </c>
      <c r="H412" s="13" t="s">
        <v>17</v>
      </c>
      <c r="I412" s="13" t="str">
        <f>IF(Tabela53[[#This Row],[HT_Goals_A]]&lt;Tabela53[[#This Row],[HT_Goals_H]],"H",IF(Tabela53[[#This Row],[HT_Goals_A]]=Tabela53[[#This Row],[HT_Goals_H]],"D","A"))</f>
        <v>A</v>
      </c>
      <c r="J412" s="13">
        <v>0</v>
      </c>
      <c r="K412" s="13">
        <v>1</v>
      </c>
      <c r="L412" s="13">
        <v>1</v>
      </c>
      <c r="M412" s="13">
        <v>3</v>
      </c>
      <c r="N412" s="13">
        <v>2</v>
      </c>
      <c r="O412" s="13">
        <v>4</v>
      </c>
      <c r="P412" s="4">
        <f>((1/'Método 3'!$M412)+(1/'Método 3'!$N412)+(1/'Método 3'!$O412)-1)</f>
        <v>8.3333333333333259E-2</v>
      </c>
      <c r="Q412" s="4">
        <f>'Método 3'!$M412*(1+'Método 3'!$P412)</f>
        <v>3.25</v>
      </c>
      <c r="R412" s="4">
        <f>'Método 3'!$N412*(1+'Método 3'!$P412)</f>
        <v>2.1666666666666665</v>
      </c>
      <c r="S412" s="4">
        <f>'Método 3'!$O412*(1+'Método 3'!$P412)</f>
        <v>4.333333333333333</v>
      </c>
      <c r="T412" s="4">
        <f>IF('Método 3'!$J412&gt;'Método 3'!$K412,3,IF('Método 3'!$K412='Método 3'!$J412,1,0))</f>
        <v>0</v>
      </c>
      <c r="U412" s="4">
        <f>IF('Método 3'!$J412&lt;'Método 3'!$K412,3,IF('Método 3'!$K412='Método 3'!$J412,1,0))</f>
        <v>3</v>
      </c>
      <c r="V412" s="4">
        <f>(1/'Método 3'!$Q412)*3+(1/'Método 3'!$R412)*1</f>
        <v>1.3846153846153846</v>
      </c>
      <c r="W412" s="4">
        <f>(1/'Método 3'!$S412)*3+(1/'Método 3'!$R412)*1</f>
        <v>1.1538461538461537</v>
      </c>
      <c r="X412" s="4">
        <f>COUNTIF($G$1:G411,G412)+1</f>
        <v>15</v>
      </c>
      <c r="Y412" s="4">
        <f>COUNTIF($H$1:H411,H412)+1</f>
        <v>21</v>
      </c>
      <c r="Z412" s="2">
        <f>IFERROR(AVERAGEIFS($T$1:T411,$G$1:G411,G412,$X$1:X411,"&gt;="&amp;(X412-5)),"")</f>
        <v>0.8</v>
      </c>
      <c r="AA412" s="2">
        <f>IFERROR(AVERAGEIFS($U$1:U411,$H$1:H411,H412,$Y$1:Y411,"&gt;="&amp;(Y412-5)),"")</f>
        <v>1.4</v>
      </c>
      <c r="AB412" s="2">
        <f>IFERROR(AVERAGEIFS($V$1:V411,$J$1:J411,J412,$Z$1:Z411,"&gt;="&amp;(Z412-5)),"")</f>
        <v>1.400194855464082</v>
      </c>
      <c r="AC412" s="2">
        <f>IFERROR(AVERAGEIFS($W$1:W411,$K$1:K411,K412,$AA$1:AA411,"&gt;="&amp;(AA412-5)),"")</f>
        <v>1.1341849271983826</v>
      </c>
      <c r="AD412" s="13">
        <f>Tabela53[[#This Row],[md_exPT_H_6]]-Tabela53[[#This Row],[md_exPT_A_6]]</f>
        <v>0.26600992826569936</v>
      </c>
      <c r="AE412" s="14">
        <f>IF(Tabela53[[#This Row],[HT_Goals_H]]&gt;Tabela53[[#This Row],[HT_Goals_A]],Tabela53[[#This Row],[HT_Odds_H]]-1,-1)</f>
        <v>-1</v>
      </c>
      <c r="AF412" s="14">
        <f>IF(Tabela53[[#This Row],[HT_Goals_H]]=Tabela53[[#This Row],[HT_Goals_A]],Tabela53[[#This Row],[HT_Odds_H]]-1,-1)</f>
        <v>-1</v>
      </c>
      <c r="AG412" s="14">
        <f>IF(Tabela53[[#This Row],[HT_Goals_H]]&lt;Tabela53[[#This Row],[HT_Goals_A]],Tabela53[[#This Row],[HT_Odds_H]]-1,-1)</f>
        <v>2</v>
      </c>
      <c r="AH41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2" s="13">
        <f>IF(AND(Tabela53[[#This Row],[Odd_real_HHT]]&gt;2.5,Tabela53[[#This Row],[Odd_real_HHT]]&lt;3.3,Tabela53[[#This Row],[xpPT_H_HT]]&gt;1.39,Tabela53[[#This Row],[xpPT_H_HT]]&lt;1.59),1,0)</f>
        <v>0</v>
      </c>
      <c r="AJ41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12" s="28">
        <f>IF(Tabela53[[#This Row],[Método 1]]=1,0,IF(Tabela53[[#This Row],[dif_xp_H_A]]&lt;=0.354,1,IF(Tabela53[[#This Row],[dif_xp_H_A]]&gt;=0.499,1,0)))</f>
        <v>1</v>
      </c>
      <c r="AL41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12" s="29">
        <f>IF(AND(Tabela53[[#This Row],[dif_xp_H_A]]&gt;0.354,(Tabela53[[#This Row],[dif_xp_H_A]]&lt;0.499)),1,0)</f>
        <v>0</v>
      </c>
    </row>
    <row r="413" spans="1:39" x14ac:dyDescent="0.3">
      <c r="A413" s="25">
        <v>282</v>
      </c>
      <c r="B413" s="26">
        <v>1588864</v>
      </c>
      <c r="C413" s="13" t="s">
        <v>14</v>
      </c>
      <c r="D413" s="13" t="s">
        <v>56</v>
      </c>
      <c r="E413" s="27">
        <v>44835.625</v>
      </c>
      <c r="F413" s="13">
        <v>29</v>
      </c>
      <c r="G413" s="13" t="s">
        <v>22</v>
      </c>
      <c r="H413" s="13" t="s">
        <v>26</v>
      </c>
      <c r="I413" s="13" t="str">
        <f>IF(Tabela53[[#This Row],[HT_Goals_A]]&lt;Tabela53[[#This Row],[HT_Goals_H]],"H",IF(Tabela53[[#This Row],[HT_Goals_A]]=Tabela53[[#This Row],[HT_Goals_H]],"D","A"))</f>
        <v>H</v>
      </c>
      <c r="J413" s="13">
        <v>1</v>
      </c>
      <c r="K413" s="13">
        <v>0</v>
      </c>
      <c r="L413" s="13">
        <v>1</v>
      </c>
      <c r="M413" s="13">
        <v>2.63</v>
      </c>
      <c r="N413" s="13">
        <v>2.0499999999999998</v>
      </c>
      <c r="O413" s="13">
        <v>4.5</v>
      </c>
      <c r="P413" s="4">
        <f>((1/'Método 3'!$M413)+(1/'Método 3'!$N413)+(1/'Método 3'!$O413)-1)</f>
        <v>9.0255237153132217E-2</v>
      </c>
      <c r="Q413" s="4">
        <f>'Método 3'!$M413*(1+'Método 3'!$P413)</f>
        <v>2.8673712737127377</v>
      </c>
      <c r="R413" s="4">
        <f>'Método 3'!$N413*(1+'Método 3'!$P413)</f>
        <v>2.2350232361639208</v>
      </c>
      <c r="S413" s="4">
        <f>'Método 3'!$O413*(1+'Método 3'!$P413)</f>
        <v>4.9061485671890948</v>
      </c>
      <c r="T413" s="4">
        <f>IF('Método 3'!$J413&gt;'Método 3'!$K413,3,IF('Método 3'!$K413='Método 3'!$J413,1,0))</f>
        <v>3</v>
      </c>
      <c r="U413" s="4">
        <f>IF('Método 3'!$J413&lt;'Método 3'!$K413,3,IF('Método 3'!$K413='Método 3'!$J413,1,0))</f>
        <v>0</v>
      </c>
      <c r="V413" s="4">
        <f>(1/'Método 3'!$Q413)*3+(1/'Método 3'!$R413)*1</f>
        <v>1.4936771071583839</v>
      </c>
      <c r="W413" s="4">
        <f>(1/'Método 3'!$S413)*3+(1/'Método 3'!$R413)*1</f>
        <v>1.058900251403512</v>
      </c>
      <c r="X413" s="4">
        <f>COUNTIF($G$1:G412,G413)+1</f>
        <v>21</v>
      </c>
      <c r="Y413" s="4">
        <f>COUNTIF($H$1:H412,H413)+1</f>
        <v>21</v>
      </c>
      <c r="Z413" s="2">
        <f>IFERROR(AVERAGEIFS($T$1:T412,$G$1:G412,G413,$X$1:X412,"&gt;="&amp;(X413-5)),"")</f>
        <v>1.8</v>
      </c>
      <c r="AA413" s="2">
        <f>IFERROR(AVERAGEIFS($U$1:U412,$H$1:H412,H413,$Y$1:Y412,"&gt;="&amp;(Y413-5)),"")</f>
        <v>0.8</v>
      </c>
      <c r="AB413" s="2">
        <f>IFERROR(AVERAGEIFS($V$1:V412,$J$1:J412,J413,$Z$1:Z412,"&gt;="&amp;(Z413-5)),"")</f>
        <v>1.4528205062524888</v>
      </c>
      <c r="AC413" s="2">
        <f>IFERROR(AVERAGEIFS($W$1:W412,$K$1:K412,K413,$AA$1:AA412,"&gt;="&amp;(AA413-5)),"")</f>
        <v>1.0973858982893647</v>
      </c>
      <c r="AD413" s="13">
        <f>Tabela53[[#This Row],[md_exPT_H_6]]-Tabela53[[#This Row],[md_exPT_A_6]]</f>
        <v>0.35543460796312409</v>
      </c>
      <c r="AE413" s="14">
        <f>IF(Tabela53[[#This Row],[HT_Goals_H]]&gt;Tabela53[[#This Row],[HT_Goals_A]],Tabela53[[#This Row],[HT_Odds_H]]-1,-1)</f>
        <v>1.63</v>
      </c>
      <c r="AF413" s="14">
        <f>IF(Tabela53[[#This Row],[HT_Goals_H]]=Tabela53[[#This Row],[HT_Goals_A]],Tabela53[[#This Row],[HT_Odds_H]]-1,-1)</f>
        <v>-1</v>
      </c>
      <c r="AG413" s="14">
        <f>IF(Tabela53[[#This Row],[HT_Goals_H]]&lt;Tabela53[[#This Row],[HT_Goals_A]],Tabela53[[#This Row],[HT_Odds_H]]-1,-1)</f>
        <v>-1</v>
      </c>
      <c r="AH413" s="20">
        <f>IF(AND(Tabela53[[#This Row],[Método 1]]=1,Tabela53[[#This Row],[Pontos_H_HT]]=3),(Tabela53[[#This Row],[HT_Odds_H]]-1),IF(AND(Tabela53[[#This Row],[Método 1]]=1,Tabela53[[#This Row],[Pontos_H_HT]]&lt;&gt;3),(-1),0))</f>
        <v>1.63</v>
      </c>
      <c r="AI413" s="13">
        <f>IF(AND(Tabela53[[#This Row],[Odd_real_HHT]]&gt;2.5,Tabela53[[#This Row],[Odd_real_HHT]]&lt;3.3,Tabela53[[#This Row],[xpPT_H_HT]]&gt;1.39,Tabela53[[#This Row],[xpPT_H_HT]]&lt;1.59),1,0)</f>
        <v>1</v>
      </c>
      <c r="AJ41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3" s="28">
        <f>IF(Tabela53[[#This Row],[Método 1]]=1,0,IF(Tabela53[[#This Row],[dif_xp_H_A]]&lt;=0.354,1,IF(Tabela53[[#This Row],[dif_xp_H_A]]&gt;=0.499,1,0)))</f>
        <v>0</v>
      </c>
      <c r="AL413" s="29">
        <f>IF(AND(Tabela53[[#This Row],[Método_3]]=1,Tabela53[[#This Row],[Pontos_H_HT]]=3),(Tabela53[[#This Row],[HT_Odds_H]]-1),IF(AND(Tabela53[[#This Row],[Método_3]]=1,Tabela53[[#This Row],[Pontos_H_HT]]&lt;&gt;3),(-1),0))</f>
        <v>1.63</v>
      </c>
      <c r="AM413" s="29">
        <f>IF(AND(Tabela53[[#This Row],[dif_xp_H_A]]&gt;0.354,(Tabela53[[#This Row],[dif_xp_H_A]]&lt;0.499)),1,0)</f>
        <v>1</v>
      </c>
    </row>
    <row r="414" spans="1:39" x14ac:dyDescent="0.3">
      <c r="A414" s="25">
        <v>283</v>
      </c>
      <c r="B414" s="26">
        <v>1588869</v>
      </c>
      <c r="C414" s="13" t="s">
        <v>14</v>
      </c>
      <c r="D414" s="13" t="s">
        <v>56</v>
      </c>
      <c r="E414" s="27">
        <v>44835.625</v>
      </c>
      <c r="F414" s="13">
        <v>29</v>
      </c>
      <c r="G414" s="13" t="s">
        <v>30</v>
      </c>
      <c r="H414" s="13" t="s">
        <v>31</v>
      </c>
      <c r="I414" s="13" t="str">
        <f>IF(Tabela53[[#This Row],[HT_Goals_A]]&lt;Tabela53[[#This Row],[HT_Goals_H]],"H",IF(Tabela53[[#This Row],[HT_Goals_A]]=Tabela53[[#This Row],[HT_Goals_H]],"D","A"))</f>
        <v>H</v>
      </c>
      <c r="J414" s="13">
        <v>1</v>
      </c>
      <c r="K414" s="13">
        <v>0</v>
      </c>
      <c r="L414" s="13">
        <v>1</v>
      </c>
      <c r="M414" s="13">
        <v>2.6</v>
      </c>
      <c r="N414" s="13">
        <v>2.0499999999999998</v>
      </c>
      <c r="O414" s="13">
        <v>5</v>
      </c>
      <c r="P414" s="4">
        <f>((1/'Método 3'!$M414)+(1/'Método 3'!$N414)+(1/'Método 3'!$O414)-1)</f>
        <v>7.2420262664165014E-2</v>
      </c>
      <c r="Q414" s="4">
        <f>'Método 3'!$M414*(1+'Método 3'!$P414)</f>
        <v>2.7882926829268291</v>
      </c>
      <c r="R414" s="4">
        <f>'Método 3'!$N414*(1+'Método 3'!$P414)</f>
        <v>2.198461538461538</v>
      </c>
      <c r="S414" s="4">
        <f>'Método 3'!$O414*(1+'Método 3'!$P414)</f>
        <v>5.3621013133208253</v>
      </c>
      <c r="T414" s="4">
        <f>IF('Método 3'!$J414&gt;'Método 3'!$K414,3,IF('Método 3'!$K414='Método 3'!$J414,1,0))</f>
        <v>3</v>
      </c>
      <c r="U414" s="4">
        <f>IF('Método 3'!$J414&lt;'Método 3'!$K414,3,IF('Método 3'!$K414='Método 3'!$J414,1,0))</f>
        <v>0</v>
      </c>
      <c r="V414" s="4">
        <f>(1/'Método 3'!$Q414)*3+(1/'Método 3'!$R414)*1</f>
        <v>1.5307907627711688</v>
      </c>
      <c r="W414" s="4">
        <f>(1/'Método 3'!$S414)*3+(1/'Método 3'!$R414)*1</f>
        <v>1.0143456962911128</v>
      </c>
      <c r="X414" s="4">
        <f>COUNTIF($G$1:G413,G414)+1</f>
        <v>21</v>
      </c>
      <c r="Y414" s="4">
        <f>COUNTIF($H$1:H413,H414)+1</f>
        <v>21</v>
      </c>
      <c r="Z414" s="2">
        <f>IFERROR(AVERAGEIFS($T$1:T413,$G$1:G413,G414,$X$1:X413,"&gt;="&amp;(X414-5)),"")</f>
        <v>2.2000000000000002</v>
      </c>
      <c r="AA414" s="2">
        <f>IFERROR(AVERAGEIFS($U$1:U413,$H$1:H413,H414,$Y$1:Y413,"&gt;="&amp;(Y414-5)),"")</f>
        <v>0.6</v>
      </c>
      <c r="AB414" s="2">
        <f>IFERROR(AVERAGEIFS($V$1:V413,$J$1:J413,J414,$Z$1:Z413,"&gt;="&amp;(Z414-5)),"")</f>
        <v>1.4530947116276962</v>
      </c>
      <c r="AC414" s="2">
        <f>IFERROR(AVERAGEIFS($W$1:W413,$K$1:K413,K414,$AA$1:AA413,"&gt;="&amp;(AA414-5)),"")</f>
        <v>1.0972294525703163</v>
      </c>
      <c r="AD414" s="13">
        <f>Tabela53[[#This Row],[md_exPT_H_6]]-Tabela53[[#This Row],[md_exPT_A_6]]</f>
        <v>0.35586525905737987</v>
      </c>
      <c r="AE414" s="14">
        <f>IF(Tabela53[[#This Row],[HT_Goals_H]]&gt;Tabela53[[#This Row],[HT_Goals_A]],Tabela53[[#This Row],[HT_Odds_H]]-1,-1)</f>
        <v>1.6</v>
      </c>
      <c r="AF414" s="14">
        <f>IF(Tabela53[[#This Row],[HT_Goals_H]]=Tabela53[[#This Row],[HT_Goals_A]],Tabela53[[#This Row],[HT_Odds_H]]-1,-1)</f>
        <v>-1</v>
      </c>
      <c r="AG414" s="14">
        <f>IF(Tabela53[[#This Row],[HT_Goals_H]]&lt;Tabela53[[#This Row],[HT_Goals_A]],Tabela53[[#This Row],[HT_Odds_H]]-1,-1)</f>
        <v>-1</v>
      </c>
      <c r="AH414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414" s="13">
        <f>IF(AND(Tabela53[[#This Row],[Odd_real_HHT]]&gt;2.5,Tabela53[[#This Row],[Odd_real_HHT]]&lt;3.3,Tabela53[[#This Row],[xpPT_H_HT]]&gt;1.39,Tabela53[[#This Row],[xpPT_H_HT]]&lt;1.59),1,0)</f>
        <v>1</v>
      </c>
      <c r="AJ41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4" s="28">
        <f>IF(Tabela53[[#This Row],[Método 1]]=1,0,IF(Tabela53[[#This Row],[dif_xp_H_A]]&lt;=0.354,1,IF(Tabela53[[#This Row],[dif_xp_H_A]]&gt;=0.499,1,0)))</f>
        <v>0</v>
      </c>
      <c r="AL414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414" s="29">
        <f>IF(AND(Tabela53[[#This Row],[dif_xp_H_A]]&gt;0.354,(Tabela53[[#This Row],[dif_xp_H_A]]&lt;0.499)),1,0)</f>
        <v>1</v>
      </c>
    </row>
    <row r="415" spans="1:39" x14ac:dyDescent="0.3">
      <c r="A415" s="25">
        <v>284</v>
      </c>
      <c r="B415" s="26">
        <v>1588865</v>
      </c>
      <c r="C415" s="13" t="s">
        <v>14</v>
      </c>
      <c r="D415" s="13" t="s">
        <v>56</v>
      </c>
      <c r="E415" s="27">
        <v>44835.791666666657</v>
      </c>
      <c r="F415" s="13">
        <v>29</v>
      </c>
      <c r="G415" s="13" t="s">
        <v>23</v>
      </c>
      <c r="H415" s="13" t="s">
        <v>19</v>
      </c>
      <c r="I415" s="13" t="str">
        <f>IF(Tabela53[[#This Row],[HT_Goals_A]]&lt;Tabela53[[#This Row],[HT_Goals_H]],"H",IF(Tabela53[[#This Row],[HT_Goals_A]]=Tabela53[[#This Row],[HT_Goals_H]],"D","A"))</f>
        <v>H</v>
      </c>
      <c r="J415" s="13">
        <v>1</v>
      </c>
      <c r="K415" s="13">
        <v>0</v>
      </c>
      <c r="L415" s="13">
        <v>1</v>
      </c>
      <c r="M415" s="13">
        <v>2.1</v>
      </c>
      <c r="N415" s="13">
        <v>2.2999999999999998</v>
      </c>
      <c r="O415" s="13">
        <v>6</v>
      </c>
      <c r="P415" s="4">
        <f>((1/'Método 3'!$M415)+(1/'Método 3'!$N415)+(1/'Método 3'!$O415)-1)</f>
        <v>7.7639751552795122E-2</v>
      </c>
      <c r="Q415" s="4">
        <f>'Método 3'!$M415*(1+'Método 3'!$P415)</f>
        <v>2.2630434782608697</v>
      </c>
      <c r="R415" s="4">
        <f>'Método 3'!$N415*(1+'Método 3'!$P415)</f>
        <v>2.4785714285714286</v>
      </c>
      <c r="S415" s="4">
        <f>'Método 3'!$O415*(1+'Método 3'!$P415)</f>
        <v>6.4658385093167707</v>
      </c>
      <c r="T415" s="4">
        <f>IF('Método 3'!$J415&gt;'Método 3'!$K415,3,IF('Método 3'!$K415='Método 3'!$J415,1,0))</f>
        <v>3</v>
      </c>
      <c r="U415" s="4">
        <f>IF('Método 3'!$J415&lt;'Método 3'!$K415,3,IF('Método 3'!$K415='Método 3'!$J415,1,0))</f>
        <v>0</v>
      </c>
      <c r="V415" s="4">
        <f>(1/'Método 3'!$Q415)*3+(1/'Método 3'!$R415)*1</f>
        <v>1.7291066282420748</v>
      </c>
      <c r="W415" s="4">
        <f>(1/'Método 3'!$S415)*3+(1/'Método 3'!$R415)*1</f>
        <v>0.86743515850144082</v>
      </c>
      <c r="X415" s="4">
        <f>COUNTIF($G$1:G414,G415)+1</f>
        <v>21</v>
      </c>
      <c r="Y415" s="4">
        <f>COUNTIF($H$1:H414,H415)+1</f>
        <v>21</v>
      </c>
      <c r="Z415" s="2">
        <f>IFERROR(AVERAGEIFS($T$1:T414,$G$1:G414,G415,$X$1:X414,"&gt;="&amp;(X415-5)),"")</f>
        <v>1.4</v>
      </c>
      <c r="AA415" s="2">
        <f>IFERROR(AVERAGEIFS($U$1:U414,$H$1:H414,H415,$Y$1:Y414,"&gt;="&amp;(Y415-5)),"")</f>
        <v>0.6</v>
      </c>
      <c r="AB415" s="2">
        <f>IFERROR(AVERAGEIFS($V$1:V414,$J$1:J414,J415,$Z$1:Z414,"&gt;="&amp;(Z415-5)),"")</f>
        <v>1.4536126853019862</v>
      </c>
      <c r="AC415" s="2">
        <f>IFERROR(AVERAGEIFS($W$1:W414,$K$1:K414,K415,$AA$1:AA414,"&gt;="&amp;(AA415-5)),"")</f>
        <v>1.0968938908040038</v>
      </c>
      <c r="AD415" s="13">
        <f>Tabela53[[#This Row],[md_exPT_H_6]]-Tabela53[[#This Row],[md_exPT_A_6]]</f>
        <v>0.35671879449798238</v>
      </c>
      <c r="AE415" s="14">
        <f>IF(Tabela53[[#This Row],[HT_Goals_H]]&gt;Tabela53[[#This Row],[HT_Goals_A]],Tabela53[[#This Row],[HT_Odds_H]]-1,-1)</f>
        <v>1.1000000000000001</v>
      </c>
      <c r="AF415" s="14">
        <f>IF(Tabela53[[#This Row],[HT_Goals_H]]=Tabela53[[#This Row],[HT_Goals_A]],Tabela53[[#This Row],[HT_Odds_H]]-1,-1)</f>
        <v>-1</v>
      </c>
      <c r="AG415" s="14">
        <f>IF(Tabela53[[#This Row],[HT_Goals_H]]&lt;Tabela53[[#This Row],[HT_Goals_A]],Tabela53[[#This Row],[HT_Odds_H]]-1,-1)</f>
        <v>-1</v>
      </c>
      <c r="AH41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5" s="13">
        <f>IF(AND(Tabela53[[#This Row],[Odd_real_HHT]]&gt;2.5,Tabela53[[#This Row],[Odd_real_HHT]]&lt;3.3,Tabela53[[#This Row],[xpPT_H_HT]]&gt;1.39,Tabela53[[#This Row],[xpPT_H_HT]]&lt;1.59),1,0)</f>
        <v>0</v>
      </c>
      <c r="AJ41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5" s="28">
        <f>IF(Tabela53[[#This Row],[Método 1]]=1,0,IF(Tabela53[[#This Row],[dif_xp_H_A]]&lt;=0.354,1,IF(Tabela53[[#This Row],[dif_xp_H_A]]&gt;=0.499,1,0)))</f>
        <v>0</v>
      </c>
      <c r="AL415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415" s="29">
        <f>IF(AND(Tabela53[[#This Row],[dif_xp_H_A]]&gt;0.354,(Tabela53[[#This Row],[dif_xp_H_A]]&lt;0.499)),1,0)</f>
        <v>1</v>
      </c>
    </row>
    <row r="416" spans="1:39" x14ac:dyDescent="0.3">
      <c r="A416" s="25">
        <v>285</v>
      </c>
      <c r="B416" s="26">
        <v>1588873</v>
      </c>
      <c r="C416" s="13" t="s">
        <v>14</v>
      </c>
      <c r="D416" s="13" t="s">
        <v>56</v>
      </c>
      <c r="E416" s="27">
        <v>44835.791666666657</v>
      </c>
      <c r="F416" s="13">
        <v>29</v>
      </c>
      <c r="G416" s="13" t="s">
        <v>20</v>
      </c>
      <c r="H416" s="13" t="s">
        <v>60</v>
      </c>
      <c r="I416" s="13" t="str">
        <f>IF(Tabela53[[#This Row],[HT_Goals_A]]&lt;Tabela53[[#This Row],[HT_Goals_H]],"H",IF(Tabela53[[#This Row],[HT_Goals_A]]=Tabela53[[#This Row],[HT_Goals_H]],"D","A"))</f>
        <v>H</v>
      </c>
      <c r="J416" s="13">
        <v>1</v>
      </c>
      <c r="K416" s="13">
        <v>0</v>
      </c>
      <c r="L416" s="13">
        <v>1</v>
      </c>
      <c r="M416" s="13">
        <v>2.1</v>
      </c>
      <c r="N416" s="13">
        <v>2.2000000000000002</v>
      </c>
      <c r="O416" s="13">
        <v>6.5</v>
      </c>
      <c r="P416" s="4">
        <f>((1/'Método 3'!$M416)+(1/'Método 3'!$N416)+(1/'Método 3'!$O416)-1)</f>
        <v>8.4582084582084605E-2</v>
      </c>
      <c r="Q416" s="4">
        <f>'Método 3'!$M416*(1+'Método 3'!$P416)</f>
        <v>2.2776223776223778</v>
      </c>
      <c r="R416" s="4">
        <f>'Método 3'!$N416*(1+'Método 3'!$P416)</f>
        <v>2.3860805860805865</v>
      </c>
      <c r="S416" s="4">
        <f>'Método 3'!$O416*(1+'Método 3'!$P416)</f>
        <v>7.0497835497835499</v>
      </c>
      <c r="T416" s="4">
        <f>IF('Método 3'!$J416&gt;'Método 3'!$K416,3,IF('Método 3'!$K416='Método 3'!$J416,1,0))</f>
        <v>3</v>
      </c>
      <c r="U416" s="4">
        <f>IF('Método 3'!$J416&lt;'Método 3'!$K416,3,IF('Método 3'!$K416='Método 3'!$J416,1,0))</f>
        <v>0</v>
      </c>
      <c r="V416" s="4">
        <f>(1/'Método 3'!$Q416)*3+(1/'Método 3'!$R416)*1</f>
        <v>1.7362603622965918</v>
      </c>
      <c r="W416" s="4">
        <f>(1/'Método 3'!$S416)*3+(1/'Método 3'!$R416)*1</f>
        <v>0.84464230887319613</v>
      </c>
      <c r="X416" s="4">
        <f>COUNTIF($G$1:G415,G416)+1</f>
        <v>21</v>
      </c>
      <c r="Y416" s="4">
        <f>COUNTIF($H$1:H415,H416)+1</f>
        <v>15</v>
      </c>
      <c r="Z416" s="2">
        <f>IFERROR(AVERAGEIFS($T$1:T415,$G$1:G415,G416,$X$1:X415,"&gt;="&amp;(X416-5)),"")</f>
        <v>2.6</v>
      </c>
      <c r="AA416" s="2">
        <f>IFERROR(AVERAGEIFS($U$1:U415,$H$1:H415,H416,$Y$1:Y415,"&gt;="&amp;(Y416-5)),"")</f>
        <v>0.2</v>
      </c>
      <c r="AB416" s="2">
        <f>IFERROR(AVERAGEIFS($V$1:V415,$J$1:J415,J416,$Z$1:Z415,"&gt;="&amp;(Z416-5)),"")</f>
        <v>1.4554371485002648</v>
      </c>
      <c r="AC416" s="2">
        <f>IFERROR(AVERAGEIFS($W$1:W415,$K$1:K415,K416,$AA$1:AA415,"&gt;="&amp;(AA416-5)),"")</f>
        <v>1.0959686539802032</v>
      </c>
      <c r="AD416" s="13">
        <f>Tabela53[[#This Row],[md_exPT_H_6]]-Tabela53[[#This Row],[md_exPT_A_6]]</f>
        <v>0.35946849452006169</v>
      </c>
      <c r="AE416" s="14">
        <f>IF(Tabela53[[#This Row],[HT_Goals_H]]&gt;Tabela53[[#This Row],[HT_Goals_A]],Tabela53[[#This Row],[HT_Odds_H]]-1,-1)</f>
        <v>1.1000000000000001</v>
      </c>
      <c r="AF416" s="14">
        <f>IF(Tabela53[[#This Row],[HT_Goals_H]]=Tabela53[[#This Row],[HT_Goals_A]],Tabela53[[#This Row],[HT_Odds_H]]-1,-1)</f>
        <v>-1</v>
      </c>
      <c r="AG416" s="14">
        <f>IF(Tabela53[[#This Row],[HT_Goals_H]]&lt;Tabela53[[#This Row],[HT_Goals_A]],Tabela53[[#This Row],[HT_Odds_H]]-1,-1)</f>
        <v>-1</v>
      </c>
      <c r="AH41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6" s="13">
        <f>IF(AND(Tabela53[[#This Row],[Odd_real_HHT]]&gt;2.5,Tabela53[[#This Row],[Odd_real_HHT]]&lt;3.3,Tabela53[[#This Row],[xpPT_H_HT]]&gt;1.39,Tabela53[[#This Row],[xpPT_H_HT]]&lt;1.59),1,0)</f>
        <v>0</v>
      </c>
      <c r="AJ41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6" s="28">
        <f>IF(Tabela53[[#This Row],[Método 1]]=1,0,IF(Tabela53[[#This Row],[dif_xp_H_A]]&lt;=0.354,1,IF(Tabela53[[#This Row],[dif_xp_H_A]]&gt;=0.499,1,0)))</f>
        <v>0</v>
      </c>
      <c r="AL416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416" s="29">
        <f>IF(AND(Tabela53[[#This Row],[dif_xp_H_A]]&gt;0.354,(Tabela53[[#This Row],[dif_xp_H_A]]&lt;0.499)),1,0)</f>
        <v>1</v>
      </c>
    </row>
    <row r="417" spans="1:39" x14ac:dyDescent="0.3">
      <c r="A417" s="25">
        <v>286</v>
      </c>
      <c r="B417" s="26">
        <v>1588872</v>
      </c>
      <c r="C417" s="13" t="s">
        <v>14</v>
      </c>
      <c r="D417" s="13" t="s">
        <v>56</v>
      </c>
      <c r="E417" s="27">
        <v>44835.791666666657</v>
      </c>
      <c r="F417" s="13">
        <v>29</v>
      </c>
      <c r="G417" s="13" t="s">
        <v>59</v>
      </c>
      <c r="H417" s="13" t="s">
        <v>57</v>
      </c>
      <c r="I417" s="13" t="str">
        <f>IF(Tabela53[[#This Row],[HT_Goals_A]]&lt;Tabela53[[#This Row],[HT_Goals_H]],"H",IF(Tabela53[[#This Row],[HT_Goals_A]]=Tabela53[[#This Row],[HT_Goals_H]],"D","A"))</f>
        <v>A</v>
      </c>
      <c r="J417" s="13">
        <v>0</v>
      </c>
      <c r="K417" s="13">
        <v>1</v>
      </c>
      <c r="L417" s="13">
        <v>1</v>
      </c>
      <c r="M417" s="13">
        <v>3.2</v>
      </c>
      <c r="N417" s="13">
        <v>2</v>
      </c>
      <c r="O417" s="13">
        <v>3.75</v>
      </c>
      <c r="P417" s="4">
        <f>((1/'Método 3'!$M417)+(1/'Método 3'!$N417)+(1/'Método 3'!$O417)-1)</f>
        <v>7.9166666666666607E-2</v>
      </c>
      <c r="Q417" s="4">
        <f>'Método 3'!$M417*(1+'Método 3'!$P417)</f>
        <v>3.4533333333333331</v>
      </c>
      <c r="R417" s="4">
        <f>'Método 3'!$N417*(1+'Método 3'!$P417)</f>
        <v>2.1583333333333332</v>
      </c>
      <c r="S417" s="4">
        <f>'Método 3'!$O417*(1+'Método 3'!$P417)</f>
        <v>4.046875</v>
      </c>
      <c r="T417" s="4">
        <f>IF('Método 3'!$J417&gt;'Método 3'!$K417,3,IF('Método 3'!$K417='Método 3'!$J417,1,0))</f>
        <v>0</v>
      </c>
      <c r="U417" s="4">
        <f>IF('Método 3'!$J417&lt;'Método 3'!$K417,3,IF('Método 3'!$K417='Método 3'!$J417,1,0))</f>
        <v>3</v>
      </c>
      <c r="V417" s="4">
        <f>(1/'Método 3'!$Q417)*3+(1/'Método 3'!$R417)*1</f>
        <v>1.332046332046332</v>
      </c>
      <c r="W417" s="4">
        <f>(1/'Método 3'!$S417)*3+(1/'Método 3'!$R417)*1</f>
        <v>1.2046332046332047</v>
      </c>
      <c r="X417" s="4">
        <f>COUNTIF($G$1:G416,G417)+1</f>
        <v>15</v>
      </c>
      <c r="Y417" s="4">
        <f>COUNTIF($H$1:H416,H417)+1</f>
        <v>15</v>
      </c>
      <c r="Z417" s="2">
        <f>IFERROR(AVERAGEIFS($T$1:T416,$G$1:G416,G417,$X$1:X416,"&gt;="&amp;(X417-5)),"")</f>
        <v>1.8</v>
      </c>
      <c r="AA417" s="2">
        <f>IFERROR(AVERAGEIFS($U$1:U416,$H$1:H416,H417,$Y$1:Y416,"&gt;="&amp;(Y417-5)),"")</f>
        <v>0.4</v>
      </c>
      <c r="AB417" s="2">
        <f>IFERROR(AVERAGEIFS($V$1:V416,$J$1:J416,J417,$Z$1:Z416,"&gt;="&amp;(Z417-5)),"")</f>
        <v>1.4001106421081428</v>
      </c>
      <c r="AC417" s="2">
        <f>IFERROR(AVERAGEIFS($W$1:W416,$K$1:K416,K417,$AA$1:AA416,"&gt;="&amp;(AA417-5)),"")</f>
        <v>1.1343474166748104</v>
      </c>
      <c r="AD417" s="13">
        <f>Tabela53[[#This Row],[md_exPT_H_6]]-Tabela53[[#This Row],[md_exPT_A_6]]</f>
        <v>0.26576322543333242</v>
      </c>
      <c r="AE417" s="14">
        <f>IF(Tabela53[[#This Row],[HT_Goals_H]]&gt;Tabela53[[#This Row],[HT_Goals_A]],Tabela53[[#This Row],[HT_Odds_H]]-1,-1)</f>
        <v>-1</v>
      </c>
      <c r="AF417" s="14">
        <f>IF(Tabela53[[#This Row],[HT_Goals_H]]=Tabela53[[#This Row],[HT_Goals_A]],Tabela53[[#This Row],[HT_Odds_H]]-1,-1)</f>
        <v>-1</v>
      </c>
      <c r="AG417" s="14">
        <f>IF(Tabela53[[#This Row],[HT_Goals_H]]&lt;Tabela53[[#This Row],[HT_Goals_A]],Tabela53[[#This Row],[HT_Odds_H]]-1,-1)</f>
        <v>2.2000000000000002</v>
      </c>
      <c r="AH41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7" s="13">
        <f>IF(AND(Tabela53[[#This Row],[Odd_real_HHT]]&gt;2.5,Tabela53[[#This Row],[Odd_real_HHT]]&lt;3.3,Tabela53[[#This Row],[xpPT_H_HT]]&gt;1.39,Tabela53[[#This Row],[xpPT_H_HT]]&lt;1.59),1,0)</f>
        <v>0</v>
      </c>
      <c r="AJ41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17" s="28">
        <f>IF(Tabela53[[#This Row],[Método 1]]=1,0,IF(Tabela53[[#This Row],[dif_xp_H_A]]&lt;=0.354,1,IF(Tabela53[[#This Row],[dif_xp_H_A]]&gt;=0.499,1,0)))</f>
        <v>1</v>
      </c>
      <c r="AL41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17" s="29">
        <f>IF(AND(Tabela53[[#This Row],[dif_xp_H_A]]&gt;0.354,(Tabela53[[#This Row],[dif_xp_H_A]]&lt;0.499)),1,0)</f>
        <v>0</v>
      </c>
    </row>
    <row r="418" spans="1:39" x14ac:dyDescent="0.3">
      <c r="A418" s="25">
        <v>287</v>
      </c>
      <c r="B418" s="26">
        <v>1588871</v>
      </c>
      <c r="C418" s="13" t="s">
        <v>14</v>
      </c>
      <c r="D418" s="13" t="s">
        <v>56</v>
      </c>
      <c r="E418" s="27">
        <v>44835.791666666657</v>
      </c>
      <c r="F418" s="13">
        <v>29</v>
      </c>
      <c r="G418" s="13" t="s">
        <v>34</v>
      </c>
      <c r="H418" s="13" t="s">
        <v>21</v>
      </c>
      <c r="I418" s="13" t="str">
        <f>IF(Tabela53[[#This Row],[HT_Goals_A]]&lt;Tabela53[[#This Row],[HT_Goals_H]],"H",IF(Tabela53[[#This Row],[HT_Goals_A]]=Tabela53[[#This Row],[HT_Goals_H]],"D","A"))</f>
        <v>A</v>
      </c>
      <c r="J418" s="13">
        <v>0</v>
      </c>
      <c r="K418" s="13">
        <v>1</v>
      </c>
      <c r="L418" s="13">
        <v>1</v>
      </c>
      <c r="M418" s="13">
        <v>3.6</v>
      </c>
      <c r="N418" s="13">
        <v>2</v>
      </c>
      <c r="O418" s="13">
        <v>3.2</v>
      </c>
      <c r="P418" s="4">
        <f>((1/'Método 3'!$M418)+(1/'Método 3'!$N418)+(1/'Método 3'!$O418)-1)</f>
        <v>9.0277777777777679E-2</v>
      </c>
      <c r="Q418" s="4">
        <f>'Método 3'!$M418*(1+'Método 3'!$P418)</f>
        <v>3.9249999999999998</v>
      </c>
      <c r="R418" s="4">
        <f>'Método 3'!$N418*(1+'Método 3'!$P418)</f>
        <v>2.1805555555555554</v>
      </c>
      <c r="S418" s="4">
        <f>'Método 3'!$O418*(1+'Método 3'!$P418)</f>
        <v>3.4888888888888889</v>
      </c>
      <c r="T418" s="4">
        <f>IF('Método 3'!$J418&gt;'Método 3'!$K418,3,IF('Método 3'!$K418='Método 3'!$J418,1,0))</f>
        <v>0</v>
      </c>
      <c r="U418" s="4">
        <f>IF('Método 3'!$J418&lt;'Método 3'!$K418,3,IF('Método 3'!$K418='Método 3'!$J418,1,0))</f>
        <v>3</v>
      </c>
      <c r="V418" s="4">
        <f>(1/'Método 3'!$Q418)*3+(1/'Método 3'!$R418)*1</f>
        <v>1.2229299363057327</v>
      </c>
      <c r="W418" s="4">
        <f>(1/'Método 3'!$S418)*3+(1/'Método 3'!$R418)*1</f>
        <v>1.318471337579618</v>
      </c>
      <c r="X418" s="4">
        <f>COUNTIF($G$1:G417,G418)+1</f>
        <v>21</v>
      </c>
      <c r="Y418" s="4">
        <f>COUNTIF($H$1:H417,H418)+1</f>
        <v>22</v>
      </c>
      <c r="Z418" s="2">
        <f>IFERROR(AVERAGEIFS($T$1:T417,$G$1:G417,G418,$X$1:X417,"&gt;="&amp;(X418-5)),"")</f>
        <v>1.2</v>
      </c>
      <c r="AA418" s="2">
        <f>IFERROR(AVERAGEIFS($U$1:U417,$H$1:H417,H418,$Y$1:Y417,"&gt;="&amp;(Y418-5)),"")</f>
        <v>2.4</v>
      </c>
      <c r="AB418" s="2">
        <f>IFERROR(AVERAGEIFS($V$1:V417,$J$1:J417,J418,$Z$1:Z417,"&gt;="&amp;(Z418-5)),"")</f>
        <v>1.3997447049572729</v>
      </c>
      <c r="AC418" s="2">
        <f>IFERROR(AVERAGEIFS($W$1:W417,$K$1:K417,K418,$AA$1:AA417,"&gt;="&amp;(AA418-5)),"")</f>
        <v>1.1349235296908629</v>
      </c>
      <c r="AD418" s="13">
        <f>Tabela53[[#This Row],[md_exPT_H_6]]-Tabela53[[#This Row],[md_exPT_A_6]]</f>
        <v>0.26482117526641002</v>
      </c>
      <c r="AE418" s="14">
        <f>IF(Tabela53[[#This Row],[HT_Goals_H]]&gt;Tabela53[[#This Row],[HT_Goals_A]],Tabela53[[#This Row],[HT_Odds_H]]-1,-1)</f>
        <v>-1</v>
      </c>
      <c r="AF418" s="14">
        <f>IF(Tabela53[[#This Row],[HT_Goals_H]]=Tabela53[[#This Row],[HT_Goals_A]],Tabela53[[#This Row],[HT_Odds_H]]-1,-1)</f>
        <v>-1</v>
      </c>
      <c r="AG418" s="14">
        <f>IF(Tabela53[[#This Row],[HT_Goals_H]]&lt;Tabela53[[#This Row],[HT_Goals_A]],Tabela53[[#This Row],[HT_Odds_H]]-1,-1)</f>
        <v>2.6</v>
      </c>
      <c r="AH41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8" s="13">
        <f>IF(AND(Tabela53[[#This Row],[Odd_real_HHT]]&gt;2.5,Tabela53[[#This Row],[Odd_real_HHT]]&lt;3.3,Tabela53[[#This Row],[xpPT_H_HT]]&gt;1.39,Tabela53[[#This Row],[xpPT_H_HT]]&lt;1.59),1,0)</f>
        <v>0</v>
      </c>
      <c r="AJ41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18" s="28">
        <f>IF(Tabela53[[#This Row],[Método 1]]=1,0,IF(Tabela53[[#This Row],[dif_xp_H_A]]&lt;=0.354,1,IF(Tabela53[[#This Row],[dif_xp_H_A]]&gt;=0.499,1,0)))</f>
        <v>1</v>
      </c>
      <c r="AL41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18" s="29">
        <f>IF(AND(Tabela53[[#This Row],[dif_xp_H_A]]&gt;0.354,(Tabela53[[#This Row],[dif_xp_H_A]]&lt;0.499)),1,0)</f>
        <v>0</v>
      </c>
    </row>
    <row r="419" spans="1:39" x14ac:dyDescent="0.3">
      <c r="A419" s="25">
        <v>288</v>
      </c>
      <c r="B419" s="26">
        <v>1588867</v>
      </c>
      <c r="C419" s="13" t="s">
        <v>14</v>
      </c>
      <c r="D419" s="13" t="s">
        <v>56</v>
      </c>
      <c r="E419" s="27">
        <v>44835.875</v>
      </c>
      <c r="F419" s="13">
        <v>29</v>
      </c>
      <c r="G419" s="13" t="s">
        <v>24</v>
      </c>
      <c r="H419" s="13" t="s">
        <v>27</v>
      </c>
      <c r="I419" s="13" t="str">
        <f>IF(Tabela53[[#This Row],[HT_Goals_A]]&lt;Tabela53[[#This Row],[HT_Goals_H]],"H",IF(Tabela53[[#This Row],[HT_Goals_A]]=Tabela53[[#This Row],[HT_Goals_H]],"D","A"))</f>
        <v>H</v>
      </c>
      <c r="J419" s="13">
        <v>2</v>
      </c>
      <c r="K419" s="13">
        <v>0</v>
      </c>
      <c r="L419" s="13">
        <v>2</v>
      </c>
      <c r="M419" s="13">
        <v>2.2999999999999998</v>
      </c>
      <c r="N419" s="13">
        <v>2.1</v>
      </c>
      <c r="O419" s="13">
        <v>6</v>
      </c>
      <c r="P419" s="4">
        <f>((1/'Método 3'!$M419)+(1/'Método 3'!$N419)+(1/'Método 3'!$O419)-1)</f>
        <v>7.7639751552795122E-2</v>
      </c>
      <c r="Q419" s="4">
        <f>'Método 3'!$M419*(1+'Método 3'!$P419)</f>
        <v>2.4785714285714286</v>
      </c>
      <c r="R419" s="4">
        <f>'Método 3'!$N419*(1+'Método 3'!$P419)</f>
        <v>2.2630434782608697</v>
      </c>
      <c r="S419" s="4">
        <f>'Método 3'!$O419*(1+'Método 3'!$P419)</f>
        <v>6.4658385093167707</v>
      </c>
      <c r="T419" s="4">
        <f>IF('Método 3'!$J419&gt;'Método 3'!$K419,3,IF('Método 3'!$K419='Método 3'!$J419,1,0))</f>
        <v>3</v>
      </c>
      <c r="U419" s="4">
        <f>IF('Método 3'!$J419&lt;'Método 3'!$K419,3,IF('Método 3'!$K419='Método 3'!$J419,1,0))</f>
        <v>0</v>
      </c>
      <c r="V419" s="4">
        <f>(1/'Método 3'!$Q419)*3+(1/'Método 3'!$R419)*1</f>
        <v>1.6522574447646492</v>
      </c>
      <c r="W419" s="4">
        <f>(1/'Método 3'!$S419)*3+(1/'Método 3'!$R419)*1</f>
        <v>0.90585975024015353</v>
      </c>
      <c r="X419" s="4">
        <f>COUNTIF($G$1:G418,G419)+1</f>
        <v>21</v>
      </c>
      <c r="Y419" s="4">
        <f>COUNTIF($H$1:H418,H419)+1</f>
        <v>22</v>
      </c>
      <c r="Z419" s="2">
        <f>IFERROR(AVERAGEIFS($T$1:T418,$G$1:G418,G419,$X$1:X418,"&gt;="&amp;(X419-5)),"")</f>
        <v>2.2000000000000002</v>
      </c>
      <c r="AA419" s="2">
        <f>IFERROR(AVERAGEIFS($U$1:U418,$H$1:H418,H419,$Y$1:Y418,"&gt;="&amp;(Y419-5)),"")</f>
        <v>0.2</v>
      </c>
      <c r="AB419" s="2">
        <f>IFERROR(AVERAGEIFS($V$1:V418,$J$1:J418,J419,$Z$1:Z418,"&gt;="&amp;(Z419-5)),"")</f>
        <v>1.5486889081860455</v>
      </c>
      <c r="AC419" s="2">
        <f>IFERROR(AVERAGEIFS($W$1:W418,$K$1:K418,K419,$AA$1:AA418,"&gt;="&amp;(AA419-5)),"")</f>
        <v>1.0949593112287694</v>
      </c>
      <c r="AD419" s="13">
        <f>Tabela53[[#This Row],[md_exPT_H_6]]-Tabela53[[#This Row],[md_exPT_A_6]]</f>
        <v>0.4537295969572761</v>
      </c>
      <c r="AE419" s="14">
        <f>IF(Tabela53[[#This Row],[HT_Goals_H]]&gt;Tabela53[[#This Row],[HT_Goals_A]],Tabela53[[#This Row],[HT_Odds_H]]-1,-1)</f>
        <v>1.2999999999999998</v>
      </c>
      <c r="AF419" s="14">
        <f>IF(Tabela53[[#This Row],[HT_Goals_H]]=Tabela53[[#This Row],[HT_Goals_A]],Tabela53[[#This Row],[HT_Odds_H]]-1,-1)</f>
        <v>-1</v>
      </c>
      <c r="AG419" s="14">
        <f>IF(Tabela53[[#This Row],[HT_Goals_H]]&lt;Tabela53[[#This Row],[HT_Goals_A]],Tabela53[[#This Row],[HT_Odds_H]]-1,-1)</f>
        <v>-1</v>
      </c>
      <c r="AH41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19" s="13">
        <f>IF(AND(Tabela53[[#This Row],[Odd_real_HHT]]&gt;2.5,Tabela53[[#This Row],[Odd_real_HHT]]&lt;3.3,Tabela53[[#This Row],[xpPT_H_HT]]&gt;1.39,Tabela53[[#This Row],[xpPT_H_HT]]&lt;1.59),1,0)</f>
        <v>0</v>
      </c>
      <c r="AJ41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19" s="28">
        <f>IF(Tabela53[[#This Row],[Método 1]]=1,0,IF(Tabela53[[#This Row],[dif_xp_H_A]]&lt;=0.354,1,IF(Tabela53[[#This Row],[dif_xp_H_A]]&gt;=0.499,1,0)))</f>
        <v>0</v>
      </c>
      <c r="AL419" s="29">
        <f>IF(AND(Tabela53[[#This Row],[Método_3]]=1,Tabela53[[#This Row],[Pontos_H_HT]]=3),(Tabela53[[#This Row],[HT_Odds_H]]-1),IF(AND(Tabela53[[#This Row],[Método_3]]=1,Tabela53[[#This Row],[Pontos_H_HT]]&lt;&gt;3),(-1),0))</f>
        <v>1.2999999999999998</v>
      </c>
      <c r="AM419" s="29">
        <f>IF(AND(Tabela53[[#This Row],[dif_xp_H_A]]&gt;0.354,(Tabela53[[#This Row],[dif_xp_H_A]]&lt;0.499)),1,0)</f>
        <v>1</v>
      </c>
    </row>
    <row r="420" spans="1:39" x14ac:dyDescent="0.3">
      <c r="A420" s="25">
        <v>289</v>
      </c>
      <c r="B420" s="26">
        <v>1588868</v>
      </c>
      <c r="C420" s="13" t="s">
        <v>14</v>
      </c>
      <c r="D420" s="13" t="s">
        <v>56</v>
      </c>
      <c r="E420" s="27">
        <v>44837.833333333343</v>
      </c>
      <c r="F420" s="13">
        <v>29</v>
      </c>
      <c r="G420" s="13" t="s">
        <v>18</v>
      </c>
      <c r="H420" s="13" t="s">
        <v>16</v>
      </c>
      <c r="I420" s="13" t="str">
        <f>IF(Tabela53[[#This Row],[HT_Goals_A]]&lt;Tabela53[[#This Row],[HT_Goals_H]],"H",IF(Tabela53[[#This Row],[HT_Goals_A]]=Tabela53[[#This Row],[HT_Goals_H]],"D","A"))</f>
        <v>A</v>
      </c>
      <c r="J420" s="13">
        <v>1</v>
      </c>
      <c r="K420" s="13">
        <v>2</v>
      </c>
      <c r="L420" s="13">
        <v>3</v>
      </c>
      <c r="M420" s="13">
        <v>4.33</v>
      </c>
      <c r="N420" s="13">
        <v>2.1</v>
      </c>
      <c r="O420" s="13">
        <v>2.63</v>
      </c>
      <c r="P420" s="4">
        <f>((1/'Método 3'!$M420)+(1/'Método 3'!$N420)+(1/'Método 3'!$O420)-1)</f>
        <v>8.7365495289695616E-2</v>
      </c>
      <c r="Q420" s="4">
        <f>'Método 3'!$M420*(1+'Método 3'!$P420)</f>
        <v>4.7082925946043819</v>
      </c>
      <c r="R420" s="4">
        <f>'Método 3'!$N420*(1+'Método 3'!$P420)</f>
        <v>2.2834675401083611</v>
      </c>
      <c r="S420" s="4">
        <f>'Método 3'!$O420*(1+'Método 3'!$P420)</f>
        <v>2.8597712526118992</v>
      </c>
      <c r="T420" s="4">
        <f>IF('Método 3'!$J420&gt;'Método 3'!$K420,3,IF('Método 3'!$K420='Método 3'!$J420,1,0))</f>
        <v>0</v>
      </c>
      <c r="U420" s="4">
        <f>IF('Método 3'!$J420&lt;'Método 3'!$K420,3,IF('Método 3'!$K420='Método 3'!$J420,1,0))</f>
        <v>3</v>
      </c>
      <c r="V420" s="4">
        <f>(1/'Método 3'!$Q420)*3+(1/'Método 3'!$R420)*1</f>
        <v>1.0751041189975348</v>
      </c>
      <c r="W420" s="4">
        <f>(1/'Método 3'!$S420)*3+(1/'Método 3'!$R420)*1</f>
        <v>1.4869654167259525</v>
      </c>
      <c r="X420" s="4">
        <f>COUNTIF($G$1:G419,G420)+1</f>
        <v>22</v>
      </c>
      <c r="Y420" s="4">
        <f>COUNTIF($H$1:H419,H420)+1</f>
        <v>22</v>
      </c>
      <c r="Z420" s="2">
        <f>IFERROR(AVERAGEIFS($T$1:T419,$G$1:G419,G420,$X$1:X419,"&gt;="&amp;(X420-5)),"")</f>
        <v>1.4</v>
      </c>
      <c r="AA420" s="2">
        <f>IFERROR(AVERAGEIFS($U$1:U419,$H$1:H419,H420,$Y$1:Y419,"&gt;="&amp;(Y420-5)),"")</f>
        <v>1.2</v>
      </c>
      <c r="AB420" s="2">
        <f>IFERROR(AVERAGEIFS($V$1:V419,$J$1:J419,J420,$Z$1:Z419,"&gt;="&amp;(Z420-5)),"")</f>
        <v>1.4572846696436619</v>
      </c>
      <c r="AC420" s="2">
        <f>IFERROR(AVERAGEIFS($W$1:W419,$K$1:K419,K420,$AA$1:AA419,"&gt;="&amp;(AA420-5)),"")</f>
        <v>1.1909967405195077</v>
      </c>
      <c r="AD420" s="13">
        <f>Tabela53[[#This Row],[md_exPT_H_6]]-Tabela53[[#This Row],[md_exPT_A_6]]</f>
        <v>0.26628792912415422</v>
      </c>
      <c r="AE420" s="14">
        <f>IF(Tabela53[[#This Row],[HT_Goals_H]]&gt;Tabela53[[#This Row],[HT_Goals_A]],Tabela53[[#This Row],[HT_Odds_H]]-1,-1)</f>
        <v>-1</v>
      </c>
      <c r="AF420" s="14">
        <f>IF(Tabela53[[#This Row],[HT_Goals_H]]=Tabela53[[#This Row],[HT_Goals_A]],Tabela53[[#This Row],[HT_Odds_H]]-1,-1)</f>
        <v>-1</v>
      </c>
      <c r="AG420" s="14">
        <f>IF(Tabela53[[#This Row],[HT_Goals_H]]&lt;Tabela53[[#This Row],[HT_Goals_A]],Tabela53[[#This Row],[HT_Odds_H]]-1,-1)</f>
        <v>3.33</v>
      </c>
      <c r="AH42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0" s="13">
        <f>IF(AND(Tabela53[[#This Row],[Odd_real_HHT]]&gt;2.5,Tabela53[[#This Row],[Odd_real_HHT]]&lt;3.3,Tabela53[[#This Row],[xpPT_H_HT]]&gt;1.39,Tabela53[[#This Row],[xpPT_H_HT]]&lt;1.59),1,0)</f>
        <v>0</v>
      </c>
      <c r="AJ420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20" s="28">
        <f>IF(Tabela53[[#This Row],[Método 1]]=1,0,IF(Tabela53[[#This Row],[dif_xp_H_A]]&lt;=0.354,1,IF(Tabela53[[#This Row],[dif_xp_H_A]]&gt;=0.499,1,0)))</f>
        <v>1</v>
      </c>
      <c r="AL42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0" s="29">
        <f>IF(AND(Tabela53[[#This Row],[dif_xp_H_A]]&gt;0.354,(Tabela53[[#This Row],[dif_xp_H_A]]&lt;0.499)),1,0)</f>
        <v>0</v>
      </c>
    </row>
    <row r="421" spans="1:39" x14ac:dyDescent="0.3">
      <c r="A421" s="25">
        <v>290</v>
      </c>
      <c r="B421" s="26">
        <v>1588879</v>
      </c>
      <c r="C421" s="13" t="s">
        <v>14</v>
      </c>
      <c r="D421" s="13" t="s">
        <v>56</v>
      </c>
      <c r="E421" s="27">
        <v>44838.895833333343</v>
      </c>
      <c r="F421" s="13">
        <v>30</v>
      </c>
      <c r="G421" s="13" t="s">
        <v>60</v>
      </c>
      <c r="H421" s="13" t="s">
        <v>24</v>
      </c>
      <c r="I421" s="13" t="str">
        <f>IF(Tabela53[[#This Row],[HT_Goals_A]]&lt;Tabela53[[#This Row],[HT_Goals_H]],"H",IF(Tabela53[[#This Row],[HT_Goals_A]]=Tabela53[[#This Row],[HT_Goals_H]],"D","A"))</f>
        <v>A</v>
      </c>
      <c r="J421" s="13">
        <v>0</v>
      </c>
      <c r="K421" s="13">
        <v>1</v>
      </c>
      <c r="L421" s="13">
        <v>1</v>
      </c>
      <c r="M421" s="13">
        <v>3.8</v>
      </c>
      <c r="N421" s="13">
        <v>1.87</v>
      </c>
      <c r="O421" s="13">
        <v>3.1</v>
      </c>
      <c r="P421" s="4">
        <f>((1/'Método 3'!$M421)+(1/'Método 3'!$N421)+(1/'Método 3'!$O421)-1)</f>
        <v>0.12049789818690226</v>
      </c>
      <c r="Q421" s="4">
        <f>'Método 3'!$M421*(1+'Método 3'!$P421)</f>
        <v>4.2578920131102285</v>
      </c>
      <c r="R421" s="4">
        <f>'Método 3'!$N421*(1+'Método 3'!$P421)</f>
        <v>2.0953310696095073</v>
      </c>
      <c r="S421" s="4">
        <f>'Método 3'!$O421*(1+'Método 3'!$P421)</f>
        <v>3.4735434843793973</v>
      </c>
      <c r="T421" s="4">
        <f>IF('Método 3'!$J421&gt;'Método 3'!$K421,3,IF('Método 3'!$K421='Método 3'!$J421,1,0))</f>
        <v>0</v>
      </c>
      <c r="U421" s="4">
        <f>IF('Método 3'!$J421&lt;'Método 3'!$K421,3,IF('Método 3'!$K421='Método 3'!$J421,1,0))</f>
        <v>3</v>
      </c>
      <c r="V421" s="4">
        <f>(1/'Método 3'!$Q421)*3+(1/'Método 3'!$R421)*1</f>
        <v>1.1818255479479807</v>
      </c>
      <c r="W421" s="4">
        <f>(1/'Método 3'!$S421)*3+(1/'Método 3'!$R421)*1</f>
        <v>1.3409229024024634</v>
      </c>
      <c r="X421" s="4">
        <f>COUNTIF($G$1:G420,G421)+1</f>
        <v>15</v>
      </c>
      <c r="Y421" s="4">
        <f>COUNTIF($H$1:H420,H421)+1</f>
        <v>22</v>
      </c>
      <c r="Z421" s="2">
        <f>IFERROR(AVERAGEIFS($T$1:T420,$G$1:G420,G421,$X$1:X420,"&gt;="&amp;(X421-5)),"")</f>
        <v>1</v>
      </c>
      <c r="AA421" s="2">
        <f>IFERROR(AVERAGEIFS($U$1:U420,$H$1:H420,H421,$Y$1:Y420,"&gt;="&amp;(Y421-5)),"")</f>
        <v>0.6</v>
      </c>
      <c r="AB421" s="2">
        <f>IFERROR(AVERAGEIFS($V$1:V420,$J$1:J420,J421,$Z$1:Z420,"&gt;="&amp;(Z421-5)),"")</f>
        <v>1.398799171435072</v>
      </c>
      <c r="AC421" s="2">
        <f>IFERROR(AVERAGEIFS($W$1:W420,$K$1:K420,K421,$AA$1:AA420,"&gt;="&amp;(AA421-5)),"")</f>
        <v>1.1364157882915844</v>
      </c>
      <c r="AD421" s="13">
        <f>Tabela53[[#This Row],[md_exPT_H_6]]-Tabela53[[#This Row],[md_exPT_A_6]]</f>
        <v>0.26238338314348764</v>
      </c>
      <c r="AE421" s="14">
        <f>IF(Tabela53[[#This Row],[HT_Goals_H]]&gt;Tabela53[[#This Row],[HT_Goals_A]],Tabela53[[#This Row],[HT_Odds_H]]-1,-1)</f>
        <v>-1</v>
      </c>
      <c r="AF421" s="14">
        <f>IF(Tabela53[[#This Row],[HT_Goals_H]]=Tabela53[[#This Row],[HT_Goals_A]],Tabela53[[#This Row],[HT_Odds_H]]-1,-1)</f>
        <v>-1</v>
      </c>
      <c r="AG421" s="14">
        <f>IF(Tabela53[[#This Row],[HT_Goals_H]]&lt;Tabela53[[#This Row],[HT_Goals_A]],Tabela53[[#This Row],[HT_Odds_H]]-1,-1)</f>
        <v>2.8</v>
      </c>
      <c r="AH42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1" s="13">
        <f>IF(AND(Tabela53[[#This Row],[Odd_real_HHT]]&gt;2.5,Tabela53[[#This Row],[Odd_real_HHT]]&lt;3.3,Tabela53[[#This Row],[xpPT_H_HT]]&gt;1.39,Tabela53[[#This Row],[xpPT_H_HT]]&lt;1.59),1,0)</f>
        <v>0</v>
      </c>
      <c r="AJ42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21" s="28">
        <f>IF(Tabela53[[#This Row],[Método 1]]=1,0,IF(Tabela53[[#This Row],[dif_xp_H_A]]&lt;=0.354,1,IF(Tabela53[[#This Row],[dif_xp_H_A]]&gt;=0.499,1,0)))</f>
        <v>1</v>
      </c>
      <c r="AL42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1" s="29">
        <f>IF(AND(Tabela53[[#This Row],[dif_xp_H_A]]&gt;0.354,(Tabela53[[#This Row],[dif_xp_H_A]]&lt;0.499)),1,0)</f>
        <v>0</v>
      </c>
    </row>
    <row r="422" spans="1:39" x14ac:dyDescent="0.3">
      <c r="A422" s="25">
        <v>291</v>
      </c>
      <c r="B422" s="26">
        <v>1588876</v>
      </c>
      <c r="C422" s="13" t="s">
        <v>14</v>
      </c>
      <c r="D422" s="13" t="s">
        <v>56</v>
      </c>
      <c r="E422" s="27">
        <v>44839.791666666657</v>
      </c>
      <c r="F422" s="13">
        <v>30</v>
      </c>
      <c r="G422" s="13" t="s">
        <v>19</v>
      </c>
      <c r="H422" s="13" t="s">
        <v>27</v>
      </c>
      <c r="I422" s="13" t="str">
        <f>IF(Tabela53[[#This Row],[HT_Goals_A]]&lt;Tabela53[[#This Row],[HT_Goals_H]],"H",IF(Tabela53[[#This Row],[HT_Goals_A]]=Tabela53[[#This Row],[HT_Goals_H]],"D","A"))</f>
        <v>D</v>
      </c>
      <c r="J422" s="13">
        <v>1</v>
      </c>
      <c r="K422" s="13">
        <v>1</v>
      </c>
      <c r="L422" s="13">
        <v>2</v>
      </c>
      <c r="M422" s="13">
        <v>2.2000000000000002</v>
      </c>
      <c r="N422" s="13">
        <v>2.1</v>
      </c>
      <c r="O422" s="13">
        <v>5.25</v>
      </c>
      <c r="P422" s="4">
        <f>((1/'Método 3'!$M422)+(1/'Método 3'!$N422)+(1/'Método 3'!$O422)-1)</f>
        <v>0.1212121212121211</v>
      </c>
      <c r="Q422" s="4">
        <f>'Método 3'!$M422*(1+'Método 3'!$P422)</f>
        <v>2.4666666666666668</v>
      </c>
      <c r="R422" s="4">
        <f>'Método 3'!$N422*(1+'Método 3'!$P422)</f>
        <v>2.3545454545454545</v>
      </c>
      <c r="S422" s="4">
        <f>'Método 3'!$O422*(1+'Método 3'!$P422)</f>
        <v>5.8863636363636358</v>
      </c>
      <c r="T422" s="4">
        <f>IF('Método 3'!$J422&gt;'Método 3'!$K422,3,IF('Método 3'!$K422='Método 3'!$J422,1,0))</f>
        <v>1</v>
      </c>
      <c r="U422" s="4">
        <f>IF('Método 3'!$J422&lt;'Método 3'!$K422,3,IF('Método 3'!$K422='Método 3'!$J422,1,0))</f>
        <v>1</v>
      </c>
      <c r="V422" s="4">
        <f>(1/'Método 3'!$Q422)*3+(1/'Método 3'!$R422)*1</f>
        <v>1.640926640926641</v>
      </c>
      <c r="W422" s="4">
        <f>(1/'Método 3'!$S422)*3+(1/'Método 3'!$R422)*1</f>
        <v>0.93436293436293449</v>
      </c>
      <c r="X422" s="4">
        <f>COUNTIF($G$1:G421,G422)+1</f>
        <v>22</v>
      </c>
      <c r="Y422" s="4">
        <f>COUNTIF($H$1:H421,H422)+1</f>
        <v>23</v>
      </c>
      <c r="Z422" s="2">
        <f>IFERROR(AVERAGEIFS($T$1:T421,$G$1:G421,G422,$X$1:X421,"&gt;="&amp;(X422-5)),"")</f>
        <v>2.6</v>
      </c>
      <c r="AA422" s="2">
        <f>IFERROR(AVERAGEIFS($U$1:U421,$H$1:H421,H422,$Y$1:Y421,"&gt;="&amp;(Y422-5)),"")</f>
        <v>0.2</v>
      </c>
      <c r="AB422" s="2">
        <f>IFERROR(AVERAGEIFS($V$1:V421,$J$1:J421,J422,$Z$1:Z421,"&gt;="&amp;(Z422-5)),"")</f>
        <v>1.4547867575479354</v>
      </c>
      <c r="AC422" s="2">
        <f>IFERROR(AVERAGEIFS($W$1:W421,$K$1:K421,K422,$AA$1:AA421,"&gt;="&amp;(AA422-5)),"")</f>
        <v>1.1380650392118334</v>
      </c>
      <c r="AD422" s="13">
        <f>Tabela53[[#This Row],[md_exPT_H_6]]-Tabela53[[#This Row],[md_exPT_A_6]]</f>
        <v>0.31672171833610197</v>
      </c>
      <c r="AE422" s="14">
        <f>IF(Tabela53[[#This Row],[HT_Goals_H]]&gt;Tabela53[[#This Row],[HT_Goals_A]],Tabela53[[#This Row],[HT_Odds_H]]-1,-1)</f>
        <v>-1</v>
      </c>
      <c r="AF422" s="14">
        <f>IF(Tabela53[[#This Row],[HT_Goals_H]]=Tabela53[[#This Row],[HT_Goals_A]],Tabela53[[#This Row],[HT_Odds_H]]-1,-1)</f>
        <v>1.2000000000000002</v>
      </c>
      <c r="AG422" s="14">
        <f>IF(Tabela53[[#This Row],[HT_Goals_H]]&lt;Tabela53[[#This Row],[HT_Goals_A]],Tabela53[[#This Row],[HT_Odds_H]]-1,-1)</f>
        <v>-1</v>
      </c>
      <c r="AH42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2" s="13">
        <f>IF(AND(Tabela53[[#This Row],[Odd_real_HHT]]&gt;2.5,Tabela53[[#This Row],[Odd_real_HHT]]&lt;3.3,Tabela53[[#This Row],[xpPT_H_HT]]&gt;1.39,Tabela53[[#This Row],[xpPT_H_HT]]&lt;1.59),1,0)</f>
        <v>0</v>
      </c>
      <c r="AJ422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22" s="28">
        <f>IF(Tabela53[[#This Row],[Método 1]]=1,0,IF(Tabela53[[#This Row],[dif_xp_H_A]]&lt;=0.354,1,IF(Tabela53[[#This Row],[dif_xp_H_A]]&gt;=0.499,1,0)))</f>
        <v>1</v>
      </c>
      <c r="AL42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2" s="29">
        <f>IF(AND(Tabela53[[#This Row],[dif_xp_H_A]]&gt;0.354,(Tabela53[[#This Row],[dif_xp_H_A]]&lt;0.499)),1,0)</f>
        <v>0</v>
      </c>
    </row>
    <row r="423" spans="1:39" x14ac:dyDescent="0.3">
      <c r="A423" s="25">
        <v>292</v>
      </c>
      <c r="B423" s="26">
        <v>1588880</v>
      </c>
      <c r="C423" s="13" t="s">
        <v>14</v>
      </c>
      <c r="D423" s="13" t="s">
        <v>56</v>
      </c>
      <c r="E423" s="27">
        <v>44839.791666666657</v>
      </c>
      <c r="F423" s="13">
        <v>30</v>
      </c>
      <c r="G423" s="13" t="s">
        <v>58</v>
      </c>
      <c r="H423" s="13" t="s">
        <v>34</v>
      </c>
      <c r="I423" s="13" t="str">
        <f>IF(Tabela53[[#This Row],[HT_Goals_A]]&lt;Tabela53[[#This Row],[HT_Goals_H]],"H",IF(Tabela53[[#This Row],[HT_Goals_A]]=Tabela53[[#This Row],[HT_Goals_H]],"D","A"))</f>
        <v>D</v>
      </c>
      <c r="J423" s="13">
        <v>0</v>
      </c>
      <c r="K423" s="13">
        <v>0</v>
      </c>
      <c r="L423" s="13">
        <v>0</v>
      </c>
      <c r="M423" s="13">
        <v>2.25</v>
      </c>
      <c r="N423" s="13">
        <v>2.1</v>
      </c>
      <c r="O423" s="13">
        <v>5</v>
      </c>
      <c r="P423" s="4">
        <f>((1/'Método 3'!$M423)+(1/'Método 3'!$N423)+(1/'Método 3'!$O423)-1)</f>
        <v>0.12063492063492065</v>
      </c>
      <c r="Q423" s="4">
        <f>'Método 3'!$M423*(1+'Método 3'!$P423)</f>
        <v>2.5214285714285714</v>
      </c>
      <c r="R423" s="4">
        <f>'Método 3'!$N423*(1+'Método 3'!$P423)</f>
        <v>2.3533333333333335</v>
      </c>
      <c r="S423" s="4">
        <f>'Método 3'!$O423*(1+'Método 3'!$P423)</f>
        <v>5.6031746031746028</v>
      </c>
      <c r="T423" s="4">
        <f>IF('Método 3'!$J423&gt;'Método 3'!$K423,3,IF('Método 3'!$K423='Método 3'!$J423,1,0))</f>
        <v>1</v>
      </c>
      <c r="U423" s="4">
        <f>IF('Método 3'!$J423&lt;'Método 3'!$K423,3,IF('Método 3'!$K423='Método 3'!$J423,1,0))</f>
        <v>1</v>
      </c>
      <c r="V423" s="4">
        <f>(1/'Método 3'!$Q423)*3+(1/'Método 3'!$R423)*1</f>
        <v>1.6147308781869689</v>
      </c>
      <c r="W423" s="4">
        <f>(1/'Método 3'!$S423)*3+(1/'Método 3'!$R423)*1</f>
        <v>0.96033994334277617</v>
      </c>
      <c r="X423" s="4">
        <f>COUNTIF($G$1:G422,G423)+1</f>
        <v>16</v>
      </c>
      <c r="Y423" s="4">
        <f>COUNTIF($H$1:H422,H423)+1</f>
        <v>22</v>
      </c>
      <c r="Z423" s="2">
        <f>IFERROR(AVERAGEIFS($T$1:T422,$G$1:G422,G423,$X$1:X422,"&gt;="&amp;(X423-5)),"")</f>
        <v>0.8</v>
      </c>
      <c r="AA423" s="2">
        <f>IFERROR(AVERAGEIFS($U$1:U422,$H$1:H422,H423,$Y$1:Y422,"&gt;="&amp;(Y423-5)),"")</f>
        <v>1</v>
      </c>
      <c r="AB423" s="2">
        <f>IFERROR(AVERAGEIFS($V$1:V422,$J$1:J422,J423,$Z$1:Z422,"&gt;="&amp;(Z423-5)),"")</f>
        <v>1.3976450564165237</v>
      </c>
      <c r="AC423" s="2">
        <f>IFERROR(AVERAGEIFS($W$1:W422,$K$1:K422,K423,$AA$1:AA422,"&gt;="&amp;(AA423-5)),"")</f>
        <v>1.094202912984815</v>
      </c>
      <c r="AD423" s="13">
        <f>Tabela53[[#This Row],[md_exPT_H_6]]-Tabela53[[#This Row],[md_exPT_A_6]]</f>
        <v>0.30344214343170872</v>
      </c>
      <c r="AE423" s="14">
        <f>IF(Tabela53[[#This Row],[HT_Goals_H]]&gt;Tabela53[[#This Row],[HT_Goals_A]],Tabela53[[#This Row],[HT_Odds_H]]-1,-1)</f>
        <v>-1</v>
      </c>
      <c r="AF423" s="14">
        <f>IF(Tabela53[[#This Row],[HT_Goals_H]]=Tabela53[[#This Row],[HT_Goals_A]],Tabela53[[#This Row],[HT_Odds_H]]-1,-1)</f>
        <v>1.25</v>
      </c>
      <c r="AG423" s="14">
        <f>IF(Tabela53[[#This Row],[HT_Goals_H]]&lt;Tabela53[[#This Row],[HT_Goals_A]],Tabela53[[#This Row],[HT_Odds_H]]-1,-1)</f>
        <v>-1</v>
      </c>
      <c r="AH42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3" s="13">
        <f>IF(AND(Tabela53[[#This Row],[Odd_real_HHT]]&gt;2.5,Tabela53[[#This Row],[Odd_real_HHT]]&lt;3.3,Tabela53[[#This Row],[xpPT_H_HT]]&gt;1.39,Tabela53[[#This Row],[xpPT_H_HT]]&lt;1.59),1,0)</f>
        <v>0</v>
      </c>
      <c r="AJ423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23" s="28">
        <f>IF(Tabela53[[#This Row],[Método 1]]=1,0,IF(Tabela53[[#This Row],[dif_xp_H_A]]&lt;=0.354,1,IF(Tabela53[[#This Row],[dif_xp_H_A]]&gt;=0.499,1,0)))</f>
        <v>1</v>
      </c>
      <c r="AL42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3" s="29">
        <f>IF(AND(Tabela53[[#This Row],[dif_xp_H_A]]&gt;0.354,(Tabela53[[#This Row],[dif_xp_H_A]]&lt;0.499)),1,0)</f>
        <v>0</v>
      </c>
    </row>
    <row r="424" spans="1:39" x14ac:dyDescent="0.3">
      <c r="A424" s="25">
        <v>293</v>
      </c>
      <c r="B424" s="26">
        <v>1588881</v>
      </c>
      <c r="C424" s="13" t="s">
        <v>14</v>
      </c>
      <c r="D424" s="13" t="s">
        <v>56</v>
      </c>
      <c r="E424" s="27">
        <v>44839.791666666657</v>
      </c>
      <c r="F424" s="13">
        <v>30</v>
      </c>
      <c r="G424" s="13" t="s">
        <v>57</v>
      </c>
      <c r="H424" s="13" t="s">
        <v>26</v>
      </c>
      <c r="I424" s="13" t="str">
        <f>IF(Tabela53[[#This Row],[HT_Goals_A]]&lt;Tabela53[[#This Row],[HT_Goals_H]],"H",IF(Tabela53[[#This Row],[HT_Goals_A]]=Tabela53[[#This Row],[HT_Goals_H]],"D","A"))</f>
        <v>A</v>
      </c>
      <c r="J424" s="13">
        <v>1</v>
      </c>
      <c r="K424" s="13">
        <v>2</v>
      </c>
      <c r="L424" s="13">
        <v>3</v>
      </c>
      <c r="M424" s="13">
        <v>4</v>
      </c>
      <c r="N424" s="13">
        <v>2</v>
      </c>
      <c r="O424" s="13">
        <v>3</v>
      </c>
      <c r="P424" s="4">
        <f>((1/'Método 3'!$M424)+(1/'Método 3'!$N424)+(1/'Método 3'!$O424)-1)</f>
        <v>8.3333333333333259E-2</v>
      </c>
      <c r="Q424" s="4">
        <f>'Método 3'!$M424*(1+'Método 3'!$P424)</f>
        <v>4.333333333333333</v>
      </c>
      <c r="R424" s="4">
        <f>'Método 3'!$N424*(1+'Método 3'!$P424)</f>
        <v>2.1666666666666665</v>
      </c>
      <c r="S424" s="4">
        <f>'Método 3'!$O424*(1+'Método 3'!$P424)</f>
        <v>3.25</v>
      </c>
      <c r="T424" s="4">
        <f>IF('Método 3'!$J424&gt;'Método 3'!$K424,3,IF('Método 3'!$K424='Método 3'!$J424,1,0))</f>
        <v>0</v>
      </c>
      <c r="U424" s="4">
        <f>IF('Método 3'!$J424&lt;'Método 3'!$K424,3,IF('Método 3'!$K424='Método 3'!$J424,1,0))</f>
        <v>3</v>
      </c>
      <c r="V424" s="4">
        <f>(1/'Método 3'!$Q424)*3+(1/'Método 3'!$R424)*1</f>
        <v>1.1538461538461537</v>
      </c>
      <c r="W424" s="4">
        <f>(1/'Método 3'!$S424)*3+(1/'Método 3'!$R424)*1</f>
        <v>1.3846153846153846</v>
      </c>
      <c r="X424" s="4">
        <f>COUNTIF($G$1:G423,G424)+1</f>
        <v>15</v>
      </c>
      <c r="Y424" s="4">
        <f>COUNTIF($H$1:H423,H424)+1</f>
        <v>22</v>
      </c>
      <c r="Z424" s="2">
        <f>IFERROR(AVERAGEIFS($T$1:T423,$G$1:G423,G424,$X$1:X423,"&gt;="&amp;(X424-5)),"")</f>
        <v>0.8</v>
      </c>
      <c r="AA424" s="2">
        <f>IFERROR(AVERAGEIFS($U$1:U423,$H$1:H423,H424,$Y$1:Y423,"&gt;="&amp;(Y424-5)),"")</f>
        <v>0.6</v>
      </c>
      <c r="AB424" s="2">
        <f>IFERROR(AVERAGEIFS($V$1:V423,$J$1:J423,J424,$Z$1:Z423,"&gt;="&amp;(Z424-5)),"")</f>
        <v>1.4559954580893557</v>
      </c>
      <c r="AC424" s="2">
        <f>IFERROR(AVERAGEIFS($W$1:W423,$K$1:K423,K424,$AA$1:AA423,"&gt;="&amp;(AA424-5)),"")</f>
        <v>1.2074394447531991</v>
      </c>
      <c r="AD424" s="13">
        <f>Tabela53[[#This Row],[md_exPT_H_6]]-Tabela53[[#This Row],[md_exPT_A_6]]</f>
        <v>0.24855601333615662</v>
      </c>
      <c r="AE424" s="14">
        <f>IF(Tabela53[[#This Row],[HT_Goals_H]]&gt;Tabela53[[#This Row],[HT_Goals_A]],Tabela53[[#This Row],[HT_Odds_H]]-1,-1)</f>
        <v>-1</v>
      </c>
      <c r="AF424" s="14">
        <f>IF(Tabela53[[#This Row],[HT_Goals_H]]=Tabela53[[#This Row],[HT_Goals_A]],Tabela53[[#This Row],[HT_Odds_H]]-1,-1)</f>
        <v>-1</v>
      </c>
      <c r="AG424" s="14">
        <f>IF(Tabela53[[#This Row],[HT_Goals_H]]&lt;Tabela53[[#This Row],[HT_Goals_A]],Tabela53[[#This Row],[HT_Odds_H]]-1,-1)</f>
        <v>3</v>
      </c>
      <c r="AH42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4" s="13">
        <f>IF(AND(Tabela53[[#This Row],[Odd_real_HHT]]&gt;2.5,Tabela53[[#This Row],[Odd_real_HHT]]&lt;3.3,Tabela53[[#This Row],[xpPT_H_HT]]&gt;1.39,Tabela53[[#This Row],[xpPT_H_HT]]&lt;1.59),1,0)</f>
        <v>0</v>
      </c>
      <c r="AJ424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24" s="28">
        <f>IF(Tabela53[[#This Row],[Método 1]]=1,0,IF(Tabela53[[#This Row],[dif_xp_H_A]]&lt;=0.354,1,IF(Tabela53[[#This Row],[dif_xp_H_A]]&gt;=0.499,1,0)))</f>
        <v>1</v>
      </c>
      <c r="AL42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4" s="29">
        <f>IF(AND(Tabela53[[#This Row],[dif_xp_H_A]]&gt;0.354,(Tabela53[[#This Row],[dif_xp_H_A]]&lt;0.499)),1,0)</f>
        <v>0</v>
      </c>
    </row>
    <row r="425" spans="1:39" x14ac:dyDescent="0.3">
      <c r="A425" s="25">
        <v>294</v>
      </c>
      <c r="B425" s="26">
        <v>1588883</v>
      </c>
      <c r="C425" s="13" t="s">
        <v>14</v>
      </c>
      <c r="D425" s="13" t="s">
        <v>56</v>
      </c>
      <c r="E425" s="27">
        <v>44839.8125</v>
      </c>
      <c r="F425" s="13">
        <v>30</v>
      </c>
      <c r="G425" s="13" t="s">
        <v>20</v>
      </c>
      <c r="H425" s="13" t="s">
        <v>21</v>
      </c>
      <c r="I425" s="13" t="str">
        <f>IF(Tabela53[[#This Row],[HT_Goals_A]]&lt;Tabela53[[#This Row],[HT_Goals_H]],"H",IF(Tabela53[[#This Row],[HT_Goals_A]]=Tabela53[[#This Row],[HT_Goals_H]],"D","A"))</f>
        <v>A</v>
      </c>
      <c r="J425" s="13">
        <v>0</v>
      </c>
      <c r="K425" s="13">
        <v>1</v>
      </c>
      <c r="L425" s="13">
        <v>1</v>
      </c>
      <c r="M425" s="13">
        <v>2.88</v>
      </c>
      <c r="N425" s="13">
        <v>2.0499999999999998</v>
      </c>
      <c r="O425" s="13">
        <v>4.33</v>
      </c>
      <c r="P425" s="4">
        <f>((1/'Método 3'!$M425)+(1/'Método 3'!$N425)+(1/'Método 3'!$O425)-1)</f>
        <v>6.5973982488092942E-2</v>
      </c>
      <c r="Q425" s="4">
        <f>'Método 3'!$M425*(1+'Método 3'!$P425)</f>
        <v>3.0700050695657075</v>
      </c>
      <c r="R425" s="4">
        <f>'Método 3'!$N425*(1+'Método 3'!$P425)</f>
        <v>2.1852466641005903</v>
      </c>
      <c r="S425" s="4">
        <f>'Método 3'!$O425*(1+'Método 3'!$P425)</f>
        <v>4.6156673441734428</v>
      </c>
      <c r="T425" s="4">
        <f>IF('Método 3'!$J425&gt;'Método 3'!$K425,3,IF('Método 3'!$K425='Método 3'!$J425,1,0))</f>
        <v>0</v>
      </c>
      <c r="U425" s="4">
        <f>IF('Método 3'!$J425&lt;'Método 3'!$K425,3,IF('Método 3'!$K425='Método 3'!$J425,1,0))</f>
        <v>3</v>
      </c>
      <c r="V425" s="4">
        <f>(1/'Método 3'!$Q425)*3+(1/'Método 3'!$R425)*1</f>
        <v>1.4348113273323082</v>
      </c>
      <c r="W425" s="4">
        <f>(1/'Método 3'!$S425)*3+(1/'Método 3'!$R425)*1</f>
        <v>1.1075744287344635</v>
      </c>
      <c r="X425" s="4">
        <f>COUNTIF($G$1:G424,G425)+1</f>
        <v>22</v>
      </c>
      <c r="Y425" s="4">
        <f>COUNTIF($H$1:H424,H425)+1</f>
        <v>23</v>
      </c>
      <c r="Z425" s="2">
        <f>IFERROR(AVERAGEIFS($T$1:T424,$G$1:G424,G425,$X$1:X424,"&gt;="&amp;(X425-5)),"")</f>
        <v>2.6</v>
      </c>
      <c r="AA425" s="2">
        <f>IFERROR(AVERAGEIFS($U$1:U424,$H$1:H424,H425,$Y$1:Y424,"&gt;="&amp;(Y425-5)),"")</f>
        <v>2.4</v>
      </c>
      <c r="AB425" s="2">
        <f>IFERROR(AVERAGEIFS($V$1:V424,$J$1:J424,J425,$Z$1:Z424,"&gt;="&amp;(Z425-5)),"")</f>
        <v>1.3987936586481133</v>
      </c>
      <c r="AC425" s="2">
        <f>IFERROR(AVERAGEIFS($W$1:W424,$K$1:K424,K425,$AA$1:AA424,"&gt;="&amp;(AA425-5)),"")</f>
        <v>1.1364354223730422</v>
      </c>
      <c r="AD425" s="13">
        <f>Tabela53[[#This Row],[md_exPT_H_6]]-Tabela53[[#This Row],[md_exPT_A_6]]</f>
        <v>0.26235823627507115</v>
      </c>
      <c r="AE425" s="14">
        <f>IF(Tabela53[[#This Row],[HT_Goals_H]]&gt;Tabela53[[#This Row],[HT_Goals_A]],Tabela53[[#This Row],[HT_Odds_H]]-1,-1)</f>
        <v>-1</v>
      </c>
      <c r="AF425" s="14">
        <f>IF(Tabela53[[#This Row],[HT_Goals_H]]=Tabela53[[#This Row],[HT_Goals_A]],Tabela53[[#This Row],[HT_Odds_H]]-1,-1)</f>
        <v>-1</v>
      </c>
      <c r="AG425" s="14">
        <f>IF(Tabela53[[#This Row],[HT_Goals_H]]&lt;Tabela53[[#This Row],[HT_Goals_A]],Tabela53[[#This Row],[HT_Odds_H]]-1,-1)</f>
        <v>1.88</v>
      </c>
      <c r="AH42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25" s="13">
        <f>IF(AND(Tabela53[[#This Row],[Odd_real_HHT]]&gt;2.5,Tabela53[[#This Row],[Odd_real_HHT]]&lt;3.3,Tabela53[[#This Row],[xpPT_H_HT]]&gt;1.39,Tabela53[[#This Row],[xpPT_H_HT]]&lt;1.59),1,0)</f>
        <v>1</v>
      </c>
      <c r="AJ42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25" s="28">
        <f>IF(Tabela53[[#This Row],[Método 1]]=1,0,IF(Tabela53[[#This Row],[dif_xp_H_A]]&lt;=0.354,1,IF(Tabela53[[#This Row],[dif_xp_H_A]]&gt;=0.499,1,0)))</f>
        <v>0</v>
      </c>
      <c r="AL42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5" s="29">
        <f>IF(AND(Tabela53[[#This Row],[dif_xp_H_A]]&gt;0.354,(Tabela53[[#This Row],[dif_xp_H_A]]&lt;0.499)),1,0)</f>
        <v>0</v>
      </c>
    </row>
    <row r="426" spans="1:39" x14ac:dyDescent="0.3">
      <c r="A426" s="25">
        <v>295</v>
      </c>
      <c r="B426" s="26">
        <v>1588875</v>
      </c>
      <c r="C426" s="13" t="s">
        <v>14</v>
      </c>
      <c r="D426" s="13" t="s">
        <v>56</v>
      </c>
      <c r="E426" s="27">
        <v>44839.895833333343</v>
      </c>
      <c r="F426" s="13">
        <v>30</v>
      </c>
      <c r="G426" s="13" t="s">
        <v>23</v>
      </c>
      <c r="H426" s="13" t="s">
        <v>30</v>
      </c>
      <c r="I426" s="13" t="str">
        <f>IF(Tabela53[[#This Row],[HT_Goals_A]]&lt;Tabela53[[#This Row],[HT_Goals_H]],"H",IF(Tabela53[[#This Row],[HT_Goals_A]]=Tabela53[[#This Row],[HT_Goals_H]],"D","A"))</f>
        <v>D</v>
      </c>
      <c r="J426" s="13">
        <v>0</v>
      </c>
      <c r="K426" s="13">
        <v>0</v>
      </c>
      <c r="L426" s="13">
        <v>0</v>
      </c>
      <c r="M426" s="13">
        <v>2.38</v>
      </c>
      <c r="N426" s="13">
        <v>2.1</v>
      </c>
      <c r="O426" s="13">
        <v>5</v>
      </c>
      <c r="P426" s="4">
        <f>((1/'Método 3'!$M426)+(1/'Método 3'!$N426)+(1/'Método 3'!$O426)-1)</f>
        <v>9.6358543417366826E-2</v>
      </c>
      <c r="Q426" s="4">
        <f>'Método 3'!$M426*(1+'Método 3'!$P426)</f>
        <v>2.6093333333333328</v>
      </c>
      <c r="R426" s="4">
        <f>'Método 3'!$N426*(1+'Método 3'!$P426)</f>
        <v>2.3023529411764705</v>
      </c>
      <c r="S426" s="4">
        <f>'Método 3'!$O426*(1+'Método 3'!$P426)</f>
        <v>5.4817927170868339</v>
      </c>
      <c r="T426" s="4">
        <f>IF('Método 3'!$J426&gt;'Método 3'!$K426,3,IF('Método 3'!$K426='Método 3'!$J426,1,0))</f>
        <v>1</v>
      </c>
      <c r="U426" s="4">
        <f>IF('Método 3'!$J426&lt;'Método 3'!$K426,3,IF('Método 3'!$K426='Método 3'!$J426,1,0))</f>
        <v>1</v>
      </c>
      <c r="V426" s="4">
        <f>(1/'Método 3'!$Q426)*3+(1/'Método 3'!$R426)*1</f>
        <v>1.584057230454778</v>
      </c>
      <c r="W426" s="4">
        <f>(1/'Método 3'!$S426)*3+(1/'Método 3'!$R426)*1</f>
        <v>0.98160449667858973</v>
      </c>
      <c r="X426" s="4">
        <f>COUNTIF($G$1:G425,G426)+1</f>
        <v>22</v>
      </c>
      <c r="Y426" s="4">
        <f>COUNTIF($H$1:H425,H426)+1</f>
        <v>22</v>
      </c>
      <c r="Z426" s="2">
        <f>IFERROR(AVERAGEIFS($T$1:T425,$G$1:G425,G426,$X$1:X425,"&gt;="&amp;(X426-5)),"")</f>
        <v>1.4</v>
      </c>
      <c r="AA426" s="2">
        <f>IFERROR(AVERAGEIFS($U$1:U425,$H$1:H425,H426,$Y$1:Y425,"&gt;="&amp;(Y426-5)),"")</f>
        <v>0.8</v>
      </c>
      <c r="AB426" s="2">
        <f>IFERROR(AVERAGEIFS($V$1:V425,$J$1:J425,J426,$Z$1:Z425,"&gt;="&amp;(Z426-5)),"")</f>
        <v>1.3989832253253984</v>
      </c>
      <c r="AC426" s="2">
        <f>IFERROR(AVERAGEIFS($W$1:W425,$K$1:K425,K426,$AA$1:AA425,"&gt;="&amp;(AA426-5)),"")</f>
        <v>1.0936695943806634</v>
      </c>
      <c r="AD426" s="13">
        <f>Tabela53[[#This Row],[md_exPT_H_6]]-Tabela53[[#This Row],[md_exPT_A_6]]</f>
        <v>0.30531363094473507</v>
      </c>
      <c r="AE426" s="14">
        <f>IF(Tabela53[[#This Row],[HT_Goals_H]]&gt;Tabela53[[#This Row],[HT_Goals_A]],Tabela53[[#This Row],[HT_Odds_H]]-1,-1)</f>
        <v>-1</v>
      </c>
      <c r="AF426" s="14">
        <f>IF(Tabela53[[#This Row],[HT_Goals_H]]=Tabela53[[#This Row],[HT_Goals_A]],Tabela53[[#This Row],[HT_Odds_H]]-1,-1)</f>
        <v>1.38</v>
      </c>
      <c r="AG426" s="14">
        <f>IF(Tabela53[[#This Row],[HT_Goals_H]]&lt;Tabela53[[#This Row],[HT_Goals_A]],Tabela53[[#This Row],[HT_Odds_H]]-1,-1)</f>
        <v>-1</v>
      </c>
      <c r="AH42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26" s="13">
        <f>IF(AND(Tabela53[[#This Row],[Odd_real_HHT]]&gt;2.5,Tabela53[[#This Row],[Odd_real_HHT]]&lt;3.3,Tabela53[[#This Row],[xpPT_H_HT]]&gt;1.39,Tabela53[[#This Row],[xpPT_H_HT]]&lt;1.59),1,0)</f>
        <v>1</v>
      </c>
      <c r="AJ42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26" s="28">
        <f>IF(Tabela53[[#This Row],[Método 1]]=1,0,IF(Tabela53[[#This Row],[dif_xp_H_A]]&lt;=0.354,1,IF(Tabela53[[#This Row],[dif_xp_H_A]]&gt;=0.499,1,0)))</f>
        <v>0</v>
      </c>
      <c r="AL42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6" s="29">
        <f>IF(AND(Tabela53[[#This Row],[dif_xp_H_A]]&gt;0.354,(Tabela53[[#This Row],[dif_xp_H_A]]&lt;0.499)),1,0)</f>
        <v>0</v>
      </c>
    </row>
    <row r="427" spans="1:39" x14ac:dyDescent="0.3">
      <c r="A427" s="25">
        <v>296</v>
      </c>
      <c r="B427" s="26">
        <v>1588878</v>
      </c>
      <c r="C427" s="13" t="s">
        <v>14</v>
      </c>
      <c r="D427" s="13" t="s">
        <v>56</v>
      </c>
      <c r="E427" s="27">
        <v>44839.895833333343</v>
      </c>
      <c r="F427" s="13">
        <v>30</v>
      </c>
      <c r="G427" s="13" t="s">
        <v>31</v>
      </c>
      <c r="H427" s="13" t="s">
        <v>22</v>
      </c>
      <c r="I427" s="13" t="str">
        <f>IF(Tabela53[[#This Row],[HT_Goals_A]]&lt;Tabela53[[#This Row],[HT_Goals_H]],"H",IF(Tabela53[[#This Row],[HT_Goals_A]]=Tabela53[[#This Row],[HT_Goals_H]],"D","A"))</f>
        <v>D</v>
      </c>
      <c r="J427" s="13">
        <v>0</v>
      </c>
      <c r="K427" s="13">
        <v>0</v>
      </c>
      <c r="L427" s="13">
        <v>0</v>
      </c>
      <c r="M427" s="13">
        <v>3.75</v>
      </c>
      <c r="N427" s="13">
        <v>2.0499999999999998</v>
      </c>
      <c r="O427" s="13">
        <v>3.1</v>
      </c>
      <c r="P427" s="4">
        <f>((1/'Método 3'!$M427)+(1/'Método 3'!$N427)+(1/'Método 3'!$O427)-1)</f>
        <v>7.7052189876737565E-2</v>
      </c>
      <c r="Q427" s="4">
        <f>'Método 3'!$M427*(1+'Método 3'!$P427)</f>
        <v>4.0389457120377656</v>
      </c>
      <c r="R427" s="4">
        <f>'Método 3'!$N427*(1+'Método 3'!$P427)</f>
        <v>2.2079569892473119</v>
      </c>
      <c r="S427" s="4">
        <f>'Método 3'!$O427*(1+'Método 3'!$P427)</f>
        <v>3.3388617886178866</v>
      </c>
      <c r="T427" s="4">
        <f>IF('Método 3'!$J427&gt;'Método 3'!$K427,3,IF('Método 3'!$K427='Método 3'!$J427,1,0))</f>
        <v>1</v>
      </c>
      <c r="U427" s="4">
        <f>IF('Método 3'!$J427&lt;'Método 3'!$K427,3,IF('Método 3'!$K427='Método 3'!$J427,1,0))</f>
        <v>1</v>
      </c>
      <c r="V427" s="4">
        <f>(1/'Método 3'!$Q427)*3+(1/'Método 3'!$R427)*1</f>
        <v>1.1956754650823025</v>
      </c>
      <c r="W427" s="4">
        <f>(1/'Método 3'!$S427)*3+(1/'Método 3'!$R427)*1</f>
        <v>1.3514171617804616</v>
      </c>
      <c r="X427" s="4">
        <f>COUNTIF($G$1:G426,G427)+1</f>
        <v>22</v>
      </c>
      <c r="Y427" s="4">
        <f>COUNTIF($H$1:H426,H427)+1</f>
        <v>22</v>
      </c>
      <c r="Z427" s="2">
        <f>IFERROR(AVERAGEIFS($T$1:T426,$G$1:G426,G427,$X$1:X426,"&gt;="&amp;(X427-5)),"")</f>
        <v>2.4</v>
      </c>
      <c r="AA427" s="2">
        <f>IFERROR(AVERAGEIFS($U$1:U426,$H$1:H426,H427,$Y$1:Y426,"&gt;="&amp;(Y427-5)),"")</f>
        <v>1.2</v>
      </c>
      <c r="AB427" s="2">
        <f>IFERROR(AVERAGEIFS($V$1:V426,$J$1:J426,J427,$Z$1:Z426,"&gt;="&amp;(Z427-5)),"")</f>
        <v>1.3999521991742434</v>
      </c>
      <c r="AC427" s="2">
        <f>IFERROR(AVERAGEIFS($W$1:W426,$K$1:K426,K427,$AA$1:AA426,"&gt;="&amp;(AA427-5)),"")</f>
        <v>1.0932248916120044</v>
      </c>
      <c r="AD427" s="13">
        <f>Tabela53[[#This Row],[md_exPT_H_6]]-Tabela53[[#This Row],[md_exPT_A_6]]</f>
        <v>0.30672730756223898</v>
      </c>
      <c r="AE427" s="14">
        <f>IF(Tabela53[[#This Row],[HT_Goals_H]]&gt;Tabela53[[#This Row],[HT_Goals_A]],Tabela53[[#This Row],[HT_Odds_H]]-1,-1)</f>
        <v>-1</v>
      </c>
      <c r="AF427" s="14">
        <f>IF(Tabela53[[#This Row],[HT_Goals_H]]=Tabela53[[#This Row],[HT_Goals_A]],Tabela53[[#This Row],[HT_Odds_H]]-1,-1)</f>
        <v>2.75</v>
      </c>
      <c r="AG427" s="14">
        <f>IF(Tabela53[[#This Row],[HT_Goals_H]]&lt;Tabela53[[#This Row],[HT_Goals_A]],Tabela53[[#This Row],[HT_Odds_H]]-1,-1)</f>
        <v>-1</v>
      </c>
      <c r="AH42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7" s="13">
        <f>IF(AND(Tabela53[[#This Row],[Odd_real_HHT]]&gt;2.5,Tabela53[[#This Row],[Odd_real_HHT]]&lt;3.3,Tabela53[[#This Row],[xpPT_H_HT]]&gt;1.39,Tabela53[[#This Row],[xpPT_H_HT]]&lt;1.59),1,0)</f>
        <v>0</v>
      </c>
      <c r="AJ427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27" s="28">
        <f>IF(Tabela53[[#This Row],[Método 1]]=1,0,IF(Tabela53[[#This Row],[dif_xp_H_A]]&lt;=0.354,1,IF(Tabela53[[#This Row],[dif_xp_H_A]]&gt;=0.499,1,0)))</f>
        <v>1</v>
      </c>
      <c r="AL42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7" s="29">
        <f>IF(AND(Tabela53[[#This Row],[dif_xp_H_A]]&gt;0.354,(Tabela53[[#This Row],[dif_xp_H_A]]&lt;0.499)),1,0)</f>
        <v>0</v>
      </c>
    </row>
    <row r="428" spans="1:39" x14ac:dyDescent="0.3">
      <c r="A428" s="25">
        <v>297</v>
      </c>
      <c r="B428" s="26">
        <v>1588877</v>
      </c>
      <c r="C428" s="13" t="s">
        <v>14</v>
      </c>
      <c r="D428" s="13" t="s">
        <v>56</v>
      </c>
      <c r="E428" s="27">
        <v>44840.791666666657</v>
      </c>
      <c r="F428" s="13">
        <v>30</v>
      </c>
      <c r="G428" s="13" t="s">
        <v>16</v>
      </c>
      <c r="H428" s="13" t="s">
        <v>33</v>
      </c>
      <c r="I428" s="13" t="str">
        <f>IF(Tabela53[[#This Row],[HT_Goals_A]]&lt;Tabela53[[#This Row],[HT_Goals_H]],"H",IF(Tabela53[[#This Row],[HT_Goals_A]]=Tabela53[[#This Row],[HT_Goals_H]],"D","A"))</f>
        <v>H</v>
      </c>
      <c r="J428" s="13">
        <v>2</v>
      </c>
      <c r="K428" s="13">
        <v>0</v>
      </c>
      <c r="L428" s="13">
        <v>2</v>
      </c>
      <c r="M428" s="13">
        <v>1.67</v>
      </c>
      <c r="N428" s="13">
        <v>2.75</v>
      </c>
      <c r="O428" s="13">
        <v>9</v>
      </c>
      <c r="P428" s="4">
        <f>((1/'Método 3'!$M428)+(1/'Método 3'!$N428)+(1/'Método 3'!$O428)-1)</f>
        <v>7.3549869957055591E-2</v>
      </c>
      <c r="Q428" s="4">
        <f>'Método 3'!$M428*(1+'Método 3'!$P428)</f>
        <v>1.7928282828282827</v>
      </c>
      <c r="R428" s="4">
        <f>'Método 3'!$N428*(1+'Método 3'!$P428)</f>
        <v>2.9522621423819029</v>
      </c>
      <c r="S428" s="4">
        <f>'Método 3'!$O428*(1+'Método 3'!$P428)</f>
        <v>9.6619488296135003</v>
      </c>
      <c r="T428" s="4">
        <f>IF('Método 3'!$J428&gt;'Método 3'!$K428,3,IF('Método 3'!$K428='Método 3'!$J428,1,0))</f>
        <v>3</v>
      </c>
      <c r="U428" s="4">
        <f>IF('Método 3'!$J428&lt;'Método 3'!$K428,3,IF('Método 3'!$K428='Método 3'!$J428,1,0))</f>
        <v>0</v>
      </c>
      <c r="V428" s="4">
        <f>(1/'Método 3'!$Q428)*3+(1/'Método 3'!$R428)*1</f>
        <v>2.0120570172967489</v>
      </c>
      <c r="W428" s="4">
        <f>(1/'Método 3'!$S428)*3+(1/'Método 3'!$R428)*1</f>
        <v>0.64921967434785066</v>
      </c>
      <c r="X428" s="4">
        <f>COUNTIF($G$1:G427,G428)+1</f>
        <v>21</v>
      </c>
      <c r="Y428" s="4">
        <f>COUNTIF($H$1:H427,H428)+1</f>
        <v>21</v>
      </c>
      <c r="Z428" s="2">
        <f>IFERROR(AVERAGEIFS($T$1:T427,$G$1:G427,G428,$X$1:X427,"&gt;="&amp;(X428-5)),"")</f>
        <v>1.6</v>
      </c>
      <c r="AA428" s="2">
        <f>IFERROR(AVERAGEIFS($U$1:U427,$H$1:H427,H428,$Y$1:Y427,"&gt;="&amp;(Y428-5)),"")</f>
        <v>0.4</v>
      </c>
      <c r="AB428" s="2">
        <f>IFERROR(AVERAGEIFS($V$1:V427,$J$1:J427,J428,$Z$1:Z427,"&gt;="&amp;(Z428-5)),"")</f>
        <v>1.5510427385628318</v>
      </c>
      <c r="AC428" s="2">
        <f>IFERROR(AVERAGEIFS($W$1:W427,$K$1:K427,K428,$AA$1:AA427,"&gt;="&amp;(AA428-5)),"")</f>
        <v>1.0942454144189944</v>
      </c>
      <c r="AD428" s="13">
        <f>Tabela53[[#This Row],[md_exPT_H_6]]-Tabela53[[#This Row],[md_exPT_A_6]]</f>
        <v>0.45679732414383745</v>
      </c>
      <c r="AE428" s="14">
        <f>IF(Tabela53[[#This Row],[HT_Goals_H]]&gt;Tabela53[[#This Row],[HT_Goals_A]],Tabela53[[#This Row],[HT_Odds_H]]-1,-1)</f>
        <v>0.66999999999999993</v>
      </c>
      <c r="AF428" s="14">
        <f>IF(Tabela53[[#This Row],[HT_Goals_H]]=Tabela53[[#This Row],[HT_Goals_A]],Tabela53[[#This Row],[HT_Odds_H]]-1,-1)</f>
        <v>-1</v>
      </c>
      <c r="AG428" s="14">
        <f>IF(Tabela53[[#This Row],[HT_Goals_H]]&lt;Tabela53[[#This Row],[HT_Goals_A]],Tabela53[[#This Row],[HT_Odds_H]]-1,-1)</f>
        <v>-1</v>
      </c>
      <c r="AH42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8" s="13">
        <f>IF(AND(Tabela53[[#This Row],[Odd_real_HHT]]&gt;2.5,Tabela53[[#This Row],[Odd_real_HHT]]&lt;3.3,Tabela53[[#This Row],[xpPT_H_HT]]&gt;1.39,Tabela53[[#This Row],[xpPT_H_HT]]&lt;1.59),1,0)</f>
        <v>0</v>
      </c>
      <c r="AJ42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28" s="28">
        <f>IF(Tabela53[[#This Row],[Método 1]]=1,0,IF(Tabela53[[#This Row],[dif_xp_H_A]]&lt;=0.354,1,IF(Tabela53[[#This Row],[dif_xp_H_A]]&gt;=0.499,1,0)))</f>
        <v>0</v>
      </c>
      <c r="AL428" s="29">
        <f>IF(AND(Tabela53[[#This Row],[Método_3]]=1,Tabela53[[#This Row],[Pontos_H_HT]]=3),(Tabela53[[#This Row],[HT_Odds_H]]-1),IF(AND(Tabela53[[#This Row],[Método_3]]=1,Tabela53[[#This Row],[Pontos_H_HT]]&lt;&gt;3),(-1),0))</f>
        <v>0.66999999999999993</v>
      </c>
      <c r="AM428" s="29">
        <f>IF(AND(Tabela53[[#This Row],[dif_xp_H_A]]&gt;0.354,(Tabela53[[#This Row],[dif_xp_H_A]]&lt;0.499)),1,0)</f>
        <v>1</v>
      </c>
    </row>
    <row r="429" spans="1:39" x14ac:dyDescent="0.3">
      <c r="A429" s="25">
        <v>298</v>
      </c>
      <c r="B429" s="26">
        <v>1588874</v>
      </c>
      <c r="C429" s="13" t="s">
        <v>14</v>
      </c>
      <c r="D429" s="13" t="s">
        <v>56</v>
      </c>
      <c r="E429" s="27">
        <v>44840.833333333343</v>
      </c>
      <c r="F429" s="13">
        <v>30</v>
      </c>
      <c r="G429" s="13" t="s">
        <v>17</v>
      </c>
      <c r="H429" s="13" t="s">
        <v>28</v>
      </c>
      <c r="I429" s="13" t="str">
        <f>IF(Tabela53[[#This Row],[HT_Goals_A]]&lt;Tabela53[[#This Row],[HT_Goals_H]],"H",IF(Tabela53[[#This Row],[HT_Goals_A]]=Tabela53[[#This Row],[HT_Goals_H]],"D","A"))</f>
        <v>D</v>
      </c>
      <c r="J429" s="13">
        <v>1</v>
      </c>
      <c r="K429" s="13">
        <v>1</v>
      </c>
      <c r="L429" s="13">
        <v>2</v>
      </c>
      <c r="M429" s="13">
        <v>3.2</v>
      </c>
      <c r="N429" s="13">
        <v>2</v>
      </c>
      <c r="O429" s="13">
        <v>3.75</v>
      </c>
      <c r="P429" s="4">
        <f>((1/'Método 3'!$M429)+(1/'Método 3'!$N429)+(1/'Método 3'!$O429)-1)</f>
        <v>7.9166666666666607E-2</v>
      </c>
      <c r="Q429" s="4">
        <f>'Método 3'!$M429*(1+'Método 3'!$P429)</f>
        <v>3.4533333333333331</v>
      </c>
      <c r="R429" s="4">
        <f>'Método 3'!$N429*(1+'Método 3'!$P429)</f>
        <v>2.1583333333333332</v>
      </c>
      <c r="S429" s="4">
        <f>'Método 3'!$O429*(1+'Método 3'!$P429)</f>
        <v>4.046875</v>
      </c>
      <c r="T429" s="4">
        <f>IF('Método 3'!$J429&gt;'Método 3'!$K429,3,IF('Método 3'!$K429='Método 3'!$J429,1,0))</f>
        <v>1</v>
      </c>
      <c r="U429" s="4">
        <f>IF('Método 3'!$J429&lt;'Método 3'!$K429,3,IF('Método 3'!$K429='Método 3'!$J429,1,0))</f>
        <v>1</v>
      </c>
      <c r="V429" s="4">
        <f>(1/'Método 3'!$Q429)*3+(1/'Método 3'!$R429)*1</f>
        <v>1.332046332046332</v>
      </c>
      <c r="W429" s="4">
        <f>(1/'Método 3'!$S429)*3+(1/'Método 3'!$R429)*1</f>
        <v>1.2046332046332047</v>
      </c>
      <c r="X429" s="4">
        <f>COUNTIF($G$1:G428,G429)+1</f>
        <v>22</v>
      </c>
      <c r="Y429" s="4">
        <f>COUNTIF($H$1:H428,H429)+1</f>
        <v>21</v>
      </c>
      <c r="Z429" s="2">
        <f>IFERROR(AVERAGEIFS($T$1:T428,$G$1:G428,G429,$X$1:X428,"&gt;="&amp;(X429-5)),"")</f>
        <v>1.8</v>
      </c>
      <c r="AA429" s="2">
        <f>IFERROR(AVERAGEIFS($U$1:U428,$H$1:H428,H429,$Y$1:Y428,"&gt;="&amp;(Y429-5)),"")</f>
        <v>0.8</v>
      </c>
      <c r="AB429" s="2">
        <f>IFERROR(AVERAGEIFS($V$1:V428,$J$1:J428,J429,$Z$1:Z428,"&gt;="&amp;(Z429-5)),"")</f>
        <v>1.4540461077393996</v>
      </c>
      <c r="AC429" s="2">
        <f>IFERROR(AVERAGEIFS($W$1:W428,$K$1:K428,K429,$AA$1:AA428,"&gt;="&amp;(AA429-5)),"")</f>
        <v>1.1362063668679743</v>
      </c>
      <c r="AD429" s="13">
        <f>Tabela53[[#This Row],[md_exPT_H_6]]-Tabela53[[#This Row],[md_exPT_A_6]]</f>
        <v>0.3178397408714253</v>
      </c>
      <c r="AE429" s="14">
        <f>IF(Tabela53[[#This Row],[HT_Goals_H]]&gt;Tabela53[[#This Row],[HT_Goals_A]],Tabela53[[#This Row],[HT_Odds_H]]-1,-1)</f>
        <v>-1</v>
      </c>
      <c r="AF429" s="14">
        <f>IF(Tabela53[[#This Row],[HT_Goals_H]]=Tabela53[[#This Row],[HT_Goals_A]],Tabela53[[#This Row],[HT_Odds_H]]-1,-1)</f>
        <v>2.2000000000000002</v>
      </c>
      <c r="AG429" s="14">
        <f>IF(Tabela53[[#This Row],[HT_Goals_H]]&lt;Tabela53[[#This Row],[HT_Goals_A]],Tabela53[[#This Row],[HT_Odds_H]]-1,-1)</f>
        <v>-1</v>
      </c>
      <c r="AH42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29" s="13">
        <f>IF(AND(Tabela53[[#This Row],[Odd_real_HHT]]&gt;2.5,Tabela53[[#This Row],[Odd_real_HHT]]&lt;3.3,Tabela53[[#This Row],[xpPT_H_HT]]&gt;1.39,Tabela53[[#This Row],[xpPT_H_HT]]&lt;1.59),1,0)</f>
        <v>0</v>
      </c>
      <c r="AJ429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429" s="28">
        <f>IF(Tabela53[[#This Row],[Método 1]]=1,0,IF(Tabela53[[#This Row],[dif_xp_H_A]]&lt;=0.354,1,IF(Tabela53[[#This Row],[dif_xp_H_A]]&gt;=0.499,1,0)))</f>
        <v>1</v>
      </c>
      <c r="AL42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29" s="29">
        <f>IF(AND(Tabela53[[#This Row],[dif_xp_H_A]]&gt;0.354,(Tabela53[[#This Row],[dif_xp_H_A]]&lt;0.499)),1,0)</f>
        <v>0</v>
      </c>
    </row>
    <row r="430" spans="1:39" x14ac:dyDescent="0.3">
      <c r="A430" s="25">
        <v>299</v>
      </c>
      <c r="B430" s="26">
        <v>1588882</v>
      </c>
      <c r="C430" s="13" t="s">
        <v>14</v>
      </c>
      <c r="D430" s="13" t="s">
        <v>56</v>
      </c>
      <c r="E430" s="27">
        <v>44840.833333333343</v>
      </c>
      <c r="F430" s="13">
        <v>30</v>
      </c>
      <c r="G430" s="13" t="s">
        <v>59</v>
      </c>
      <c r="H430" s="13" t="s">
        <v>18</v>
      </c>
      <c r="I430" s="13" t="str">
        <f>IF(Tabela53[[#This Row],[HT_Goals_A]]&lt;Tabela53[[#This Row],[HT_Goals_H]],"H",IF(Tabela53[[#This Row],[HT_Goals_A]]=Tabela53[[#This Row],[HT_Goals_H]],"D","A"))</f>
        <v>H</v>
      </c>
      <c r="J430" s="13">
        <v>1</v>
      </c>
      <c r="K430" s="13">
        <v>0</v>
      </c>
      <c r="L430" s="13">
        <v>1</v>
      </c>
      <c r="M430" s="13">
        <v>3.2</v>
      </c>
      <c r="N430" s="13">
        <v>2</v>
      </c>
      <c r="O430" s="13">
        <v>3.75</v>
      </c>
      <c r="P430" s="4">
        <f>((1/'Método 3'!$M430)+(1/'Método 3'!$N430)+(1/'Método 3'!$O430)-1)</f>
        <v>7.9166666666666607E-2</v>
      </c>
      <c r="Q430" s="4">
        <f>'Método 3'!$M430*(1+'Método 3'!$P430)</f>
        <v>3.4533333333333331</v>
      </c>
      <c r="R430" s="4">
        <f>'Método 3'!$N430*(1+'Método 3'!$P430)</f>
        <v>2.1583333333333332</v>
      </c>
      <c r="S430" s="4">
        <f>'Método 3'!$O430*(1+'Método 3'!$P430)</f>
        <v>4.046875</v>
      </c>
      <c r="T430" s="4">
        <f>IF('Método 3'!$J430&gt;'Método 3'!$K430,3,IF('Método 3'!$K430='Método 3'!$J430,1,0))</f>
        <v>3</v>
      </c>
      <c r="U430" s="4">
        <f>IF('Método 3'!$J430&lt;'Método 3'!$K430,3,IF('Método 3'!$K430='Método 3'!$J430,1,0))</f>
        <v>0</v>
      </c>
      <c r="V430" s="4">
        <f>(1/'Método 3'!$Q430)*3+(1/'Método 3'!$R430)*1</f>
        <v>1.332046332046332</v>
      </c>
      <c r="W430" s="4">
        <f>(1/'Método 3'!$S430)*3+(1/'Método 3'!$R430)*1</f>
        <v>1.2046332046332047</v>
      </c>
      <c r="X430" s="4">
        <f>COUNTIF($G$1:G429,G430)+1</f>
        <v>16</v>
      </c>
      <c r="Y430" s="4">
        <f>COUNTIF($H$1:H429,H430)+1</f>
        <v>21</v>
      </c>
      <c r="Z430" s="2">
        <f>IFERROR(AVERAGEIFS($T$1:T429,$G$1:G429,G430,$X$1:X429,"&gt;="&amp;(X430-5)),"")</f>
        <v>1.6</v>
      </c>
      <c r="AA430" s="2">
        <f>IFERROR(AVERAGEIFS($U$1:U429,$H$1:H429,H430,$Y$1:Y429,"&gt;="&amp;(Y430-5)),"")</f>
        <v>0.8</v>
      </c>
      <c r="AB430" s="2">
        <f>IFERROR(AVERAGEIFS($V$1:V429,$J$1:J429,J430,$Z$1:Z429,"&gt;="&amp;(Z430-5)),"")</f>
        <v>1.4532640578952132</v>
      </c>
      <c r="AC430" s="2">
        <f>IFERROR(AVERAGEIFS($W$1:W429,$K$1:K429,K430,$AA$1:AA429,"&gt;="&amp;(AA430-5)),"")</f>
        <v>1.0924933445761946</v>
      </c>
      <c r="AD430" s="13">
        <f>Tabela53[[#This Row],[md_exPT_H_6]]-Tabela53[[#This Row],[md_exPT_A_6]]</f>
        <v>0.36077071331901855</v>
      </c>
      <c r="AE430" s="14">
        <f>IF(Tabela53[[#This Row],[HT_Goals_H]]&gt;Tabela53[[#This Row],[HT_Goals_A]],Tabela53[[#This Row],[HT_Odds_H]]-1,-1)</f>
        <v>2.2000000000000002</v>
      </c>
      <c r="AF430" s="14">
        <f>IF(Tabela53[[#This Row],[HT_Goals_H]]=Tabela53[[#This Row],[HT_Goals_A]],Tabela53[[#This Row],[HT_Odds_H]]-1,-1)</f>
        <v>-1</v>
      </c>
      <c r="AG430" s="14">
        <f>IF(Tabela53[[#This Row],[HT_Goals_H]]&lt;Tabela53[[#This Row],[HT_Goals_A]],Tabela53[[#This Row],[HT_Odds_H]]-1,-1)</f>
        <v>-1</v>
      </c>
      <c r="AH43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0" s="13">
        <f>IF(AND(Tabela53[[#This Row],[Odd_real_HHT]]&gt;2.5,Tabela53[[#This Row],[Odd_real_HHT]]&lt;3.3,Tabela53[[#This Row],[xpPT_H_HT]]&gt;1.39,Tabela53[[#This Row],[xpPT_H_HT]]&lt;1.59),1,0)</f>
        <v>0</v>
      </c>
      <c r="AJ43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30" s="28">
        <f>IF(Tabela53[[#This Row],[Método 1]]=1,0,IF(Tabela53[[#This Row],[dif_xp_H_A]]&lt;=0.354,1,IF(Tabela53[[#This Row],[dif_xp_H_A]]&gt;=0.499,1,0)))</f>
        <v>0</v>
      </c>
      <c r="AL430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430" s="29">
        <f>IF(AND(Tabela53[[#This Row],[dif_xp_H_A]]&gt;0.354,(Tabela53[[#This Row],[dif_xp_H_A]]&lt;0.499)),1,0)</f>
        <v>1</v>
      </c>
    </row>
    <row r="431" spans="1:39" x14ac:dyDescent="0.3">
      <c r="A431" s="25">
        <v>300</v>
      </c>
      <c r="B431" s="26">
        <v>1588892</v>
      </c>
      <c r="C431" s="13" t="s">
        <v>14</v>
      </c>
      <c r="D431" s="13" t="s">
        <v>56</v>
      </c>
      <c r="E431" s="27">
        <v>44842.791666666657</v>
      </c>
      <c r="F431" s="13">
        <v>31</v>
      </c>
      <c r="G431" s="13" t="s">
        <v>27</v>
      </c>
      <c r="H431" s="13" t="s">
        <v>23</v>
      </c>
      <c r="I431" s="13" t="str">
        <f>IF(Tabela53[[#This Row],[HT_Goals_A]]&lt;Tabela53[[#This Row],[HT_Goals_H]],"H",IF(Tabela53[[#This Row],[HT_Goals_A]]=Tabela53[[#This Row],[HT_Goals_H]],"D","A"))</f>
        <v>D</v>
      </c>
      <c r="J431" s="13">
        <v>0</v>
      </c>
      <c r="K431" s="13">
        <v>0</v>
      </c>
      <c r="L431" s="13">
        <v>0</v>
      </c>
      <c r="M431" s="13">
        <v>4.2</v>
      </c>
      <c r="N431" s="13">
        <v>2.1</v>
      </c>
      <c r="O431" s="13">
        <v>2.4500000000000002</v>
      </c>
      <c r="P431" s="4">
        <f>((1/'Método 3'!$M431)+(1/'Método 3'!$N431)+(1/'Método 3'!$O431)-1)</f>
        <v>0.12244897959183665</v>
      </c>
      <c r="Q431" s="4">
        <f>'Método 3'!$M431*(1+'Método 3'!$P431)</f>
        <v>4.7142857142857144</v>
      </c>
      <c r="R431" s="4">
        <f>'Método 3'!$N431*(1+'Método 3'!$P431)</f>
        <v>2.3571428571428572</v>
      </c>
      <c r="S431" s="4">
        <f>'Método 3'!$O431*(1+'Método 3'!$P431)</f>
        <v>2.75</v>
      </c>
      <c r="T431" s="4">
        <f>IF('Método 3'!$J431&gt;'Método 3'!$K431,3,IF('Método 3'!$K431='Método 3'!$J431,1,0))</f>
        <v>1</v>
      </c>
      <c r="U431" s="4">
        <f>IF('Método 3'!$J431&lt;'Método 3'!$K431,3,IF('Método 3'!$K431='Método 3'!$J431,1,0))</f>
        <v>1</v>
      </c>
      <c r="V431" s="4">
        <f>(1/'Método 3'!$Q431)*3+(1/'Método 3'!$R431)*1</f>
        <v>1.0606060606060606</v>
      </c>
      <c r="W431" s="4">
        <f>(1/'Método 3'!$S431)*3+(1/'Método 3'!$R431)*1</f>
        <v>1.5151515151515151</v>
      </c>
      <c r="X431" s="4">
        <f>COUNTIF($G$1:G430,G431)+1</f>
        <v>21</v>
      </c>
      <c r="Y431" s="4">
        <f>COUNTIF($H$1:H430,H431)+1</f>
        <v>22</v>
      </c>
      <c r="Z431" s="2">
        <f>IFERROR(AVERAGEIFS($T$1:T430,$G$1:G430,G431,$X$1:X430,"&gt;="&amp;(X431-5)),"")</f>
        <v>2</v>
      </c>
      <c r="AA431" s="2">
        <f>IFERROR(AVERAGEIFS($U$1:U430,$H$1:H430,H431,$Y$1:Y430,"&gt;="&amp;(Y431-5)),"")</f>
        <v>2.2000000000000002</v>
      </c>
      <c r="AB431" s="2">
        <f>IFERROR(AVERAGEIFS($V$1:V430,$J$1:J430,J431,$Z$1:Z430,"&gt;="&amp;(Z431-5)),"")</f>
        <v>1.3988882578508477</v>
      </c>
      <c r="AC431" s="2">
        <f>IFERROR(AVERAGEIFS($W$1:W430,$K$1:K430,K431,$AA$1:AA430,"&gt;="&amp;(AA431-5)),"")</f>
        <v>1.092933108733281</v>
      </c>
      <c r="AD431" s="13">
        <f>Tabela53[[#This Row],[md_exPT_H_6]]-Tabela53[[#This Row],[md_exPT_A_6]]</f>
        <v>0.30595514911756672</v>
      </c>
      <c r="AE431" s="14">
        <f>IF(Tabela53[[#This Row],[HT_Goals_H]]&gt;Tabela53[[#This Row],[HT_Goals_A]],Tabela53[[#This Row],[HT_Odds_H]]-1,-1)</f>
        <v>-1</v>
      </c>
      <c r="AF431" s="14">
        <f>IF(Tabela53[[#This Row],[HT_Goals_H]]=Tabela53[[#This Row],[HT_Goals_A]],Tabela53[[#This Row],[HT_Odds_H]]-1,-1)</f>
        <v>3.2</v>
      </c>
      <c r="AG431" s="14">
        <f>IF(Tabela53[[#This Row],[HT_Goals_H]]&lt;Tabela53[[#This Row],[HT_Goals_A]],Tabela53[[#This Row],[HT_Odds_H]]-1,-1)</f>
        <v>-1</v>
      </c>
      <c r="AH43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1" s="13">
        <f>IF(AND(Tabela53[[#This Row],[Odd_real_HHT]]&gt;2.5,Tabela53[[#This Row],[Odd_real_HHT]]&lt;3.3,Tabela53[[#This Row],[xpPT_H_HT]]&gt;1.39,Tabela53[[#This Row],[xpPT_H_HT]]&lt;1.59),1,0)</f>
        <v>0</v>
      </c>
      <c r="AJ431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31" s="28">
        <f>IF(Tabela53[[#This Row],[Método 1]]=1,0,IF(Tabela53[[#This Row],[dif_xp_H_A]]&lt;=0.354,1,IF(Tabela53[[#This Row],[dif_xp_H_A]]&gt;=0.499,1,0)))</f>
        <v>1</v>
      </c>
      <c r="AL43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1" s="29">
        <f>IF(AND(Tabela53[[#This Row],[dif_xp_H_A]]&gt;0.354,(Tabela53[[#This Row],[dif_xp_H_A]]&lt;0.499)),1,0)</f>
        <v>0</v>
      </c>
    </row>
    <row r="432" spans="1:39" x14ac:dyDescent="0.3">
      <c r="A432" s="25">
        <v>301</v>
      </c>
      <c r="B432" s="26">
        <v>1588887</v>
      </c>
      <c r="C432" s="13" t="s">
        <v>14</v>
      </c>
      <c r="D432" s="13" t="s">
        <v>56</v>
      </c>
      <c r="E432" s="27">
        <v>44842.875</v>
      </c>
      <c r="F432" s="13">
        <v>31</v>
      </c>
      <c r="G432" s="13" t="s">
        <v>24</v>
      </c>
      <c r="H432" s="13" t="s">
        <v>20</v>
      </c>
      <c r="I432" s="13" t="str">
        <f>IF(Tabela53[[#This Row],[HT_Goals_A]]&lt;Tabela53[[#This Row],[HT_Goals_H]],"H",IF(Tabela53[[#This Row],[HT_Goals_A]]=Tabela53[[#This Row],[HT_Goals_H]],"D","A"))</f>
        <v>H</v>
      </c>
      <c r="J432" s="13">
        <v>2</v>
      </c>
      <c r="K432" s="13">
        <v>0</v>
      </c>
      <c r="L432" s="13">
        <v>2</v>
      </c>
      <c r="M432" s="13">
        <v>2.6</v>
      </c>
      <c r="N432" s="13">
        <v>1.95</v>
      </c>
      <c r="O432" s="13">
        <v>4.33</v>
      </c>
      <c r="P432" s="4">
        <f>((1/'Método 3'!$M432)+(1/'Método 3'!$N432)+(1/'Método 3'!$O432)-1)</f>
        <v>0.1283827796529875</v>
      </c>
      <c r="Q432" s="4">
        <f>'Método 3'!$M432*(1+'Método 3'!$P432)</f>
        <v>2.9337952270977676</v>
      </c>
      <c r="R432" s="4">
        <f>'Método 3'!$N432*(1+'Método 3'!$P432)</f>
        <v>2.2003464203233256</v>
      </c>
      <c r="S432" s="4">
        <f>'Método 3'!$O432*(1+'Método 3'!$P432)</f>
        <v>4.8858974358974363</v>
      </c>
      <c r="T432" s="4">
        <f>IF('Método 3'!$J432&gt;'Método 3'!$K432,3,IF('Método 3'!$K432='Método 3'!$J432,1,0))</f>
        <v>3</v>
      </c>
      <c r="U432" s="4">
        <f>IF('Método 3'!$J432&lt;'Método 3'!$K432,3,IF('Método 3'!$K432='Método 3'!$J432,1,0))</f>
        <v>0</v>
      </c>
      <c r="V432" s="4">
        <f>(1/'Método 3'!$Q432)*3+(1/'Método 3'!$R432)*1</f>
        <v>1.4770401469430596</v>
      </c>
      <c r="W432" s="4">
        <f>(1/'Método 3'!$S432)*3+(1/'Método 3'!$R432)*1</f>
        <v>1.068485961689845</v>
      </c>
      <c r="X432" s="4">
        <f>COUNTIF($G$1:G431,G432)+1</f>
        <v>22</v>
      </c>
      <c r="Y432" s="4">
        <f>COUNTIF($H$1:H431,H432)+1</f>
        <v>22</v>
      </c>
      <c r="Z432" s="2">
        <f>IFERROR(AVERAGEIFS($T$1:T431,$G$1:G431,G432,$X$1:X431,"&gt;="&amp;(X432-5)),"")</f>
        <v>2.2000000000000002</v>
      </c>
      <c r="AA432" s="2">
        <f>IFERROR(AVERAGEIFS($U$1:U431,$H$1:H431,H432,$Y$1:Y431,"&gt;="&amp;(Y432-5)),"")</f>
        <v>0.4</v>
      </c>
      <c r="AB432" s="2">
        <f>IFERROR(AVERAGEIFS($V$1:V431,$J$1:J431,J432,$Z$1:Z431,"&gt;="&amp;(Z432-5)),"")</f>
        <v>1.5612875003124744</v>
      </c>
      <c r="AC432" s="2">
        <f>IFERROR(AVERAGEIFS($W$1:W431,$K$1:K431,K432,$AA$1:AA431,"&gt;="&amp;(AA432-5)),"")</f>
        <v>1.0945823993833521</v>
      </c>
      <c r="AD432" s="13">
        <f>Tabela53[[#This Row],[md_exPT_H_6]]-Tabela53[[#This Row],[md_exPT_A_6]]</f>
        <v>0.46670510092912232</v>
      </c>
      <c r="AE432" s="14">
        <f>IF(Tabela53[[#This Row],[HT_Goals_H]]&gt;Tabela53[[#This Row],[HT_Goals_A]],Tabela53[[#This Row],[HT_Odds_H]]-1,-1)</f>
        <v>1.6</v>
      </c>
      <c r="AF432" s="14">
        <f>IF(Tabela53[[#This Row],[HT_Goals_H]]=Tabela53[[#This Row],[HT_Goals_A]],Tabela53[[#This Row],[HT_Odds_H]]-1,-1)</f>
        <v>-1</v>
      </c>
      <c r="AG432" s="14">
        <f>IF(Tabela53[[#This Row],[HT_Goals_H]]&lt;Tabela53[[#This Row],[HT_Goals_A]],Tabela53[[#This Row],[HT_Odds_H]]-1,-1)</f>
        <v>-1</v>
      </c>
      <c r="AH432" s="20">
        <f>IF(AND(Tabela53[[#This Row],[Método 1]]=1,Tabela53[[#This Row],[Pontos_H_HT]]=3),(Tabela53[[#This Row],[HT_Odds_H]]-1),IF(AND(Tabela53[[#This Row],[Método 1]]=1,Tabela53[[#This Row],[Pontos_H_HT]]&lt;&gt;3),(-1),0))</f>
        <v>1.6</v>
      </c>
      <c r="AI432" s="13">
        <f>IF(AND(Tabela53[[#This Row],[Odd_real_HHT]]&gt;2.5,Tabela53[[#This Row],[Odd_real_HHT]]&lt;3.3,Tabela53[[#This Row],[xpPT_H_HT]]&gt;1.39,Tabela53[[#This Row],[xpPT_H_HT]]&lt;1.59),1,0)</f>
        <v>1</v>
      </c>
      <c r="AJ43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32" s="28">
        <f>IF(Tabela53[[#This Row],[Método 1]]=1,0,IF(Tabela53[[#This Row],[dif_xp_H_A]]&lt;=0.354,1,IF(Tabela53[[#This Row],[dif_xp_H_A]]&gt;=0.499,1,0)))</f>
        <v>0</v>
      </c>
      <c r="AL432" s="29">
        <f>IF(AND(Tabela53[[#This Row],[Método_3]]=1,Tabela53[[#This Row],[Pontos_H_HT]]=3),(Tabela53[[#This Row],[HT_Odds_H]]-1),IF(AND(Tabela53[[#This Row],[Método_3]]=1,Tabela53[[#This Row],[Pontos_H_HT]]&lt;&gt;3),(-1),0))</f>
        <v>1.6</v>
      </c>
      <c r="AM432" s="29">
        <f>IF(AND(Tabela53[[#This Row],[dif_xp_H_A]]&gt;0.354,(Tabela53[[#This Row],[dif_xp_H_A]]&lt;0.499)),1,0)</f>
        <v>1</v>
      </c>
    </row>
    <row r="433" spans="1:39" x14ac:dyDescent="0.3">
      <c r="A433" s="25">
        <v>302</v>
      </c>
      <c r="B433" s="26">
        <v>1588889</v>
      </c>
      <c r="C433" s="13" t="s">
        <v>14</v>
      </c>
      <c r="D433" s="13" t="s">
        <v>56</v>
      </c>
      <c r="E433" s="27">
        <v>44843.458333333343</v>
      </c>
      <c r="F433" s="13">
        <v>31</v>
      </c>
      <c r="G433" s="13" t="s">
        <v>30</v>
      </c>
      <c r="H433" s="13" t="s">
        <v>34</v>
      </c>
      <c r="I433" s="13" t="str">
        <f>IF(Tabela53[[#This Row],[HT_Goals_A]]&lt;Tabela53[[#This Row],[HT_Goals_H]],"H",IF(Tabela53[[#This Row],[HT_Goals_A]]=Tabela53[[#This Row],[HT_Goals_H]],"D","A"))</f>
        <v>D</v>
      </c>
      <c r="J433" s="13">
        <v>2</v>
      </c>
      <c r="K433" s="13">
        <v>2</v>
      </c>
      <c r="L433" s="13">
        <v>4</v>
      </c>
      <c r="M433" s="13">
        <v>2</v>
      </c>
      <c r="N433" s="13">
        <v>2.2000000000000002</v>
      </c>
      <c r="O433" s="13">
        <v>6</v>
      </c>
      <c r="P433" s="4">
        <f>((1/'Método 3'!$M433)+(1/'Método 3'!$N433)+(1/'Método 3'!$O433)-1)</f>
        <v>0.12121212121212133</v>
      </c>
      <c r="Q433" s="4">
        <f>'Método 3'!$M433*(1+'Método 3'!$P433)</f>
        <v>2.2424242424242427</v>
      </c>
      <c r="R433" s="4">
        <f>'Método 3'!$N433*(1+'Método 3'!$P433)</f>
        <v>2.4666666666666672</v>
      </c>
      <c r="S433" s="4">
        <f>'Método 3'!$O433*(1+'Método 3'!$P433)</f>
        <v>6.7272727272727284</v>
      </c>
      <c r="T433" s="4">
        <f>IF('Método 3'!$J433&gt;'Método 3'!$K433,3,IF('Método 3'!$K433='Método 3'!$J433,1,0))</f>
        <v>1</v>
      </c>
      <c r="U433" s="4">
        <f>IF('Método 3'!$J433&lt;'Método 3'!$K433,3,IF('Método 3'!$K433='Método 3'!$J433,1,0))</f>
        <v>1</v>
      </c>
      <c r="V433" s="4">
        <f>(1/'Método 3'!$Q433)*3+(1/'Método 3'!$R433)*1</f>
        <v>1.743243243243243</v>
      </c>
      <c r="W433" s="4">
        <f>(1/'Método 3'!$S433)*3+(1/'Método 3'!$R433)*1</f>
        <v>0.8513513513513512</v>
      </c>
      <c r="X433" s="4">
        <f>COUNTIF($G$1:G432,G433)+1</f>
        <v>22</v>
      </c>
      <c r="Y433" s="4">
        <f>COUNTIF($H$1:H432,H433)+1</f>
        <v>23</v>
      </c>
      <c r="Z433" s="2">
        <f>IFERROR(AVERAGEIFS($T$1:T432,$G$1:G432,G433,$X$1:X432,"&gt;="&amp;(X433-5)),"")</f>
        <v>2.2000000000000002</v>
      </c>
      <c r="AA433" s="2">
        <f>IFERROR(AVERAGEIFS($U$1:U432,$H$1:H432,H433,$Y$1:Y432,"&gt;="&amp;(Y433-5)),"")</f>
        <v>1</v>
      </c>
      <c r="AB433" s="2">
        <f>IFERROR(AVERAGEIFS($V$1:V432,$J$1:J432,J433,$Z$1:Z432,"&gt;="&amp;(Z433-5)),"")</f>
        <v>1.5594560361087915</v>
      </c>
      <c r="AC433" s="2">
        <f>IFERROR(AVERAGEIFS($W$1:W432,$K$1:K432,K433,$AA$1:AA432,"&gt;="&amp;(AA433-5)),"")</f>
        <v>1.2167644942196298</v>
      </c>
      <c r="AD433" s="13">
        <f>Tabela53[[#This Row],[md_exPT_H_6]]-Tabela53[[#This Row],[md_exPT_A_6]]</f>
        <v>0.34269154188916162</v>
      </c>
      <c r="AE433" s="14">
        <f>IF(Tabela53[[#This Row],[HT_Goals_H]]&gt;Tabela53[[#This Row],[HT_Goals_A]],Tabela53[[#This Row],[HT_Odds_H]]-1,-1)</f>
        <v>-1</v>
      </c>
      <c r="AF433" s="14">
        <f>IF(Tabela53[[#This Row],[HT_Goals_H]]=Tabela53[[#This Row],[HT_Goals_A]],Tabela53[[#This Row],[HT_Odds_H]]-1,-1)</f>
        <v>1</v>
      </c>
      <c r="AG433" s="14">
        <f>IF(Tabela53[[#This Row],[HT_Goals_H]]&lt;Tabela53[[#This Row],[HT_Goals_A]],Tabela53[[#This Row],[HT_Odds_H]]-1,-1)</f>
        <v>-1</v>
      </c>
      <c r="AH43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3" s="13">
        <f>IF(AND(Tabela53[[#This Row],[Odd_real_HHT]]&gt;2.5,Tabela53[[#This Row],[Odd_real_HHT]]&lt;3.3,Tabela53[[#This Row],[xpPT_H_HT]]&gt;1.39,Tabela53[[#This Row],[xpPT_H_HT]]&lt;1.59),1,0)</f>
        <v>0</v>
      </c>
      <c r="AJ433" s="28">
        <f>IF(AND(Tabela53[[#This Row],[Método_2]]=1,Tabela53[[#This Row],[Pontos_H_HT]]=1),(Tabela53[[#This Row],[HT_Odds_D]]-1),IF(AND(Tabela53[[#This Row],[Método_2]]=1,Tabela53[[#This Row],[Pontos_H_HT]]&lt;&gt;1),(-1),0))</f>
        <v>1.2000000000000002</v>
      </c>
      <c r="AK433" s="28">
        <f>IF(Tabela53[[#This Row],[Método 1]]=1,0,IF(Tabela53[[#This Row],[dif_xp_H_A]]&lt;=0.354,1,IF(Tabela53[[#This Row],[dif_xp_H_A]]&gt;=0.499,1,0)))</f>
        <v>1</v>
      </c>
      <c r="AL43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3" s="29">
        <f>IF(AND(Tabela53[[#This Row],[dif_xp_H_A]]&gt;0.354,(Tabela53[[#This Row],[dif_xp_H_A]]&lt;0.499)),1,0)</f>
        <v>0</v>
      </c>
    </row>
    <row r="434" spans="1:39" x14ac:dyDescent="0.3">
      <c r="A434" s="25">
        <v>303</v>
      </c>
      <c r="B434" s="26">
        <v>1588890</v>
      </c>
      <c r="C434" s="13" t="s">
        <v>14</v>
      </c>
      <c r="D434" s="13" t="s">
        <v>56</v>
      </c>
      <c r="E434" s="27">
        <v>44843.666666666657</v>
      </c>
      <c r="F434" s="13">
        <v>31</v>
      </c>
      <c r="G434" s="13" t="s">
        <v>21</v>
      </c>
      <c r="H434" s="13" t="s">
        <v>59</v>
      </c>
      <c r="I434" s="13" t="str">
        <f>IF(Tabela53[[#This Row],[HT_Goals_A]]&lt;Tabela53[[#This Row],[HT_Goals_H]],"H",IF(Tabela53[[#This Row],[HT_Goals_A]]=Tabela53[[#This Row],[HT_Goals_H]],"D","A"))</f>
        <v>D</v>
      </c>
      <c r="J434" s="13">
        <v>0</v>
      </c>
      <c r="K434" s="13">
        <v>0</v>
      </c>
      <c r="L434" s="13">
        <v>0</v>
      </c>
      <c r="M434" s="13">
        <v>2.15</v>
      </c>
      <c r="N434" s="13">
        <v>2.0499999999999998</v>
      </c>
      <c r="O434" s="13">
        <v>5.8</v>
      </c>
      <c r="P434" s="4">
        <f>((1/'Método 3'!$M434)+(1/'Método 3'!$N434)+(1/'Método 3'!$O434)-1)</f>
        <v>0.12533495022199626</v>
      </c>
      <c r="Q434" s="4">
        <f>'Método 3'!$M434*(1+'Método 3'!$P434)</f>
        <v>2.4194701429772918</v>
      </c>
      <c r="R434" s="4">
        <f>'Método 3'!$N434*(1+'Método 3'!$P434)</f>
        <v>2.3069366479550921</v>
      </c>
      <c r="S434" s="4">
        <f>'Método 3'!$O434*(1+'Método 3'!$P434)</f>
        <v>6.5269427112875782</v>
      </c>
      <c r="T434" s="4">
        <f>IF('Método 3'!$J434&gt;'Método 3'!$K434,3,IF('Método 3'!$K434='Método 3'!$J434,1,0))</f>
        <v>1</v>
      </c>
      <c r="U434" s="4">
        <f>IF('Método 3'!$J434&lt;'Método 3'!$K434,3,IF('Método 3'!$K434='Método 3'!$J434,1,0))</f>
        <v>1</v>
      </c>
      <c r="V434" s="4">
        <f>(1/'Método 3'!$Q434)*3+(1/'Método 3'!$R434)*1</f>
        <v>1.6734161814547668</v>
      </c>
      <c r="W434" s="4">
        <f>(1/'Método 3'!$S434)*3+(1/'Método 3'!$R434)*1</f>
        <v>0.89310854262622752</v>
      </c>
      <c r="X434" s="4">
        <f>COUNTIF($G$1:G433,G434)+1</f>
        <v>21</v>
      </c>
      <c r="Y434" s="4">
        <f>COUNTIF($H$1:H433,H434)+1</f>
        <v>15</v>
      </c>
      <c r="Z434" s="2">
        <f>IFERROR(AVERAGEIFS($T$1:T433,$G$1:G433,G434,$X$1:X433,"&gt;="&amp;(X434-5)),"")</f>
        <v>1</v>
      </c>
      <c r="AA434" s="2">
        <f>IFERROR(AVERAGEIFS($U$1:U433,$H$1:H433,H434,$Y$1:Y433,"&gt;="&amp;(Y434-5)),"")</f>
        <v>1.2</v>
      </c>
      <c r="AB434" s="2">
        <f>IFERROR(AVERAGEIFS($V$1:V433,$J$1:J433,J434,$Z$1:Z433,"&gt;="&amp;(Z434-5)),"")</f>
        <v>1.3971355003521702</v>
      </c>
      <c r="AC434" s="2">
        <f>IFERROR(AVERAGEIFS($W$1:W433,$K$1:K433,K434,$AA$1:AA433,"&gt;="&amp;(AA434-5)),"")</f>
        <v>1.0944808568242332</v>
      </c>
      <c r="AD434" s="13">
        <f>Tabela53[[#This Row],[md_exPT_H_6]]-Tabela53[[#This Row],[md_exPT_A_6]]</f>
        <v>0.30265464352793692</v>
      </c>
      <c r="AE434" s="14">
        <f>IF(Tabela53[[#This Row],[HT_Goals_H]]&gt;Tabela53[[#This Row],[HT_Goals_A]],Tabela53[[#This Row],[HT_Odds_H]]-1,-1)</f>
        <v>-1</v>
      </c>
      <c r="AF434" s="14">
        <f>IF(Tabela53[[#This Row],[HT_Goals_H]]=Tabela53[[#This Row],[HT_Goals_A]],Tabela53[[#This Row],[HT_Odds_H]]-1,-1)</f>
        <v>1.1499999999999999</v>
      </c>
      <c r="AG434" s="14">
        <f>IF(Tabela53[[#This Row],[HT_Goals_H]]&lt;Tabela53[[#This Row],[HT_Goals_A]],Tabela53[[#This Row],[HT_Odds_H]]-1,-1)</f>
        <v>-1</v>
      </c>
      <c r="AH43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4" s="13">
        <f>IF(AND(Tabela53[[#This Row],[Odd_real_HHT]]&gt;2.5,Tabela53[[#This Row],[Odd_real_HHT]]&lt;3.3,Tabela53[[#This Row],[xpPT_H_HT]]&gt;1.39,Tabela53[[#This Row],[xpPT_H_HT]]&lt;1.59),1,0)</f>
        <v>0</v>
      </c>
      <c r="AJ434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34" s="28">
        <f>IF(Tabela53[[#This Row],[Método 1]]=1,0,IF(Tabela53[[#This Row],[dif_xp_H_A]]&lt;=0.354,1,IF(Tabela53[[#This Row],[dif_xp_H_A]]&gt;=0.499,1,0)))</f>
        <v>1</v>
      </c>
      <c r="AL43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4" s="29">
        <f>IF(AND(Tabela53[[#This Row],[dif_xp_H_A]]&gt;0.354,(Tabela53[[#This Row],[dif_xp_H_A]]&lt;0.499)),1,0)</f>
        <v>0</v>
      </c>
    </row>
    <row r="435" spans="1:39" x14ac:dyDescent="0.3">
      <c r="A435" s="25">
        <v>304</v>
      </c>
      <c r="B435" s="26">
        <v>1588886</v>
      </c>
      <c r="C435" s="13" t="s">
        <v>14</v>
      </c>
      <c r="D435" s="13" t="s">
        <v>56</v>
      </c>
      <c r="E435" s="27">
        <v>44843.666666666657</v>
      </c>
      <c r="F435" s="13">
        <v>31</v>
      </c>
      <c r="G435" s="13" t="s">
        <v>28</v>
      </c>
      <c r="H435" s="13" t="s">
        <v>18</v>
      </c>
      <c r="I435" s="13" t="str">
        <f>IF(Tabela53[[#This Row],[HT_Goals_A]]&lt;Tabela53[[#This Row],[HT_Goals_H]],"H",IF(Tabela53[[#This Row],[HT_Goals_A]]=Tabela53[[#This Row],[HT_Goals_H]],"D","A"))</f>
        <v>D</v>
      </c>
      <c r="J435" s="13">
        <v>0</v>
      </c>
      <c r="K435" s="13">
        <v>0</v>
      </c>
      <c r="L435" s="13">
        <v>0</v>
      </c>
      <c r="M435" s="13">
        <v>2.5</v>
      </c>
      <c r="N435" s="13">
        <v>1.95</v>
      </c>
      <c r="O435" s="13">
        <v>4.5</v>
      </c>
      <c r="P435" s="4">
        <f>((1/'Método 3'!$M435)+(1/'Método 3'!$N435)+(1/'Método 3'!$O435)-1)</f>
        <v>0.13504273504273501</v>
      </c>
      <c r="Q435" s="4">
        <f>'Método 3'!$M435*(1+'Método 3'!$P435)</f>
        <v>2.8376068376068373</v>
      </c>
      <c r="R435" s="4">
        <f>'Método 3'!$N435*(1+'Método 3'!$P435)</f>
        <v>2.2133333333333334</v>
      </c>
      <c r="S435" s="4">
        <f>'Método 3'!$O435*(1+'Método 3'!$P435)</f>
        <v>5.1076923076923073</v>
      </c>
      <c r="T435" s="4">
        <f>IF('Método 3'!$J435&gt;'Método 3'!$K435,3,IF('Método 3'!$K435='Método 3'!$J435,1,0))</f>
        <v>1</v>
      </c>
      <c r="U435" s="4">
        <f>IF('Método 3'!$J435&lt;'Método 3'!$K435,3,IF('Método 3'!$K435='Método 3'!$J435,1,0))</f>
        <v>1</v>
      </c>
      <c r="V435" s="4">
        <f>(1/'Método 3'!$Q435)*3+(1/'Método 3'!$R435)*1</f>
        <v>1.5090361445783136</v>
      </c>
      <c r="W435" s="4">
        <f>(1/'Método 3'!$S435)*3+(1/'Método 3'!$R435)*1</f>
        <v>1.0391566265060241</v>
      </c>
      <c r="X435" s="4">
        <f>COUNTIF($G$1:G434,G435)+1</f>
        <v>22</v>
      </c>
      <c r="Y435" s="4">
        <f>COUNTIF($H$1:H434,H435)+1</f>
        <v>22</v>
      </c>
      <c r="Z435" s="2">
        <f>IFERROR(AVERAGEIFS($T$1:T434,$G$1:G434,G435,$X$1:X434,"&gt;="&amp;(X435-5)),"")</f>
        <v>1.4</v>
      </c>
      <c r="AA435" s="2">
        <f>IFERROR(AVERAGEIFS($U$1:U434,$H$1:H434,H435,$Y$1:Y434,"&gt;="&amp;(Y435-5)),"")</f>
        <v>0.8</v>
      </c>
      <c r="AB435" s="2">
        <f>IFERROR(AVERAGEIFS($V$1:V434,$J$1:J434,J435,$Z$1:Z434,"&gt;="&amp;(Z435-5)),"")</f>
        <v>1.3985596275743482</v>
      </c>
      <c r="AC435" s="2">
        <f>IFERROR(AVERAGEIFS($W$1:W434,$K$1:K434,K435,$AA$1:AA434,"&gt;="&amp;(AA435-5)),"")</f>
        <v>1.0937003439785047</v>
      </c>
      <c r="AD435" s="13">
        <f>Tabela53[[#This Row],[md_exPT_H_6]]-Tabela53[[#This Row],[md_exPT_A_6]]</f>
        <v>0.30485928359584347</v>
      </c>
      <c r="AE435" s="14">
        <f>IF(Tabela53[[#This Row],[HT_Goals_H]]&gt;Tabela53[[#This Row],[HT_Goals_A]],Tabela53[[#This Row],[HT_Odds_H]]-1,-1)</f>
        <v>-1</v>
      </c>
      <c r="AF435" s="14">
        <f>IF(Tabela53[[#This Row],[HT_Goals_H]]=Tabela53[[#This Row],[HT_Goals_A]],Tabela53[[#This Row],[HT_Odds_H]]-1,-1)</f>
        <v>1.5</v>
      </c>
      <c r="AG435" s="14">
        <f>IF(Tabela53[[#This Row],[HT_Goals_H]]&lt;Tabela53[[#This Row],[HT_Goals_A]],Tabela53[[#This Row],[HT_Odds_H]]-1,-1)</f>
        <v>-1</v>
      </c>
      <c r="AH43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35" s="13">
        <f>IF(AND(Tabela53[[#This Row],[Odd_real_HHT]]&gt;2.5,Tabela53[[#This Row],[Odd_real_HHT]]&lt;3.3,Tabela53[[#This Row],[xpPT_H_HT]]&gt;1.39,Tabela53[[#This Row],[xpPT_H_HT]]&lt;1.59),1,0)</f>
        <v>1</v>
      </c>
      <c r="AJ43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35" s="28">
        <f>IF(Tabela53[[#This Row],[Método 1]]=1,0,IF(Tabela53[[#This Row],[dif_xp_H_A]]&lt;=0.354,1,IF(Tabela53[[#This Row],[dif_xp_H_A]]&gt;=0.499,1,0)))</f>
        <v>0</v>
      </c>
      <c r="AL43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5" s="29">
        <f>IF(AND(Tabela53[[#This Row],[dif_xp_H_A]]&gt;0.354,(Tabela53[[#This Row],[dif_xp_H_A]]&lt;0.499)),1,0)</f>
        <v>0</v>
      </c>
    </row>
    <row r="436" spans="1:39" x14ac:dyDescent="0.3">
      <c r="A436" s="25">
        <v>305</v>
      </c>
      <c r="B436" s="26">
        <v>1588893</v>
      </c>
      <c r="C436" s="13" t="s">
        <v>14</v>
      </c>
      <c r="D436" s="13" t="s">
        <v>56</v>
      </c>
      <c r="E436" s="27">
        <v>44843.75</v>
      </c>
      <c r="F436" s="13">
        <v>31</v>
      </c>
      <c r="G436" s="13" t="s">
        <v>33</v>
      </c>
      <c r="H436" s="13" t="s">
        <v>19</v>
      </c>
      <c r="I436" s="13" t="str">
        <f>IF(Tabela53[[#This Row],[HT_Goals_A]]&lt;Tabela53[[#This Row],[HT_Goals_H]],"H",IF(Tabela53[[#This Row],[HT_Goals_A]]=Tabela53[[#This Row],[HT_Goals_H]],"D","A"))</f>
        <v>D</v>
      </c>
      <c r="J436" s="13">
        <v>1</v>
      </c>
      <c r="K436" s="13">
        <v>1</v>
      </c>
      <c r="L436" s="13">
        <v>2</v>
      </c>
      <c r="M436" s="13">
        <v>3.3</v>
      </c>
      <c r="N436" s="13">
        <v>1.88</v>
      </c>
      <c r="O436" s="13">
        <v>3.5</v>
      </c>
      <c r="P436" s="4">
        <f>((1/'Método 3'!$M436)+(1/'Método 3'!$N436)+(1/'Método 3'!$O436)-1)</f>
        <v>0.12065948236161006</v>
      </c>
      <c r="Q436" s="4">
        <f>'Método 3'!$M436*(1+'Método 3'!$P436)</f>
        <v>3.6981762917933132</v>
      </c>
      <c r="R436" s="4">
        <f>'Método 3'!$N436*(1+'Método 3'!$P436)</f>
        <v>2.1068398268398267</v>
      </c>
      <c r="S436" s="4">
        <f>'Método 3'!$O436*(1+'Método 3'!$P436)</f>
        <v>3.9223081882656352</v>
      </c>
      <c r="T436" s="4">
        <f>IF('Método 3'!$J436&gt;'Método 3'!$K436,3,IF('Método 3'!$K436='Método 3'!$J436,1,0))</f>
        <v>1</v>
      </c>
      <c r="U436" s="4">
        <f>IF('Método 3'!$J436&lt;'Método 3'!$K436,3,IF('Método 3'!$K436='Método 3'!$J436,1,0))</f>
        <v>1</v>
      </c>
      <c r="V436" s="4">
        <f>(1/'Método 3'!$Q436)*3+(1/'Método 3'!$R436)*1</f>
        <v>1.285855182049807</v>
      </c>
      <c r="W436" s="4">
        <f>(1/'Método 3'!$S436)*3+(1/'Método 3'!$R436)*1</f>
        <v>1.2395002876633519</v>
      </c>
      <c r="X436" s="4">
        <f>COUNTIF($G$1:G435,G436)+1</f>
        <v>22</v>
      </c>
      <c r="Y436" s="4">
        <f>COUNTIF($H$1:H435,H436)+1</f>
        <v>22</v>
      </c>
      <c r="Z436" s="2">
        <f>IFERROR(AVERAGEIFS($T$1:T435,$G$1:G435,G436,$X$1:X435,"&gt;="&amp;(X436-5)),"")</f>
        <v>1.8</v>
      </c>
      <c r="AA436" s="2">
        <f>IFERROR(AVERAGEIFS($U$1:U435,$H$1:H435,H436,$Y$1:Y435,"&gt;="&amp;(Y436-5)),"")</f>
        <v>0.4</v>
      </c>
      <c r="AB436" s="2">
        <f>IFERROR(AVERAGEIFS($V$1:V435,$J$1:J435,J436,$Z$1:Z435,"&gt;="&amp;(Z436-5)),"")</f>
        <v>1.4524919704694241</v>
      </c>
      <c r="AC436" s="2">
        <f>IFERROR(AVERAGEIFS($W$1:W435,$K$1:K435,K436,$AA$1:AA435,"&gt;="&amp;(AA436-5)),"")</f>
        <v>1.1367451608661256</v>
      </c>
      <c r="AD436" s="13">
        <f>Tabela53[[#This Row],[md_exPT_H_6]]-Tabela53[[#This Row],[md_exPT_A_6]]</f>
        <v>0.31574680960329848</v>
      </c>
      <c r="AE436" s="14">
        <f>IF(Tabela53[[#This Row],[HT_Goals_H]]&gt;Tabela53[[#This Row],[HT_Goals_A]],Tabela53[[#This Row],[HT_Odds_H]]-1,-1)</f>
        <v>-1</v>
      </c>
      <c r="AF436" s="14">
        <f>IF(Tabela53[[#This Row],[HT_Goals_H]]=Tabela53[[#This Row],[HT_Goals_A]],Tabela53[[#This Row],[HT_Odds_H]]-1,-1)</f>
        <v>2.2999999999999998</v>
      </c>
      <c r="AG436" s="14">
        <f>IF(Tabela53[[#This Row],[HT_Goals_H]]&lt;Tabela53[[#This Row],[HT_Goals_A]],Tabela53[[#This Row],[HT_Odds_H]]-1,-1)</f>
        <v>-1</v>
      </c>
      <c r="AH43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6" s="13">
        <f>IF(AND(Tabela53[[#This Row],[Odd_real_HHT]]&gt;2.5,Tabela53[[#This Row],[Odd_real_HHT]]&lt;3.3,Tabela53[[#This Row],[xpPT_H_HT]]&gt;1.39,Tabela53[[#This Row],[xpPT_H_HT]]&lt;1.59),1,0)</f>
        <v>0</v>
      </c>
      <c r="AJ436" s="28">
        <f>IF(AND(Tabela53[[#This Row],[Método_2]]=1,Tabela53[[#This Row],[Pontos_H_HT]]=1),(Tabela53[[#This Row],[HT_Odds_D]]-1),IF(AND(Tabela53[[#This Row],[Método_2]]=1,Tabela53[[#This Row],[Pontos_H_HT]]&lt;&gt;1),(-1),0))</f>
        <v>0.87999999999999989</v>
      </c>
      <c r="AK436" s="28">
        <f>IF(Tabela53[[#This Row],[Método 1]]=1,0,IF(Tabela53[[#This Row],[dif_xp_H_A]]&lt;=0.354,1,IF(Tabela53[[#This Row],[dif_xp_H_A]]&gt;=0.499,1,0)))</f>
        <v>1</v>
      </c>
      <c r="AL43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6" s="29">
        <f>IF(AND(Tabela53[[#This Row],[dif_xp_H_A]]&gt;0.354,(Tabela53[[#This Row],[dif_xp_H_A]]&lt;0.499)),1,0)</f>
        <v>0</v>
      </c>
    </row>
    <row r="437" spans="1:39" x14ac:dyDescent="0.3">
      <c r="A437" s="25">
        <v>306</v>
      </c>
      <c r="B437" s="26">
        <v>1588885</v>
      </c>
      <c r="C437" s="13" t="s">
        <v>14</v>
      </c>
      <c r="D437" s="13" t="s">
        <v>56</v>
      </c>
      <c r="E437" s="27">
        <v>44843.75</v>
      </c>
      <c r="F437" s="13">
        <v>31</v>
      </c>
      <c r="G437" s="13" t="s">
        <v>26</v>
      </c>
      <c r="H437" s="13" t="s">
        <v>17</v>
      </c>
      <c r="I437" s="13" t="str">
        <f>IF(Tabela53[[#This Row],[HT_Goals_A]]&lt;Tabela53[[#This Row],[HT_Goals_H]],"H",IF(Tabela53[[#This Row],[HT_Goals_A]]=Tabela53[[#This Row],[HT_Goals_H]],"D","A"))</f>
        <v>A</v>
      </c>
      <c r="J437" s="13">
        <v>0</v>
      </c>
      <c r="K437" s="13">
        <v>2</v>
      </c>
      <c r="L437" s="13">
        <v>2</v>
      </c>
      <c r="M437" s="13">
        <v>2.1</v>
      </c>
      <c r="N437" s="13">
        <v>2.15</v>
      </c>
      <c r="O437" s="13">
        <v>5.5</v>
      </c>
      <c r="P437" s="4">
        <f>((1/'Método 3'!$M437)+(1/'Método 3'!$N437)+(1/'Método 3'!$O437)-1)</f>
        <v>0.12312493707842553</v>
      </c>
      <c r="Q437" s="4">
        <f>'Método 3'!$M437*(1+'Método 3'!$P437)</f>
        <v>2.3585623678646939</v>
      </c>
      <c r="R437" s="4">
        <f>'Método 3'!$N437*(1+'Método 3'!$P437)</f>
        <v>2.4147186147186148</v>
      </c>
      <c r="S437" s="4">
        <f>'Método 3'!$O437*(1+'Método 3'!$P437)</f>
        <v>6.1771871539313405</v>
      </c>
      <c r="T437" s="4">
        <f>IF('Método 3'!$J437&gt;'Método 3'!$K437,3,IF('Método 3'!$K437='Método 3'!$J437,1,0))</f>
        <v>0</v>
      </c>
      <c r="U437" s="4">
        <f>IF('Método 3'!$J437&lt;'Método 3'!$K437,3,IF('Método 3'!$K437='Método 3'!$J437,1,0))</f>
        <v>3</v>
      </c>
      <c r="V437" s="4">
        <f>(1/'Método 3'!$Q437)*3+(1/'Método 3'!$R437)*1</f>
        <v>1.6860882036572247</v>
      </c>
      <c r="W437" s="4">
        <f>(1/'Método 3'!$S437)*3+(1/'Método 3'!$R437)*1</f>
        <v>0.89978486912871991</v>
      </c>
      <c r="X437" s="4">
        <f>COUNTIF($G$1:G436,G437)+1</f>
        <v>22</v>
      </c>
      <c r="Y437" s="4">
        <f>COUNTIF($H$1:H436,H437)+1</f>
        <v>22</v>
      </c>
      <c r="Z437" s="2">
        <f>IFERROR(AVERAGEIFS($T$1:T436,$G$1:G436,G437,$X$1:X436,"&gt;="&amp;(X437-5)),"")</f>
        <v>2.6</v>
      </c>
      <c r="AA437" s="2">
        <f>IFERROR(AVERAGEIFS($U$1:U436,$H$1:H436,H437,$Y$1:Y436,"&gt;="&amp;(Y437-5)),"")</f>
        <v>1.4</v>
      </c>
      <c r="AB437" s="2">
        <f>IFERROR(AVERAGEIFS($V$1:V436,$J$1:J436,J437,$Z$1:Z436,"&gt;="&amp;(Z437-5)),"")</f>
        <v>1.3991261738153942</v>
      </c>
      <c r="AC437" s="2">
        <f>IFERROR(AVERAGEIFS($W$1:W436,$K$1:K436,K437,$AA$1:AA436,"&gt;="&amp;(AA437-5)),"")</f>
        <v>1.1984938370762159</v>
      </c>
      <c r="AD437" s="13">
        <f>Tabela53[[#This Row],[md_exPT_H_6]]-Tabela53[[#This Row],[md_exPT_A_6]]</f>
        <v>0.20063233673917824</v>
      </c>
      <c r="AE437" s="14">
        <f>IF(Tabela53[[#This Row],[HT_Goals_H]]&gt;Tabela53[[#This Row],[HT_Goals_A]],Tabela53[[#This Row],[HT_Odds_H]]-1,-1)</f>
        <v>-1</v>
      </c>
      <c r="AF437" s="14">
        <f>IF(Tabela53[[#This Row],[HT_Goals_H]]=Tabela53[[#This Row],[HT_Goals_A]],Tabela53[[#This Row],[HT_Odds_H]]-1,-1)</f>
        <v>-1</v>
      </c>
      <c r="AG437" s="14">
        <f>IF(Tabela53[[#This Row],[HT_Goals_H]]&lt;Tabela53[[#This Row],[HT_Goals_A]],Tabela53[[#This Row],[HT_Odds_H]]-1,-1)</f>
        <v>1.1000000000000001</v>
      </c>
      <c r="AH43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7" s="13">
        <f>IF(AND(Tabela53[[#This Row],[Odd_real_HHT]]&gt;2.5,Tabela53[[#This Row],[Odd_real_HHT]]&lt;3.3,Tabela53[[#This Row],[xpPT_H_HT]]&gt;1.39,Tabela53[[#This Row],[xpPT_H_HT]]&lt;1.59),1,0)</f>
        <v>0</v>
      </c>
      <c r="AJ43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37" s="28">
        <f>IF(Tabela53[[#This Row],[Método 1]]=1,0,IF(Tabela53[[#This Row],[dif_xp_H_A]]&lt;=0.354,1,IF(Tabela53[[#This Row],[dif_xp_H_A]]&gt;=0.499,1,0)))</f>
        <v>1</v>
      </c>
      <c r="AL43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7" s="29">
        <f>IF(AND(Tabela53[[#This Row],[dif_xp_H_A]]&gt;0.354,(Tabela53[[#This Row],[dif_xp_H_A]]&lt;0.499)),1,0)</f>
        <v>0</v>
      </c>
    </row>
    <row r="438" spans="1:39" x14ac:dyDescent="0.3">
      <c r="A438" s="25">
        <v>307</v>
      </c>
      <c r="B438" s="26">
        <v>1588884</v>
      </c>
      <c r="C438" s="13" t="s">
        <v>14</v>
      </c>
      <c r="D438" s="13" t="s">
        <v>56</v>
      </c>
      <c r="E438" s="27">
        <v>44843.75</v>
      </c>
      <c r="F438" s="13">
        <v>31</v>
      </c>
      <c r="G438" s="13" t="s">
        <v>22</v>
      </c>
      <c r="H438" s="13" t="s">
        <v>58</v>
      </c>
      <c r="I438" s="13" t="str">
        <f>IF(Tabela53[[#This Row],[HT_Goals_A]]&lt;Tabela53[[#This Row],[HT_Goals_H]],"H",IF(Tabela53[[#This Row],[HT_Goals_A]]=Tabela53[[#This Row],[HT_Goals_H]],"D","A"))</f>
        <v>D</v>
      </c>
      <c r="J438" s="13">
        <v>0</v>
      </c>
      <c r="K438" s="13">
        <v>0</v>
      </c>
      <c r="L438" s="13">
        <v>0</v>
      </c>
      <c r="M438" s="13">
        <v>1.95</v>
      </c>
      <c r="N438" s="13">
        <v>2.25</v>
      </c>
      <c r="O438" s="13">
        <v>6</v>
      </c>
      <c r="P438" s="4">
        <f>((1/'Método 3'!$M438)+(1/'Método 3'!$N438)+(1/'Método 3'!$O438)-1)</f>
        <v>0.12393162393162394</v>
      </c>
      <c r="Q438" s="4">
        <f>'Método 3'!$M438*(1+'Método 3'!$P438)</f>
        <v>2.1916666666666664</v>
      </c>
      <c r="R438" s="4">
        <f>'Método 3'!$N438*(1+'Método 3'!$P438)</f>
        <v>2.5288461538461537</v>
      </c>
      <c r="S438" s="4">
        <f>'Método 3'!$O438*(1+'Método 3'!$P438)</f>
        <v>6.7435897435897436</v>
      </c>
      <c r="T438" s="4">
        <f>IF('Método 3'!$J438&gt;'Método 3'!$K438,3,IF('Método 3'!$K438='Método 3'!$J438,1,0))</f>
        <v>1</v>
      </c>
      <c r="U438" s="4">
        <f>IF('Método 3'!$J438&lt;'Método 3'!$K438,3,IF('Método 3'!$K438='Método 3'!$J438,1,0))</f>
        <v>1</v>
      </c>
      <c r="V438" s="4">
        <f>(1/'Método 3'!$Q438)*3+(1/'Método 3'!$R438)*1</f>
        <v>1.7642585551330801</v>
      </c>
      <c r="W438" s="4">
        <f>(1/'Método 3'!$S438)*3+(1/'Método 3'!$R438)*1</f>
        <v>0.84030418250950567</v>
      </c>
      <c r="X438" s="4">
        <f>COUNTIF($G$1:G437,G438)+1</f>
        <v>22</v>
      </c>
      <c r="Y438" s="4">
        <f>COUNTIF($H$1:H437,H438)+1</f>
        <v>15</v>
      </c>
      <c r="Z438" s="2">
        <f>IFERROR(AVERAGEIFS($T$1:T437,$G$1:G437,G438,$X$1:X437,"&gt;="&amp;(X438-5)),"")</f>
        <v>1.8</v>
      </c>
      <c r="AA438" s="2">
        <f>IFERROR(AVERAGEIFS($U$1:U437,$H$1:H437,H438,$Y$1:Y437,"&gt;="&amp;(Y438-5)),"")</f>
        <v>1</v>
      </c>
      <c r="AB438" s="2">
        <f>IFERROR(AVERAGEIFS($V$1:V437,$J$1:J437,J438,$Z$1:Z437,"&gt;="&amp;(Z438-5)),"")</f>
        <v>1.4005902658043832</v>
      </c>
      <c r="AC438" s="2">
        <f>IFERROR(AVERAGEIFS($W$1:W437,$K$1:K437,K438,$AA$1:AA437,"&gt;="&amp;(AA438-5)),"")</f>
        <v>1.0934897504747501</v>
      </c>
      <c r="AD438" s="13">
        <f>Tabela53[[#This Row],[md_exPT_H_6]]-Tabela53[[#This Row],[md_exPT_A_6]]</f>
        <v>0.30710051532963312</v>
      </c>
      <c r="AE438" s="14">
        <f>IF(Tabela53[[#This Row],[HT_Goals_H]]&gt;Tabela53[[#This Row],[HT_Goals_A]],Tabela53[[#This Row],[HT_Odds_H]]-1,-1)</f>
        <v>-1</v>
      </c>
      <c r="AF438" s="14">
        <f>IF(Tabela53[[#This Row],[HT_Goals_H]]=Tabela53[[#This Row],[HT_Goals_A]],Tabela53[[#This Row],[HT_Odds_H]]-1,-1)</f>
        <v>0.95</v>
      </c>
      <c r="AG438" s="14">
        <f>IF(Tabela53[[#This Row],[HT_Goals_H]]&lt;Tabela53[[#This Row],[HT_Goals_A]],Tabela53[[#This Row],[HT_Odds_H]]-1,-1)</f>
        <v>-1</v>
      </c>
      <c r="AH43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8" s="13">
        <f>IF(AND(Tabela53[[#This Row],[Odd_real_HHT]]&gt;2.5,Tabela53[[#This Row],[Odd_real_HHT]]&lt;3.3,Tabela53[[#This Row],[xpPT_H_HT]]&gt;1.39,Tabela53[[#This Row],[xpPT_H_HT]]&lt;1.59),1,0)</f>
        <v>0</v>
      </c>
      <c r="AJ438" s="28">
        <f>IF(AND(Tabela53[[#This Row],[Método_2]]=1,Tabela53[[#This Row],[Pontos_H_HT]]=1),(Tabela53[[#This Row],[HT_Odds_D]]-1),IF(AND(Tabela53[[#This Row],[Método_2]]=1,Tabela53[[#This Row],[Pontos_H_HT]]&lt;&gt;1),(-1),0))</f>
        <v>1.25</v>
      </c>
      <c r="AK438" s="28">
        <f>IF(Tabela53[[#This Row],[Método 1]]=1,0,IF(Tabela53[[#This Row],[dif_xp_H_A]]&lt;=0.354,1,IF(Tabela53[[#This Row],[dif_xp_H_A]]&gt;=0.499,1,0)))</f>
        <v>1</v>
      </c>
      <c r="AL43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8" s="29">
        <f>IF(AND(Tabela53[[#This Row],[dif_xp_H_A]]&gt;0.354,(Tabela53[[#This Row],[dif_xp_H_A]]&lt;0.499)),1,0)</f>
        <v>0</v>
      </c>
    </row>
    <row r="439" spans="1:39" x14ac:dyDescent="0.3">
      <c r="A439" s="25">
        <v>308</v>
      </c>
      <c r="B439" s="26">
        <v>1588891</v>
      </c>
      <c r="C439" s="13" t="s">
        <v>14</v>
      </c>
      <c r="D439" s="13" t="s">
        <v>56</v>
      </c>
      <c r="E439" s="27">
        <v>44844.770833333343</v>
      </c>
      <c r="F439" s="13">
        <v>31</v>
      </c>
      <c r="G439" s="13" t="s">
        <v>57</v>
      </c>
      <c r="H439" s="13" t="s">
        <v>16</v>
      </c>
      <c r="I439" s="13" t="str">
        <f>IF(Tabela53[[#This Row],[HT_Goals_A]]&lt;Tabela53[[#This Row],[HT_Goals_H]],"H",IF(Tabela53[[#This Row],[HT_Goals_A]]=Tabela53[[#This Row],[HT_Goals_H]],"D","A"))</f>
        <v>D</v>
      </c>
      <c r="J439" s="13">
        <v>0</v>
      </c>
      <c r="K439" s="13">
        <v>0</v>
      </c>
      <c r="L439" s="13">
        <v>0</v>
      </c>
      <c r="M439" s="13">
        <v>5.4</v>
      </c>
      <c r="N439" s="13">
        <v>2.16</v>
      </c>
      <c r="O439" s="13">
        <v>2.31</v>
      </c>
      <c r="P439" s="4">
        <f>((1/'Método 3'!$M439)+(1/'Método 3'!$N439)+(1/'Método 3'!$O439)-1)</f>
        <v>8.1048581048581037E-2</v>
      </c>
      <c r="Q439" s="4">
        <f>'Método 3'!$M439*(1+'Método 3'!$P439)</f>
        <v>5.837662337662338</v>
      </c>
      <c r="R439" s="4">
        <f>'Método 3'!$N439*(1+'Método 3'!$P439)</f>
        <v>2.3350649350649353</v>
      </c>
      <c r="S439" s="4">
        <f>'Método 3'!$O439*(1+'Método 3'!$P439)</f>
        <v>2.4972222222222222</v>
      </c>
      <c r="T439" s="4">
        <f>IF('Método 3'!$J439&gt;'Método 3'!$K439,3,IF('Método 3'!$K439='Método 3'!$J439,1,0))</f>
        <v>1</v>
      </c>
      <c r="U439" s="4">
        <f>IF('Método 3'!$J439&lt;'Método 3'!$K439,3,IF('Método 3'!$K439='Método 3'!$J439,1,0))</f>
        <v>1</v>
      </c>
      <c r="V439" s="4">
        <f>(1/'Método 3'!$Q439)*3+(1/'Método 3'!$R439)*1</f>
        <v>0.94215795328142371</v>
      </c>
      <c r="W439" s="4">
        <f>(1/'Método 3'!$S439)*3+(1/'Método 3'!$R439)*1</f>
        <v>1.6295884315906564</v>
      </c>
      <c r="X439" s="4">
        <f>COUNTIF($G$1:G438,G439)+1</f>
        <v>16</v>
      </c>
      <c r="Y439" s="4">
        <f>COUNTIF($H$1:H438,H439)+1</f>
        <v>23</v>
      </c>
      <c r="Z439" s="2">
        <f>IFERROR(AVERAGEIFS($T$1:T438,$G$1:G438,G439,$X$1:X438,"&gt;="&amp;(X439-5)),"")</f>
        <v>0.8</v>
      </c>
      <c r="AA439" s="2">
        <f>IFERROR(AVERAGEIFS($U$1:U438,$H$1:H438,H439,$Y$1:Y438,"&gt;="&amp;(Y439-5)),"")</f>
        <v>1.2</v>
      </c>
      <c r="AB439" s="2">
        <f>IFERROR(AVERAGEIFS($V$1:V438,$J$1:J438,J439,$Z$1:Z438,"&gt;="&amp;(Z439-5)),"")</f>
        <v>1.4024362977299096</v>
      </c>
      <c r="AC439" s="2">
        <f>IFERROR(AVERAGEIFS($W$1:W438,$K$1:K438,K439,$AA$1:AA438,"&gt;="&amp;(AA439-5)),"")</f>
        <v>1.0925159598287297</v>
      </c>
      <c r="AD439" s="13">
        <f>Tabela53[[#This Row],[md_exPT_H_6]]-Tabela53[[#This Row],[md_exPT_A_6]]</f>
        <v>0.3099203379011799</v>
      </c>
      <c r="AE439" s="14">
        <f>IF(Tabela53[[#This Row],[HT_Goals_H]]&gt;Tabela53[[#This Row],[HT_Goals_A]],Tabela53[[#This Row],[HT_Odds_H]]-1,-1)</f>
        <v>-1</v>
      </c>
      <c r="AF439" s="14">
        <f>IF(Tabela53[[#This Row],[HT_Goals_H]]=Tabela53[[#This Row],[HT_Goals_A]],Tabela53[[#This Row],[HT_Odds_H]]-1,-1)</f>
        <v>4.4000000000000004</v>
      </c>
      <c r="AG439" s="14">
        <f>IF(Tabela53[[#This Row],[HT_Goals_H]]&lt;Tabela53[[#This Row],[HT_Goals_A]],Tabela53[[#This Row],[HT_Odds_H]]-1,-1)</f>
        <v>-1</v>
      </c>
      <c r="AH43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39" s="13">
        <f>IF(AND(Tabela53[[#This Row],[Odd_real_HHT]]&gt;2.5,Tabela53[[#This Row],[Odd_real_HHT]]&lt;3.3,Tabela53[[#This Row],[xpPT_H_HT]]&gt;1.39,Tabela53[[#This Row],[xpPT_H_HT]]&lt;1.59),1,0)</f>
        <v>0</v>
      </c>
      <c r="AJ439" s="28">
        <f>IF(AND(Tabela53[[#This Row],[Método_2]]=1,Tabela53[[#This Row],[Pontos_H_HT]]=1),(Tabela53[[#This Row],[HT_Odds_D]]-1),IF(AND(Tabela53[[#This Row],[Método_2]]=1,Tabela53[[#This Row],[Pontos_H_HT]]&lt;&gt;1),(-1),0))</f>
        <v>1.1600000000000001</v>
      </c>
      <c r="AK439" s="28">
        <f>IF(Tabela53[[#This Row],[Método 1]]=1,0,IF(Tabela53[[#This Row],[dif_xp_H_A]]&lt;=0.354,1,IF(Tabela53[[#This Row],[dif_xp_H_A]]&gt;=0.499,1,0)))</f>
        <v>1</v>
      </c>
      <c r="AL43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39" s="29">
        <f>IF(AND(Tabela53[[#This Row],[dif_xp_H_A]]&gt;0.354,(Tabela53[[#This Row],[dif_xp_H_A]]&lt;0.499)),1,0)</f>
        <v>0</v>
      </c>
    </row>
    <row r="440" spans="1:39" x14ac:dyDescent="0.3">
      <c r="A440" s="25">
        <v>309</v>
      </c>
      <c r="B440" s="26">
        <v>1588888</v>
      </c>
      <c r="C440" s="13" t="s">
        <v>14</v>
      </c>
      <c r="D440" s="13" t="s">
        <v>56</v>
      </c>
      <c r="E440" s="27">
        <v>44844.833333333343</v>
      </c>
      <c r="F440" s="13">
        <v>31</v>
      </c>
      <c r="G440" s="13" t="s">
        <v>31</v>
      </c>
      <c r="H440" s="13" t="s">
        <v>60</v>
      </c>
      <c r="I440" s="13" t="str">
        <f>IF(Tabela53[[#This Row],[HT_Goals_A]]&lt;Tabela53[[#This Row],[HT_Goals_H]],"H",IF(Tabela53[[#This Row],[HT_Goals_A]]=Tabela53[[#This Row],[HT_Goals_H]],"D","A"))</f>
        <v>H</v>
      </c>
      <c r="J440" s="13">
        <v>1</v>
      </c>
      <c r="K440" s="13">
        <v>0</v>
      </c>
      <c r="L440" s="13">
        <v>1</v>
      </c>
      <c r="M440" s="13">
        <v>2.1</v>
      </c>
      <c r="N440" s="13">
        <v>2.25</v>
      </c>
      <c r="O440" s="13">
        <v>6.5</v>
      </c>
      <c r="P440" s="4">
        <f>((1/'Método 3'!$M440)+(1/'Método 3'!$N440)+(1/'Método 3'!$O440)-1)</f>
        <v>7.4481074481074439E-2</v>
      </c>
      <c r="Q440" s="4">
        <f>'Método 3'!$M440*(1+'Método 3'!$P440)</f>
        <v>2.2564102564102564</v>
      </c>
      <c r="R440" s="4">
        <f>'Método 3'!$N440*(1+'Método 3'!$P440)</f>
        <v>2.4175824175824174</v>
      </c>
      <c r="S440" s="4">
        <f>'Método 3'!$O440*(1+'Método 3'!$P440)</f>
        <v>6.9841269841269842</v>
      </c>
      <c r="T440" s="4">
        <f>IF('Método 3'!$J440&gt;'Método 3'!$K440,3,IF('Método 3'!$K440='Método 3'!$J440,1,0))</f>
        <v>3</v>
      </c>
      <c r="U440" s="4">
        <f>IF('Método 3'!$J440&lt;'Método 3'!$K440,3,IF('Método 3'!$K440='Método 3'!$J440,1,0))</f>
        <v>0</v>
      </c>
      <c r="V440" s="4">
        <f>(1/'Método 3'!$Q440)*3+(1/'Método 3'!$R440)*1</f>
        <v>1.7431818181818182</v>
      </c>
      <c r="W440" s="4">
        <f>(1/'Método 3'!$S440)*3+(1/'Método 3'!$R440)*1</f>
        <v>0.84318181818181825</v>
      </c>
      <c r="X440" s="4">
        <f>COUNTIF($G$1:G439,G440)+1</f>
        <v>23</v>
      </c>
      <c r="Y440" s="4">
        <f>COUNTIF($H$1:H439,H440)+1</f>
        <v>16</v>
      </c>
      <c r="Z440" s="2">
        <f>IFERROR(AVERAGEIFS($T$1:T439,$G$1:G439,G440,$X$1:X439,"&gt;="&amp;(X440-5)),"")</f>
        <v>2</v>
      </c>
      <c r="AA440" s="2">
        <f>IFERROR(AVERAGEIFS($U$1:U439,$H$1:H439,H440,$Y$1:Y439,"&gt;="&amp;(Y440-5)),"")</f>
        <v>0.2</v>
      </c>
      <c r="AB440" s="2">
        <f>IFERROR(AVERAGEIFS($V$1:V439,$J$1:J439,J440,$Z$1:Z439,"&gt;="&amp;(Z440-5)),"")</f>
        <v>1.4514373072515785</v>
      </c>
      <c r="AC440" s="2">
        <f>IFERROR(AVERAGEIFS($W$1:W439,$K$1:K439,K440,$AA$1:AA439,"&gt;="&amp;(AA440-5)),"")</f>
        <v>1.0945737087626835</v>
      </c>
      <c r="AD440" s="13">
        <f>Tabela53[[#This Row],[md_exPT_H_6]]-Tabela53[[#This Row],[md_exPT_A_6]]</f>
        <v>0.35686359848889504</v>
      </c>
      <c r="AE440" s="14">
        <f>IF(Tabela53[[#This Row],[HT_Goals_H]]&gt;Tabela53[[#This Row],[HT_Goals_A]],Tabela53[[#This Row],[HT_Odds_H]]-1,-1)</f>
        <v>1.1000000000000001</v>
      </c>
      <c r="AF440" s="14">
        <f>IF(Tabela53[[#This Row],[HT_Goals_H]]=Tabela53[[#This Row],[HT_Goals_A]],Tabela53[[#This Row],[HT_Odds_H]]-1,-1)</f>
        <v>-1</v>
      </c>
      <c r="AG440" s="14">
        <f>IF(Tabela53[[#This Row],[HT_Goals_H]]&lt;Tabela53[[#This Row],[HT_Goals_A]],Tabela53[[#This Row],[HT_Odds_H]]-1,-1)</f>
        <v>-1</v>
      </c>
      <c r="AH44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0" s="13">
        <f>IF(AND(Tabela53[[#This Row],[Odd_real_HHT]]&gt;2.5,Tabela53[[#This Row],[Odd_real_HHT]]&lt;3.3,Tabela53[[#This Row],[xpPT_H_HT]]&gt;1.39,Tabela53[[#This Row],[xpPT_H_HT]]&lt;1.59),1,0)</f>
        <v>0</v>
      </c>
      <c r="AJ44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0" s="28">
        <f>IF(Tabela53[[#This Row],[Método 1]]=1,0,IF(Tabela53[[#This Row],[dif_xp_H_A]]&lt;=0.354,1,IF(Tabela53[[#This Row],[dif_xp_H_A]]&gt;=0.499,1,0)))</f>
        <v>0</v>
      </c>
      <c r="AL440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440" s="29">
        <f>IF(AND(Tabela53[[#This Row],[dif_xp_H_A]]&gt;0.354,(Tabela53[[#This Row],[dif_xp_H_A]]&lt;0.499)),1,0)</f>
        <v>1</v>
      </c>
    </row>
    <row r="441" spans="1:39" x14ac:dyDescent="0.3">
      <c r="A441" s="25">
        <v>310</v>
      </c>
      <c r="B441" s="26">
        <v>1588894</v>
      </c>
      <c r="C441" s="13" t="s">
        <v>14</v>
      </c>
      <c r="D441" s="13" t="s">
        <v>56</v>
      </c>
      <c r="E441" s="27">
        <v>44849.854166666657</v>
      </c>
      <c r="F441" s="13">
        <v>32</v>
      </c>
      <c r="G441" s="13" t="s">
        <v>17</v>
      </c>
      <c r="H441" s="13" t="s">
        <v>21</v>
      </c>
      <c r="I441" s="13" t="str">
        <f>IF(Tabela53[[#This Row],[HT_Goals_A]]&lt;Tabela53[[#This Row],[HT_Goals_H]],"H",IF(Tabela53[[#This Row],[HT_Goals_A]]=Tabela53[[#This Row],[HT_Goals_H]],"D","A"))</f>
        <v>A</v>
      </c>
      <c r="J441" s="13">
        <v>0</v>
      </c>
      <c r="K441" s="13">
        <v>1</v>
      </c>
      <c r="L441" s="13">
        <v>1</v>
      </c>
      <c r="M441" s="13">
        <v>2.8</v>
      </c>
      <c r="N441" s="13">
        <v>1.95</v>
      </c>
      <c r="O441" s="13">
        <v>3.9</v>
      </c>
      <c r="P441" s="4">
        <f>((1/'Método 3'!$M441)+(1/'Método 3'!$N441)+(1/'Método 3'!$O441)-1)</f>
        <v>0.12637362637362637</v>
      </c>
      <c r="Q441" s="4">
        <f>'Método 3'!$M441*(1+'Método 3'!$P441)</f>
        <v>3.1538461538461537</v>
      </c>
      <c r="R441" s="4">
        <f>'Método 3'!$N441*(1+'Método 3'!$P441)</f>
        <v>2.1964285714285712</v>
      </c>
      <c r="S441" s="4">
        <f>'Método 3'!$O441*(1+'Método 3'!$P441)</f>
        <v>4.3928571428571423</v>
      </c>
      <c r="T441" s="4">
        <f>IF('Método 3'!$J441&gt;'Método 3'!$K441,3,IF('Método 3'!$K441='Método 3'!$J441,1,0))</f>
        <v>0</v>
      </c>
      <c r="U441" s="4">
        <f>IF('Método 3'!$J441&lt;'Método 3'!$K441,3,IF('Método 3'!$K441='Método 3'!$J441,1,0))</f>
        <v>3</v>
      </c>
      <c r="V441" s="4">
        <f>(1/'Método 3'!$Q441)*3+(1/'Método 3'!$R441)*1</f>
        <v>1.4065040650406504</v>
      </c>
      <c r="W441" s="4">
        <f>(1/'Método 3'!$S441)*3+(1/'Método 3'!$R441)*1</f>
        <v>1.1382113821138211</v>
      </c>
      <c r="X441" s="4">
        <f>COUNTIF($G$1:G440,G441)+1</f>
        <v>23</v>
      </c>
      <c r="Y441" s="4">
        <f>COUNTIF($H$1:H440,H441)+1</f>
        <v>24</v>
      </c>
      <c r="Z441" s="2">
        <f>IFERROR(AVERAGEIFS($T$1:T440,$G$1:G440,G441,$X$1:X440,"&gt;="&amp;(X441-5)),"")</f>
        <v>1.8</v>
      </c>
      <c r="AA441" s="2">
        <f>IFERROR(AVERAGEIFS($U$1:U440,$H$1:H440,H441,$Y$1:Y440,"&gt;="&amp;(Y441-5)),"")</f>
        <v>2.4</v>
      </c>
      <c r="AB441" s="2">
        <f>IFERROR(AVERAGEIFS($V$1:V440,$J$1:J440,J441,$Z$1:Z440,"&gt;="&amp;(Z441-5)),"")</f>
        <v>1.4001116596266345</v>
      </c>
      <c r="AC441" s="2">
        <f>IFERROR(AVERAGEIFS($W$1:W440,$K$1:K440,K441,$AA$1:AA440,"&gt;="&amp;(AA441-5)),"")</f>
        <v>1.137547935294229</v>
      </c>
      <c r="AD441" s="13">
        <f>Tabela53[[#This Row],[md_exPT_H_6]]-Tabela53[[#This Row],[md_exPT_A_6]]</f>
        <v>0.26256372433240549</v>
      </c>
      <c r="AE441" s="14">
        <f>IF(Tabela53[[#This Row],[HT_Goals_H]]&gt;Tabela53[[#This Row],[HT_Goals_A]],Tabela53[[#This Row],[HT_Odds_H]]-1,-1)</f>
        <v>-1</v>
      </c>
      <c r="AF441" s="14">
        <f>IF(Tabela53[[#This Row],[HT_Goals_H]]=Tabela53[[#This Row],[HT_Goals_A]],Tabela53[[#This Row],[HT_Odds_H]]-1,-1)</f>
        <v>-1</v>
      </c>
      <c r="AG441" s="14">
        <f>IF(Tabela53[[#This Row],[HT_Goals_H]]&lt;Tabela53[[#This Row],[HT_Goals_A]],Tabela53[[#This Row],[HT_Odds_H]]-1,-1)</f>
        <v>1.7999999999999998</v>
      </c>
      <c r="AH44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41" s="13">
        <f>IF(AND(Tabela53[[#This Row],[Odd_real_HHT]]&gt;2.5,Tabela53[[#This Row],[Odd_real_HHT]]&lt;3.3,Tabela53[[#This Row],[xpPT_H_HT]]&gt;1.39,Tabela53[[#This Row],[xpPT_H_HT]]&lt;1.59),1,0)</f>
        <v>1</v>
      </c>
      <c r="AJ44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1" s="28">
        <f>IF(Tabela53[[#This Row],[Método 1]]=1,0,IF(Tabela53[[#This Row],[dif_xp_H_A]]&lt;=0.354,1,IF(Tabela53[[#This Row],[dif_xp_H_A]]&gt;=0.499,1,0)))</f>
        <v>0</v>
      </c>
      <c r="AL44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1" s="29">
        <f>IF(AND(Tabela53[[#This Row],[dif_xp_H_A]]&gt;0.354,(Tabela53[[#This Row],[dif_xp_H_A]]&lt;0.499)),1,0)</f>
        <v>0</v>
      </c>
    </row>
    <row r="442" spans="1:39" x14ac:dyDescent="0.3">
      <c r="A442" s="25">
        <v>311</v>
      </c>
      <c r="B442" s="26">
        <v>1588895</v>
      </c>
      <c r="C442" s="13" t="s">
        <v>14</v>
      </c>
      <c r="D442" s="13" t="s">
        <v>56</v>
      </c>
      <c r="E442" s="27">
        <v>44849.854166666657</v>
      </c>
      <c r="F442" s="13">
        <v>32</v>
      </c>
      <c r="G442" s="13" t="s">
        <v>23</v>
      </c>
      <c r="H442" s="13" t="s">
        <v>22</v>
      </c>
      <c r="I442" s="13" t="str">
        <f>IF(Tabela53[[#This Row],[HT_Goals_A]]&lt;Tabela53[[#This Row],[HT_Goals_H]],"H",IF(Tabela53[[#This Row],[HT_Goals_A]]=Tabela53[[#This Row],[HT_Goals_H]],"D","A"))</f>
        <v>H</v>
      </c>
      <c r="J442" s="13">
        <v>1</v>
      </c>
      <c r="K442" s="13">
        <v>0</v>
      </c>
      <c r="L442" s="13">
        <v>1</v>
      </c>
      <c r="M442" s="13">
        <v>2.65</v>
      </c>
      <c r="N442" s="13">
        <v>2.0499999999999998</v>
      </c>
      <c r="O442" s="13">
        <v>3.75</v>
      </c>
      <c r="P442" s="4">
        <f>((1/'Método 3'!$M442)+(1/'Método 3'!$N442)+(1/'Método 3'!$O442)-1)</f>
        <v>0.13183003528148496</v>
      </c>
      <c r="Q442" s="4">
        <f>'Método 3'!$M442*(1+'Método 3'!$P442)</f>
        <v>2.9993495934959351</v>
      </c>
      <c r="R442" s="4">
        <f>'Método 3'!$N442*(1+'Método 3'!$P442)</f>
        <v>2.3202515723270438</v>
      </c>
      <c r="S442" s="4">
        <f>'Método 3'!$O442*(1+'Método 3'!$P442)</f>
        <v>4.2443626323055685</v>
      </c>
      <c r="T442" s="4">
        <f>IF('Método 3'!$J442&gt;'Método 3'!$K442,3,IF('Método 3'!$K442='Método 3'!$J442,1,0))</f>
        <v>3</v>
      </c>
      <c r="U442" s="4">
        <f>IF('Método 3'!$J442&lt;'Método 3'!$K442,3,IF('Método 3'!$K442='Método 3'!$J442,1,0))</f>
        <v>0</v>
      </c>
      <c r="V442" s="4">
        <f>(1/'Método 3'!$Q442)*3+(1/'Método 3'!$R442)*1</f>
        <v>1.4312045972026457</v>
      </c>
      <c r="W442" s="4">
        <f>(1/'Método 3'!$S442)*3+(1/'Método 3'!$R442)*1</f>
        <v>1.1378076547761031</v>
      </c>
      <c r="X442" s="4">
        <f>COUNTIF($G$1:G441,G442)+1</f>
        <v>23</v>
      </c>
      <c r="Y442" s="4">
        <f>COUNTIF($H$1:H441,H442)+1</f>
        <v>23</v>
      </c>
      <c r="Z442" s="2">
        <f>IFERROR(AVERAGEIFS($T$1:T441,$G$1:G441,G442,$X$1:X441,"&gt;="&amp;(X442-5)),"")</f>
        <v>1</v>
      </c>
      <c r="AA442" s="2">
        <f>IFERROR(AVERAGEIFS($U$1:U441,$H$1:H441,H442,$Y$1:Y441,"&gt;="&amp;(Y442-5)),"")</f>
        <v>1.4</v>
      </c>
      <c r="AB442" s="2">
        <f>IFERROR(AVERAGEIFS($V$1:V441,$J$1:J441,J442,$Z$1:Z441,"&gt;="&amp;(Z442-5)),"")</f>
        <v>1.4532721783895044</v>
      </c>
      <c r="AC442" s="2">
        <f>IFERROR(AVERAGEIFS($W$1:W441,$K$1:K441,K442,$AA$1:AA441,"&gt;="&amp;(AA442-5)),"")</f>
        <v>1.0936141977299321</v>
      </c>
      <c r="AD442" s="13">
        <f>Tabela53[[#This Row],[md_exPT_H_6]]-Tabela53[[#This Row],[md_exPT_A_6]]</f>
        <v>0.35965798065957233</v>
      </c>
      <c r="AE442" s="14">
        <f>IF(Tabela53[[#This Row],[HT_Goals_H]]&gt;Tabela53[[#This Row],[HT_Goals_A]],Tabela53[[#This Row],[HT_Odds_H]]-1,-1)</f>
        <v>1.65</v>
      </c>
      <c r="AF442" s="14">
        <f>IF(Tabela53[[#This Row],[HT_Goals_H]]=Tabela53[[#This Row],[HT_Goals_A]],Tabela53[[#This Row],[HT_Odds_H]]-1,-1)</f>
        <v>-1</v>
      </c>
      <c r="AG442" s="14">
        <f>IF(Tabela53[[#This Row],[HT_Goals_H]]&lt;Tabela53[[#This Row],[HT_Goals_A]],Tabela53[[#This Row],[HT_Odds_H]]-1,-1)</f>
        <v>-1</v>
      </c>
      <c r="AH442" s="20">
        <f>IF(AND(Tabela53[[#This Row],[Método 1]]=1,Tabela53[[#This Row],[Pontos_H_HT]]=3),(Tabela53[[#This Row],[HT_Odds_H]]-1),IF(AND(Tabela53[[#This Row],[Método 1]]=1,Tabela53[[#This Row],[Pontos_H_HT]]&lt;&gt;3),(-1),0))</f>
        <v>1.65</v>
      </c>
      <c r="AI442" s="13">
        <f>IF(AND(Tabela53[[#This Row],[Odd_real_HHT]]&gt;2.5,Tabela53[[#This Row],[Odd_real_HHT]]&lt;3.3,Tabela53[[#This Row],[xpPT_H_HT]]&gt;1.39,Tabela53[[#This Row],[xpPT_H_HT]]&lt;1.59),1,0)</f>
        <v>1</v>
      </c>
      <c r="AJ44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2" s="28">
        <f>IF(Tabela53[[#This Row],[Método 1]]=1,0,IF(Tabela53[[#This Row],[dif_xp_H_A]]&lt;=0.354,1,IF(Tabela53[[#This Row],[dif_xp_H_A]]&gt;=0.499,1,0)))</f>
        <v>0</v>
      </c>
      <c r="AL442" s="29">
        <f>IF(AND(Tabela53[[#This Row],[Método_3]]=1,Tabela53[[#This Row],[Pontos_H_HT]]=3),(Tabela53[[#This Row],[HT_Odds_H]]-1),IF(AND(Tabela53[[#This Row],[Método_3]]=1,Tabela53[[#This Row],[Pontos_H_HT]]&lt;&gt;3),(-1),0))</f>
        <v>1.65</v>
      </c>
      <c r="AM442" s="29">
        <f>IF(AND(Tabela53[[#This Row],[dif_xp_H_A]]&gt;0.354,(Tabela53[[#This Row],[dif_xp_H_A]]&lt;0.499)),1,0)</f>
        <v>1</v>
      </c>
    </row>
    <row r="443" spans="1:39" x14ac:dyDescent="0.3">
      <c r="A443" s="25">
        <v>312</v>
      </c>
      <c r="B443" s="26">
        <v>1588900</v>
      </c>
      <c r="C443" s="13" t="s">
        <v>14</v>
      </c>
      <c r="D443" s="13" t="s">
        <v>56</v>
      </c>
      <c r="E443" s="27">
        <v>44850.666666666657</v>
      </c>
      <c r="F443" s="13">
        <v>32</v>
      </c>
      <c r="G443" s="13" t="s">
        <v>58</v>
      </c>
      <c r="H443" s="13" t="s">
        <v>27</v>
      </c>
      <c r="I443" s="13" t="str">
        <f>IF(Tabela53[[#This Row],[HT_Goals_A]]&lt;Tabela53[[#This Row],[HT_Goals_H]],"H",IF(Tabela53[[#This Row],[HT_Goals_A]]=Tabela53[[#This Row],[HT_Goals_H]],"D","A"))</f>
        <v>D</v>
      </c>
      <c r="J443" s="13">
        <v>0</v>
      </c>
      <c r="K443" s="13">
        <v>0</v>
      </c>
      <c r="L443" s="13">
        <v>0</v>
      </c>
      <c r="M443" s="13">
        <v>2.52</v>
      </c>
      <c r="N443" s="13">
        <v>1.97</v>
      </c>
      <c r="O443" s="13">
        <v>5.5</v>
      </c>
      <c r="P443" s="4">
        <f>((1/'Método 3'!$M443)+(1/'Método 3'!$N443)+(1/'Método 3'!$O443)-1)</f>
        <v>8.6257791841548137E-2</v>
      </c>
      <c r="Q443" s="4">
        <f>'Método 3'!$M443*(1+'Método 3'!$P443)</f>
        <v>2.7373696354407011</v>
      </c>
      <c r="R443" s="4">
        <f>'Método 3'!$N443*(1+'Método 3'!$P443)</f>
        <v>2.13992784992785</v>
      </c>
      <c r="S443" s="4">
        <f>'Método 3'!$O443*(1+'Método 3'!$P443)</f>
        <v>5.9744178551285145</v>
      </c>
      <c r="T443" s="4">
        <f>IF('Método 3'!$J443&gt;'Método 3'!$K443,3,IF('Método 3'!$K443='Método 3'!$J443,1,0))</f>
        <v>1</v>
      </c>
      <c r="U443" s="4">
        <f>IF('Método 3'!$J443&lt;'Método 3'!$K443,3,IF('Método 3'!$K443='Método 3'!$J443,1,0))</f>
        <v>1</v>
      </c>
      <c r="V443" s="4">
        <f>(1/'Método 3'!$Q443)*3+(1/'Método 3'!$R443)*1</f>
        <v>1.5632480764951415</v>
      </c>
      <c r="W443" s="4">
        <f>(1/'Método 3'!$S443)*3+(1/'Método 3'!$R443)*1</f>
        <v>0.96944644868068808</v>
      </c>
      <c r="X443" s="4">
        <f>COUNTIF($G$1:G442,G443)+1</f>
        <v>17</v>
      </c>
      <c r="Y443" s="4">
        <f>COUNTIF($H$1:H442,H443)+1</f>
        <v>24</v>
      </c>
      <c r="Z443" s="2">
        <f>IFERROR(AVERAGEIFS($T$1:T442,$G$1:G442,G443,$X$1:X442,"&gt;="&amp;(X443-5)),"")</f>
        <v>1</v>
      </c>
      <c r="AA443" s="2">
        <f>IFERROR(AVERAGEIFS($U$1:U442,$H$1:H442,H443,$Y$1:Y442,"&gt;="&amp;(Y443-5)),"")</f>
        <v>0.4</v>
      </c>
      <c r="AB443" s="2">
        <f>IFERROR(AVERAGEIFS($V$1:V442,$J$1:J442,J443,$Z$1:Z442,"&gt;="&amp;(Z443-5)),"")</f>
        <v>1.4001437822669061</v>
      </c>
      <c r="AC443" s="2">
        <f>IFERROR(AVERAGEIFS($W$1:W442,$K$1:K442,K443,$AA$1:AA442,"&gt;="&amp;(AA443-5)),"")</f>
        <v>1.0937822336882825</v>
      </c>
      <c r="AD443" s="13">
        <f>Tabela53[[#This Row],[md_exPT_H_6]]-Tabela53[[#This Row],[md_exPT_A_6]]</f>
        <v>0.30636154857862352</v>
      </c>
      <c r="AE443" s="14">
        <f>IF(Tabela53[[#This Row],[HT_Goals_H]]&gt;Tabela53[[#This Row],[HT_Goals_A]],Tabela53[[#This Row],[HT_Odds_H]]-1,-1)</f>
        <v>-1</v>
      </c>
      <c r="AF443" s="14">
        <f>IF(Tabela53[[#This Row],[HT_Goals_H]]=Tabela53[[#This Row],[HT_Goals_A]],Tabela53[[#This Row],[HT_Odds_H]]-1,-1)</f>
        <v>1.52</v>
      </c>
      <c r="AG443" s="14">
        <f>IF(Tabela53[[#This Row],[HT_Goals_H]]&lt;Tabela53[[#This Row],[HT_Goals_A]],Tabela53[[#This Row],[HT_Odds_H]]-1,-1)</f>
        <v>-1</v>
      </c>
      <c r="AH44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43" s="13">
        <f>IF(AND(Tabela53[[#This Row],[Odd_real_HHT]]&gt;2.5,Tabela53[[#This Row],[Odd_real_HHT]]&lt;3.3,Tabela53[[#This Row],[xpPT_H_HT]]&gt;1.39,Tabela53[[#This Row],[xpPT_H_HT]]&lt;1.59),1,0)</f>
        <v>1</v>
      </c>
      <c r="AJ44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3" s="28">
        <f>IF(Tabela53[[#This Row],[Método 1]]=1,0,IF(Tabela53[[#This Row],[dif_xp_H_A]]&lt;=0.354,1,IF(Tabela53[[#This Row],[dif_xp_H_A]]&gt;=0.499,1,0)))</f>
        <v>0</v>
      </c>
      <c r="AL44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3" s="29">
        <f>IF(AND(Tabela53[[#This Row],[dif_xp_H_A]]&gt;0.354,(Tabela53[[#This Row],[dif_xp_H_A]]&lt;0.499)),1,0)</f>
        <v>0</v>
      </c>
    </row>
    <row r="444" spans="1:39" x14ac:dyDescent="0.3">
      <c r="A444" s="25">
        <v>313</v>
      </c>
      <c r="B444" s="26">
        <v>1588897</v>
      </c>
      <c r="C444" s="13" t="s">
        <v>14</v>
      </c>
      <c r="D444" s="13" t="s">
        <v>56</v>
      </c>
      <c r="E444" s="27">
        <v>44850.666666666657</v>
      </c>
      <c r="F444" s="13">
        <v>32</v>
      </c>
      <c r="G444" s="13" t="s">
        <v>16</v>
      </c>
      <c r="H444" s="13" t="s">
        <v>28</v>
      </c>
      <c r="I444" s="13" t="str">
        <f>IF(Tabela53[[#This Row],[HT_Goals_A]]&lt;Tabela53[[#This Row],[HT_Goals_H]],"H",IF(Tabela53[[#This Row],[HT_Goals_A]]=Tabela53[[#This Row],[HT_Goals_H]],"D","A"))</f>
        <v>D</v>
      </c>
      <c r="J444" s="13">
        <v>0</v>
      </c>
      <c r="K444" s="13">
        <v>0</v>
      </c>
      <c r="L444" s="13">
        <v>0</v>
      </c>
      <c r="M444" s="13">
        <v>2.2000000000000002</v>
      </c>
      <c r="N444" s="13">
        <v>2.1800000000000002</v>
      </c>
      <c r="O444" s="13">
        <v>5.3</v>
      </c>
      <c r="P444" s="4">
        <f>((1/'Método 3'!$M444)+(1/'Método 3'!$N444)+(1/'Método 3'!$O444)-1)</f>
        <v>0.10194029615874856</v>
      </c>
      <c r="Q444" s="4">
        <f>'Método 3'!$M444*(1+'Método 3'!$P444)</f>
        <v>2.4242686515492471</v>
      </c>
      <c r="R444" s="4">
        <f>'Método 3'!$N444*(1+'Método 3'!$P444)</f>
        <v>2.402229845626072</v>
      </c>
      <c r="S444" s="4">
        <f>'Método 3'!$O444*(1+'Método 3'!$P444)</f>
        <v>5.8402835696413673</v>
      </c>
      <c r="T444" s="4">
        <f>IF('Método 3'!$J444&gt;'Método 3'!$K444,3,IF('Método 3'!$K444='Método 3'!$J444,1,0))</f>
        <v>1</v>
      </c>
      <c r="U444" s="4">
        <f>IF('Método 3'!$J444&lt;'Método 3'!$K444,3,IF('Método 3'!$K444='Método 3'!$J444,1,0))</f>
        <v>1</v>
      </c>
      <c r="V444" s="4">
        <f>(1/'Método 3'!$Q444)*3+(1/'Método 3'!$R444)*1</f>
        <v>1.6537665119600142</v>
      </c>
      <c r="W444" s="4">
        <f>(1/'Método 3'!$S444)*3+(1/'Método 3'!$R444)*1</f>
        <v>0.92995358800428418</v>
      </c>
      <c r="X444" s="4">
        <f>COUNTIF($G$1:G443,G444)+1</f>
        <v>22</v>
      </c>
      <c r="Y444" s="4">
        <f>COUNTIF($H$1:H443,H444)+1</f>
        <v>22</v>
      </c>
      <c r="Z444" s="2">
        <f>IFERROR(AVERAGEIFS($T$1:T443,$G$1:G443,G444,$X$1:X443,"&gt;="&amp;(X444-5)),"")</f>
        <v>1.6</v>
      </c>
      <c r="AA444" s="2">
        <f>IFERROR(AVERAGEIFS($U$1:U443,$H$1:H443,H444,$Y$1:Y443,"&gt;="&amp;(Y444-5)),"")</f>
        <v>1</v>
      </c>
      <c r="AB444" s="2">
        <f>IFERROR(AVERAGEIFS($V$1:V443,$J$1:J443,J444,$Z$1:Z443,"&gt;="&amp;(Z444-5)),"")</f>
        <v>1.4009593037380472</v>
      </c>
      <c r="AC444" s="2">
        <f>IFERROR(AVERAGEIFS($W$1:W443,$K$1:K443,K444,$AA$1:AA443,"&gt;="&amp;(AA444-5)),"")</f>
        <v>1.093311264805678</v>
      </c>
      <c r="AD444" s="13">
        <f>Tabela53[[#This Row],[md_exPT_H_6]]-Tabela53[[#This Row],[md_exPT_A_6]]</f>
        <v>0.30764803893236925</v>
      </c>
      <c r="AE444" s="14">
        <f>IF(Tabela53[[#This Row],[HT_Goals_H]]&gt;Tabela53[[#This Row],[HT_Goals_A]],Tabela53[[#This Row],[HT_Odds_H]]-1,-1)</f>
        <v>-1</v>
      </c>
      <c r="AF444" s="14">
        <f>IF(Tabela53[[#This Row],[HT_Goals_H]]=Tabela53[[#This Row],[HT_Goals_A]],Tabela53[[#This Row],[HT_Odds_H]]-1,-1)</f>
        <v>1.2000000000000002</v>
      </c>
      <c r="AG444" s="14">
        <f>IF(Tabela53[[#This Row],[HT_Goals_H]]&lt;Tabela53[[#This Row],[HT_Goals_A]],Tabela53[[#This Row],[HT_Odds_H]]-1,-1)</f>
        <v>-1</v>
      </c>
      <c r="AH44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4" s="13">
        <f>IF(AND(Tabela53[[#This Row],[Odd_real_HHT]]&gt;2.5,Tabela53[[#This Row],[Odd_real_HHT]]&lt;3.3,Tabela53[[#This Row],[xpPT_H_HT]]&gt;1.39,Tabela53[[#This Row],[xpPT_H_HT]]&lt;1.59),1,0)</f>
        <v>0</v>
      </c>
      <c r="AJ444" s="28">
        <f>IF(AND(Tabela53[[#This Row],[Método_2]]=1,Tabela53[[#This Row],[Pontos_H_HT]]=1),(Tabela53[[#This Row],[HT_Odds_D]]-1),IF(AND(Tabela53[[#This Row],[Método_2]]=1,Tabela53[[#This Row],[Pontos_H_HT]]&lt;&gt;1),(-1),0))</f>
        <v>1.1800000000000002</v>
      </c>
      <c r="AK444" s="28">
        <f>IF(Tabela53[[#This Row],[Método 1]]=1,0,IF(Tabela53[[#This Row],[dif_xp_H_A]]&lt;=0.354,1,IF(Tabela53[[#This Row],[dif_xp_H_A]]&gt;=0.499,1,0)))</f>
        <v>1</v>
      </c>
      <c r="AL44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4" s="29">
        <f>IF(AND(Tabela53[[#This Row],[dif_xp_H_A]]&gt;0.354,(Tabela53[[#This Row],[dif_xp_H_A]]&lt;0.499)),1,0)</f>
        <v>0</v>
      </c>
    </row>
    <row r="445" spans="1:39" x14ac:dyDescent="0.3">
      <c r="A445" s="25">
        <v>314</v>
      </c>
      <c r="B445" s="26">
        <v>1588898</v>
      </c>
      <c r="C445" s="13" t="s">
        <v>14</v>
      </c>
      <c r="D445" s="13" t="s">
        <v>56</v>
      </c>
      <c r="E445" s="27">
        <v>44850.75</v>
      </c>
      <c r="F445" s="13">
        <v>32</v>
      </c>
      <c r="G445" s="13" t="s">
        <v>18</v>
      </c>
      <c r="H445" s="13" t="s">
        <v>30</v>
      </c>
      <c r="I445" s="13" t="str">
        <f>IF(Tabela53[[#This Row],[HT_Goals_A]]&lt;Tabela53[[#This Row],[HT_Goals_H]],"H",IF(Tabela53[[#This Row],[HT_Goals_A]]=Tabela53[[#This Row],[HT_Goals_H]],"D","A"))</f>
        <v>D</v>
      </c>
      <c r="J445" s="13">
        <v>0</v>
      </c>
      <c r="K445" s="13">
        <v>0</v>
      </c>
      <c r="L445" s="13">
        <v>0</v>
      </c>
      <c r="M445" s="13">
        <v>3.34</v>
      </c>
      <c r="N445" s="13">
        <v>2.0499999999999998</v>
      </c>
      <c r="O445" s="13">
        <v>3.34</v>
      </c>
      <c r="P445" s="4">
        <f>((1/'Método 3'!$M445)+(1/'Método 3'!$N445)+(1/'Método 3'!$O445)-1)</f>
        <v>8.6607273258361595E-2</v>
      </c>
      <c r="Q445" s="4">
        <f>'Método 3'!$M445*(1+'Método 3'!$P445)</f>
        <v>3.6292682926829274</v>
      </c>
      <c r="R445" s="4">
        <f>'Método 3'!$N445*(1+'Método 3'!$P445)</f>
        <v>2.227544910179641</v>
      </c>
      <c r="S445" s="4">
        <f>'Método 3'!$O445*(1+'Método 3'!$P445)</f>
        <v>3.6292682926829274</v>
      </c>
      <c r="T445" s="4">
        <f>IF('Método 3'!$J445&gt;'Método 3'!$K445,3,IF('Método 3'!$K445='Método 3'!$J445,1,0))</f>
        <v>1</v>
      </c>
      <c r="U445" s="4">
        <f>IF('Método 3'!$J445&lt;'Método 3'!$K445,3,IF('Método 3'!$K445='Método 3'!$J445,1,0))</f>
        <v>1</v>
      </c>
      <c r="V445" s="4">
        <f>(1/'Método 3'!$Q445)*3+(1/'Método 3'!$R445)*1</f>
        <v>1.275537634408602</v>
      </c>
      <c r="W445" s="4">
        <f>(1/'Método 3'!$S445)*3+(1/'Método 3'!$R445)*1</f>
        <v>1.275537634408602</v>
      </c>
      <c r="X445" s="4">
        <f>COUNTIF($G$1:G444,G445)+1</f>
        <v>23</v>
      </c>
      <c r="Y445" s="4">
        <f>COUNTIF($H$1:H444,H445)+1</f>
        <v>23</v>
      </c>
      <c r="Z445" s="2">
        <f>IFERROR(AVERAGEIFS($T$1:T444,$G$1:G444,G445,$X$1:X444,"&gt;="&amp;(X445-5)),"")</f>
        <v>0.8</v>
      </c>
      <c r="AA445" s="2">
        <f>IFERROR(AVERAGEIFS($U$1:U444,$H$1:H444,H445,$Y$1:Y444,"&gt;="&amp;(Y445-5)),"")</f>
        <v>1</v>
      </c>
      <c r="AB445" s="2">
        <f>IFERROR(AVERAGEIFS($V$1:V444,$J$1:J444,J445,$Z$1:Z444,"&gt;="&amp;(Z445-5)),"")</f>
        <v>1.4022170510426339</v>
      </c>
      <c r="AC445" s="2">
        <f>IFERROR(AVERAGEIFS($W$1:W444,$K$1:K444,K445,$AA$1:AA444,"&gt;="&amp;(AA445-5)),"")</f>
        <v>1.0926948207422766</v>
      </c>
      <c r="AD445" s="13">
        <f>Tabela53[[#This Row],[md_exPT_H_6]]-Tabela53[[#This Row],[md_exPT_A_6]]</f>
        <v>0.3095222303003573</v>
      </c>
      <c r="AE445" s="14">
        <f>IF(Tabela53[[#This Row],[HT_Goals_H]]&gt;Tabela53[[#This Row],[HT_Goals_A]],Tabela53[[#This Row],[HT_Odds_H]]-1,-1)</f>
        <v>-1</v>
      </c>
      <c r="AF445" s="14">
        <f>IF(Tabela53[[#This Row],[HT_Goals_H]]=Tabela53[[#This Row],[HT_Goals_A]],Tabela53[[#This Row],[HT_Odds_H]]-1,-1)</f>
        <v>2.34</v>
      </c>
      <c r="AG445" s="14">
        <f>IF(Tabela53[[#This Row],[HT_Goals_H]]&lt;Tabela53[[#This Row],[HT_Goals_A]],Tabela53[[#This Row],[HT_Odds_H]]-1,-1)</f>
        <v>-1</v>
      </c>
      <c r="AH44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5" s="13">
        <f>IF(AND(Tabela53[[#This Row],[Odd_real_HHT]]&gt;2.5,Tabela53[[#This Row],[Odd_real_HHT]]&lt;3.3,Tabela53[[#This Row],[xpPT_H_HT]]&gt;1.39,Tabela53[[#This Row],[xpPT_H_HT]]&lt;1.59),1,0)</f>
        <v>0</v>
      </c>
      <c r="AJ445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45" s="28">
        <f>IF(Tabela53[[#This Row],[Método 1]]=1,0,IF(Tabela53[[#This Row],[dif_xp_H_A]]&lt;=0.354,1,IF(Tabela53[[#This Row],[dif_xp_H_A]]&gt;=0.499,1,0)))</f>
        <v>1</v>
      </c>
      <c r="AL44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5" s="29">
        <f>IF(AND(Tabela53[[#This Row],[dif_xp_H_A]]&gt;0.354,(Tabela53[[#This Row],[dif_xp_H_A]]&lt;0.499)),1,0)</f>
        <v>0</v>
      </c>
    </row>
    <row r="446" spans="1:39" x14ac:dyDescent="0.3">
      <c r="A446" s="25">
        <v>315</v>
      </c>
      <c r="B446" s="26">
        <v>1588899</v>
      </c>
      <c r="C446" s="13" t="s">
        <v>14</v>
      </c>
      <c r="D446" s="13" t="s">
        <v>56</v>
      </c>
      <c r="E446" s="27">
        <v>44850.75</v>
      </c>
      <c r="F446" s="13">
        <v>32</v>
      </c>
      <c r="G446" s="13" t="s">
        <v>60</v>
      </c>
      <c r="H446" s="13" t="s">
        <v>57</v>
      </c>
      <c r="I446" s="13" t="str">
        <f>IF(Tabela53[[#This Row],[HT_Goals_A]]&lt;Tabela53[[#This Row],[HT_Goals_H]],"H",IF(Tabela53[[#This Row],[HT_Goals_A]]=Tabela53[[#This Row],[HT_Goals_H]],"D","A"))</f>
        <v>D</v>
      </c>
      <c r="J446" s="13">
        <v>0</v>
      </c>
      <c r="K446" s="13">
        <v>0</v>
      </c>
      <c r="L446" s="13">
        <v>0</v>
      </c>
      <c r="M446" s="13">
        <v>3.74</v>
      </c>
      <c r="N446" s="13">
        <v>2.02</v>
      </c>
      <c r="O446" s="13">
        <v>3.08</v>
      </c>
      <c r="P446" s="4">
        <f>((1/'Método 3'!$M446)+(1/'Método 3'!$N446)+(1/'Método 3'!$O446)-1)</f>
        <v>8.7104508770204703E-2</v>
      </c>
      <c r="Q446" s="4">
        <f>'Método 3'!$M446*(1+'Método 3'!$P446)</f>
        <v>4.0657708628005658</v>
      </c>
      <c r="R446" s="4">
        <f>'Método 3'!$N446*(1+'Método 3'!$P446)</f>
        <v>2.1959511077158136</v>
      </c>
      <c r="S446" s="4">
        <f>'Método 3'!$O446*(1+'Método 3'!$P446)</f>
        <v>3.3482818870122304</v>
      </c>
      <c r="T446" s="4">
        <f>IF('Método 3'!$J446&gt;'Método 3'!$K446,3,IF('Método 3'!$K446='Método 3'!$J446,1,0))</f>
        <v>1</v>
      </c>
      <c r="U446" s="4">
        <f>IF('Método 3'!$J446&lt;'Método 3'!$K446,3,IF('Método 3'!$K446='Método 3'!$J446,1,0))</f>
        <v>1</v>
      </c>
      <c r="V446" s="4">
        <f>(1/'Método 3'!$Q446)*3+(1/'Método 3'!$R446)*1</f>
        <v>1.1932510001739431</v>
      </c>
      <c r="W446" s="4">
        <f>(1/'Método 3'!$S446)*3+(1/'Método 3'!$R446)*1</f>
        <v>1.3513654548617153</v>
      </c>
      <c r="X446" s="4">
        <f>COUNTIF($G$1:G445,G446)+1</f>
        <v>16</v>
      </c>
      <c r="Y446" s="4">
        <f>COUNTIF($H$1:H445,H446)+1</f>
        <v>16</v>
      </c>
      <c r="Z446" s="2">
        <f>IFERROR(AVERAGEIFS($T$1:T445,$G$1:G445,G446,$X$1:X445,"&gt;="&amp;(X446-5)),"")</f>
        <v>0.8</v>
      </c>
      <c r="AA446" s="2">
        <f>IFERROR(AVERAGEIFS($U$1:U445,$H$1:H445,H446,$Y$1:Y445,"&gt;="&amp;(Y446-5)),"")</f>
        <v>1</v>
      </c>
      <c r="AB446" s="2">
        <f>IFERROR(AVERAGEIFS($V$1:V445,$J$1:J445,J446,$Z$1:Z445,"&gt;="&amp;(Z446-5)),"")</f>
        <v>1.4015899252177129</v>
      </c>
      <c r="AC446" s="2">
        <f>IFERROR(AVERAGEIFS($W$1:W445,$K$1:K445,K446,$AA$1:AA445,"&gt;="&amp;(AA446-5)),"")</f>
        <v>1.093382199741022</v>
      </c>
      <c r="AD446" s="13">
        <f>Tabela53[[#This Row],[md_exPT_H_6]]-Tabela53[[#This Row],[md_exPT_A_6]]</f>
        <v>0.30820772547669084</v>
      </c>
      <c r="AE446" s="14">
        <f>IF(Tabela53[[#This Row],[HT_Goals_H]]&gt;Tabela53[[#This Row],[HT_Goals_A]],Tabela53[[#This Row],[HT_Odds_H]]-1,-1)</f>
        <v>-1</v>
      </c>
      <c r="AF446" s="14">
        <f>IF(Tabela53[[#This Row],[HT_Goals_H]]=Tabela53[[#This Row],[HT_Goals_A]],Tabela53[[#This Row],[HT_Odds_H]]-1,-1)</f>
        <v>2.74</v>
      </c>
      <c r="AG446" s="14">
        <f>IF(Tabela53[[#This Row],[HT_Goals_H]]&lt;Tabela53[[#This Row],[HT_Goals_A]],Tabela53[[#This Row],[HT_Odds_H]]-1,-1)</f>
        <v>-1</v>
      </c>
      <c r="AH44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6" s="13">
        <f>IF(AND(Tabela53[[#This Row],[Odd_real_HHT]]&gt;2.5,Tabela53[[#This Row],[Odd_real_HHT]]&lt;3.3,Tabela53[[#This Row],[xpPT_H_HT]]&gt;1.39,Tabela53[[#This Row],[xpPT_H_HT]]&lt;1.59),1,0)</f>
        <v>0</v>
      </c>
      <c r="AJ446" s="28">
        <f>IF(AND(Tabela53[[#This Row],[Método_2]]=1,Tabela53[[#This Row],[Pontos_H_HT]]=1),(Tabela53[[#This Row],[HT_Odds_D]]-1),IF(AND(Tabela53[[#This Row],[Método_2]]=1,Tabela53[[#This Row],[Pontos_H_HT]]&lt;&gt;1),(-1),0))</f>
        <v>1.02</v>
      </c>
      <c r="AK446" s="28">
        <f>IF(Tabela53[[#This Row],[Método 1]]=1,0,IF(Tabela53[[#This Row],[dif_xp_H_A]]&lt;=0.354,1,IF(Tabela53[[#This Row],[dif_xp_H_A]]&gt;=0.499,1,0)))</f>
        <v>1</v>
      </c>
      <c r="AL44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6" s="29">
        <f>IF(AND(Tabela53[[#This Row],[dif_xp_H_A]]&gt;0.354,(Tabela53[[#This Row],[dif_xp_H_A]]&lt;0.499)),1,0)</f>
        <v>0</v>
      </c>
    </row>
    <row r="447" spans="1:39" x14ac:dyDescent="0.3">
      <c r="A447" s="25">
        <v>316</v>
      </c>
      <c r="B447" s="26">
        <v>1588903</v>
      </c>
      <c r="C447" s="13" t="s">
        <v>14</v>
      </c>
      <c r="D447" s="13" t="s">
        <v>56</v>
      </c>
      <c r="E447" s="27">
        <v>44850.791666666657</v>
      </c>
      <c r="F447" s="13">
        <v>32</v>
      </c>
      <c r="G447" s="13" t="s">
        <v>20</v>
      </c>
      <c r="H447" s="13" t="s">
        <v>33</v>
      </c>
      <c r="I447" s="13" t="str">
        <f>IF(Tabela53[[#This Row],[HT_Goals_A]]&lt;Tabela53[[#This Row],[HT_Goals_H]],"H",IF(Tabela53[[#This Row],[HT_Goals_A]]=Tabela53[[#This Row],[HT_Goals_H]],"D","A"))</f>
        <v>D</v>
      </c>
      <c r="J447" s="13">
        <v>0</v>
      </c>
      <c r="K447" s="13">
        <v>0</v>
      </c>
      <c r="L447" s="13">
        <v>0</v>
      </c>
      <c r="M447" s="13">
        <v>2.23</v>
      </c>
      <c r="N447" s="13">
        <v>2.16</v>
      </c>
      <c r="O447" s="13">
        <v>5.7</v>
      </c>
      <c r="P447" s="4">
        <f>((1/'Método 3'!$M447)+(1/'Método 3'!$N447)+(1/'Método 3'!$O447)-1)</f>
        <v>8.6832052727733533E-2</v>
      </c>
      <c r="Q447" s="4">
        <f>'Método 3'!$M447*(1+'Método 3'!$P447)</f>
        <v>2.4236354775828457</v>
      </c>
      <c r="R447" s="4">
        <f>'Método 3'!$N447*(1+'Método 3'!$P447)</f>
        <v>2.3475572338919046</v>
      </c>
      <c r="S447" s="4">
        <f>'Método 3'!$O447*(1+'Método 3'!$P447)</f>
        <v>6.194942700548081</v>
      </c>
      <c r="T447" s="4">
        <f>IF('Método 3'!$J447&gt;'Método 3'!$K447,3,IF('Método 3'!$K447='Método 3'!$J447,1,0))</f>
        <v>1</v>
      </c>
      <c r="U447" s="4">
        <f>IF('Método 3'!$J447&lt;'Método 3'!$K447,3,IF('Método 3'!$K447='Método 3'!$J447,1,0))</f>
        <v>1</v>
      </c>
      <c r="V447" s="4">
        <f>(1/'Método 3'!$Q447)*3+(1/'Método 3'!$R447)*1</f>
        <v>1.6637846098164197</v>
      </c>
      <c r="W447" s="4">
        <f>(1/'Método 3'!$S447)*3+(1/'Método 3'!$R447)*1</f>
        <v>0.91024068525928459</v>
      </c>
      <c r="X447" s="4">
        <f>COUNTIF($G$1:G446,G447)+1</f>
        <v>23</v>
      </c>
      <c r="Y447" s="4">
        <f>COUNTIF($H$1:H446,H447)+1</f>
        <v>22</v>
      </c>
      <c r="Z447" s="2">
        <f>IFERROR(AVERAGEIFS($T$1:T446,$G$1:G446,G447,$X$1:X446,"&gt;="&amp;(X447-5)),"")</f>
        <v>2.4</v>
      </c>
      <c r="AA447" s="2">
        <f>IFERROR(AVERAGEIFS($U$1:U446,$H$1:H446,H447,$Y$1:Y446,"&gt;="&amp;(Y447-5)),"")</f>
        <v>0.4</v>
      </c>
      <c r="AB447" s="2">
        <f>IFERROR(AVERAGEIFS($V$1:V446,$J$1:J446,J447,$Z$1:Z446,"&gt;="&amp;(Z447-5)),"")</f>
        <v>1.4005636250943445</v>
      </c>
      <c r="AC447" s="2">
        <f>IFERROR(AVERAGEIFS($W$1:W446,$K$1:K446,K447,$AA$1:AA446,"&gt;="&amp;(AA447-5)),"")</f>
        <v>1.0943484291609498</v>
      </c>
      <c r="AD447" s="13">
        <f>Tabela53[[#This Row],[md_exPT_H_6]]-Tabela53[[#This Row],[md_exPT_A_6]]</f>
        <v>0.30621519593339475</v>
      </c>
      <c r="AE447" s="14">
        <f>IF(Tabela53[[#This Row],[HT_Goals_H]]&gt;Tabela53[[#This Row],[HT_Goals_A]],Tabela53[[#This Row],[HT_Odds_H]]-1,-1)</f>
        <v>-1</v>
      </c>
      <c r="AF447" s="14">
        <f>IF(Tabela53[[#This Row],[HT_Goals_H]]=Tabela53[[#This Row],[HT_Goals_A]],Tabela53[[#This Row],[HT_Odds_H]]-1,-1)</f>
        <v>1.23</v>
      </c>
      <c r="AG447" s="14">
        <f>IF(Tabela53[[#This Row],[HT_Goals_H]]&lt;Tabela53[[#This Row],[HT_Goals_A]],Tabela53[[#This Row],[HT_Odds_H]]-1,-1)</f>
        <v>-1</v>
      </c>
      <c r="AH44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7" s="13">
        <f>IF(AND(Tabela53[[#This Row],[Odd_real_HHT]]&gt;2.5,Tabela53[[#This Row],[Odd_real_HHT]]&lt;3.3,Tabela53[[#This Row],[xpPT_H_HT]]&gt;1.39,Tabela53[[#This Row],[xpPT_H_HT]]&lt;1.59),1,0)</f>
        <v>0</v>
      </c>
      <c r="AJ447" s="28">
        <f>IF(AND(Tabela53[[#This Row],[Método_2]]=1,Tabela53[[#This Row],[Pontos_H_HT]]=1),(Tabela53[[#This Row],[HT_Odds_D]]-1),IF(AND(Tabela53[[#This Row],[Método_2]]=1,Tabela53[[#This Row],[Pontos_H_HT]]&lt;&gt;1),(-1),0))</f>
        <v>1.1600000000000001</v>
      </c>
      <c r="AK447" s="28">
        <f>IF(Tabela53[[#This Row],[Método 1]]=1,0,IF(Tabela53[[#This Row],[dif_xp_H_A]]&lt;=0.354,1,IF(Tabela53[[#This Row],[dif_xp_H_A]]&gt;=0.499,1,0)))</f>
        <v>1</v>
      </c>
      <c r="AL44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7" s="29">
        <f>IF(AND(Tabela53[[#This Row],[dif_xp_H_A]]&gt;0.354,(Tabela53[[#This Row],[dif_xp_H_A]]&lt;0.499)),1,0)</f>
        <v>0</v>
      </c>
    </row>
    <row r="448" spans="1:39" x14ac:dyDescent="0.3">
      <c r="A448" s="25">
        <v>317</v>
      </c>
      <c r="B448" s="26">
        <v>1588902</v>
      </c>
      <c r="C448" s="13" t="s">
        <v>14</v>
      </c>
      <c r="D448" s="13" t="s">
        <v>56</v>
      </c>
      <c r="E448" s="27">
        <v>44850.791666666657</v>
      </c>
      <c r="F448" s="13">
        <v>32</v>
      </c>
      <c r="G448" s="13" t="s">
        <v>59</v>
      </c>
      <c r="H448" s="13" t="s">
        <v>26</v>
      </c>
      <c r="I448" s="13" t="str">
        <f>IF(Tabela53[[#This Row],[HT_Goals_A]]&lt;Tabela53[[#This Row],[HT_Goals_H]],"H",IF(Tabela53[[#This Row],[HT_Goals_A]]=Tabela53[[#This Row],[HT_Goals_H]],"D","A"))</f>
        <v>A</v>
      </c>
      <c r="J448" s="13">
        <v>0</v>
      </c>
      <c r="K448" s="13">
        <v>2</v>
      </c>
      <c r="L448" s="13">
        <v>2</v>
      </c>
      <c r="M448" s="13">
        <v>4.45</v>
      </c>
      <c r="N448" s="13">
        <v>2.04</v>
      </c>
      <c r="O448" s="13">
        <v>2.69</v>
      </c>
      <c r="P448" s="4">
        <f>((1/'Método 3'!$M448)+(1/'Método 3'!$N448)+(1/'Método 3'!$O448)-1)</f>
        <v>8.666239145087884E-2</v>
      </c>
      <c r="Q448" s="4">
        <f>'Método 3'!$M448*(1+'Método 3'!$P448)</f>
        <v>4.8356476419564114</v>
      </c>
      <c r="R448" s="4">
        <f>'Método 3'!$N448*(1+'Método 3'!$P448)</f>
        <v>2.2167912785597927</v>
      </c>
      <c r="S448" s="4">
        <f>'Método 3'!$O448*(1+'Método 3'!$P448)</f>
        <v>2.9231218330028641</v>
      </c>
      <c r="T448" s="4">
        <f>IF('Método 3'!$J448&gt;'Método 3'!$K448,3,IF('Método 3'!$K448='Método 3'!$J448,1,0))</f>
        <v>0</v>
      </c>
      <c r="U448" s="4">
        <f>IF('Método 3'!$J448&lt;'Método 3'!$K448,3,IF('Método 3'!$K448='Método 3'!$J448,1,0))</f>
        <v>3</v>
      </c>
      <c r="V448" s="4">
        <f>(1/'Método 3'!$Q448)*3+(1/'Método 3'!$R448)*1</f>
        <v>1.0714950576761466</v>
      </c>
      <c r="W448" s="4">
        <f>(1/'Método 3'!$S448)*3+(1/'Método 3'!$R448)*1</f>
        <v>1.4774024819020126</v>
      </c>
      <c r="X448" s="4">
        <f>COUNTIF($G$1:G447,G448)+1</f>
        <v>17</v>
      </c>
      <c r="Y448" s="4">
        <f>COUNTIF($H$1:H447,H448)+1</f>
        <v>23</v>
      </c>
      <c r="Z448" s="2">
        <f>IFERROR(AVERAGEIFS($T$1:T447,$G$1:G447,G448,$X$1:X447,"&gt;="&amp;(X448-5)),"")</f>
        <v>1.6</v>
      </c>
      <c r="AA448" s="2">
        <f>IFERROR(AVERAGEIFS($U$1:U447,$H$1:H447,H448,$Y$1:Y447,"&gt;="&amp;(Y448-5)),"")</f>
        <v>1.2</v>
      </c>
      <c r="AB448" s="2">
        <f>IFERROR(AVERAGEIFS($V$1:V447,$J$1:J447,J448,$Z$1:Z447,"&gt;="&amp;(Z448-5)),"")</f>
        <v>1.4018539240390606</v>
      </c>
      <c r="AC448" s="2">
        <f>IFERROR(AVERAGEIFS($W$1:W447,$K$1:K447,K448,$AA$1:AA447,"&gt;="&amp;(AA448-5)),"")</f>
        <v>1.1842696005072875</v>
      </c>
      <c r="AD448" s="13">
        <f>Tabela53[[#This Row],[md_exPT_H_6]]-Tabela53[[#This Row],[md_exPT_A_6]]</f>
        <v>0.21758432353177315</v>
      </c>
      <c r="AE448" s="14">
        <f>IF(Tabela53[[#This Row],[HT_Goals_H]]&gt;Tabela53[[#This Row],[HT_Goals_A]],Tabela53[[#This Row],[HT_Odds_H]]-1,-1)</f>
        <v>-1</v>
      </c>
      <c r="AF448" s="14">
        <f>IF(Tabela53[[#This Row],[HT_Goals_H]]=Tabela53[[#This Row],[HT_Goals_A]],Tabela53[[#This Row],[HT_Odds_H]]-1,-1)</f>
        <v>-1</v>
      </c>
      <c r="AG448" s="14">
        <f>IF(Tabela53[[#This Row],[HT_Goals_H]]&lt;Tabela53[[#This Row],[HT_Goals_A]],Tabela53[[#This Row],[HT_Odds_H]]-1,-1)</f>
        <v>3.45</v>
      </c>
      <c r="AH44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48" s="13">
        <f>IF(AND(Tabela53[[#This Row],[Odd_real_HHT]]&gt;2.5,Tabela53[[#This Row],[Odd_real_HHT]]&lt;3.3,Tabela53[[#This Row],[xpPT_H_HT]]&gt;1.39,Tabela53[[#This Row],[xpPT_H_HT]]&lt;1.59),1,0)</f>
        <v>0</v>
      </c>
      <c r="AJ44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48" s="28">
        <f>IF(Tabela53[[#This Row],[Método 1]]=1,0,IF(Tabela53[[#This Row],[dif_xp_H_A]]&lt;=0.354,1,IF(Tabela53[[#This Row],[dif_xp_H_A]]&gt;=0.499,1,0)))</f>
        <v>1</v>
      </c>
      <c r="AL44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8" s="29">
        <f>IF(AND(Tabela53[[#This Row],[dif_xp_H_A]]&gt;0.354,(Tabela53[[#This Row],[dif_xp_H_A]]&lt;0.499)),1,0)</f>
        <v>0</v>
      </c>
    </row>
    <row r="449" spans="1:39" x14ac:dyDescent="0.3">
      <c r="A449" s="25">
        <v>318</v>
      </c>
      <c r="B449" s="26">
        <v>1588896</v>
      </c>
      <c r="C449" s="13" t="s">
        <v>14</v>
      </c>
      <c r="D449" s="13" t="s">
        <v>56</v>
      </c>
      <c r="E449" s="27">
        <v>44851.833333333343</v>
      </c>
      <c r="F449" s="13">
        <v>32</v>
      </c>
      <c r="G449" s="13" t="s">
        <v>19</v>
      </c>
      <c r="H449" s="13" t="s">
        <v>31</v>
      </c>
      <c r="I449" s="13" t="str">
        <f>IF(Tabela53[[#This Row],[HT_Goals_A]]&lt;Tabela53[[#This Row],[HT_Goals_H]],"H",IF(Tabela53[[#This Row],[HT_Goals_A]]=Tabela53[[#This Row],[HT_Goals_H]],"D","A"))</f>
        <v>D</v>
      </c>
      <c r="J449" s="13">
        <v>0</v>
      </c>
      <c r="K449" s="13">
        <v>0</v>
      </c>
      <c r="L449" s="13">
        <v>0</v>
      </c>
      <c r="M449" s="13">
        <v>2.75</v>
      </c>
      <c r="N449" s="13">
        <v>2.0499999999999998</v>
      </c>
      <c r="O449" s="13">
        <v>4.5</v>
      </c>
      <c r="P449" s="4">
        <f>((1/'Método 3'!$M449)+(1/'Método 3'!$N449)+(1/'Método 3'!$O449)-1)</f>
        <v>7.3663463907366555E-2</v>
      </c>
      <c r="Q449" s="4">
        <f>'Método 3'!$M449*(1+'Método 3'!$P449)</f>
        <v>2.9525745257452582</v>
      </c>
      <c r="R449" s="4">
        <f>'Método 3'!$N449*(1+'Método 3'!$P449)</f>
        <v>2.2010101010101013</v>
      </c>
      <c r="S449" s="4">
        <f>'Método 3'!$O449*(1+'Método 3'!$P449)</f>
        <v>4.8314855875831491</v>
      </c>
      <c r="T449" s="4">
        <f>IF('Método 3'!$J449&gt;'Método 3'!$K449,3,IF('Método 3'!$K449='Método 3'!$J449,1,0))</f>
        <v>1</v>
      </c>
      <c r="U449" s="4">
        <f>IF('Método 3'!$J449&lt;'Método 3'!$K449,3,IF('Método 3'!$K449='Método 3'!$J449,1,0))</f>
        <v>1</v>
      </c>
      <c r="V449" s="4">
        <f>(1/'Método 3'!$Q449)*3+(1/'Método 3'!$R449)*1</f>
        <v>1.470399265718219</v>
      </c>
      <c r="W449" s="4">
        <f>(1/'Método 3'!$S449)*3+(1/'Método 3'!$R449)*1</f>
        <v>1.075263882514915</v>
      </c>
      <c r="X449" s="4">
        <f>COUNTIF($G$1:G448,G449)+1</f>
        <v>23</v>
      </c>
      <c r="Y449" s="4">
        <f>COUNTIF($H$1:H448,H449)+1</f>
        <v>22</v>
      </c>
      <c r="Z449" s="2">
        <f>IFERROR(AVERAGEIFS($T$1:T448,$G$1:G448,G449,$X$1:X448,"&gt;="&amp;(X449-5)),"")</f>
        <v>2.2000000000000002</v>
      </c>
      <c r="AA449" s="2">
        <f>IFERROR(AVERAGEIFS($U$1:U448,$H$1:H448,H449,$Y$1:Y448,"&gt;="&amp;(Y449-5)),"")</f>
        <v>0.4</v>
      </c>
      <c r="AB449" s="2">
        <f>IFERROR(AVERAGEIFS($V$1:V448,$J$1:J448,J449,$Z$1:Z448,"&gt;="&amp;(Z449-5)),"")</f>
        <v>1.4002424173738757</v>
      </c>
      <c r="AC449" s="2">
        <f>IFERROR(AVERAGEIFS($W$1:W448,$K$1:K448,K449,$AA$1:AA448,"&gt;="&amp;(AA449-5)),"")</f>
        <v>1.0936614599672867</v>
      </c>
      <c r="AD449" s="13">
        <f>Tabela53[[#This Row],[md_exPT_H_6]]-Tabela53[[#This Row],[md_exPT_A_6]]</f>
        <v>0.30658095740658897</v>
      </c>
      <c r="AE449" s="14">
        <f>IF(Tabela53[[#This Row],[HT_Goals_H]]&gt;Tabela53[[#This Row],[HT_Goals_A]],Tabela53[[#This Row],[HT_Odds_H]]-1,-1)</f>
        <v>-1</v>
      </c>
      <c r="AF449" s="14">
        <f>IF(Tabela53[[#This Row],[HT_Goals_H]]=Tabela53[[#This Row],[HT_Goals_A]],Tabela53[[#This Row],[HT_Odds_H]]-1,-1)</f>
        <v>1.75</v>
      </c>
      <c r="AG449" s="14">
        <f>IF(Tabela53[[#This Row],[HT_Goals_H]]&lt;Tabela53[[#This Row],[HT_Goals_A]],Tabela53[[#This Row],[HT_Odds_H]]-1,-1)</f>
        <v>-1</v>
      </c>
      <c r="AH44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49" s="13">
        <f>IF(AND(Tabela53[[#This Row],[Odd_real_HHT]]&gt;2.5,Tabela53[[#This Row],[Odd_real_HHT]]&lt;3.3,Tabela53[[#This Row],[xpPT_H_HT]]&gt;1.39,Tabela53[[#This Row],[xpPT_H_HT]]&lt;1.59),1,0)</f>
        <v>1</v>
      </c>
      <c r="AJ44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49" s="28">
        <f>IF(Tabela53[[#This Row],[Método 1]]=1,0,IF(Tabela53[[#This Row],[dif_xp_H_A]]&lt;=0.354,1,IF(Tabela53[[#This Row],[dif_xp_H_A]]&gt;=0.499,1,0)))</f>
        <v>0</v>
      </c>
      <c r="AL44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49" s="29">
        <f>IF(AND(Tabela53[[#This Row],[dif_xp_H_A]]&gt;0.354,(Tabela53[[#This Row],[dif_xp_H_A]]&lt;0.499)),1,0)</f>
        <v>0</v>
      </c>
    </row>
    <row r="450" spans="1:39" x14ac:dyDescent="0.3">
      <c r="A450" s="25">
        <v>319</v>
      </c>
      <c r="B450" s="26">
        <v>1588866</v>
      </c>
      <c r="C450" s="13" t="s">
        <v>14</v>
      </c>
      <c r="D450" s="13" t="s">
        <v>56</v>
      </c>
      <c r="E450" s="27">
        <v>44854.833333333343</v>
      </c>
      <c r="F450" s="13">
        <v>29</v>
      </c>
      <c r="G450" s="13" t="s">
        <v>28</v>
      </c>
      <c r="H450" s="13" t="s">
        <v>33</v>
      </c>
      <c r="I450" s="13" t="str">
        <f>IF(Tabela53[[#This Row],[HT_Goals_A]]&lt;Tabela53[[#This Row],[HT_Goals_H]],"H",IF(Tabela53[[#This Row],[HT_Goals_A]]=Tabela53[[#This Row],[HT_Goals_H]],"D","A"))</f>
        <v>H</v>
      </c>
      <c r="J450" s="13">
        <v>1</v>
      </c>
      <c r="K450" s="13">
        <v>0</v>
      </c>
      <c r="L450" s="13">
        <v>1</v>
      </c>
      <c r="M450" s="13">
        <v>2.2000000000000002</v>
      </c>
      <c r="N450" s="13">
        <v>2.2000000000000002</v>
      </c>
      <c r="O450" s="13">
        <v>6</v>
      </c>
      <c r="P450" s="4">
        <f>((1/'Método 3'!$M450)+(1/'Método 3'!$N450)+(1/'Método 3'!$O450)-1)</f>
        <v>7.575757575757569E-2</v>
      </c>
      <c r="Q450" s="4">
        <f>'Método 3'!$M450*(1+'Método 3'!$P450)</f>
        <v>2.3666666666666667</v>
      </c>
      <c r="R450" s="4">
        <f>'Método 3'!$N450*(1+'Método 3'!$P450)</f>
        <v>2.3666666666666667</v>
      </c>
      <c r="S450" s="4">
        <f>'Método 3'!$O450*(1+'Método 3'!$P450)</f>
        <v>6.4545454545454541</v>
      </c>
      <c r="T450" s="4">
        <f>IF('Método 3'!$J450&gt;'Método 3'!$K450,3,IF('Método 3'!$K450='Método 3'!$J450,1,0))</f>
        <v>3</v>
      </c>
      <c r="U450" s="4">
        <f>IF('Método 3'!$J450&lt;'Método 3'!$K450,3,IF('Método 3'!$K450='Método 3'!$J450,1,0))</f>
        <v>0</v>
      </c>
      <c r="V450" s="4">
        <f>(1/'Método 3'!$Q450)*3+(1/'Método 3'!$R450)*1</f>
        <v>1.6901408450704225</v>
      </c>
      <c r="W450" s="4">
        <f>(1/'Método 3'!$S450)*3+(1/'Método 3'!$R450)*1</f>
        <v>0.88732394366197187</v>
      </c>
      <c r="X450" s="4">
        <f>COUNTIF($G$1:G449,G450)+1</f>
        <v>23</v>
      </c>
      <c r="Y450" s="4">
        <f>COUNTIF($H$1:H449,H450)+1</f>
        <v>23</v>
      </c>
      <c r="Z450" s="2">
        <f>IFERROR(AVERAGEIFS($T$1:T449,$G$1:G449,G450,$X$1:X449,"&gt;="&amp;(X450-5)),"")</f>
        <v>1.6</v>
      </c>
      <c r="AA450" s="2">
        <f>IFERROR(AVERAGEIFS($U$1:U449,$H$1:H449,H450,$Y$1:Y449,"&gt;="&amp;(Y450-5)),"")</f>
        <v>0.4</v>
      </c>
      <c r="AB450" s="2">
        <f>IFERROR(AVERAGEIFS($V$1:V449,$J$1:J449,J450,$Z$1:Z449,"&gt;="&amp;(Z450-5)),"")</f>
        <v>1.4531342560070866</v>
      </c>
      <c r="AC450" s="2">
        <f>IFERROR(AVERAGEIFS($W$1:W449,$K$1:K449,K450,$AA$1:AA449,"&gt;="&amp;(AA450-5)),"")</f>
        <v>1.093593067486051</v>
      </c>
      <c r="AD450" s="13">
        <f>Tabela53[[#This Row],[md_exPT_H_6]]-Tabela53[[#This Row],[md_exPT_A_6]]</f>
        <v>0.35954118852103556</v>
      </c>
      <c r="AE450" s="14">
        <f>IF(Tabela53[[#This Row],[HT_Goals_H]]&gt;Tabela53[[#This Row],[HT_Goals_A]],Tabela53[[#This Row],[HT_Odds_H]]-1,-1)</f>
        <v>1.2000000000000002</v>
      </c>
      <c r="AF450" s="14">
        <f>IF(Tabela53[[#This Row],[HT_Goals_H]]=Tabela53[[#This Row],[HT_Goals_A]],Tabela53[[#This Row],[HT_Odds_H]]-1,-1)</f>
        <v>-1</v>
      </c>
      <c r="AG450" s="14">
        <f>IF(Tabela53[[#This Row],[HT_Goals_H]]&lt;Tabela53[[#This Row],[HT_Goals_A]],Tabela53[[#This Row],[HT_Odds_H]]-1,-1)</f>
        <v>-1</v>
      </c>
      <c r="AH45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0" s="13">
        <f>IF(AND(Tabela53[[#This Row],[Odd_real_HHT]]&gt;2.5,Tabela53[[#This Row],[Odd_real_HHT]]&lt;3.3,Tabela53[[#This Row],[xpPT_H_HT]]&gt;1.39,Tabela53[[#This Row],[xpPT_H_HT]]&lt;1.59),1,0)</f>
        <v>0</v>
      </c>
      <c r="AJ45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0" s="28">
        <f>IF(Tabela53[[#This Row],[Método 1]]=1,0,IF(Tabela53[[#This Row],[dif_xp_H_A]]&lt;=0.354,1,IF(Tabela53[[#This Row],[dif_xp_H_A]]&gt;=0.499,1,0)))</f>
        <v>0</v>
      </c>
      <c r="AL450" s="29">
        <f>IF(AND(Tabela53[[#This Row],[Método_3]]=1,Tabela53[[#This Row],[Pontos_H_HT]]=3),(Tabela53[[#This Row],[HT_Odds_H]]-1),IF(AND(Tabela53[[#This Row],[Método_3]]=1,Tabela53[[#This Row],[Pontos_H_HT]]&lt;&gt;3),(-1),0))</f>
        <v>1.2000000000000002</v>
      </c>
      <c r="AM450" s="29">
        <f>IF(AND(Tabela53[[#This Row],[dif_xp_H_A]]&gt;0.354,(Tabela53[[#This Row],[dif_xp_H_A]]&lt;0.499)),1,0)</f>
        <v>1</v>
      </c>
    </row>
    <row r="451" spans="1:39" x14ac:dyDescent="0.3">
      <c r="A451" s="25">
        <v>320</v>
      </c>
      <c r="B451" s="26">
        <v>1588906</v>
      </c>
      <c r="C451" s="13" t="s">
        <v>14</v>
      </c>
      <c r="D451" s="13" t="s">
        <v>56</v>
      </c>
      <c r="E451" s="27">
        <v>44856.6875</v>
      </c>
      <c r="F451" s="13">
        <v>33</v>
      </c>
      <c r="G451" s="13" t="s">
        <v>19</v>
      </c>
      <c r="H451" s="13" t="s">
        <v>20</v>
      </c>
      <c r="I451" s="13" t="str">
        <f>IF(Tabela53[[#This Row],[HT_Goals_A]]&lt;Tabela53[[#This Row],[HT_Goals_H]],"H",IF(Tabela53[[#This Row],[HT_Goals_A]]=Tabela53[[#This Row],[HT_Goals_H]],"D","A"))</f>
        <v>H</v>
      </c>
      <c r="J451" s="13">
        <v>3</v>
      </c>
      <c r="K451" s="13">
        <v>0</v>
      </c>
      <c r="L451" s="13">
        <v>3</v>
      </c>
      <c r="M451" s="13">
        <v>2.65</v>
      </c>
      <c r="N451" s="13">
        <v>1.98</v>
      </c>
      <c r="O451" s="13">
        <v>4.2</v>
      </c>
      <c r="P451" s="4">
        <f>((1/'Método 3'!$M451)+(1/'Método 3'!$N451)+(1/'Método 3'!$O451)-1)</f>
        <v>0.12050423371178098</v>
      </c>
      <c r="Q451" s="4">
        <f>'Método 3'!$M451*(1+'Método 3'!$P451)</f>
        <v>2.9693362193362196</v>
      </c>
      <c r="R451" s="4">
        <f>'Método 3'!$N451*(1+'Método 3'!$P451)</f>
        <v>2.2185983827493265</v>
      </c>
      <c r="S451" s="4">
        <f>'Método 3'!$O451*(1+'Método 3'!$P451)</f>
        <v>4.7061177815894801</v>
      </c>
      <c r="T451" s="4">
        <f>IF('Método 3'!$J451&gt;'Método 3'!$K451,3,IF('Método 3'!$K451='Método 3'!$J451,1,0))</f>
        <v>3</v>
      </c>
      <c r="U451" s="4">
        <f>IF('Método 3'!$J451&lt;'Método 3'!$K451,3,IF('Método 3'!$K451='Método 3'!$J451,1,0))</f>
        <v>0</v>
      </c>
      <c r="V451" s="4">
        <f>(1/'Método 3'!$Q451)*3+(1/'Método 3'!$R451)*1</f>
        <v>1.4610618393876806</v>
      </c>
      <c r="W451" s="4">
        <f>(1/'Método 3'!$S451)*3+(1/'Método 3'!$R451)*1</f>
        <v>1.0882031344915561</v>
      </c>
      <c r="X451" s="4">
        <f>COUNTIF($G$1:G450,G451)+1</f>
        <v>24</v>
      </c>
      <c r="Y451" s="4">
        <f>COUNTIF($H$1:H450,H451)+1</f>
        <v>23</v>
      </c>
      <c r="Z451" s="2">
        <f>IFERROR(AVERAGEIFS($T$1:T450,$G$1:G450,G451,$X$1:X450,"&gt;="&amp;(X451-5)),"")</f>
        <v>1.8</v>
      </c>
      <c r="AA451" s="2">
        <f>IFERROR(AVERAGEIFS($U$1:U450,$H$1:H450,H451,$Y$1:Y450,"&gt;="&amp;(Y451-5)),"")</f>
        <v>0.4</v>
      </c>
      <c r="AB451" s="2">
        <f>IFERROR(AVERAGEIFS($V$1:V450,$J$1:J450,J451,$Z$1:Z450,"&gt;="&amp;(Z451-5)),"")</f>
        <v>1.5069383352403125</v>
      </c>
      <c r="AC451" s="2">
        <f>IFERROR(AVERAGEIFS($W$1:W450,$K$1:K450,K451,$AA$1:AA450,"&gt;="&amp;(AA451-5)),"")</f>
        <v>1.092829107768184</v>
      </c>
      <c r="AD451" s="13">
        <f>Tabela53[[#This Row],[md_exPT_H_6]]-Tabela53[[#This Row],[md_exPT_A_6]]</f>
        <v>0.41410922747212853</v>
      </c>
      <c r="AE451" s="14">
        <f>IF(Tabela53[[#This Row],[HT_Goals_H]]&gt;Tabela53[[#This Row],[HT_Goals_A]],Tabela53[[#This Row],[HT_Odds_H]]-1,-1)</f>
        <v>1.65</v>
      </c>
      <c r="AF451" s="14">
        <f>IF(Tabela53[[#This Row],[HT_Goals_H]]=Tabela53[[#This Row],[HT_Goals_A]],Tabela53[[#This Row],[HT_Odds_H]]-1,-1)</f>
        <v>-1</v>
      </c>
      <c r="AG451" s="14">
        <f>IF(Tabela53[[#This Row],[HT_Goals_H]]&lt;Tabela53[[#This Row],[HT_Goals_A]],Tabela53[[#This Row],[HT_Odds_H]]-1,-1)</f>
        <v>-1</v>
      </c>
      <c r="AH451" s="20">
        <f>IF(AND(Tabela53[[#This Row],[Método 1]]=1,Tabela53[[#This Row],[Pontos_H_HT]]=3),(Tabela53[[#This Row],[HT_Odds_H]]-1),IF(AND(Tabela53[[#This Row],[Método 1]]=1,Tabela53[[#This Row],[Pontos_H_HT]]&lt;&gt;3),(-1),0))</f>
        <v>1.65</v>
      </c>
      <c r="AI451" s="13">
        <f>IF(AND(Tabela53[[#This Row],[Odd_real_HHT]]&gt;2.5,Tabela53[[#This Row],[Odd_real_HHT]]&lt;3.3,Tabela53[[#This Row],[xpPT_H_HT]]&gt;1.39,Tabela53[[#This Row],[xpPT_H_HT]]&lt;1.59),1,0)</f>
        <v>1</v>
      </c>
      <c r="AJ45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1" s="28">
        <f>IF(Tabela53[[#This Row],[Método 1]]=1,0,IF(Tabela53[[#This Row],[dif_xp_H_A]]&lt;=0.354,1,IF(Tabela53[[#This Row],[dif_xp_H_A]]&gt;=0.499,1,0)))</f>
        <v>0</v>
      </c>
      <c r="AL451" s="29">
        <f>IF(AND(Tabela53[[#This Row],[Método_3]]=1,Tabela53[[#This Row],[Pontos_H_HT]]=3),(Tabela53[[#This Row],[HT_Odds_H]]-1),IF(AND(Tabela53[[#This Row],[Método_3]]=1,Tabela53[[#This Row],[Pontos_H_HT]]&lt;&gt;3),(-1),0))</f>
        <v>1.65</v>
      </c>
      <c r="AM451" s="29">
        <f>IF(AND(Tabela53[[#This Row],[dif_xp_H_A]]&gt;0.354,(Tabela53[[#This Row],[dif_xp_H_A]]&lt;0.499)),1,0)</f>
        <v>1</v>
      </c>
    </row>
    <row r="452" spans="1:39" x14ac:dyDescent="0.3">
      <c r="A452" s="25">
        <v>321</v>
      </c>
      <c r="B452" s="26">
        <v>1588904</v>
      </c>
      <c r="C452" s="13" t="s">
        <v>14</v>
      </c>
      <c r="D452" s="13" t="s">
        <v>56</v>
      </c>
      <c r="E452" s="27">
        <v>44856.791666666657</v>
      </c>
      <c r="F452" s="13">
        <v>33</v>
      </c>
      <c r="G452" s="13" t="s">
        <v>17</v>
      </c>
      <c r="H452" s="13" t="s">
        <v>23</v>
      </c>
      <c r="I452" s="13" t="str">
        <f>IF(Tabela53[[#This Row],[HT_Goals_A]]&lt;Tabela53[[#This Row],[HT_Goals_H]],"H",IF(Tabela53[[#This Row],[HT_Goals_A]]=Tabela53[[#This Row],[HT_Goals_H]],"D","A"))</f>
        <v>A</v>
      </c>
      <c r="J452" s="13">
        <v>1</v>
      </c>
      <c r="K452" s="13">
        <v>2</v>
      </c>
      <c r="L452" s="13">
        <v>3</v>
      </c>
      <c r="M452" s="13">
        <v>3.9</v>
      </c>
      <c r="N452" s="13">
        <v>2.0499999999999998</v>
      </c>
      <c r="O452" s="13">
        <v>2.6</v>
      </c>
      <c r="P452" s="4">
        <f>((1/'Método 3'!$M452)+(1/'Método 3'!$N452)+(1/'Método 3'!$O452)-1)</f>
        <v>0.12883051907442145</v>
      </c>
      <c r="Q452" s="4">
        <f>'Método 3'!$M452*(1+'Método 3'!$P452)</f>
        <v>4.4024390243902438</v>
      </c>
      <c r="R452" s="4">
        <f>'Método 3'!$N452*(1+'Método 3'!$P452)</f>
        <v>2.3141025641025639</v>
      </c>
      <c r="S452" s="4">
        <f>'Método 3'!$O452*(1+'Método 3'!$P452)</f>
        <v>2.934959349593496</v>
      </c>
      <c r="T452" s="4">
        <f>IF('Método 3'!$J452&gt;'Método 3'!$K452,3,IF('Método 3'!$K452='Método 3'!$J452,1,0))</f>
        <v>0</v>
      </c>
      <c r="U452" s="4">
        <f>IF('Método 3'!$J452&lt;'Método 3'!$K452,3,IF('Método 3'!$K452='Método 3'!$J452,1,0))</f>
        <v>3</v>
      </c>
      <c r="V452" s="4">
        <f>(1/'Método 3'!$Q452)*3+(1/'Método 3'!$R452)*1</f>
        <v>1.1135734072022161</v>
      </c>
      <c r="W452" s="4">
        <f>(1/'Método 3'!$S452)*3+(1/'Método 3'!$R452)*1</f>
        <v>1.4542936288088641</v>
      </c>
      <c r="X452" s="4">
        <f>COUNTIF($G$1:G451,G452)+1</f>
        <v>24</v>
      </c>
      <c r="Y452" s="4">
        <f>COUNTIF($H$1:H451,H452)+1</f>
        <v>23</v>
      </c>
      <c r="Z452" s="2">
        <f>IFERROR(AVERAGEIFS($T$1:T451,$G$1:G451,G452,$X$1:X451,"&gt;="&amp;(X452-5)),"")</f>
        <v>1.2</v>
      </c>
      <c r="AA452" s="2">
        <f>IFERROR(AVERAGEIFS($U$1:U451,$H$1:H451,H452,$Y$1:Y451,"&gt;="&amp;(Y452-5)),"")</f>
        <v>1.8</v>
      </c>
      <c r="AB452" s="2">
        <f>IFERROR(AVERAGEIFS($V$1:V451,$J$1:J451,J452,$Z$1:Z451,"&gt;="&amp;(Z452-5)),"")</f>
        <v>1.4546063466223869</v>
      </c>
      <c r="AC452" s="2">
        <f>IFERROR(AVERAGEIFS($W$1:W451,$K$1:K451,K452,$AA$1:AA451,"&gt;="&amp;(AA452-5)),"")</f>
        <v>1.1975938223888658</v>
      </c>
      <c r="AD452" s="13">
        <f>Tabela53[[#This Row],[md_exPT_H_6]]-Tabela53[[#This Row],[md_exPT_A_6]]</f>
        <v>0.25701252423352106</v>
      </c>
      <c r="AE452" s="14">
        <f>IF(Tabela53[[#This Row],[HT_Goals_H]]&gt;Tabela53[[#This Row],[HT_Goals_A]],Tabela53[[#This Row],[HT_Odds_H]]-1,-1)</f>
        <v>-1</v>
      </c>
      <c r="AF452" s="14">
        <f>IF(Tabela53[[#This Row],[HT_Goals_H]]=Tabela53[[#This Row],[HT_Goals_A]],Tabela53[[#This Row],[HT_Odds_H]]-1,-1)</f>
        <v>-1</v>
      </c>
      <c r="AG452" s="14">
        <f>IF(Tabela53[[#This Row],[HT_Goals_H]]&lt;Tabela53[[#This Row],[HT_Goals_A]],Tabela53[[#This Row],[HT_Odds_H]]-1,-1)</f>
        <v>2.9</v>
      </c>
      <c r="AH45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2" s="13">
        <f>IF(AND(Tabela53[[#This Row],[Odd_real_HHT]]&gt;2.5,Tabela53[[#This Row],[Odd_real_HHT]]&lt;3.3,Tabela53[[#This Row],[xpPT_H_HT]]&gt;1.39,Tabela53[[#This Row],[xpPT_H_HT]]&lt;1.59),1,0)</f>
        <v>0</v>
      </c>
      <c r="AJ45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52" s="28">
        <f>IF(Tabela53[[#This Row],[Método 1]]=1,0,IF(Tabela53[[#This Row],[dif_xp_H_A]]&lt;=0.354,1,IF(Tabela53[[#This Row],[dif_xp_H_A]]&gt;=0.499,1,0)))</f>
        <v>1</v>
      </c>
      <c r="AL45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52" s="29">
        <f>IF(AND(Tabela53[[#This Row],[dif_xp_H_A]]&gt;0.354,(Tabela53[[#This Row],[dif_xp_H_A]]&lt;0.499)),1,0)</f>
        <v>0</v>
      </c>
    </row>
    <row r="453" spans="1:39" x14ac:dyDescent="0.3">
      <c r="A453" s="25">
        <v>322</v>
      </c>
      <c r="B453" s="26">
        <v>1588908</v>
      </c>
      <c r="C453" s="13" t="s">
        <v>14</v>
      </c>
      <c r="D453" s="13" t="s">
        <v>56</v>
      </c>
      <c r="E453" s="27">
        <v>44856.791666666657</v>
      </c>
      <c r="F453" s="13">
        <v>33</v>
      </c>
      <c r="G453" s="13" t="s">
        <v>31</v>
      </c>
      <c r="H453" s="13" t="s">
        <v>24</v>
      </c>
      <c r="I453" s="13" t="str">
        <f>IF(Tabela53[[#This Row],[HT_Goals_A]]&lt;Tabela53[[#This Row],[HT_Goals_H]],"H",IF(Tabela53[[#This Row],[HT_Goals_A]]=Tabela53[[#This Row],[HT_Goals_H]],"D","A"))</f>
        <v>D</v>
      </c>
      <c r="J453" s="13">
        <v>0</v>
      </c>
      <c r="K453" s="13">
        <v>0</v>
      </c>
      <c r="L453" s="13">
        <v>0</v>
      </c>
      <c r="M453" s="13">
        <v>2.75</v>
      </c>
      <c r="N453" s="13">
        <v>1.9</v>
      </c>
      <c r="O453" s="13">
        <v>4.33</v>
      </c>
      <c r="P453" s="4">
        <f>((1/'Método 3'!$M453)+(1/'Método 3'!$N453)+(1/'Método 3'!$O453)-1)</f>
        <v>0.12089903532713797</v>
      </c>
      <c r="Q453" s="4">
        <f>'Método 3'!$M453*(1+'Método 3'!$P453)</f>
        <v>3.0824723471496296</v>
      </c>
      <c r="R453" s="4">
        <f>'Método 3'!$N453*(1+'Método 3'!$P453)</f>
        <v>2.1297081671215619</v>
      </c>
      <c r="S453" s="4">
        <f>'Método 3'!$O453*(1+'Método 3'!$P453)</f>
        <v>4.8534928229665075</v>
      </c>
      <c r="T453" s="4">
        <f>IF('Método 3'!$J453&gt;'Método 3'!$K453,3,IF('Método 3'!$K453='Método 3'!$J453,1,0))</f>
        <v>1</v>
      </c>
      <c r="U453" s="4">
        <f>IF('Método 3'!$J453&lt;'Método 3'!$K453,3,IF('Método 3'!$K453='Método 3'!$J453,1,0))</f>
        <v>1</v>
      </c>
      <c r="V453" s="4">
        <f>(1/'Método 3'!$Q453)*3+(1/'Método 3'!$R453)*1</f>
        <v>1.4427926418107613</v>
      </c>
      <c r="W453" s="4">
        <f>(1/'Método 3'!$S453)*3+(1/'Método 3'!$R453)*1</f>
        <v>1.0876594570082219</v>
      </c>
      <c r="X453" s="4">
        <f>COUNTIF($G$1:G452,G453)+1</f>
        <v>24</v>
      </c>
      <c r="Y453" s="4">
        <f>COUNTIF($H$1:H452,H453)+1</f>
        <v>23</v>
      </c>
      <c r="Z453" s="2">
        <f>IFERROR(AVERAGEIFS($T$1:T452,$G$1:G452,G453,$X$1:X452,"&gt;="&amp;(X453-5)),"")</f>
        <v>2</v>
      </c>
      <c r="AA453" s="2">
        <f>IFERROR(AVERAGEIFS($U$1:U452,$H$1:H452,H453,$Y$1:Y452,"&gt;="&amp;(Y453-5)),"")</f>
        <v>1.2</v>
      </c>
      <c r="AB453" s="2">
        <f>IFERROR(AVERAGEIFS($V$1:V452,$J$1:J452,J453,$Z$1:Z452,"&gt;="&amp;(Z453-5)),"")</f>
        <v>1.4005829845988482</v>
      </c>
      <c r="AC453" s="2">
        <f>IFERROR(AVERAGEIFS($W$1:W452,$K$1:K452,K453,$AA$1:AA452,"&gt;="&amp;(AA453-5)),"")</f>
        <v>1.0928120377560933</v>
      </c>
      <c r="AD453" s="13">
        <f>Tabela53[[#This Row],[md_exPT_H_6]]-Tabela53[[#This Row],[md_exPT_A_6]]</f>
        <v>0.30777094684275497</v>
      </c>
      <c r="AE453" s="14">
        <f>IF(Tabela53[[#This Row],[HT_Goals_H]]&gt;Tabela53[[#This Row],[HT_Goals_A]],Tabela53[[#This Row],[HT_Odds_H]]-1,-1)</f>
        <v>-1</v>
      </c>
      <c r="AF453" s="14">
        <f>IF(Tabela53[[#This Row],[HT_Goals_H]]=Tabela53[[#This Row],[HT_Goals_A]],Tabela53[[#This Row],[HT_Odds_H]]-1,-1)</f>
        <v>1.75</v>
      </c>
      <c r="AG453" s="14">
        <f>IF(Tabela53[[#This Row],[HT_Goals_H]]&lt;Tabela53[[#This Row],[HT_Goals_A]],Tabela53[[#This Row],[HT_Odds_H]]-1,-1)</f>
        <v>-1</v>
      </c>
      <c r="AH45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53" s="13">
        <f>IF(AND(Tabela53[[#This Row],[Odd_real_HHT]]&gt;2.5,Tabela53[[#This Row],[Odd_real_HHT]]&lt;3.3,Tabela53[[#This Row],[xpPT_H_HT]]&gt;1.39,Tabela53[[#This Row],[xpPT_H_HT]]&lt;1.59),1,0)</f>
        <v>1</v>
      </c>
      <c r="AJ45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3" s="28">
        <f>IF(Tabela53[[#This Row],[Método 1]]=1,0,IF(Tabela53[[#This Row],[dif_xp_H_A]]&lt;=0.354,1,IF(Tabela53[[#This Row],[dif_xp_H_A]]&gt;=0.499,1,0)))</f>
        <v>0</v>
      </c>
      <c r="AL45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53" s="29">
        <f>IF(AND(Tabela53[[#This Row],[dif_xp_H_A]]&gt;0.354,(Tabela53[[#This Row],[dif_xp_H_A]]&lt;0.499)),1,0)</f>
        <v>0</v>
      </c>
    </row>
    <row r="454" spans="1:39" x14ac:dyDescent="0.3">
      <c r="A454" s="25">
        <v>323</v>
      </c>
      <c r="B454" s="26">
        <v>1588907</v>
      </c>
      <c r="C454" s="13" t="s">
        <v>14</v>
      </c>
      <c r="D454" s="13" t="s">
        <v>56</v>
      </c>
      <c r="E454" s="27">
        <v>44856.875</v>
      </c>
      <c r="F454" s="13">
        <v>33</v>
      </c>
      <c r="G454" s="13" t="s">
        <v>16</v>
      </c>
      <c r="H454" s="13" t="s">
        <v>59</v>
      </c>
      <c r="I454" s="13" t="str">
        <f>IF(Tabela53[[#This Row],[HT_Goals_A]]&lt;Tabela53[[#This Row],[HT_Goals_H]],"H",IF(Tabela53[[#This Row],[HT_Goals_A]]=Tabela53[[#This Row],[HT_Goals_H]],"D","A"))</f>
        <v>H</v>
      </c>
      <c r="J454" s="13">
        <v>1</v>
      </c>
      <c r="K454" s="13">
        <v>0</v>
      </c>
      <c r="L454" s="13">
        <v>1</v>
      </c>
      <c r="M454" s="13">
        <v>1.55</v>
      </c>
      <c r="N454" s="13">
        <v>2.75</v>
      </c>
      <c r="O454" s="13">
        <v>10</v>
      </c>
      <c r="P454" s="4">
        <f>((1/'Método 3'!$M454)+(1/'Método 3'!$N454)+(1/'Método 3'!$O454)-1)</f>
        <v>0.10879765395894436</v>
      </c>
      <c r="Q454" s="4">
        <f>'Método 3'!$M454*(1+'Método 3'!$P454)</f>
        <v>1.7186363636363637</v>
      </c>
      <c r="R454" s="4">
        <f>'Método 3'!$N454*(1+'Método 3'!$P454)</f>
        <v>3.0491935483870969</v>
      </c>
      <c r="S454" s="4">
        <f>'Método 3'!$O454*(1+'Método 3'!$P454)</f>
        <v>11.087976539589445</v>
      </c>
      <c r="T454" s="4">
        <f>IF('Método 3'!$J454&gt;'Método 3'!$K454,3,IF('Método 3'!$K454='Método 3'!$J454,1,0))</f>
        <v>3</v>
      </c>
      <c r="U454" s="4">
        <f>IF('Método 3'!$J454&lt;'Método 3'!$K454,3,IF('Método 3'!$K454='Método 3'!$J454,1,0))</f>
        <v>0</v>
      </c>
      <c r="V454" s="4">
        <f>(1/'Método 3'!$Q454)*3+(1/'Método 3'!$R454)*1</f>
        <v>2.0735255223485849</v>
      </c>
      <c r="W454" s="4">
        <f>(1/'Método 3'!$S454)*3+(1/'Método 3'!$R454)*1</f>
        <v>0.59851891034117954</v>
      </c>
      <c r="X454" s="4">
        <f>COUNTIF($G$1:G453,G454)+1</f>
        <v>23</v>
      </c>
      <c r="Y454" s="4">
        <f>COUNTIF($H$1:H453,H454)+1</f>
        <v>16</v>
      </c>
      <c r="Z454" s="2">
        <f>IFERROR(AVERAGEIFS($T$1:T453,$G$1:G453,G454,$X$1:X453,"&gt;="&amp;(X454-5)),"")</f>
        <v>1.2</v>
      </c>
      <c r="AA454" s="2">
        <f>IFERROR(AVERAGEIFS($U$1:U453,$H$1:H453,H454,$Y$1:Y453,"&gt;="&amp;(Y454-5)),"")</f>
        <v>1.2</v>
      </c>
      <c r="AB454" s="2">
        <f>IFERROR(AVERAGEIFS($V$1:V453,$J$1:J453,J454,$Z$1:Z453,"&gt;="&amp;(Z454-5)),"")</f>
        <v>1.4525012050210278</v>
      </c>
      <c r="AC454" s="2">
        <f>IFERROR(AVERAGEIFS($W$1:W453,$K$1:K453,K454,$AA$1:AA453,"&gt;="&amp;(AA454-5)),"")</f>
        <v>1.0927930944445201</v>
      </c>
      <c r="AD454" s="13">
        <f>Tabela53[[#This Row],[md_exPT_H_6]]-Tabela53[[#This Row],[md_exPT_A_6]]</f>
        <v>0.35970811057650764</v>
      </c>
      <c r="AE454" s="14">
        <f>IF(Tabela53[[#This Row],[HT_Goals_H]]&gt;Tabela53[[#This Row],[HT_Goals_A]],Tabela53[[#This Row],[HT_Odds_H]]-1,-1)</f>
        <v>0.55000000000000004</v>
      </c>
      <c r="AF454" s="14">
        <f>IF(Tabela53[[#This Row],[HT_Goals_H]]=Tabela53[[#This Row],[HT_Goals_A]],Tabela53[[#This Row],[HT_Odds_H]]-1,-1)</f>
        <v>-1</v>
      </c>
      <c r="AG454" s="14">
        <f>IF(Tabela53[[#This Row],[HT_Goals_H]]&lt;Tabela53[[#This Row],[HT_Goals_A]],Tabela53[[#This Row],[HT_Odds_H]]-1,-1)</f>
        <v>-1</v>
      </c>
      <c r="AH45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4" s="13">
        <f>IF(AND(Tabela53[[#This Row],[Odd_real_HHT]]&gt;2.5,Tabela53[[#This Row],[Odd_real_HHT]]&lt;3.3,Tabela53[[#This Row],[xpPT_H_HT]]&gt;1.39,Tabela53[[#This Row],[xpPT_H_HT]]&lt;1.59),1,0)</f>
        <v>0</v>
      </c>
      <c r="AJ45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4" s="28">
        <f>IF(Tabela53[[#This Row],[Método 1]]=1,0,IF(Tabela53[[#This Row],[dif_xp_H_A]]&lt;=0.354,1,IF(Tabela53[[#This Row],[dif_xp_H_A]]&gt;=0.499,1,0)))</f>
        <v>0</v>
      </c>
      <c r="AL454" s="29">
        <f>IF(AND(Tabela53[[#This Row],[Método_3]]=1,Tabela53[[#This Row],[Pontos_H_HT]]=3),(Tabela53[[#This Row],[HT_Odds_H]]-1),IF(AND(Tabela53[[#This Row],[Método_3]]=1,Tabela53[[#This Row],[Pontos_H_HT]]&lt;&gt;3),(-1),0))</f>
        <v>0.55000000000000004</v>
      </c>
      <c r="AM454" s="29">
        <f>IF(AND(Tabela53[[#This Row],[dif_xp_H_A]]&gt;0.354,(Tabela53[[#This Row],[dif_xp_H_A]]&lt;0.499)),1,0)</f>
        <v>1</v>
      </c>
    </row>
    <row r="455" spans="1:39" x14ac:dyDescent="0.3">
      <c r="A455" s="25">
        <v>324</v>
      </c>
      <c r="B455" s="26">
        <v>1588905</v>
      </c>
      <c r="C455" s="13" t="s">
        <v>14</v>
      </c>
      <c r="D455" s="13" t="s">
        <v>56</v>
      </c>
      <c r="E455" s="27">
        <v>44857.666666666657</v>
      </c>
      <c r="F455" s="13">
        <v>33</v>
      </c>
      <c r="G455" s="13" t="s">
        <v>26</v>
      </c>
      <c r="H455" s="13" t="s">
        <v>18</v>
      </c>
      <c r="I455" s="13" t="str">
        <f>IF(Tabela53[[#This Row],[HT_Goals_A]]&lt;Tabela53[[#This Row],[HT_Goals_H]],"H",IF(Tabela53[[#This Row],[HT_Goals_A]]=Tabela53[[#This Row],[HT_Goals_H]],"D","A"))</f>
        <v>A</v>
      </c>
      <c r="J455" s="13">
        <v>0</v>
      </c>
      <c r="K455" s="13">
        <v>1</v>
      </c>
      <c r="L455" s="13">
        <v>1</v>
      </c>
      <c r="M455" s="13">
        <v>2.2999999999999998</v>
      </c>
      <c r="N455" s="13">
        <v>2.15</v>
      </c>
      <c r="O455" s="13">
        <v>4.5</v>
      </c>
      <c r="P455" s="4">
        <f>((1/'Método 3'!$M455)+(1/'Método 3'!$N455)+(1/'Método 3'!$O455)-1)</f>
        <v>0.12212110998764203</v>
      </c>
      <c r="Q455" s="4">
        <f>'Método 3'!$M455*(1+'Método 3'!$P455)</f>
        <v>2.5808785529715763</v>
      </c>
      <c r="R455" s="4">
        <f>'Método 3'!$N455*(1+'Método 3'!$P455)</f>
        <v>2.4125603864734302</v>
      </c>
      <c r="S455" s="4">
        <f>'Método 3'!$O455*(1+'Método 3'!$P455)</f>
        <v>5.0495449949443891</v>
      </c>
      <c r="T455" s="4">
        <f>IF('Método 3'!$J455&gt;'Método 3'!$K455,3,IF('Método 3'!$K455='Método 3'!$J455,1,0))</f>
        <v>0</v>
      </c>
      <c r="U455" s="4">
        <f>IF('Método 3'!$J455&lt;'Método 3'!$K455,3,IF('Método 3'!$K455='Método 3'!$J455,1,0))</f>
        <v>3</v>
      </c>
      <c r="V455" s="4">
        <f>(1/'Método 3'!$Q455)*3+(1/'Método 3'!$R455)*1</f>
        <v>1.5768922707248698</v>
      </c>
      <c r="W455" s="4">
        <f>(1/'Método 3'!$S455)*3+(1/'Método 3'!$R455)*1</f>
        <v>1.0086103323988787</v>
      </c>
      <c r="X455" s="4">
        <f>COUNTIF($G$1:G454,G455)+1</f>
        <v>23</v>
      </c>
      <c r="Y455" s="4">
        <f>COUNTIF($H$1:H454,H455)+1</f>
        <v>23</v>
      </c>
      <c r="Z455" s="2">
        <f>IFERROR(AVERAGEIFS($T$1:T454,$G$1:G454,G455,$X$1:X454,"&gt;="&amp;(X455-5)),"")</f>
        <v>2</v>
      </c>
      <c r="AA455" s="2">
        <f>IFERROR(AVERAGEIFS($U$1:U454,$H$1:H454,H455,$Y$1:Y454,"&gt;="&amp;(Y455-5)),"")</f>
        <v>1</v>
      </c>
      <c r="AB455" s="2">
        <f>IFERROR(AVERAGEIFS($V$1:V454,$J$1:J454,J455,$Z$1:Z454,"&gt;="&amp;(Z455-5)),"")</f>
        <v>1.4007868959863454</v>
      </c>
      <c r="AC455" s="2">
        <f>IFERROR(AVERAGEIFS($W$1:W454,$K$1:K454,K455,$AA$1:AA454,"&gt;="&amp;(AA455-5)),"")</f>
        <v>1.1375530782928305</v>
      </c>
      <c r="AD455" s="13">
        <f>Tabela53[[#This Row],[md_exPT_H_6]]-Tabela53[[#This Row],[md_exPT_A_6]]</f>
        <v>0.26323381769351495</v>
      </c>
      <c r="AE455" s="14">
        <f>IF(Tabela53[[#This Row],[HT_Goals_H]]&gt;Tabela53[[#This Row],[HT_Goals_A]],Tabela53[[#This Row],[HT_Odds_H]]-1,-1)</f>
        <v>-1</v>
      </c>
      <c r="AF455" s="14">
        <f>IF(Tabela53[[#This Row],[HT_Goals_H]]=Tabela53[[#This Row],[HT_Goals_A]],Tabela53[[#This Row],[HT_Odds_H]]-1,-1)</f>
        <v>-1</v>
      </c>
      <c r="AG455" s="14">
        <f>IF(Tabela53[[#This Row],[HT_Goals_H]]&lt;Tabela53[[#This Row],[HT_Goals_A]],Tabela53[[#This Row],[HT_Odds_H]]-1,-1)</f>
        <v>1.2999999999999998</v>
      </c>
      <c r="AH45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55" s="13">
        <f>IF(AND(Tabela53[[#This Row],[Odd_real_HHT]]&gt;2.5,Tabela53[[#This Row],[Odd_real_HHT]]&lt;3.3,Tabela53[[#This Row],[xpPT_H_HT]]&gt;1.39,Tabela53[[#This Row],[xpPT_H_HT]]&lt;1.59),1,0)</f>
        <v>1</v>
      </c>
      <c r="AJ45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5" s="28">
        <f>IF(Tabela53[[#This Row],[Método 1]]=1,0,IF(Tabela53[[#This Row],[dif_xp_H_A]]&lt;=0.354,1,IF(Tabela53[[#This Row],[dif_xp_H_A]]&gt;=0.499,1,0)))</f>
        <v>0</v>
      </c>
      <c r="AL45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55" s="29">
        <f>IF(AND(Tabela53[[#This Row],[dif_xp_H_A]]&gt;0.354,(Tabela53[[#This Row],[dif_xp_H_A]]&lt;0.499)),1,0)</f>
        <v>0</v>
      </c>
    </row>
    <row r="456" spans="1:39" x14ac:dyDescent="0.3">
      <c r="A456" s="25">
        <v>325</v>
      </c>
      <c r="B456" s="26">
        <v>1588909</v>
      </c>
      <c r="C456" s="13" t="s">
        <v>14</v>
      </c>
      <c r="D456" s="13" t="s">
        <v>56</v>
      </c>
      <c r="E456" s="27">
        <v>44857.666666666657</v>
      </c>
      <c r="F456" s="13">
        <v>33</v>
      </c>
      <c r="G456" s="13" t="s">
        <v>60</v>
      </c>
      <c r="H456" s="13" t="s">
        <v>28</v>
      </c>
      <c r="I456" s="13" t="str">
        <f>IF(Tabela53[[#This Row],[HT_Goals_A]]&lt;Tabela53[[#This Row],[HT_Goals_H]],"H",IF(Tabela53[[#This Row],[HT_Goals_A]]=Tabela53[[#This Row],[HT_Goals_H]],"D","A"))</f>
        <v>D</v>
      </c>
      <c r="J456" s="13">
        <v>1</v>
      </c>
      <c r="K456" s="13">
        <v>1</v>
      </c>
      <c r="L456" s="13">
        <v>2</v>
      </c>
      <c r="M456" s="13">
        <v>4.5</v>
      </c>
      <c r="N456" s="13">
        <v>2.0499999999999998</v>
      </c>
      <c r="O456" s="13">
        <v>2.75</v>
      </c>
      <c r="P456" s="4">
        <f>((1/'Método 3'!$M456)+(1/'Método 3'!$N456)+(1/'Método 3'!$O456)-1)</f>
        <v>7.3663463907366555E-2</v>
      </c>
      <c r="Q456" s="4">
        <f>'Método 3'!$M456*(1+'Método 3'!$P456)</f>
        <v>4.8314855875831491</v>
      </c>
      <c r="R456" s="4">
        <f>'Método 3'!$N456*(1+'Método 3'!$P456)</f>
        <v>2.2010101010101013</v>
      </c>
      <c r="S456" s="4">
        <f>'Método 3'!$O456*(1+'Método 3'!$P456)</f>
        <v>2.9525745257452582</v>
      </c>
      <c r="T456" s="4">
        <f>IF('Método 3'!$J456&gt;'Método 3'!$K456,3,IF('Método 3'!$K456='Método 3'!$J456,1,0))</f>
        <v>1</v>
      </c>
      <c r="U456" s="4">
        <f>IF('Método 3'!$J456&lt;'Método 3'!$K456,3,IF('Método 3'!$K456='Método 3'!$J456,1,0))</f>
        <v>1</v>
      </c>
      <c r="V456" s="4">
        <f>(1/'Método 3'!$Q456)*3+(1/'Método 3'!$R456)*1</f>
        <v>1.075263882514915</v>
      </c>
      <c r="W456" s="4">
        <f>(1/'Método 3'!$S456)*3+(1/'Método 3'!$R456)*1</f>
        <v>1.470399265718219</v>
      </c>
      <c r="X456" s="4">
        <f>COUNTIF($G$1:G455,G456)+1</f>
        <v>17</v>
      </c>
      <c r="Y456" s="4">
        <f>COUNTIF($H$1:H455,H456)+1</f>
        <v>23</v>
      </c>
      <c r="Z456" s="2">
        <f>IFERROR(AVERAGEIFS($T$1:T455,$G$1:G455,G456,$X$1:X455,"&gt;="&amp;(X456-5)),"")</f>
        <v>1</v>
      </c>
      <c r="AA456" s="2">
        <f>IFERROR(AVERAGEIFS($U$1:U455,$H$1:H455,H456,$Y$1:Y455,"&gt;="&amp;(Y456-5)),"")</f>
        <v>1</v>
      </c>
      <c r="AB456" s="2">
        <f>IFERROR(AVERAGEIFS($V$1:V455,$J$1:J455,J456,$Z$1:Z455,"&gt;="&amp;(Z456-5)),"")</f>
        <v>1.4563111701580067</v>
      </c>
      <c r="AC456" s="2">
        <f>IFERROR(AVERAGEIFS($W$1:W455,$K$1:K455,K456,$AA$1:AA455,"&gt;="&amp;(AA456-5)),"")</f>
        <v>1.1365612110167231</v>
      </c>
      <c r="AD456" s="13">
        <f>Tabela53[[#This Row],[md_exPT_H_6]]-Tabela53[[#This Row],[md_exPT_A_6]]</f>
        <v>0.31974995914128357</v>
      </c>
      <c r="AE456" s="14">
        <f>IF(Tabela53[[#This Row],[HT_Goals_H]]&gt;Tabela53[[#This Row],[HT_Goals_A]],Tabela53[[#This Row],[HT_Odds_H]]-1,-1)</f>
        <v>-1</v>
      </c>
      <c r="AF456" s="14">
        <f>IF(Tabela53[[#This Row],[HT_Goals_H]]=Tabela53[[#This Row],[HT_Goals_A]],Tabela53[[#This Row],[HT_Odds_H]]-1,-1)</f>
        <v>3.5</v>
      </c>
      <c r="AG456" s="14">
        <f>IF(Tabela53[[#This Row],[HT_Goals_H]]&lt;Tabela53[[#This Row],[HT_Goals_A]],Tabela53[[#This Row],[HT_Odds_H]]-1,-1)</f>
        <v>-1</v>
      </c>
      <c r="AH45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6" s="13">
        <f>IF(AND(Tabela53[[#This Row],[Odd_real_HHT]]&gt;2.5,Tabela53[[#This Row],[Odd_real_HHT]]&lt;3.3,Tabela53[[#This Row],[xpPT_H_HT]]&gt;1.39,Tabela53[[#This Row],[xpPT_H_HT]]&lt;1.59),1,0)</f>
        <v>0</v>
      </c>
      <c r="AJ456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456" s="28">
        <f>IF(Tabela53[[#This Row],[Método 1]]=1,0,IF(Tabela53[[#This Row],[dif_xp_H_A]]&lt;=0.354,1,IF(Tabela53[[#This Row],[dif_xp_H_A]]&gt;=0.499,1,0)))</f>
        <v>1</v>
      </c>
      <c r="AL45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56" s="29">
        <f>IF(AND(Tabela53[[#This Row],[dif_xp_H_A]]&gt;0.354,(Tabela53[[#This Row],[dif_xp_H_A]]&lt;0.499)),1,0)</f>
        <v>0</v>
      </c>
    </row>
    <row r="457" spans="1:39" x14ac:dyDescent="0.3">
      <c r="A457" s="25">
        <v>326</v>
      </c>
      <c r="B457" s="26">
        <v>1588913</v>
      </c>
      <c r="C457" s="13" t="s">
        <v>14</v>
      </c>
      <c r="D457" s="13" t="s">
        <v>56</v>
      </c>
      <c r="E457" s="27">
        <v>44857.75</v>
      </c>
      <c r="F457" s="13">
        <v>33</v>
      </c>
      <c r="G457" s="13" t="s">
        <v>33</v>
      </c>
      <c r="H457" s="13" t="s">
        <v>30</v>
      </c>
      <c r="I457" s="13" t="str">
        <f>IF(Tabela53[[#This Row],[HT_Goals_A]]&lt;Tabela53[[#This Row],[HT_Goals_H]],"H",IF(Tabela53[[#This Row],[HT_Goals_A]]=Tabela53[[#This Row],[HT_Goals_H]],"D","A"))</f>
        <v>H</v>
      </c>
      <c r="J457" s="13">
        <v>1</v>
      </c>
      <c r="K457" s="13">
        <v>0</v>
      </c>
      <c r="L457" s="13">
        <v>1</v>
      </c>
      <c r="M457" s="13">
        <v>3.8</v>
      </c>
      <c r="N457" s="13">
        <v>1.95</v>
      </c>
      <c r="O457" s="13">
        <v>2.85</v>
      </c>
      <c r="P457" s="4">
        <f>((1/'Método 3'!$M457)+(1/'Método 3'!$N457)+(1/'Método 3'!$O457)-1)</f>
        <v>0.12685560053981115</v>
      </c>
      <c r="Q457" s="4">
        <f>'Método 3'!$M457*(1+'Método 3'!$P457)</f>
        <v>4.2820512820512819</v>
      </c>
      <c r="R457" s="4">
        <f>'Método 3'!$N457*(1+'Método 3'!$P457)</f>
        <v>2.1973684210526319</v>
      </c>
      <c r="S457" s="4">
        <f>'Método 3'!$O457*(1+'Método 3'!$P457)</f>
        <v>3.2115384615384617</v>
      </c>
      <c r="T457" s="4">
        <f>IF('Método 3'!$J457&gt;'Método 3'!$K457,3,IF('Método 3'!$K457='Método 3'!$J457,1,0))</f>
        <v>3</v>
      </c>
      <c r="U457" s="4">
        <f>IF('Método 3'!$J457&lt;'Método 3'!$K457,3,IF('Método 3'!$K457='Método 3'!$J457,1,0))</f>
        <v>0</v>
      </c>
      <c r="V457" s="4">
        <f>(1/'Método 3'!$Q457)*3+(1/'Método 3'!$R457)*1</f>
        <v>1.1556886227544911</v>
      </c>
      <c r="W457" s="4">
        <f>(1/'Método 3'!$S457)*3+(1/'Método 3'!$R457)*1</f>
        <v>1.3892215568862274</v>
      </c>
      <c r="X457" s="4">
        <f>COUNTIF($G$1:G456,G457)+1</f>
        <v>23</v>
      </c>
      <c r="Y457" s="4">
        <f>COUNTIF($H$1:H456,H457)+1</f>
        <v>24</v>
      </c>
      <c r="Z457" s="2">
        <f>IFERROR(AVERAGEIFS($T$1:T456,$G$1:G456,G457,$X$1:X456,"&gt;="&amp;(X457-5)),"")</f>
        <v>1.8</v>
      </c>
      <c r="AA457" s="2">
        <f>IFERROR(AVERAGEIFS($U$1:U456,$H$1:H456,H457,$Y$1:Y456,"&gt;="&amp;(Y457-5)),"")</f>
        <v>1.2</v>
      </c>
      <c r="AB457" s="2">
        <f>IFERROR(AVERAGEIFS($V$1:V456,$J$1:J456,J457,$Z$1:Z456,"&gt;="&amp;(Z457-5)),"")</f>
        <v>1.4539877110870121</v>
      </c>
      <c r="AC457" s="2">
        <f>IFERROR(AVERAGEIFS($W$1:W456,$K$1:K456,K457,$AA$1:AA456,"&gt;="&amp;(AA457-5)),"")</f>
        <v>1.0909825662976214</v>
      </c>
      <c r="AD457" s="13">
        <f>Tabela53[[#This Row],[md_exPT_H_6]]-Tabela53[[#This Row],[md_exPT_A_6]]</f>
        <v>0.36300514478939072</v>
      </c>
      <c r="AE457" s="14">
        <f>IF(Tabela53[[#This Row],[HT_Goals_H]]&gt;Tabela53[[#This Row],[HT_Goals_A]],Tabela53[[#This Row],[HT_Odds_H]]-1,-1)</f>
        <v>2.8</v>
      </c>
      <c r="AF457" s="14">
        <f>IF(Tabela53[[#This Row],[HT_Goals_H]]=Tabela53[[#This Row],[HT_Goals_A]],Tabela53[[#This Row],[HT_Odds_H]]-1,-1)</f>
        <v>-1</v>
      </c>
      <c r="AG457" s="14">
        <f>IF(Tabela53[[#This Row],[HT_Goals_H]]&lt;Tabela53[[#This Row],[HT_Goals_A]],Tabela53[[#This Row],[HT_Odds_H]]-1,-1)</f>
        <v>-1</v>
      </c>
      <c r="AH45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7" s="13">
        <f>IF(AND(Tabela53[[#This Row],[Odd_real_HHT]]&gt;2.5,Tabela53[[#This Row],[Odd_real_HHT]]&lt;3.3,Tabela53[[#This Row],[xpPT_H_HT]]&gt;1.39,Tabela53[[#This Row],[xpPT_H_HT]]&lt;1.59),1,0)</f>
        <v>0</v>
      </c>
      <c r="AJ45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7" s="28">
        <f>IF(Tabela53[[#This Row],[Método 1]]=1,0,IF(Tabela53[[#This Row],[dif_xp_H_A]]&lt;=0.354,1,IF(Tabela53[[#This Row],[dif_xp_H_A]]&gt;=0.499,1,0)))</f>
        <v>0</v>
      </c>
      <c r="AL457" s="29">
        <f>IF(AND(Tabela53[[#This Row],[Método_3]]=1,Tabela53[[#This Row],[Pontos_H_HT]]=3),(Tabela53[[#This Row],[HT_Odds_H]]-1),IF(AND(Tabela53[[#This Row],[Método_3]]=1,Tabela53[[#This Row],[Pontos_H_HT]]&lt;&gt;3),(-1),0))</f>
        <v>2.8</v>
      </c>
      <c r="AM457" s="29">
        <f>IF(AND(Tabela53[[#This Row],[dif_xp_H_A]]&gt;0.354,(Tabela53[[#This Row],[dif_xp_H_A]]&lt;0.499)),1,0)</f>
        <v>1</v>
      </c>
    </row>
    <row r="458" spans="1:39" x14ac:dyDescent="0.3">
      <c r="A458" s="25">
        <v>327</v>
      </c>
      <c r="B458" s="26">
        <v>1588911</v>
      </c>
      <c r="C458" s="13" t="s">
        <v>14</v>
      </c>
      <c r="D458" s="13" t="s">
        <v>56</v>
      </c>
      <c r="E458" s="27">
        <v>44857.75</v>
      </c>
      <c r="F458" s="13">
        <v>33</v>
      </c>
      <c r="G458" s="13" t="s">
        <v>57</v>
      </c>
      <c r="H458" s="13" t="s">
        <v>58</v>
      </c>
      <c r="I458" s="13" t="str">
        <f>IF(Tabela53[[#This Row],[HT_Goals_A]]&lt;Tabela53[[#This Row],[HT_Goals_H]],"H",IF(Tabela53[[#This Row],[HT_Goals_A]]=Tabela53[[#This Row],[HT_Goals_H]],"D","A"))</f>
        <v>H</v>
      </c>
      <c r="J458" s="13">
        <v>1</v>
      </c>
      <c r="K458" s="13">
        <v>0</v>
      </c>
      <c r="L458" s="13">
        <v>1</v>
      </c>
      <c r="M458" s="13">
        <v>2.9</v>
      </c>
      <c r="N458" s="13">
        <v>1.93</v>
      </c>
      <c r="O458" s="13">
        <v>3.8</v>
      </c>
      <c r="P458" s="4">
        <f>((1/'Método 3'!$M458)+(1/'Método 3'!$N458)+(1/'Método 3'!$O458)-1)</f>
        <v>0.12612019596964541</v>
      </c>
      <c r="Q458" s="4">
        <f>'Método 3'!$M458*(1+'Método 3'!$P458)</f>
        <v>3.2657485683119716</v>
      </c>
      <c r="R458" s="4">
        <f>'Método 3'!$N458*(1+'Método 3'!$P458)</f>
        <v>2.1734119782214156</v>
      </c>
      <c r="S458" s="4">
        <f>'Método 3'!$O458*(1+'Método 3'!$P458)</f>
        <v>4.2792567446846528</v>
      </c>
      <c r="T458" s="4">
        <f>IF('Método 3'!$J458&gt;'Método 3'!$K458,3,IF('Método 3'!$K458='Método 3'!$J458,1,0))</f>
        <v>3</v>
      </c>
      <c r="U458" s="4">
        <f>IF('Método 3'!$J458&lt;'Método 3'!$K458,3,IF('Método 3'!$K458='Método 3'!$J458,1,0))</f>
        <v>0</v>
      </c>
      <c r="V458" s="4">
        <f>(1/'Método 3'!$Q458)*3+(1/'Método 3'!$R458)*1</f>
        <v>1.3787315769696464</v>
      </c>
      <c r="W458" s="4">
        <f>(1/'Método 3'!$S458)*3+(1/'Método 3'!$R458)*1</f>
        <v>1.161162373178573</v>
      </c>
      <c r="X458" s="4">
        <f>COUNTIF($G$1:G457,G458)+1</f>
        <v>17</v>
      </c>
      <c r="Y458" s="4">
        <f>COUNTIF($H$1:H457,H458)+1</f>
        <v>16</v>
      </c>
      <c r="Z458" s="2">
        <f>IFERROR(AVERAGEIFS($T$1:T457,$G$1:G457,G458,$X$1:X457,"&gt;="&amp;(X458-5)),"")</f>
        <v>0.8</v>
      </c>
      <c r="AA458" s="2">
        <f>IFERROR(AVERAGEIFS($U$1:U457,$H$1:H457,H458,$Y$1:Y457,"&gt;="&amp;(Y458-5)),"")</f>
        <v>1</v>
      </c>
      <c r="AB458" s="2">
        <f>IFERROR(AVERAGEIFS($V$1:V457,$J$1:J457,J458,$Z$1:Z457,"&gt;="&amp;(Z458-5)),"")</f>
        <v>1.4521798378243909</v>
      </c>
      <c r="AC458" s="2">
        <f>IFERROR(AVERAGEIFS($W$1:W457,$K$1:K457,K458,$AA$1:AA457,"&gt;="&amp;(AA458-5)),"")</f>
        <v>1.0920710297669229</v>
      </c>
      <c r="AD458" s="13">
        <f>Tabela53[[#This Row],[md_exPT_H_6]]-Tabela53[[#This Row],[md_exPT_A_6]]</f>
        <v>0.36010880805746792</v>
      </c>
      <c r="AE458" s="14">
        <f>IF(Tabela53[[#This Row],[HT_Goals_H]]&gt;Tabela53[[#This Row],[HT_Goals_A]],Tabela53[[#This Row],[HT_Odds_H]]-1,-1)</f>
        <v>1.9</v>
      </c>
      <c r="AF458" s="14">
        <f>IF(Tabela53[[#This Row],[HT_Goals_H]]=Tabela53[[#This Row],[HT_Goals_A]],Tabela53[[#This Row],[HT_Odds_H]]-1,-1)</f>
        <v>-1</v>
      </c>
      <c r="AG458" s="14">
        <f>IF(Tabela53[[#This Row],[HT_Goals_H]]&lt;Tabela53[[#This Row],[HT_Goals_A]],Tabela53[[#This Row],[HT_Odds_H]]-1,-1)</f>
        <v>-1</v>
      </c>
      <c r="AH45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58" s="13">
        <f>IF(AND(Tabela53[[#This Row],[Odd_real_HHT]]&gt;2.5,Tabela53[[#This Row],[Odd_real_HHT]]&lt;3.3,Tabela53[[#This Row],[xpPT_H_HT]]&gt;1.39,Tabela53[[#This Row],[xpPT_H_HT]]&lt;1.59),1,0)</f>
        <v>0</v>
      </c>
      <c r="AJ45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8" s="28">
        <f>IF(Tabela53[[#This Row],[Método 1]]=1,0,IF(Tabela53[[#This Row],[dif_xp_H_A]]&lt;=0.354,1,IF(Tabela53[[#This Row],[dif_xp_H_A]]&gt;=0.499,1,0)))</f>
        <v>0</v>
      </c>
      <c r="AL458" s="29">
        <f>IF(AND(Tabela53[[#This Row],[Método_3]]=1,Tabela53[[#This Row],[Pontos_H_HT]]=3),(Tabela53[[#This Row],[HT_Odds_H]]-1),IF(AND(Tabela53[[#This Row],[Método_3]]=1,Tabela53[[#This Row],[Pontos_H_HT]]&lt;&gt;3),(-1),0))</f>
        <v>1.9</v>
      </c>
      <c r="AM458" s="29">
        <f>IF(AND(Tabela53[[#This Row],[dif_xp_H_A]]&gt;0.354,(Tabela53[[#This Row],[dif_xp_H_A]]&lt;0.499)),1,0)</f>
        <v>1</v>
      </c>
    </row>
    <row r="459" spans="1:39" x14ac:dyDescent="0.3">
      <c r="A459" s="25">
        <v>328</v>
      </c>
      <c r="B459" s="26">
        <v>1588912</v>
      </c>
      <c r="C459" s="13" t="s">
        <v>14</v>
      </c>
      <c r="D459" s="13" t="s">
        <v>56</v>
      </c>
      <c r="E459" s="27">
        <v>44857.75</v>
      </c>
      <c r="F459" s="13">
        <v>33</v>
      </c>
      <c r="G459" s="13" t="s">
        <v>27</v>
      </c>
      <c r="H459" s="13" t="s">
        <v>34</v>
      </c>
      <c r="I459" s="13" t="str">
        <f>IF(Tabela53[[#This Row],[HT_Goals_A]]&lt;Tabela53[[#This Row],[HT_Goals_H]],"H",IF(Tabela53[[#This Row],[HT_Goals_A]]=Tabela53[[#This Row],[HT_Goals_H]],"D","A"))</f>
        <v>A</v>
      </c>
      <c r="J459" s="13">
        <v>0</v>
      </c>
      <c r="K459" s="13">
        <v>2</v>
      </c>
      <c r="L459" s="13">
        <v>2</v>
      </c>
      <c r="M459" s="13">
        <v>2.5</v>
      </c>
      <c r="N459" s="13">
        <v>1.93</v>
      </c>
      <c r="O459" s="13">
        <v>4.8</v>
      </c>
      <c r="P459" s="4">
        <f>((1/'Método 3'!$M459)+(1/'Método 3'!$N459)+(1/'Método 3'!$O459)-1)</f>
        <v>0.12646804835924019</v>
      </c>
      <c r="Q459" s="4">
        <f>'Método 3'!$M459*(1+'Método 3'!$P459)</f>
        <v>2.8161701208981005</v>
      </c>
      <c r="R459" s="4">
        <f>'Método 3'!$N459*(1+'Método 3'!$P459)</f>
        <v>2.1740833333333334</v>
      </c>
      <c r="S459" s="4">
        <f>'Método 3'!$O459*(1+'Método 3'!$P459)</f>
        <v>5.4070466321243531</v>
      </c>
      <c r="T459" s="4">
        <f>IF('Método 3'!$J459&gt;'Método 3'!$K459,3,IF('Método 3'!$K459='Método 3'!$J459,1,0))</f>
        <v>0</v>
      </c>
      <c r="U459" s="4">
        <f>IF('Método 3'!$J459&lt;'Método 3'!$K459,3,IF('Método 3'!$K459='Método 3'!$J459,1,0))</f>
        <v>3</v>
      </c>
      <c r="V459" s="4">
        <f>(1/'Método 3'!$Q459)*3+(1/'Método 3'!$R459)*1</f>
        <v>1.525240522825712</v>
      </c>
      <c r="W459" s="4">
        <f>(1/'Método 3'!$S459)*3+(1/'Método 3'!$R459)*1</f>
        <v>1.0147955076852313</v>
      </c>
      <c r="X459" s="4">
        <f>COUNTIF($G$1:G458,G459)+1</f>
        <v>22</v>
      </c>
      <c r="Y459" s="4">
        <f>COUNTIF($H$1:H458,H459)+1</f>
        <v>24</v>
      </c>
      <c r="Z459" s="2">
        <f>IFERROR(AVERAGEIFS($T$1:T458,$G$1:G458,G459,$X$1:X458,"&gt;="&amp;(X459-5)),"")</f>
        <v>2.2000000000000002</v>
      </c>
      <c r="AA459" s="2">
        <f>IFERROR(AVERAGEIFS($U$1:U458,$H$1:H458,H459,$Y$1:Y458,"&gt;="&amp;(Y459-5)),"")</f>
        <v>1.2</v>
      </c>
      <c r="AB459" s="2">
        <f>IFERROR(AVERAGEIFS($V$1:V458,$J$1:J458,J459,$Z$1:Z458,"&gt;="&amp;(Z459-5)),"")</f>
        <v>1.4016335564418192</v>
      </c>
      <c r="AC459" s="2">
        <f>IFERROR(AVERAGEIFS($W$1:W458,$K$1:K458,K459,$AA$1:AA458,"&gt;="&amp;(AA459-5)),"")</f>
        <v>1.2087546835375613</v>
      </c>
      <c r="AD459" s="13">
        <f>Tabela53[[#This Row],[md_exPT_H_6]]-Tabela53[[#This Row],[md_exPT_A_6]]</f>
        <v>0.19287887290425787</v>
      </c>
      <c r="AE459" s="14">
        <f>IF(Tabela53[[#This Row],[HT_Goals_H]]&gt;Tabela53[[#This Row],[HT_Goals_A]],Tabela53[[#This Row],[HT_Odds_H]]-1,-1)</f>
        <v>-1</v>
      </c>
      <c r="AF459" s="14">
        <f>IF(Tabela53[[#This Row],[HT_Goals_H]]=Tabela53[[#This Row],[HT_Goals_A]],Tabela53[[#This Row],[HT_Odds_H]]-1,-1)</f>
        <v>-1</v>
      </c>
      <c r="AG459" s="14">
        <f>IF(Tabela53[[#This Row],[HT_Goals_H]]&lt;Tabela53[[#This Row],[HT_Goals_A]],Tabela53[[#This Row],[HT_Odds_H]]-1,-1)</f>
        <v>1.5</v>
      </c>
      <c r="AH459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59" s="13">
        <f>IF(AND(Tabela53[[#This Row],[Odd_real_HHT]]&gt;2.5,Tabela53[[#This Row],[Odd_real_HHT]]&lt;3.3,Tabela53[[#This Row],[xpPT_H_HT]]&gt;1.39,Tabela53[[#This Row],[xpPT_H_HT]]&lt;1.59),1,0)</f>
        <v>1</v>
      </c>
      <c r="AJ45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59" s="28">
        <f>IF(Tabela53[[#This Row],[Método 1]]=1,0,IF(Tabela53[[#This Row],[dif_xp_H_A]]&lt;=0.354,1,IF(Tabela53[[#This Row],[dif_xp_H_A]]&gt;=0.499,1,0)))</f>
        <v>0</v>
      </c>
      <c r="AL45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59" s="29">
        <f>IF(AND(Tabela53[[#This Row],[dif_xp_H_A]]&gt;0.354,(Tabela53[[#This Row],[dif_xp_H_A]]&lt;0.499)),1,0)</f>
        <v>0</v>
      </c>
    </row>
    <row r="460" spans="1:39" x14ac:dyDescent="0.3">
      <c r="A460" s="25">
        <v>329</v>
      </c>
      <c r="B460" s="26">
        <v>1588910</v>
      </c>
      <c r="C460" s="13" t="s">
        <v>14</v>
      </c>
      <c r="D460" s="13" t="s">
        <v>56</v>
      </c>
      <c r="E460" s="27">
        <v>44858.833333333343</v>
      </c>
      <c r="F460" s="13">
        <v>33</v>
      </c>
      <c r="G460" s="13" t="s">
        <v>21</v>
      </c>
      <c r="H460" s="13" t="s">
        <v>22</v>
      </c>
      <c r="I460" s="13" t="str">
        <f>IF(Tabela53[[#This Row],[HT_Goals_A]]&lt;Tabela53[[#This Row],[HT_Goals_H]],"H",IF(Tabela53[[#This Row],[HT_Goals_A]]=Tabela53[[#This Row],[HT_Goals_H]],"D","A"))</f>
        <v>D</v>
      </c>
      <c r="J460" s="13">
        <v>0</v>
      </c>
      <c r="K460" s="13">
        <v>0</v>
      </c>
      <c r="L460" s="13">
        <v>0</v>
      </c>
      <c r="M460" s="13">
        <v>3.8</v>
      </c>
      <c r="N460" s="13">
        <v>1.88</v>
      </c>
      <c r="O460" s="13">
        <v>3.1</v>
      </c>
      <c r="P460" s="4">
        <f>((1/'Método 3'!$M460)+(1/'Método 3'!$N460)+(1/'Método 3'!$O460)-1)</f>
        <v>0.11765343351515356</v>
      </c>
      <c r="Q460" s="4">
        <f>'Método 3'!$M460*(1+'Método 3'!$P460)</f>
        <v>4.2470830473575836</v>
      </c>
      <c r="R460" s="4">
        <f>'Método 3'!$N460*(1+'Método 3'!$P460)</f>
        <v>2.1011884550084887</v>
      </c>
      <c r="S460" s="4">
        <f>'Método 3'!$O460*(1+'Método 3'!$P460)</f>
        <v>3.4647256438969762</v>
      </c>
      <c r="T460" s="4">
        <f>IF('Método 3'!$J460&gt;'Método 3'!$K460,3,IF('Método 3'!$K460='Método 3'!$J460,1,0))</f>
        <v>1</v>
      </c>
      <c r="U460" s="4">
        <f>IF('Método 3'!$J460&lt;'Método 3'!$K460,3,IF('Método 3'!$K460='Método 3'!$J460,1,0))</f>
        <v>1</v>
      </c>
      <c r="V460" s="4">
        <f>(1/'Método 3'!$Q460)*3+(1/'Método 3'!$R460)*1</f>
        <v>1.1822882999353588</v>
      </c>
      <c r="W460" s="4">
        <f>(1/'Método 3'!$S460)*3+(1/'Método 3'!$R460)*1</f>
        <v>1.3417905623787978</v>
      </c>
      <c r="X460" s="4">
        <f>COUNTIF($G$1:G459,G460)+1</f>
        <v>22</v>
      </c>
      <c r="Y460" s="4">
        <f>COUNTIF($H$1:H459,H460)+1</f>
        <v>24</v>
      </c>
      <c r="Z460" s="2">
        <f>IFERROR(AVERAGEIFS($T$1:T459,$G$1:G459,G460,$X$1:X459,"&gt;="&amp;(X460-5)),"")</f>
        <v>1</v>
      </c>
      <c r="AA460" s="2">
        <f>IFERROR(AVERAGEIFS($U$1:U459,$H$1:H459,H460,$Y$1:Y459,"&gt;="&amp;(Y460-5)),"")</f>
        <v>1.2</v>
      </c>
      <c r="AB460" s="2">
        <f>IFERROR(AVERAGEIFS($V$1:V459,$J$1:J459,J460,$Z$1:Z459,"&gt;="&amp;(Z460-5)),"")</f>
        <v>1.4022249773336082</v>
      </c>
      <c r="AC460" s="2">
        <f>IFERROR(AVERAGEIFS($W$1:W459,$K$1:K459,K460,$AA$1:AA459,"&gt;="&amp;(AA460-5)),"")</f>
        <v>1.0923222710156926</v>
      </c>
      <c r="AD460" s="13">
        <f>Tabela53[[#This Row],[md_exPT_H_6]]-Tabela53[[#This Row],[md_exPT_A_6]]</f>
        <v>0.30990270631791561</v>
      </c>
      <c r="AE460" s="14">
        <f>IF(Tabela53[[#This Row],[HT_Goals_H]]&gt;Tabela53[[#This Row],[HT_Goals_A]],Tabela53[[#This Row],[HT_Odds_H]]-1,-1)</f>
        <v>-1</v>
      </c>
      <c r="AF460" s="14">
        <f>IF(Tabela53[[#This Row],[HT_Goals_H]]=Tabela53[[#This Row],[HT_Goals_A]],Tabela53[[#This Row],[HT_Odds_H]]-1,-1)</f>
        <v>2.8</v>
      </c>
      <c r="AG460" s="14">
        <f>IF(Tabela53[[#This Row],[HT_Goals_H]]&lt;Tabela53[[#This Row],[HT_Goals_A]],Tabela53[[#This Row],[HT_Odds_H]]-1,-1)</f>
        <v>-1</v>
      </c>
      <c r="AH46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0" s="13">
        <f>IF(AND(Tabela53[[#This Row],[Odd_real_HHT]]&gt;2.5,Tabela53[[#This Row],[Odd_real_HHT]]&lt;3.3,Tabela53[[#This Row],[xpPT_H_HT]]&gt;1.39,Tabela53[[#This Row],[xpPT_H_HT]]&lt;1.59),1,0)</f>
        <v>0</v>
      </c>
      <c r="AJ460" s="28">
        <f>IF(AND(Tabela53[[#This Row],[Método_2]]=1,Tabela53[[#This Row],[Pontos_H_HT]]=1),(Tabela53[[#This Row],[HT_Odds_D]]-1),IF(AND(Tabela53[[#This Row],[Método_2]]=1,Tabela53[[#This Row],[Pontos_H_HT]]&lt;&gt;1),(-1),0))</f>
        <v>0.87999999999999989</v>
      </c>
      <c r="AK460" s="28">
        <f>IF(Tabela53[[#This Row],[Método 1]]=1,0,IF(Tabela53[[#This Row],[dif_xp_H_A]]&lt;=0.354,1,IF(Tabela53[[#This Row],[dif_xp_H_A]]&gt;=0.499,1,0)))</f>
        <v>1</v>
      </c>
      <c r="AL46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0" s="29">
        <f>IF(AND(Tabela53[[#This Row],[dif_xp_H_A]]&gt;0.354,(Tabela53[[#This Row],[dif_xp_H_A]]&lt;0.499)),1,0)</f>
        <v>0</v>
      </c>
    </row>
    <row r="461" spans="1:39" x14ac:dyDescent="0.3">
      <c r="A461" s="25">
        <v>330</v>
      </c>
      <c r="B461" s="26">
        <v>1588923</v>
      </c>
      <c r="C461" s="13" t="s">
        <v>14</v>
      </c>
      <c r="D461" s="13" t="s">
        <v>56</v>
      </c>
      <c r="E461" s="27">
        <v>44859.90625</v>
      </c>
      <c r="F461" s="13">
        <v>34</v>
      </c>
      <c r="G461" s="13" t="s">
        <v>20</v>
      </c>
      <c r="H461" s="13" t="s">
        <v>16</v>
      </c>
      <c r="I461" s="13" t="str">
        <f>IF(Tabela53[[#This Row],[HT_Goals_A]]&lt;Tabela53[[#This Row],[HT_Goals_H]],"H",IF(Tabela53[[#This Row],[HT_Goals_A]]=Tabela53[[#This Row],[HT_Goals_H]],"D","A"))</f>
        <v>H</v>
      </c>
      <c r="J461" s="13">
        <v>1</v>
      </c>
      <c r="K461" s="13">
        <v>0</v>
      </c>
      <c r="L461" s="13">
        <v>1</v>
      </c>
      <c r="M461" s="13">
        <v>5.5</v>
      </c>
      <c r="N461" s="13">
        <v>2.1</v>
      </c>
      <c r="O461" s="13">
        <v>2.38</v>
      </c>
      <c r="P461" s="4">
        <f>((1/'Método 3'!$M461)+(1/'Método 3'!$N461)+(1/'Método 3'!$O461)-1)</f>
        <v>7.817672523554875E-2</v>
      </c>
      <c r="Q461" s="4">
        <f>'Método 3'!$M461*(1+'Método 3'!$P461)</f>
        <v>5.9299719887955185</v>
      </c>
      <c r="R461" s="4">
        <f>'Método 3'!$N461*(1+'Método 3'!$P461)</f>
        <v>2.2641711229946524</v>
      </c>
      <c r="S461" s="4">
        <f>'Método 3'!$O461*(1+'Método 3'!$P461)</f>
        <v>2.5660606060606059</v>
      </c>
      <c r="T461" s="4">
        <f>IF('Método 3'!$J461&gt;'Método 3'!$K461,3,IF('Método 3'!$K461='Método 3'!$J461,1,0))</f>
        <v>3</v>
      </c>
      <c r="U461" s="4">
        <f>IF('Método 3'!$J461&lt;'Método 3'!$K461,3,IF('Método 3'!$K461='Método 3'!$J461,1,0))</f>
        <v>0</v>
      </c>
      <c r="V461" s="4">
        <f>(1/'Método 3'!$Q461)*3+(1/'Método 3'!$R461)*1</f>
        <v>0.9475673122342938</v>
      </c>
      <c r="W461" s="4">
        <f>(1/'Método 3'!$S461)*3+(1/'Método 3'!$R461)*1</f>
        <v>1.61076995748701</v>
      </c>
      <c r="X461" s="4">
        <f>COUNTIF($G$1:G460,G461)+1</f>
        <v>24</v>
      </c>
      <c r="Y461" s="4">
        <f>COUNTIF($H$1:H460,H461)+1</f>
        <v>24</v>
      </c>
      <c r="Z461" s="2">
        <f>IFERROR(AVERAGEIFS($T$1:T460,$G$1:G460,G461,$X$1:X460,"&gt;="&amp;(X461-5)),"")</f>
        <v>2</v>
      </c>
      <c r="AA461" s="2">
        <f>IFERROR(AVERAGEIFS($U$1:U460,$H$1:H460,H461,$Y$1:Y460,"&gt;="&amp;(Y461-5)),"")</f>
        <v>1.2</v>
      </c>
      <c r="AB461" s="2">
        <f>IFERROR(AVERAGEIFS($V$1:V460,$J$1:J460,J461,$Z$1:Z460,"&gt;="&amp;(Z461-5)),"")</f>
        <v>1.4517373784216514</v>
      </c>
      <c r="AC461" s="2">
        <f>IFERROR(AVERAGEIFS($W$1:W460,$K$1:K460,K461,$AA$1:AA460,"&gt;="&amp;(AA461-5)),"")</f>
        <v>1.0932261416365734</v>
      </c>
      <c r="AD461" s="13">
        <f>Tabela53[[#This Row],[md_exPT_H_6]]-Tabela53[[#This Row],[md_exPT_A_6]]</f>
        <v>0.35851123678507801</v>
      </c>
      <c r="AE461" s="14">
        <f>IF(Tabela53[[#This Row],[HT_Goals_H]]&gt;Tabela53[[#This Row],[HT_Goals_A]],Tabela53[[#This Row],[HT_Odds_H]]-1,-1)</f>
        <v>4.5</v>
      </c>
      <c r="AF461" s="14">
        <f>IF(Tabela53[[#This Row],[HT_Goals_H]]=Tabela53[[#This Row],[HT_Goals_A]],Tabela53[[#This Row],[HT_Odds_H]]-1,-1)</f>
        <v>-1</v>
      </c>
      <c r="AG461" s="14">
        <f>IF(Tabela53[[#This Row],[HT_Goals_H]]&lt;Tabela53[[#This Row],[HT_Goals_A]],Tabela53[[#This Row],[HT_Odds_H]]-1,-1)</f>
        <v>-1</v>
      </c>
      <c r="AH46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1" s="13">
        <f>IF(AND(Tabela53[[#This Row],[Odd_real_HHT]]&gt;2.5,Tabela53[[#This Row],[Odd_real_HHT]]&lt;3.3,Tabela53[[#This Row],[xpPT_H_HT]]&gt;1.39,Tabela53[[#This Row],[xpPT_H_HT]]&lt;1.59),1,0)</f>
        <v>0</v>
      </c>
      <c r="AJ46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61" s="28">
        <f>IF(Tabela53[[#This Row],[Método 1]]=1,0,IF(Tabela53[[#This Row],[dif_xp_H_A]]&lt;=0.354,1,IF(Tabela53[[#This Row],[dif_xp_H_A]]&gt;=0.499,1,0)))</f>
        <v>0</v>
      </c>
      <c r="AL461" s="29">
        <f>IF(AND(Tabela53[[#This Row],[Método_3]]=1,Tabela53[[#This Row],[Pontos_H_HT]]=3),(Tabela53[[#This Row],[HT_Odds_H]]-1),IF(AND(Tabela53[[#This Row],[Método_3]]=1,Tabela53[[#This Row],[Pontos_H_HT]]&lt;&gt;3),(-1),0))</f>
        <v>4.5</v>
      </c>
      <c r="AM461" s="29">
        <f>IF(AND(Tabela53[[#This Row],[dif_xp_H_A]]&gt;0.354,(Tabela53[[#This Row],[dif_xp_H_A]]&lt;0.499)),1,0)</f>
        <v>1</v>
      </c>
    </row>
    <row r="462" spans="1:39" x14ac:dyDescent="0.3">
      <c r="A462" s="25">
        <v>331</v>
      </c>
      <c r="B462" s="26">
        <v>1588915</v>
      </c>
      <c r="C462" s="13" t="s">
        <v>14</v>
      </c>
      <c r="D462" s="13" t="s">
        <v>56</v>
      </c>
      <c r="E462" s="27">
        <v>44859.90625</v>
      </c>
      <c r="F462" s="13">
        <v>34</v>
      </c>
      <c r="G462" s="13" t="s">
        <v>23</v>
      </c>
      <c r="H462" s="13" t="s">
        <v>31</v>
      </c>
      <c r="I462" s="13" t="str">
        <f>IF(Tabela53[[#This Row],[HT_Goals_A]]&lt;Tabela53[[#This Row],[HT_Goals_H]],"H",IF(Tabela53[[#This Row],[HT_Goals_A]]=Tabela53[[#This Row],[HT_Goals_H]],"D","A"))</f>
        <v>H</v>
      </c>
      <c r="J462" s="13">
        <v>1</v>
      </c>
      <c r="K462" s="13">
        <v>0</v>
      </c>
      <c r="L462" s="13">
        <v>1</v>
      </c>
      <c r="M462" s="13">
        <v>2.2000000000000002</v>
      </c>
      <c r="N462" s="13">
        <v>2.25</v>
      </c>
      <c r="O462" s="13">
        <v>6</v>
      </c>
      <c r="P462" s="4">
        <f>((1/'Método 3'!$M462)+(1/'Método 3'!$N462)+(1/'Método 3'!$O462)-1)</f>
        <v>6.5656565656565746E-2</v>
      </c>
      <c r="Q462" s="4">
        <f>'Método 3'!$M462*(1+'Método 3'!$P462)</f>
        <v>2.344444444444445</v>
      </c>
      <c r="R462" s="4">
        <f>'Método 3'!$N462*(1+'Método 3'!$P462)</f>
        <v>2.3977272727272729</v>
      </c>
      <c r="S462" s="4">
        <f>'Método 3'!$O462*(1+'Método 3'!$P462)</f>
        <v>6.3939393939393945</v>
      </c>
      <c r="T462" s="4">
        <f>IF('Método 3'!$J462&gt;'Método 3'!$K462,3,IF('Método 3'!$K462='Método 3'!$J462,1,0))</f>
        <v>3</v>
      </c>
      <c r="U462" s="4">
        <f>IF('Método 3'!$J462&lt;'Método 3'!$K462,3,IF('Método 3'!$K462='Método 3'!$J462,1,0))</f>
        <v>0</v>
      </c>
      <c r="V462" s="4">
        <f>(1/'Método 3'!$Q462)*3+(1/'Método 3'!$R462)*1</f>
        <v>1.6966824644549758</v>
      </c>
      <c r="W462" s="4">
        <f>(1/'Método 3'!$S462)*3+(1/'Método 3'!$R462)*1</f>
        <v>0.88625592417061605</v>
      </c>
      <c r="X462" s="4">
        <f>COUNTIF($G$1:G461,G462)+1</f>
        <v>24</v>
      </c>
      <c r="Y462" s="4">
        <f>COUNTIF($H$1:H461,H462)+1</f>
        <v>23</v>
      </c>
      <c r="Z462" s="2">
        <f>IFERROR(AVERAGEIFS($T$1:T461,$G$1:G461,G462,$X$1:X461,"&gt;="&amp;(X462-5)),"")</f>
        <v>1.4</v>
      </c>
      <c r="AA462" s="2">
        <f>IFERROR(AVERAGEIFS($U$1:U461,$H$1:H461,H462,$Y$1:Y461,"&gt;="&amp;(Y462-5)),"")</f>
        <v>0.6</v>
      </c>
      <c r="AB462" s="2">
        <f>IFERROR(AVERAGEIFS($V$1:V461,$J$1:J461,J462,$Z$1:Z461,"&gt;="&amp;(Z462-5)),"")</f>
        <v>1.4487183959893919</v>
      </c>
      <c r="AC462" s="2">
        <f>IFERROR(AVERAGEIFS($W$1:W461,$K$1:K461,K462,$AA$1:AA461,"&gt;="&amp;(AA462-5)),"")</f>
        <v>1.0950945308634703</v>
      </c>
      <c r="AD462" s="13">
        <f>Tabela53[[#This Row],[md_exPT_H_6]]-Tabela53[[#This Row],[md_exPT_A_6]]</f>
        <v>0.35362386512592159</v>
      </c>
      <c r="AE462" s="14">
        <f>IF(Tabela53[[#This Row],[HT_Goals_H]]&gt;Tabela53[[#This Row],[HT_Goals_A]],Tabela53[[#This Row],[HT_Odds_H]]-1,-1)</f>
        <v>1.2000000000000002</v>
      </c>
      <c r="AF462" s="14">
        <f>IF(Tabela53[[#This Row],[HT_Goals_H]]=Tabela53[[#This Row],[HT_Goals_A]],Tabela53[[#This Row],[HT_Odds_H]]-1,-1)</f>
        <v>-1</v>
      </c>
      <c r="AG462" s="14">
        <f>IF(Tabela53[[#This Row],[HT_Goals_H]]&lt;Tabela53[[#This Row],[HT_Goals_A]],Tabela53[[#This Row],[HT_Odds_H]]-1,-1)</f>
        <v>-1</v>
      </c>
      <c r="AH46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2" s="13">
        <f>IF(AND(Tabela53[[#This Row],[Odd_real_HHT]]&gt;2.5,Tabela53[[#This Row],[Odd_real_HHT]]&lt;3.3,Tabela53[[#This Row],[xpPT_H_HT]]&gt;1.39,Tabela53[[#This Row],[xpPT_H_HT]]&lt;1.59),1,0)</f>
        <v>0</v>
      </c>
      <c r="AJ462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62" s="28">
        <f>IF(Tabela53[[#This Row],[Método 1]]=1,0,IF(Tabela53[[#This Row],[dif_xp_H_A]]&lt;=0.354,1,IF(Tabela53[[#This Row],[dif_xp_H_A]]&gt;=0.499,1,0)))</f>
        <v>1</v>
      </c>
      <c r="AL46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2" s="29">
        <f>IF(AND(Tabela53[[#This Row],[dif_xp_H_A]]&gt;0.354,(Tabela53[[#This Row],[dif_xp_H_A]]&lt;0.499)),1,0)</f>
        <v>0</v>
      </c>
    </row>
    <row r="463" spans="1:39" x14ac:dyDescent="0.3">
      <c r="A463" s="25">
        <v>332</v>
      </c>
      <c r="B463" s="26">
        <v>1588918</v>
      </c>
      <c r="C463" s="13" t="s">
        <v>14</v>
      </c>
      <c r="D463" s="13" t="s">
        <v>56</v>
      </c>
      <c r="E463" s="27">
        <v>44860.8125</v>
      </c>
      <c r="F463" s="13">
        <v>34</v>
      </c>
      <c r="G463" s="13" t="s">
        <v>18</v>
      </c>
      <c r="H463" s="13" t="s">
        <v>19</v>
      </c>
      <c r="I463" s="13" t="str">
        <f>IF(Tabela53[[#This Row],[HT_Goals_A]]&lt;Tabela53[[#This Row],[HT_Goals_H]],"H",IF(Tabela53[[#This Row],[HT_Goals_A]]=Tabela53[[#This Row],[HT_Goals_H]],"D","A"))</f>
        <v>H</v>
      </c>
      <c r="J463" s="13">
        <v>1</v>
      </c>
      <c r="K463" s="13">
        <v>0</v>
      </c>
      <c r="L463" s="13">
        <v>1</v>
      </c>
      <c r="M463" s="13">
        <v>3.2</v>
      </c>
      <c r="N463" s="13">
        <v>1.95</v>
      </c>
      <c r="O463" s="13">
        <v>3.3</v>
      </c>
      <c r="P463" s="4">
        <f>((1/'Método 3'!$M463)+(1/'Método 3'!$N463)+(1/'Método 3'!$O463)-1)</f>
        <v>0.12835081585081598</v>
      </c>
      <c r="Q463" s="4">
        <f>'Método 3'!$M463*(1+'Método 3'!$P463)</f>
        <v>3.6107226107226111</v>
      </c>
      <c r="R463" s="4">
        <f>'Método 3'!$N463*(1+'Método 3'!$P463)</f>
        <v>2.2002840909090913</v>
      </c>
      <c r="S463" s="4">
        <f>'Método 3'!$O463*(1+'Método 3'!$P463)</f>
        <v>3.7235576923076925</v>
      </c>
      <c r="T463" s="4">
        <f>IF('Método 3'!$J463&gt;'Método 3'!$K463,3,IF('Método 3'!$K463='Método 3'!$J463,1,0))</f>
        <v>3</v>
      </c>
      <c r="U463" s="4">
        <f>IF('Método 3'!$J463&lt;'Método 3'!$K463,3,IF('Método 3'!$K463='Método 3'!$J463,1,0))</f>
        <v>0</v>
      </c>
      <c r="V463" s="4">
        <f>(1/'Método 3'!$Q463)*3+(1/'Método 3'!$R463)*1</f>
        <v>1.2853453841187861</v>
      </c>
      <c r="W463" s="4">
        <f>(1/'Método 3'!$S463)*3+(1/'Método 3'!$R463)*1</f>
        <v>1.2601678502259519</v>
      </c>
      <c r="X463" s="4">
        <f>COUNTIF($G$1:G462,G463)+1</f>
        <v>24</v>
      </c>
      <c r="Y463" s="4">
        <f>COUNTIF($H$1:H462,H463)+1</f>
        <v>23</v>
      </c>
      <c r="Z463" s="2">
        <f>IFERROR(AVERAGEIFS($T$1:T462,$G$1:G462,G463,$X$1:X462,"&gt;="&amp;(X463-5)),"")</f>
        <v>0.8</v>
      </c>
      <c r="AA463" s="2">
        <f>IFERROR(AVERAGEIFS($U$1:U462,$H$1:H462,H463,$Y$1:Y462,"&gt;="&amp;(Y463-5)),"")</f>
        <v>0.6</v>
      </c>
      <c r="AB463" s="2">
        <f>IFERROR(AVERAGEIFS($V$1:V462,$J$1:J462,J463,$Z$1:Z462,"&gt;="&amp;(Z463-5)),"")</f>
        <v>1.4501943725874011</v>
      </c>
      <c r="AC463" s="2">
        <f>IFERROR(AVERAGEIFS($W$1:W462,$K$1:K462,K463,$AA$1:AA462,"&gt;="&amp;(AA463-5)),"")</f>
        <v>1.0943433128537836</v>
      </c>
      <c r="AD463" s="13">
        <f>Tabela53[[#This Row],[md_exPT_H_6]]-Tabela53[[#This Row],[md_exPT_A_6]]</f>
        <v>0.35585105973361753</v>
      </c>
      <c r="AE463" s="14">
        <f>IF(Tabela53[[#This Row],[HT_Goals_H]]&gt;Tabela53[[#This Row],[HT_Goals_A]],Tabela53[[#This Row],[HT_Odds_H]]-1,-1)</f>
        <v>2.2000000000000002</v>
      </c>
      <c r="AF463" s="14">
        <f>IF(Tabela53[[#This Row],[HT_Goals_H]]=Tabela53[[#This Row],[HT_Goals_A]],Tabela53[[#This Row],[HT_Odds_H]]-1,-1)</f>
        <v>-1</v>
      </c>
      <c r="AG463" s="14">
        <f>IF(Tabela53[[#This Row],[HT_Goals_H]]&lt;Tabela53[[#This Row],[HT_Goals_A]],Tabela53[[#This Row],[HT_Odds_H]]-1,-1)</f>
        <v>-1</v>
      </c>
      <c r="AH46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3" s="13">
        <f>IF(AND(Tabela53[[#This Row],[Odd_real_HHT]]&gt;2.5,Tabela53[[#This Row],[Odd_real_HHT]]&lt;3.3,Tabela53[[#This Row],[xpPT_H_HT]]&gt;1.39,Tabela53[[#This Row],[xpPT_H_HT]]&lt;1.59),1,0)</f>
        <v>0</v>
      </c>
      <c r="AJ46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63" s="28">
        <f>IF(Tabela53[[#This Row],[Método 1]]=1,0,IF(Tabela53[[#This Row],[dif_xp_H_A]]&lt;=0.354,1,IF(Tabela53[[#This Row],[dif_xp_H_A]]&gt;=0.499,1,0)))</f>
        <v>0</v>
      </c>
      <c r="AL463" s="29">
        <f>IF(AND(Tabela53[[#This Row],[Método_3]]=1,Tabela53[[#This Row],[Pontos_H_HT]]=3),(Tabela53[[#This Row],[HT_Odds_H]]-1),IF(AND(Tabela53[[#This Row],[Método_3]]=1,Tabela53[[#This Row],[Pontos_H_HT]]&lt;&gt;3),(-1),0))</f>
        <v>2.2000000000000002</v>
      </c>
      <c r="AM463" s="29">
        <f>IF(AND(Tabela53[[#This Row],[dif_xp_H_A]]&gt;0.354,(Tabela53[[#This Row],[dif_xp_H_A]]&lt;0.499)),1,0)</f>
        <v>1</v>
      </c>
    </row>
    <row r="464" spans="1:39" x14ac:dyDescent="0.3">
      <c r="A464" s="25">
        <v>333</v>
      </c>
      <c r="B464" s="26">
        <v>1588917</v>
      </c>
      <c r="C464" s="13" t="s">
        <v>14</v>
      </c>
      <c r="D464" s="13" t="s">
        <v>56</v>
      </c>
      <c r="E464" s="27">
        <v>44860.90625</v>
      </c>
      <c r="F464" s="13">
        <v>34</v>
      </c>
      <c r="G464" s="13" t="s">
        <v>24</v>
      </c>
      <c r="H464" s="13" t="s">
        <v>26</v>
      </c>
      <c r="I464" s="13" t="str">
        <f>IF(Tabela53[[#This Row],[HT_Goals_A]]&lt;Tabela53[[#This Row],[HT_Goals_H]],"H",IF(Tabela53[[#This Row],[HT_Goals_A]]=Tabela53[[#This Row],[HT_Goals_H]],"D","A"))</f>
        <v>A</v>
      </c>
      <c r="J464" s="13">
        <v>0</v>
      </c>
      <c r="K464" s="13">
        <v>1</v>
      </c>
      <c r="L464" s="13">
        <v>1</v>
      </c>
      <c r="M464" s="13">
        <v>2.85</v>
      </c>
      <c r="N464" s="13">
        <v>1.88</v>
      </c>
      <c r="O464" s="13">
        <v>4.0999999999999996</v>
      </c>
      <c r="P464" s="4">
        <f>((1/'Método 3'!$M464)+(1/'Método 3'!$N464)+(1/'Método 3'!$O464)-1)</f>
        <v>0.12669452562386763</v>
      </c>
      <c r="Q464" s="4">
        <f>'Método 3'!$M464*(1+'Método 3'!$P464)</f>
        <v>3.2110793980280228</v>
      </c>
      <c r="R464" s="4">
        <f>'Método 3'!$N464*(1+'Método 3'!$P464)</f>
        <v>2.118185708172871</v>
      </c>
      <c r="S464" s="4">
        <f>'Método 3'!$O464*(1+'Método 3'!$P464)</f>
        <v>4.6194475550578566</v>
      </c>
      <c r="T464" s="4">
        <f>IF('Método 3'!$J464&gt;'Método 3'!$K464,3,IF('Método 3'!$K464='Método 3'!$J464,1,0))</f>
        <v>0</v>
      </c>
      <c r="U464" s="4">
        <f>IF('Método 3'!$J464&lt;'Método 3'!$K464,3,IF('Método 3'!$K464='Método 3'!$J464,1,0))</f>
        <v>3</v>
      </c>
      <c r="V464" s="4">
        <f>(1/'Método 3'!$Q464)*3+(1/'Método 3'!$R464)*1</f>
        <v>1.4063674194982023</v>
      </c>
      <c r="W464" s="4">
        <f>(1/'Método 3'!$S464)*3+(1/'Método 3'!$R464)*1</f>
        <v>1.1215304432144158</v>
      </c>
      <c r="X464" s="4">
        <f>COUNTIF($G$1:G463,G464)+1</f>
        <v>23</v>
      </c>
      <c r="Y464" s="4">
        <f>COUNTIF($H$1:H463,H464)+1</f>
        <v>24</v>
      </c>
      <c r="Z464" s="2">
        <f>IFERROR(AVERAGEIFS($T$1:T463,$G$1:G463,G464,$X$1:X463,"&gt;="&amp;(X464-5)),"")</f>
        <v>2.6</v>
      </c>
      <c r="AA464" s="2">
        <f>IFERROR(AVERAGEIFS($U$1:U463,$H$1:H463,H464,$Y$1:Y463,"&gt;="&amp;(Y464-5)),"")</f>
        <v>1.8</v>
      </c>
      <c r="AB464" s="2">
        <f>IFERROR(AVERAGEIFS($V$1:V463,$J$1:J463,J464,$Z$1:Z463,"&gt;="&amp;(Z464-5)),"")</f>
        <v>1.4011776598221879</v>
      </c>
      <c r="AC464" s="2">
        <f>IFERROR(AVERAGEIFS($W$1:W463,$K$1:K463,K464,$AA$1:AA463,"&gt;="&amp;(AA464-5)),"")</f>
        <v>1.1391095931136812</v>
      </c>
      <c r="AD464" s="13">
        <f>Tabela53[[#This Row],[md_exPT_H_6]]-Tabela53[[#This Row],[md_exPT_A_6]]</f>
        <v>0.26206806670850669</v>
      </c>
      <c r="AE464" s="14">
        <f>IF(Tabela53[[#This Row],[HT_Goals_H]]&gt;Tabela53[[#This Row],[HT_Goals_A]],Tabela53[[#This Row],[HT_Odds_H]]-1,-1)</f>
        <v>-1</v>
      </c>
      <c r="AF464" s="14">
        <f>IF(Tabela53[[#This Row],[HT_Goals_H]]=Tabela53[[#This Row],[HT_Goals_A]],Tabela53[[#This Row],[HT_Odds_H]]-1,-1)</f>
        <v>-1</v>
      </c>
      <c r="AG464" s="14">
        <f>IF(Tabela53[[#This Row],[HT_Goals_H]]&lt;Tabela53[[#This Row],[HT_Goals_A]],Tabela53[[#This Row],[HT_Odds_H]]-1,-1)</f>
        <v>1.85</v>
      </c>
      <c r="AH46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64" s="13">
        <f>IF(AND(Tabela53[[#This Row],[Odd_real_HHT]]&gt;2.5,Tabela53[[#This Row],[Odd_real_HHT]]&lt;3.3,Tabela53[[#This Row],[xpPT_H_HT]]&gt;1.39,Tabela53[[#This Row],[xpPT_H_HT]]&lt;1.59),1,0)</f>
        <v>1</v>
      </c>
      <c r="AJ46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64" s="28">
        <f>IF(Tabela53[[#This Row],[Método 1]]=1,0,IF(Tabela53[[#This Row],[dif_xp_H_A]]&lt;=0.354,1,IF(Tabela53[[#This Row],[dif_xp_H_A]]&gt;=0.499,1,0)))</f>
        <v>0</v>
      </c>
      <c r="AL46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4" s="29">
        <f>IF(AND(Tabela53[[#This Row],[dif_xp_H_A]]&gt;0.354,(Tabela53[[#This Row],[dif_xp_H_A]]&lt;0.499)),1,0)</f>
        <v>0</v>
      </c>
    </row>
    <row r="465" spans="1:39" x14ac:dyDescent="0.3">
      <c r="A465" s="25">
        <v>334</v>
      </c>
      <c r="B465" s="26">
        <v>1588919</v>
      </c>
      <c r="C465" s="13" t="s">
        <v>14</v>
      </c>
      <c r="D465" s="13" t="s">
        <v>56</v>
      </c>
      <c r="E465" s="27">
        <v>44860.90625</v>
      </c>
      <c r="F465" s="13">
        <v>34</v>
      </c>
      <c r="G465" s="13" t="s">
        <v>30</v>
      </c>
      <c r="H465" s="13" t="s">
        <v>58</v>
      </c>
      <c r="I465" s="13" t="str">
        <f>IF(Tabela53[[#This Row],[HT_Goals_A]]&lt;Tabela53[[#This Row],[HT_Goals_H]],"H",IF(Tabela53[[#This Row],[HT_Goals_A]]=Tabela53[[#This Row],[HT_Goals_H]],"D","A"))</f>
        <v>A</v>
      </c>
      <c r="J465" s="13">
        <v>0</v>
      </c>
      <c r="K465" s="13">
        <v>1</v>
      </c>
      <c r="L465" s="13">
        <v>1</v>
      </c>
      <c r="M465" s="13">
        <v>2.25</v>
      </c>
      <c r="N465" s="13">
        <v>2.0499999999999998</v>
      </c>
      <c r="O465" s="13">
        <v>5.25</v>
      </c>
      <c r="P465" s="4">
        <f>((1/'Método 3'!$M465)+(1/'Método 3'!$N465)+(1/'Método 3'!$O465)-1)</f>
        <v>0.12272551296941536</v>
      </c>
      <c r="Q465" s="4">
        <f>'Método 3'!$M465*(1+'Método 3'!$P465)</f>
        <v>2.5261324041811846</v>
      </c>
      <c r="R465" s="4">
        <f>'Método 3'!$N465*(1+'Método 3'!$P465)</f>
        <v>2.3015873015873014</v>
      </c>
      <c r="S465" s="4">
        <f>'Método 3'!$O465*(1+'Método 3'!$P465)</f>
        <v>5.8943089430894311</v>
      </c>
      <c r="T465" s="4">
        <f>IF('Método 3'!$J465&gt;'Método 3'!$K465,3,IF('Método 3'!$K465='Método 3'!$J465,1,0))</f>
        <v>0</v>
      </c>
      <c r="U465" s="4">
        <f>IF('Método 3'!$J465&lt;'Método 3'!$K465,3,IF('Método 3'!$K465='Método 3'!$J465,1,0))</f>
        <v>3</v>
      </c>
      <c r="V465" s="4">
        <f>(1/'Método 3'!$Q465)*3+(1/'Método 3'!$R465)*1</f>
        <v>1.6220689655172413</v>
      </c>
      <c r="W465" s="4">
        <f>(1/'Método 3'!$S465)*3+(1/'Método 3'!$R465)*1</f>
        <v>0.94344827586206903</v>
      </c>
      <c r="X465" s="4">
        <f>COUNTIF($G$1:G464,G465)+1</f>
        <v>23</v>
      </c>
      <c r="Y465" s="4">
        <f>COUNTIF($H$1:H464,H465)+1</f>
        <v>17</v>
      </c>
      <c r="Z465" s="2">
        <f>IFERROR(AVERAGEIFS($T$1:T464,$G$1:G464,G465,$X$1:X464,"&gt;="&amp;(X465-5)),"")</f>
        <v>1.8</v>
      </c>
      <c r="AA465" s="2">
        <f>IFERROR(AVERAGEIFS($U$1:U464,$H$1:H464,H465,$Y$1:Y464,"&gt;="&amp;(Y465-5)),"")</f>
        <v>1</v>
      </c>
      <c r="AB465" s="2">
        <f>IFERROR(AVERAGEIFS($V$1:V464,$J$1:J464,J465,$Z$1:Z464,"&gt;="&amp;(Z465-5)),"")</f>
        <v>1.4012022558396098</v>
      </c>
      <c r="AC465" s="2">
        <f>IFERROR(AVERAGEIFS($W$1:W464,$K$1:K464,K465,$AA$1:AA464,"&gt;="&amp;(AA465-5)),"")</f>
        <v>1.1389764177356565</v>
      </c>
      <c r="AD465" s="13">
        <f>Tabela53[[#This Row],[md_exPT_H_6]]-Tabela53[[#This Row],[md_exPT_A_6]]</f>
        <v>0.26222583810395328</v>
      </c>
      <c r="AE465" s="14">
        <f>IF(Tabela53[[#This Row],[HT_Goals_H]]&gt;Tabela53[[#This Row],[HT_Goals_A]],Tabela53[[#This Row],[HT_Odds_H]]-1,-1)</f>
        <v>-1</v>
      </c>
      <c r="AF465" s="14">
        <f>IF(Tabela53[[#This Row],[HT_Goals_H]]=Tabela53[[#This Row],[HT_Goals_A]],Tabela53[[#This Row],[HT_Odds_H]]-1,-1)</f>
        <v>-1</v>
      </c>
      <c r="AG465" s="14">
        <f>IF(Tabela53[[#This Row],[HT_Goals_H]]&lt;Tabela53[[#This Row],[HT_Goals_A]],Tabela53[[#This Row],[HT_Odds_H]]-1,-1)</f>
        <v>1.25</v>
      </c>
      <c r="AH46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5" s="13">
        <f>IF(AND(Tabela53[[#This Row],[Odd_real_HHT]]&gt;2.5,Tabela53[[#This Row],[Odd_real_HHT]]&lt;3.3,Tabela53[[#This Row],[xpPT_H_HT]]&gt;1.39,Tabela53[[#This Row],[xpPT_H_HT]]&lt;1.59),1,0)</f>
        <v>0</v>
      </c>
      <c r="AJ46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65" s="28">
        <f>IF(Tabela53[[#This Row],[Método 1]]=1,0,IF(Tabela53[[#This Row],[dif_xp_H_A]]&lt;=0.354,1,IF(Tabela53[[#This Row],[dif_xp_H_A]]&gt;=0.499,1,0)))</f>
        <v>1</v>
      </c>
      <c r="AL46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5" s="29">
        <f>IF(AND(Tabela53[[#This Row],[dif_xp_H_A]]&gt;0.354,(Tabela53[[#This Row],[dif_xp_H_A]]&lt;0.499)),1,0)</f>
        <v>0</v>
      </c>
    </row>
    <row r="466" spans="1:39" x14ac:dyDescent="0.3">
      <c r="A466" s="25">
        <v>335</v>
      </c>
      <c r="B466" s="26">
        <v>1588921</v>
      </c>
      <c r="C466" s="13" t="s">
        <v>14</v>
      </c>
      <c r="D466" s="13" t="s">
        <v>56</v>
      </c>
      <c r="E466" s="27">
        <v>44860.90625</v>
      </c>
      <c r="F466" s="13">
        <v>34</v>
      </c>
      <c r="G466" s="13" t="s">
        <v>34</v>
      </c>
      <c r="H466" s="13" t="s">
        <v>17</v>
      </c>
      <c r="I466" s="13" t="str">
        <f>IF(Tabela53[[#This Row],[HT_Goals_A]]&lt;Tabela53[[#This Row],[HT_Goals_H]],"H",IF(Tabela53[[#This Row],[HT_Goals_A]]=Tabela53[[#This Row],[HT_Goals_H]],"D","A"))</f>
        <v>D</v>
      </c>
      <c r="J466" s="13">
        <v>0</v>
      </c>
      <c r="K466" s="13">
        <v>0</v>
      </c>
      <c r="L466" s="13">
        <v>0</v>
      </c>
      <c r="M466" s="13">
        <v>3.3</v>
      </c>
      <c r="N466" s="13">
        <v>1.95</v>
      </c>
      <c r="O466" s="13">
        <v>3.2</v>
      </c>
      <c r="P466" s="4">
        <f>((1/'Método 3'!$M466)+(1/'Método 3'!$N466)+(1/'Método 3'!$O466)-1)</f>
        <v>0.12835081585081598</v>
      </c>
      <c r="Q466" s="4">
        <f>'Método 3'!$M466*(1+'Método 3'!$P466)</f>
        <v>3.7235576923076925</v>
      </c>
      <c r="R466" s="4">
        <f>'Método 3'!$N466*(1+'Método 3'!$P466)</f>
        <v>2.2002840909090913</v>
      </c>
      <c r="S466" s="4">
        <f>'Método 3'!$O466*(1+'Método 3'!$P466)</f>
        <v>3.6107226107226111</v>
      </c>
      <c r="T466" s="4">
        <f>IF('Método 3'!$J466&gt;'Método 3'!$K466,3,IF('Método 3'!$K466='Método 3'!$J466,1,0))</f>
        <v>1</v>
      </c>
      <c r="U466" s="4">
        <f>IF('Método 3'!$J466&lt;'Método 3'!$K466,3,IF('Método 3'!$K466='Método 3'!$J466,1,0))</f>
        <v>1</v>
      </c>
      <c r="V466" s="4">
        <f>(1/'Método 3'!$Q466)*3+(1/'Método 3'!$R466)*1</f>
        <v>1.2601678502259519</v>
      </c>
      <c r="W466" s="4">
        <f>(1/'Método 3'!$S466)*3+(1/'Método 3'!$R466)*1</f>
        <v>1.2853453841187861</v>
      </c>
      <c r="X466" s="4">
        <f>COUNTIF($G$1:G465,G466)+1</f>
        <v>22</v>
      </c>
      <c r="Y466" s="4">
        <f>COUNTIF($H$1:H465,H466)+1</f>
        <v>23</v>
      </c>
      <c r="Z466" s="2">
        <f>IFERROR(AVERAGEIFS($T$1:T465,$G$1:G465,G466,$X$1:X465,"&gt;="&amp;(X466-5)),"")</f>
        <v>1</v>
      </c>
      <c r="AA466" s="2">
        <f>IFERROR(AVERAGEIFS($U$1:U465,$H$1:H465,H466,$Y$1:Y465,"&gt;="&amp;(Y466-5)),"")</f>
        <v>1.4</v>
      </c>
      <c r="AB466" s="2">
        <f>IFERROR(AVERAGEIFS($V$1:V465,$J$1:J465,J466,$Z$1:Z465,"&gt;="&amp;(Z466-5)),"")</f>
        <v>1.402244079941863</v>
      </c>
      <c r="AC466" s="2">
        <f>IFERROR(AVERAGEIFS($W$1:W465,$K$1:K465,K466,$AA$1:AA465,"&gt;="&amp;(AA466-5)),"")</f>
        <v>1.0949376660343291</v>
      </c>
      <c r="AD466" s="13">
        <f>Tabela53[[#This Row],[md_exPT_H_6]]-Tabela53[[#This Row],[md_exPT_A_6]]</f>
        <v>0.30730641390753388</v>
      </c>
      <c r="AE466" s="14">
        <f>IF(Tabela53[[#This Row],[HT_Goals_H]]&gt;Tabela53[[#This Row],[HT_Goals_A]],Tabela53[[#This Row],[HT_Odds_H]]-1,-1)</f>
        <v>-1</v>
      </c>
      <c r="AF466" s="14">
        <f>IF(Tabela53[[#This Row],[HT_Goals_H]]=Tabela53[[#This Row],[HT_Goals_A]],Tabela53[[#This Row],[HT_Odds_H]]-1,-1)</f>
        <v>2.2999999999999998</v>
      </c>
      <c r="AG466" s="14">
        <f>IF(Tabela53[[#This Row],[HT_Goals_H]]&lt;Tabela53[[#This Row],[HT_Goals_A]],Tabela53[[#This Row],[HT_Odds_H]]-1,-1)</f>
        <v>-1</v>
      </c>
      <c r="AH46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6" s="13">
        <f>IF(AND(Tabela53[[#This Row],[Odd_real_HHT]]&gt;2.5,Tabela53[[#This Row],[Odd_real_HHT]]&lt;3.3,Tabela53[[#This Row],[xpPT_H_HT]]&gt;1.39,Tabela53[[#This Row],[xpPT_H_HT]]&lt;1.59),1,0)</f>
        <v>0</v>
      </c>
      <c r="AJ466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466" s="28">
        <f>IF(Tabela53[[#This Row],[Método 1]]=1,0,IF(Tabela53[[#This Row],[dif_xp_H_A]]&lt;=0.354,1,IF(Tabela53[[#This Row],[dif_xp_H_A]]&gt;=0.499,1,0)))</f>
        <v>1</v>
      </c>
      <c r="AL46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6" s="29">
        <f>IF(AND(Tabela53[[#This Row],[dif_xp_H_A]]&gt;0.354,(Tabela53[[#This Row],[dif_xp_H_A]]&lt;0.499)),1,0)</f>
        <v>0</v>
      </c>
    </row>
    <row r="467" spans="1:39" x14ac:dyDescent="0.3">
      <c r="A467" s="25">
        <v>336</v>
      </c>
      <c r="B467" s="26">
        <v>1588916</v>
      </c>
      <c r="C467" s="13" t="s">
        <v>14</v>
      </c>
      <c r="D467" s="13" t="s">
        <v>56</v>
      </c>
      <c r="E467" s="27">
        <v>44861.791666666657</v>
      </c>
      <c r="F467" s="13">
        <v>34</v>
      </c>
      <c r="G467" s="13" t="s">
        <v>28</v>
      </c>
      <c r="H467" s="13" t="s">
        <v>57</v>
      </c>
      <c r="I467" s="13" t="str">
        <f>IF(Tabela53[[#This Row],[HT_Goals_A]]&lt;Tabela53[[#This Row],[HT_Goals_H]],"H",IF(Tabela53[[#This Row],[HT_Goals_A]]=Tabela53[[#This Row],[HT_Goals_H]],"D","A"))</f>
        <v>H</v>
      </c>
      <c r="J467" s="13">
        <v>1</v>
      </c>
      <c r="K467" s="13">
        <v>0</v>
      </c>
      <c r="L467" s="13">
        <v>1</v>
      </c>
      <c r="M467" s="13">
        <v>2</v>
      </c>
      <c r="N467" s="13">
        <v>2.2000000000000002</v>
      </c>
      <c r="O467" s="13">
        <v>6</v>
      </c>
      <c r="P467" s="4">
        <f>((1/'Método 3'!$M467)+(1/'Método 3'!$N467)+(1/'Método 3'!$O467)-1)</f>
        <v>0.12121212121212133</v>
      </c>
      <c r="Q467" s="4">
        <f>'Método 3'!$M467*(1+'Método 3'!$P467)</f>
        <v>2.2424242424242427</v>
      </c>
      <c r="R467" s="4">
        <f>'Método 3'!$N467*(1+'Método 3'!$P467)</f>
        <v>2.4666666666666672</v>
      </c>
      <c r="S467" s="4">
        <f>'Método 3'!$O467*(1+'Método 3'!$P467)</f>
        <v>6.7272727272727284</v>
      </c>
      <c r="T467" s="4">
        <f>IF('Método 3'!$J467&gt;'Método 3'!$K467,3,IF('Método 3'!$K467='Método 3'!$J467,1,0))</f>
        <v>3</v>
      </c>
      <c r="U467" s="4">
        <f>IF('Método 3'!$J467&lt;'Método 3'!$K467,3,IF('Método 3'!$K467='Método 3'!$J467,1,0))</f>
        <v>0</v>
      </c>
      <c r="V467" s="4">
        <f>(1/'Método 3'!$Q467)*3+(1/'Método 3'!$R467)*1</f>
        <v>1.743243243243243</v>
      </c>
      <c r="W467" s="4">
        <f>(1/'Método 3'!$S467)*3+(1/'Método 3'!$R467)*1</f>
        <v>0.8513513513513512</v>
      </c>
      <c r="X467" s="4">
        <f>COUNTIF($G$1:G466,G467)+1</f>
        <v>24</v>
      </c>
      <c r="Y467" s="4">
        <f>COUNTIF($H$1:H466,H467)+1</f>
        <v>17</v>
      </c>
      <c r="Z467" s="2">
        <f>IFERROR(AVERAGEIFS($T$1:T466,$G$1:G466,G467,$X$1:X466,"&gt;="&amp;(X467-5)),"")</f>
        <v>1.6</v>
      </c>
      <c r="AA467" s="2">
        <f>IFERROR(AVERAGEIFS($U$1:U466,$H$1:H466,H467,$Y$1:Y466,"&gt;="&amp;(Y467-5)),"")</f>
        <v>1</v>
      </c>
      <c r="AB467" s="2">
        <f>IFERROR(AVERAGEIFS($V$1:V466,$J$1:J466,J467,$Z$1:Z466,"&gt;="&amp;(Z467-5)),"")</f>
        <v>1.4492189347858118</v>
      </c>
      <c r="AC467" s="2">
        <f>IFERROR(AVERAGEIFS($W$1:W466,$K$1:K466,K467,$AA$1:AA466,"&gt;="&amp;(AA467-5)),"")</f>
        <v>1.0956176935989166</v>
      </c>
      <c r="AD467" s="13">
        <f>Tabela53[[#This Row],[md_exPT_H_6]]-Tabela53[[#This Row],[md_exPT_A_6]]</f>
        <v>0.35360124118689518</v>
      </c>
      <c r="AE467" s="14">
        <f>IF(Tabela53[[#This Row],[HT_Goals_H]]&gt;Tabela53[[#This Row],[HT_Goals_A]],Tabela53[[#This Row],[HT_Odds_H]]-1,-1)</f>
        <v>1</v>
      </c>
      <c r="AF467" s="14">
        <f>IF(Tabela53[[#This Row],[HT_Goals_H]]=Tabela53[[#This Row],[HT_Goals_A]],Tabela53[[#This Row],[HT_Odds_H]]-1,-1)</f>
        <v>-1</v>
      </c>
      <c r="AG467" s="14">
        <f>IF(Tabela53[[#This Row],[HT_Goals_H]]&lt;Tabela53[[#This Row],[HT_Goals_A]],Tabela53[[#This Row],[HT_Odds_H]]-1,-1)</f>
        <v>-1</v>
      </c>
      <c r="AH46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7" s="13">
        <f>IF(AND(Tabela53[[#This Row],[Odd_real_HHT]]&gt;2.5,Tabela53[[#This Row],[Odd_real_HHT]]&lt;3.3,Tabela53[[#This Row],[xpPT_H_HT]]&gt;1.39,Tabela53[[#This Row],[xpPT_H_HT]]&lt;1.59),1,0)</f>
        <v>0</v>
      </c>
      <c r="AJ467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67" s="28">
        <f>IF(Tabela53[[#This Row],[Método 1]]=1,0,IF(Tabela53[[#This Row],[dif_xp_H_A]]&lt;=0.354,1,IF(Tabela53[[#This Row],[dif_xp_H_A]]&gt;=0.499,1,0)))</f>
        <v>1</v>
      </c>
      <c r="AL46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67" s="29">
        <f>IF(AND(Tabela53[[#This Row],[dif_xp_H_A]]&gt;0.354,(Tabela53[[#This Row],[dif_xp_H_A]]&lt;0.499)),1,0)</f>
        <v>0</v>
      </c>
    </row>
    <row r="468" spans="1:39" x14ac:dyDescent="0.3">
      <c r="A468" s="25">
        <v>337</v>
      </c>
      <c r="B468" s="26">
        <v>1588920</v>
      </c>
      <c r="C468" s="13" t="s">
        <v>14</v>
      </c>
      <c r="D468" s="13" t="s">
        <v>56</v>
      </c>
      <c r="E468" s="27">
        <v>44861.791666666657</v>
      </c>
      <c r="F468" s="13">
        <v>34</v>
      </c>
      <c r="G468" s="13" t="s">
        <v>21</v>
      </c>
      <c r="H468" s="13" t="s">
        <v>33</v>
      </c>
      <c r="I468" s="13" t="str">
        <f>IF(Tabela53[[#This Row],[HT_Goals_A]]&lt;Tabela53[[#This Row],[HT_Goals_H]],"H",IF(Tabela53[[#This Row],[HT_Goals_A]]=Tabela53[[#This Row],[HT_Goals_H]],"D","A"))</f>
        <v>H</v>
      </c>
      <c r="J468" s="13">
        <v>1</v>
      </c>
      <c r="K468" s="13">
        <v>0</v>
      </c>
      <c r="L468" s="13">
        <v>1</v>
      </c>
      <c r="M468" s="13">
        <v>2.25</v>
      </c>
      <c r="N468" s="13">
        <v>2.0499999999999998</v>
      </c>
      <c r="O468" s="13">
        <v>5.25</v>
      </c>
      <c r="P468" s="4">
        <f>((1/'Método 3'!$M468)+(1/'Método 3'!$N468)+(1/'Método 3'!$O468)-1)</f>
        <v>0.12272551296941536</v>
      </c>
      <c r="Q468" s="4">
        <f>'Método 3'!$M468*(1+'Método 3'!$P468)</f>
        <v>2.5261324041811846</v>
      </c>
      <c r="R468" s="4">
        <f>'Método 3'!$N468*(1+'Método 3'!$P468)</f>
        <v>2.3015873015873014</v>
      </c>
      <c r="S468" s="4">
        <f>'Método 3'!$O468*(1+'Método 3'!$P468)</f>
        <v>5.8943089430894311</v>
      </c>
      <c r="T468" s="4">
        <f>IF('Método 3'!$J468&gt;'Método 3'!$K468,3,IF('Método 3'!$K468='Método 3'!$J468,1,0))</f>
        <v>3</v>
      </c>
      <c r="U468" s="4">
        <f>IF('Método 3'!$J468&lt;'Método 3'!$K468,3,IF('Método 3'!$K468='Método 3'!$J468,1,0))</f>
        <v>0</v>
      </c>
      <c r="V468" s="4">
        <f>(1/'Método 3'!$Q468)*3+(1/'Método 3'!$R468)*1</f>
        <v>1.6220689655172413</v>
      </c>
      <c r="W468" s="4">
        <f>(1/'Método 3'!$S468)*3+(1/'Método 3'!$R468)*1</f>
        <v>0.94344827586206903</v>
      </c>
      <c r="X468" s="4">
        <f>COUNTIF($G$1:G467,G468)+1</f>
        <v>23</v>
      </c>
      <c r="Y468" s="4">
        <f>COUNTIF($H$1:H467,H468)+1</f>
        <v>24</v>
      </c>
      <c r="Z468" s="2">
        <f>IFERROR(AVERAGEIFS($T$1:T467,$G$1:G467,G468,$X$1:X467,"&gt;="&amp;(X468-5)),"")</f>
        <v>0.6</v>
      </c>
      <c r="AA468" s="2">
        <f>IFERROR(AVERAGEIFS($U$1:U467,$H$1:H467,H468,$Y$1:Y467,"&gt;="&amp;(Y468-5)),"")</f>
        <v>0.4</v>
      </c>
      <c r="AB468" s="2">
        <f>IFERROR(AVERAGEIFS($V$1:V467,$J$1:J467,J468,$Z$1:Z467,"&gt;="&amp;(Z468-5)),"")</f>
        <v>1.4509484895414437</v>
      </c>
      <c r="AC468" s="2">
        <f>IFERROR(AVERAGEIFS($W$1:W467,$K$1:K467,K468,$AA$1:AA467,"&gt;="&amp;(AA468-5)),"")</f>
        <v>1.0947484183596012</v>
      </c>
      <c r="AD468" s="13">
        <f>Tabela53[[#This Row],[md_exPT_H_6]]-Tabela53[[#This Row],[md_exPT_A_6]]</f>
        <v>0.35620007118184249</v>
      </c>
      <c r="AE468" s="14">
        <f>IF(Tabela53[[#This Row],[HT_Goals_H]]&gt;Tabela53[[#This Row],[HT_Goals_A]],Tabela53[[#This Row],[HT_Odds_H]]-1,-1)</f>
        <v>1.25</v>
      </c>
      <c r="AF468" s="14">
        <f>IF(Tabela53[[#This Row],[HT_Goals_H]]=Tabela53[[#This Row],[HT_Goals_A]],Tabela53[[#This Row],[HT_Odds_H]]-1,-1)</f>
        <v>-1</v>
      </c>
      <c r="AG468" s="14">
        <f>IF(Tabela53[[#This Row],[HT_Goals_H]]&lt;Tabela53[[#This Row],[HT_Goals_A]],Tabela53[[#This Row],[HT_Odds_H]]-1,-1)</f>
        <v>-1</v>
      </c>
      <c r="AH46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8" s="13">
        <f>IF(AND(Tabela53[[#This Row],[Odd_real_HHT]]&gt;2.5,Tabela53[[#This Row],[Odd_real_HHT]]&lt;3.3,Tabela53[[#This Row],[xpPT_H_HT]]&gt;1.39,Tabela53[[#This Row],[xpPT_H_HT]]&lt;1.59),1,0)</f>
        <v>0</v>
      </c>
      <c r="AJ46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68" s="28">
        <f>IF(Tabela53[[#This Row],[Método 1]]=1,0,IF(Tabela53[[#This Row],[dif_xp_H_A]]&lt;=0.354,1,IF(Tabela53[[#This Row],[dif_xp_H_A]]&gt;=0.499,1,0)))</f>
        <v>0</v>
      </c>
      <c r="AL468" s="29">
        <f>IF(AND(Tabela53[[#This Row],[Método_3]]=1,Tabela53[[#This Row],[Pontos_H_HT]]=3),(Tabela53[[#This Row],[HT_Odds_H]]-1),IF(AND(Tabela53[[#This Row],[Método_3]]=1,Tabela53[[#This Row],[Pontos_H_HT]]&lt;&gt;3),(-1),0))</f>
        <v>1.25</v>
      </c>
      <c r="AM468" s="29">
        <f>IF(AND(Tabela53[[#This Row],[dif_xp_H_A]]&gt;0.354,(Tabela53[[#This Row],[dif_xp_H_A]]&lt;0.499)),1,0)</f>
        <v>1</v>
      </c>
    </row>
    <row r="469" spans="1:39" x14ac:dyDescent="0.3">
      <c r="A469" s="25">
        <v>338</v>
      </c>
      <c r="B469" s="26">
        <v>1588914</v>
      </c>
      <c r="C469" s="13" t="s">
        <v>14</v>
      </c>
      <c r="D469" s="13" t="s">
        <v>56</v>
      </c>
      <c r="E469" s="27">
        <v>44861.8125</v>
      </c>
      <c r="F469" s="13">
        <v>34</v>
      </c>
      <c r="G469" s="13" t="s">
        <v>22</v>
      </c>
      <c r="H469" s="13" t="s">
        <v>60</v>
      </c>
      <c r="I469" s="13" t="str">
        <f>IF(Tabela53[[#This Row],[HT_Goals_A]]&lt;Tabela53[[#This Row],[HT_Goals_H]],"H",IF(Tabela53[[#This Row],[HT_Goals_A]]=Tabela53[[#This Row],[HT_Goals_H]],"D","A"))</f>
        <v>H</v>
      </c>
      <c r="J469" s="13">
        <v>1</v>
      </c>
      <c r="K469" s="13">
        <v>0</v>
      </c>
      <c r="L469" s="13">
        <v>1</v>
      </c>
      <c r="M469" s="13">
        <v>1.67</v>
      </c>
      <c r="N469" s="13">
        <v>2.6</v>
      </c>
      <c r="O469" s="13">
        <v>10</v>
      </c>
      <c r="P469" s="4">
        <f>((1/'Método 3'!$M469)+(1/'Método 3'!$N469)+(1/'Método 3'!$O469)-1)</f>
        <v>8.3417779824965566E-2</v>
      </c>
      <c r="Q469" s="4">
        <f>'Método 3'!$M469*(1+'Método 3'!$P469)</f>
        <v>1.8093076923076925</v>
      </c>
      <c r="R469" s="4">
        <f>'Método 3'!$N469*(1+'Método 3'!$P469)</f>
        <v>2.8168862275449107</v>
      </c>
      <c r="S469" s="4">
        <f>'Método 3'!$O469*(1+'Método 3'!$P469)</f>
        <v>10.834177798249655</v>
      </c>
      <c r="T469" s="4">
        <f>IF('Método 3'!$J469&gt;'Método 3'!$K469,3,IF('Método 3'!$K469='Método 3'!$J469,1,0))</f>
        <v>3</v>
      </c>
      <c r="U469" s="4">
        <f>IF('Método 3'!$J469&lt;'Método 3'!$K469,3,IF('Método 3'!$K469='Método 3'!$J469,1,0))</f>
        <v>0</v>
      </c>
      <c r="V469" s="4">
        <f>(1/'Método 3'!$Q469)*3+(1/'Método 3'!$R469)*1</f>
        <v>2.0130946813485817</v>
      </c>
      <c r="W469" s="4">
        <f>(1/'Método 3'!$S469)*3+(1/'Método 3'!$R469)*1</f>
        <v>0.6319034054674546</v>
      </c>
      <c r="X469" s="4">
        <f>COUNTIF($G$1:G468,G469)+1</f>
        <v>23</v>
      </c>
      <c r="Y469" s="4">
        <f>COUNTIF($H$1:H468,H469)+1</f>
        <v>17</v>
      </c>
      <c r="Z469" s="2">
        <f>IFERROR(AVERAGEIFS($T$1:T468,$G$1:G468,G469,$X$1:X468,"&gt;="&amp;(X469-5)),"")</f>
        <v>1.4</v>
      </c>
      <c r="AA469" s="2">
        <f>IFERROR(AVERAGEIFS($U$1:U468,$H$1:H468,H469,$Y$1:Y468,"&gt;="&amp;(Y469-5)),"")</f>
        <v>0.2</v>
      </c>
      <c r="AB469" s="2">
        <f>IFERROR(AVERAGEIFS($V$1:V468,$J$1:J468,J469,$Z$1:Z468,"&gt;="&amp;(Z469-5)),"")</f>
        <v>1.4519491940793139</v>
      </c>
      <c r="AC469" s="2">
        <f>IFERROR(AVERAGEIFS($W$1:W468,$K$1:K468,K469,$AA$1:AA468,"&gt;="&amp;(AA469-5)),"")</f>
        <v>1.0942118930315958</v>
      </c>
      <c r="AD469" s="13">
        <f>Tabela53[[#This Row],[md_exPT_H_6]]-Tabela53[[#This Row],[md_exPT_A_6]]</f>
        <v>0.35773730104771806</v>
      </c>
      <c r="AE469" s="14">
        <f>IF(Tabela53[[#This Row],[HT_Goals_H]]&gt;Tabela53[[#This Row],[HT_Goals_A]],Tabela53[[#This Row],[HT_Odds_H]]-1,-1)</f>
        <v>0.66999999999999993</v>
      </c>
      <c r="AF469" s="14">
        <f>IF(Tabela53[[#This Row],[HT_Goals_H]]=Tabela53[[#This Row],[HT_Goals_A]],Tabela53[[#This Row],[HT_Odds_H]]-1,-1)</f>
        <v>-1</v>
      </c>
      <c r="AG469" s="14">
        <f>IF(Tabela53[[#This Row],[HT_Goals_H]]&lt;Tabela53[[#This Row],[HT_Goals_A]],Tabela53[[#This Row],[HT_Odds_H]]-1,-1)</f>
        <v>-1</v>
      </c>
      <c r="AH46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69" s="13">
        <f>IF(AND(Tabela53[[#This Row],[Odd_real_HHT]]&gt;2.5,Tabela53[[#This Row],[Odd_real_HHT]]&lt;3.3,Tabela53[[#This Row],[xpPT_H_HT]]&gt;1.39,Tabela53[[#This Row],[xpPT_H_HT]]&lt;1.59),1,0)</f>
        <v>0</v>
      </c>
      <c r="AJ46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69" s="28">
        <f>IF(Tabela53[[#This Row],[Método 1]]=1,0,IF(Tabela53[[#This Row],[dif_xp_H_A]]&lt;=0.354,1,IF(Tabela53[[#This Row],[dif_xp_H_A]]&gt;=0.499,1,0)))</f>
        <v>0</v>
      </c>
      <c r="AL469" s="29">
        <f>IF(AND(Tabela53[[#This Row],[Método_3]]=1,Tabela53[[#This Row],[Pontos_H_HT]]=3),(Tabela53[[#This Row],[HT_Odds_H]]-1),IF(AND(Tabela53[[#This Row],[Método_3]]=1,Tabela53[[#This Row],[Pontos_H_HT]]&lt;&gt;3),(-1),0))</f>
        <v>0.66999999999999993</v>
      </c>
      <c r="AM469" s="29">
        <f>IF(AND(Tabela53[[#This Row],[dif_xp_H_A]]&gt;0.354,(Tabela53[[#This Row],[dif_xp_H_A]]&lt;0.499)),1,0)</f>
        <v>1</v>
      </c>
    </row>
    <row r="470" spans="1:39" x14ac:dyDescent="0.3">
      <c r="A470" s="25">
        <v>339</v>
      </c>
      <c r="B470" s="26">
        <v>1588922</v>
      </c>
      <c r="C470" s="13" t="s">
        <v>14</v>
      </c>
      <c r="D470" s="13" t="s">
        <v>56</v>
      </c>
      <c r="E470" s="27">
        <v>44861.833333333343</v>
      </c>
      <c r="F470" s="13">
        <v>34</v>
      </c>
      <c r="G470" s="13" t="s">
        <v>27</v>
      </c>
      <c r="H470" s="13" t="s">
        <v>59</v>
      </c>
      <c r="I470" s="13" t="str">
        <f>IF(Tabela53[[#This Row],[HT_Goals_A]]&lt;Tabela53[[#This Row],[HT_Goals_H]],"H",IF(Tabela53[[#This Row],[HT_Goals_A]]=Tabela53[[#This Row],[HT_Goals_H]],"D","A"))</f>
        <v>D</v>
      </c>
      <c r="J470" s="13">
        <v>0</v>
      </c>
      <c r="K470" s="13">
        <v>0</v>
      </c>
      <c r="L470" s="13">
        <v>0</v>
      </c>
      <c r="M470" s="13">
        <v>2.2999999999999998</v>
      </c>
      <c r="N470" s="13">
        <v>2</v>
      </c>
      <c r="O470" s="13">
        <v>5.25</v>
      </c>
      <c r="P470" s="4">
        <f>((1/'Método 3'!$M470)+(1/'Método 3'!$N470)+(1/'Método 3'!$O470)-1)</f>
        <v>0.12525879917184257</v>
      </c>
      <c r="Q470" s="4">
        <f>'Método 3'!$M470*(1+'Método 3'!$P470)</f>
        <v>2.5880952380952378</v>
      </c>
      <c r="R470" s="4">
        <f>'Método 3'!$N470*(1+'Método 3'!$P470)</f>
        <v>2.2505175983436851</v>
      </c>
      <c r="S470" s="4">
        <f>'Método 3'!$O470*(1+'Método 3'!$P470)</f>
        <v>5.9076086956521738</v>
      </c>
      <c r="T470" s="4">
        <f>IF('Método 3'!$J470&gt;'Método 3'!$K470,3,IF('Método 3'!$K470='Método 3'!$J470,1,0))</f>
        <v>1</v>
      </c>
      <c r="U470" s="4">
        <f>IF('Método 3'!$J470&lt;'Método 3'!$K470,3,IF('Método 3'!$K470='Método 3'!$J470,1,0))</f>
        <v>1</v>
      </c>
      <c r="V470" s="4">
        <f>(1/'Método 3'!$Q470)*3+(1/'Método 3'!$R470)*1</f>
        <v>1.6034958601655935</v>
      </c>
      <c r="W470" s="4">
        <f>(1/'Método 3'!$S470)*3+(1/'Método 3'!$R470)*1</f>
        <v>0.95216191352345914</v>
      </c>
      <c r="X470" s="4">
        <f>COUNTIF($G$1:G469,G470)+1</f>
        <v>23</v>
      </c>
      <c r="Y470" s="4">
        <f>COUNTIF($H$1:H469,H470)+1</f>
        <v>17</v>
      </c>
      <c r="Z470" s="2">
        <f>IFERROR(AVERAGEIFS($T$1:T469,$G$1:G469,G470,$X$1:X469,"&gt;="&amp;(X470-5)),"")</f>
        <v>1.6</v>
      </c>
      <c r="AA470" s="2">
        <f>IFERROR(AVERAGEIFS($U$1:U469,$H$1:H469,H470,$Y$1:Y469,"&gt;="&amp;(Y470-5)),"")</f>
        <v>0.6</v>
      </c>
      <c r="AB470" s="2">
        <f>IFERROR(AVERAGEIFS($V$1:V469,$J$1:J469,J470,$Z$1:Z469,"&gt;="&amp;(Z470-5)),"")</f>
        <v>1.401577055389206</v>
      </c>
      <c r="AC470" s="2">
        <f>IFERROR(AVERAGEIFS($W$1:W469,$K$1:K469,K470,$AA$1:AA469,"&gt;="&amp;(AA470-5)),"")</f>
        <v>1.0925782941356097</v>
      </c>
      <c r="AD470" s="13">
        <f>Tabela53[[#This Row],[md_exPT_H_6]]-Tabela53[[#This Row],[md_exPT_A_6]]</f>
        <v>0.30899876125359627</v>
      </c>
      <c r="AE470" s="14">
        <f>IF(Tabela53[[#This Row],[HT_Goals_H]]&gt;Tabela53[[#This Row],[HT_Goals_A]],Tabela53[[#This Row],[HT_Odds_H]]-1,-1)</f>
        <v>-1</v>
      </c>
      <c r="AF470" s="14">
        <f>IF(Tabela53[[#This Row],[HT_Goals_H]]=Tabela53[[#This Row],[HT_Goals_A]],Tabela53[[#This Row],[HT_Odds_H]]-1,-1)</f>
        <v>1.2999999999999998</v>
      </c>
      <c r="AG470" s="14">
        <f>IF(Tabela53[[#This Row],[HT_Goals_H]]&lt;Tabela53[[#This Row],[HT_Goals_A]],Tabela53[[#This Row],[HT_Odds_H]]-1,-1)</f>
        <v>-1</v>
      </c>
      <c r="AH47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0" s="13">
        <f>IF(AND(Tabela53[[#This Row],[Odd_real_HHT]]&gt;2.5,Tabela53[[#This Row],[Odd_real_HHT]]&lt;3.3,Tabela53[[#This Row],[xpPT_H_HT]]&gt;1.39,Tabela53[[#This Row],[xpPT_H_HT]]&lt;1.59),1,0)</f>
        <v>0</v>
      </c>
      <c r="AJ470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470" s="28">
        <f>IF(Tabela53[[#This Row],[Método 1]]=1,0,IF(Tabela53[[#This Row],[dif_xp_H_A]]&lt;=0.354,1,IF(Tabela53[[#This Row],[dif_xp_H_A]]&gt;=0.499,1,0)))</f>
        <v>1</v>
      </c>
      <c r="AL47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0" s="29">
        <f>IF(AND(Tabela53[[#This Row],[dif_xp_H_A]]&gt;0.354,(Tabela53[[#This Row],[dif_xp_H_A]]&lt;0.499)),1,0)</f>
        <v>0</v>
      </c>
    </row>
    <row r="471" spans="1:39" x14ac:dyDescent="0.3">
      <c r="A471" s="25">
        <v>340</v>
      </c>
      <c r="B471" s="26">
        <v>1588901</v>
      </c>
      <c r="C471" s="13" t="s">
        <v>14</v>
      </c>
      <c r="D471" s="13" t="s">
        <v>56</v>
      </c>
      <c r="E471" s="27">
        <v>44863.8125</v>
      </c>
      <c r="F471" s="13">
        <v>32</v>
      </c>
      <c r="G471" s="13" t="s">
        <v>34</v>
      </c>
      <c r="H471" s="13" t="s">
        <v>24</v>
      </c>
      <c r="I471" s="13" t="str">
        <f>IF(Tabela53[[#This Row],[HT_Goals_A]]&lt;Tabela53[[#This Row],[HT_Goals_H]],"H",IF(Tabela53[[#This Row],[HT_Goals_A]]=Tabela53[[#This Row],[HT_Goals_H]],"D","A"))</f>
        <v>D</v>
      </c>
      <c r="J471" s="13">
        <v>0</v>
      </c>
      <c r="K471" s="13">
        <v>0</v>
      </c>
      <c r="L471" s="13">
        <v>0</v>
      </c>
      <c r="M471" s="13">
        <v>3.4</v>
      </c>
      <c r="N471" s="13">
        <v>1.9</v>
      </c>
      <c r="O471" s="13">
        <v>3.25</v>
      </c>
      <c r="P471" s="4">
        <f>((1/'Método 3'!$M471)+(1/'Método 3'!$N471)+(1/'Método 3'!$O471)-1)</f>
        <v>0.12812574422481537</v>
      </c>
      <c r="Q471" s="4">
        <f>'Método 3'!$M471*(1+'Método 3'!$P471)</f>
        <v>3.8356275303643721</v>
      </c>
      <c r="R471" s="4">
        <f>'Método 3'!$N471*(1+'Método 3'!$P471)</f>
        <v>2.1434389140271493</v>
      </c>
      <c r="S471" s="4">
        <f>'Método 3'!$O471*(1+'Método 3'!$P471)</f>
        <v>3.6664086687306501</v>
      </c>
      <c r="T471" s="4">
        <f>IF('Método 3'!$J471&gt;'Método 3'!$K471,3,IF('Método 3'!$K471='Método 3'!$J471,1,0))</f>
        <v>1</v>
      </c>
      <c r="U471" s="4">
        <f>IF('Método 3'!$J471&lt;'Método 3'!$K471,3,IF('Método 3'!$K471='Método 3'!$J471,1,0))</f>
        <v>1</v>
      </c>
      <c r="V471" s="4">
        <f>(1/'Método 3'!$Q471)*3+(1/'Método 3'!$R471)*1</f>
        <v>1.2486805995355712</v>
      </c>
      <c r="W471" s="4">
        <f>(1/'Método 3'!$S471)*3+(1/'Método 3'!$R471)*1</f>
        <v>1.2847793962423475</v>
      </c>
      <c r="X471" s="4">
        <f>COUNTIF($G$1:G470,G471)+1</f>
        <v>23</v>
      </c>
      <c r="Y471" s="4">
        <f>COUNTIF($H$1:H470,H471)+1</f>
        <v>24</v>
      </c>
      <c r="Z471" s="2">
        <f>IFERROR(AVERAGEIFS($T$1:T470,$G$1:G470,G471,$X$1:X470,"&gt;="&amp;(X471-5)),"")</f>
        <v>1.2</v>
      </c>
      <c r="AA471" s="2">
        <f>IFERROR(AVERAGEIFS($U$1:U470,$H$1:H470,H471,$Y$1:Y470,"&gt;="&amp;(Y471-5)),"")</f>
        <v>1.4</v>
      </c>
      <c r="AB471" s="2">
        <f>IFERROR(AVERAGEIFS($V$1:V470,$J$1:J470,J471,$Z$1:Z470,"&gt;="&amp;(Z471-5)),"")</f>
        <v>1.4025206012059181</v>
      </c>
      <c r="AC471" s="2">
        <f>IFERROR(AVERAGEIFS($W$1:W470,$K$1:K470,K471,$AA$1:AA470,"&gt;="&amp;(AA471-5)),"")</f>
        <v>1.0920838702602147</v>
      </c>
      <c r="AD471" s="13">
        <f>Tabela53[[#This Row],[md_exPT_H_6]]-Tabela53[[#This Row],[md_exPT_A_6]]</f>
        <v>0.31043673094570345</v>
      </c>
      <c r="AE471" s="14">
        <f>IF(Tabela53[[#This Row],[HT_Goals_H]]&gt;Tabela53[[#This Row],[HT_Goals_A]],Tabela53[[#This Row],[HT_Odds_H]]-1,-1)</f>
        <v>-1</v>
      </c>
      <c r="AF471" s="14">
        <f>IF(Tabela53[[#This Row],[HT_Goals_H]]=Tabela53[[#This Row],[HT_Goals_A]],Tabela53[[#This Row],[HT_Odds_H]]-1,-1)</f>
        <v>2.4</v>
      </c>
      <c r="AG471" s="14">
        <f>IF(Tabela53[[#This Row],[HT_Goals_H]]&lt;Tabela53[[#This Row],[HT_Goals_A]],Tabela53[[#This Row],[HT_Odds_H]]-1,-1)</f>
        <v>-1</v>
      </c>
      <c r="AH47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1" s="13">
        <f>IF(AND(Tabela53[[#This Row],[Odd_real_HHT]]&gt;2.5,Tabela53[[#This Row],[Odd_real_HHT]]&lt;3.3,Tabela53[[#This Row],[xpPT_H_HT]]&gt;1.39,Tabela53[[#This Row],[xpPT_H_HT]]&lt;1.59),1,0)</f>
        <v>0</v>
      </c>
      <c r="AJ471" s="28">
        <f>IF(AND(Tabela53[[#This Row],[Método_2]]=1,Tabela53[[#This Row],[Pontos_H_HT]]=1),(Tabela53[[#This Row],[HT_Odds_D]]-1),IF(AND(Tabela53[[#This Row],[Método_2]]=1,Tabela53[[#This Row],[Pontos_H_HT]]&lt;&gt;1),(-1),0))</f>
        <v>0.89999999999999991</v>
      </c>
      <c r="AK471" s="28">
        <f>IF(Tabela53[[#This Row],[Método 1]]=1,0,IF(Tabela53[[#This Row],[dif_xp_H_A]]&lt;=0.354,1,IF(Tabela53[[#This Row],[dif_xp_H_A]]&gt;=0.499,1,0)))</f>
        <v>1</v>
      </c>
      <c r="AL47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1" s="29">
        <f>IF(AND(Tabela53[[#This Row],[dif_xp_H_A]]&gt;0.354,(Tabela53[[#This Row],[dif_xp_H_A]]&lt;0.499)),1,0)</f>
        <v>0</v>
      </c>
    </row>
    <row r="472" spans="1:39" x14ac:dyDescent="0.3">
      <c r="A472" s="25">
        <v>341</v>
      </c>
      <c r="B472" s="26">
        <v>1588930</v>
      </c>
      <c r="C472" s="13" t="s">
        <v>14</v>
      </c>
      <c r="D472" s="13" t="s">
        <v>56</v>
      </c>
      <c r="E472" s="27">
        <v>44865.833333333343</v>
      </c>
      <c r="F472" s="13">
        <v>35</v>
      </c>
      <c r="G472" s="13" t="s">
        <v>58</v>
      </c>
      <c r="H472" s="13" t="s">
        <v>26</v>
      </c>
      <c r="I472" s="13" t="str">
        <f>IF(Tabela53[[#This Row],[HT_Goals_A]]&lt;Tabela53[[#This Row],[HT_Goals_H]],"H",IF(Tabela53[[#This Row],[HT_Goals_A]]=Tabela53[[#This Row],[HT_Goals_H]],"D","A"))</f>
        <v>D</v>
      </c>
      <c r="J472" s="13">
        <v>0</v>
      </c>
      <c r="K472" s="13">
        <v>0</v>
      </c>
      <c r="L472" s="13">
        <v>0</v>
      </c>
      <c r="M472" s="13">
        <v>3.44</v>
      </c>
      <c r="N472" s="13">
        <v>2.0299999999999998</v>
      </c>
      <c r="O472" s="13">
        <v>3.28</v>
      </c>
      <c r="P472" s="4">
        <f>((1/'Método 3'!$M472)+(1/'Método 3'!$N472)+(1/'Método 3'!$O472)-1)</f>
        <v>8.8186560637516287E-2</v>
      </c>
      <c r="Q472" s="4">
        <f>'Método 3'!$M472*(1+'Método 3'!$P472)</f>
        <v>3.743361768593056</v>
      </c>
      <c r="R472" s="4">
        <f>'Método 3'!$N472*(1+'Método 3'!$P472)</f>
        <v>2.2090187180941578</v>
      </c>
      <c r="S472" s="4">
        <f>'Método 3'!$O472*(1+'Método 3'!$P472)</f>
        <v>3.5692519188910534</v>
      </c>
      <c r="T472" s="4">
        <f>IF('Método 3'!$J472&gt;'Método 3'!$K472,3,IF('Método 3'!$K472='Método 3'!$J472,1,0))</f>
        <v>1</v>
      </c>
      <c r="U472" s="4">
        <f>IF('Método 3'!$J472&lt;'Método 3'!$K472,3,IF('Método 3'!$K472='Método 3'!$J472,1,0))</f>
        <v>1</v>
      </c>
      <c r="V472" s="4">
        <f>(1/'Método 3'!$Q472)*3+(1/'Método 3'!$R472)*1</f>
        <v>1.2541083579406853</v>
      </c>
      <c r="W472" s="4">
        <f>(1/'Método 3'!$S472)*3+(1/'Método 3'!$R472)*1</f>
        <v>1.2932019514700217</v>
      </c>
      <c r="X472" s="4">
        <f>COUNTIF($G$1:G471,G472)+1</f>
        <v>18</v>
      </c>
      <c r="Y472" s="4">
        <f>COUNTIF($H$1:H471,H472)+1</f>
        <v>25</v>
      </c>
      <c r="Z472" s="2">
        <f>IFERROR(AVERAGEIFS($T$1:T471,$G$1:G471,G472,$X$1:X471,"&gt;="&amp;(X472-5)),"")</f>
        <v>1</v>
      </c>
      <c r="AA472" s="2">
        <f>IFERROR(AVERAGEIFS($U$1:U471,$H$1:H471,H472,$Y$1:Y471,"&gt;="&amp;(Y472-5)),"")</f>
        <v>2.4</v>
      </c>
      <c r="AB472" s="2">
        <f>IFERROR(AVERAGEIFS($V$1:V471,$J$1:J471,J472,$Z$1:Z471,"&gt;="&amp;(Z472-5)),"")</f>
        <v>1.4018050663144284</v>
      </c>
      <c r="AC472" s="2">
        <f>IFERROR(AVERAGEIFS($W$1:W471,$K$1:K471,K472,$AA$1:AA471,"&gt;="&amp;(AA472-5)),"")</f>
        <v>1.0927599949127837</v>
      </c>
      <c r="AD472" s="13">
        <f>Tabela53[[#This Row],[md_exPT_H_6]]-Tabela53[[#This Row],[md_exPT_A_6]]</f>
        <v>0.30904507140164461</v>
      </c>
      <c r="AE472" s="14">
        <f>IF(Tabela53[[#This Row],[HT_Goals_H]]&gt;Tabela53[[#This Row],[HT_Goals_A]],Tabela53[[#This Row],[HT_Odds_H]]-1,-1)</f>
        <v>-1</v>
      </c>
      <c r="AF472" s="14">
        <f>IF(Tabela53[[#This Row],[HT_Goals_H]]=Tabela53[[#This Row],[HT_Goals_A]],Tabela53[[#This Row],[HT_Odds_H]]-1,-1)</f>
        <v>2.44</v>
      </c>
      <c r="AG472" s="14">
        <f>IF(Tabela53[[#This Row],[HT_Goals_H]]&lt;Tabela53[[#This Row],[HT_Goals_A]],Tabela53[[#This Row],[HT_Odds_H]]-1,-1)</f>
        <v>-1</v>
      </c>
      <c r="AH47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2" s="13">
        <f>IF(AND(Tabela53[[#This Row],[Odd_real_HHT]]&gt;2.5,Tabela53[[#This Row],[Odd_real_HHT]]&lt;3.3,Tabela53[[#This Row],[xpPT_H_HT]]&gt;1.39,Tabela53[[#This Row],[xpPT_H_HT]]&lt;1.59),1,0)</f>
        <v>0</v>
      </c>
      <c r="AJ472" s="28">
        <f>IF(AND(Tabela53[[#This Row],[Método_2]]=1,Tabela53[[#This Row],[Pontos_H_HT]]=1),(Tabela53[[#This Row],[HT_Odds_D]]-1),IF(AND(Tabela53[[#This Row],[Método_2]]=1,Tabela53[[#This Row],[Pontos_H_HT]]&lt;&gt;1),(-1),0))</f>
        <v>1.0299999999999998</v>
      </c>
      <c r="AK472" s="28">
        <f>IF(Tabela53[[#This Row],[Método 1]]=1,0,IF(Tabela53[[#This Row],[dif_xp_H_A]]&lt;=0.354,1,IF(Tabela53[[#This Row],[dif_xp_H_A]]&gt;=0.499,1,0)))</f>
        <v>1</v>
      </c>
      <c r="AL47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2" s="29">
        <f>IF(AND(Tabela53[[#This Row],[dif_xp_H_A]]&gt;0.354,(Tabela53[[#This Row],[dif_xp_H_A]]&lt;0.499)),1,0)</f>
        <v>0</v>
      </c>
    </row>
    <row r="473" spans="1:39" x14ac:dyDescent="0.3">
      <c r="A473" s="25">
        <v>342</v>
      </c>
      <c r="B473" s="26">
        <v>1588928</v>
      </c>
      <c r="C473" s="13" t="s">
        <v>14</v>
      </c>
      <c r="D473" s="13" t="s">
        <v>56</v>
      </c>
      <c r="E473" s="27">
        <v>44866.791666666657</v>
      </c>
      <c r="F473" s="13">
        <v>35</v>
      </c>
      <c r="G473" s="13" t="s">
        <v>18</v>
      </c>
      <c r="H473" s="13" t="s">
        <v>27</v>
      </c>
      <c r="I473" s="13" t="str">
        <f>IF(Tabela53[[#This Row],[HT_Goals_A]]&lt;Tabela53[[#This Row],[HT_Goals_H]],"H",IF(Tabela53[[#This Row],[HT_Goals_A]]=Tabela53[[#This Row],[HT_Goals_H]],"D","A"))</f>
        <v>A</v>
      </c>
      <c r="J473" s="13">
        <v>0</v>
      </c>
      <c r="K473" s="13">
        <v>1</v>
      </c>
      <c r="L473" s="13">
        <v>1</v>
      </c>
      <c r="M473" s="13">
        <v>2.65</v>
      </c>
      <c r="N473" s="13">
        <v>2.0499999999999998</v>
      </c>
      <c r="O473" s="13">
        <v>4.75</v>
      </c>
      <c r="P473" s="4">
        <f>((1/'Método 3'!$M473)+(1/'Método 3'!$N473)+(1/'Método 3'!$O473)-1)</f>
        <v>7.5689684404292024E-2</v>
      </c>
      <c r="Q473" s="4">
        <f>'Método 3'!$M473*(1+'Método 3'!$P473)</f>
        <v>2.8505776636713738</v>
      </c>
      <c r="R473" s="4">
        <f>'Método 3'!$N473*(1+'Método 3'!$P473)</f>
        <v>2.2051638530287985</v>
      </c>
      <c r="S473" s="4">
        <f>'Método 3'!$O473*(1+'Método 3'!$P473)</f>
        <v>5.1095260009203871</v>
      </c>
      <c r="T473" s="4">
        <f>IF('Método 3'!$J473&gt;'Método 3'!$K473,3,IF('Método 3'!$K473='Método 3'!$J473,1,0))</f>
        <v>0</v>
      </c>
      <c r="U473" s="4">
        <f>IF('Método 3'!$J473&lt;'Método 3'!$K473,3,IF('Método 3'!$K473='Método 3'!$J473,1,0))</f>
        <v>3</v>
      </c>
      <c r="V473" s="4">
        <f>(1/'Método 3'!$Q473)*3+(1/'Método 3'!$R473)*1</f>
        <v>1.5058993064937405</v>
      </c>
      <c r="W473" s="4">
        <f>(1/'Método 3'!$S473)*3+(1/'Método 3'!$R473)*1</f>
        <v>1.0406196523462126</v>
      </c>
      <c r="X473" s="4">
        <f>COUNTIF($G$1:G472,G473)+1</f>
        <v>25</v>
      </c>
      <c r="Y473" s="4">
        <f>COUNTIF($H$1:H472,H473)+1</f>
        <v>25</v>
      </c>
      <c r="Z473" s="2">
        <f>IFERROR(AVERAGEIFS($T$1:T472,$G$1:G472,G473,$X$1:X472,"&gt;="&amp;(X473-5)),"")</f>
        <v>1.2</v>
      </c>
      <c r="AA473" s="2">
        <f>IFERROR(AVERAGEIFS($U$1:U472,$H$1:H472,H473,$Y$1:Y472,"&gt;="&amp;(Y473-5)),"")</f>
        <v>0.6</v>
      </c>
      <c r="AB473" s="2">
        <f>IFERROR(AVERAGEIFS($V$1:V472,$J$1:J472,J473,$Z$1:Z472,"&gt;="&amp;(Z473-5)),"")</f>
        <v>1.4011212852571424</v>
      </c>
      <c r="AC473" s="2">
        <f>IFERROR(AVERAGEIFS($W$1:W472,$K$1:K472,K473,$AA$1:AA472,"&gt;="&amp;(AA473-5)),"")</f>
        <v>1.1375062813305918</v>
      </c>
      <c r="AD473" s="13">
        <f>Tabela53[[#This Row],[md_exPT_H_6]]-Tabela53[[#This Row],[md_exPT_A_6]]</f>
        <v>0.26361500392655057</v>
      </c>
      <c r="AE473" s="14">
        <f>IF(Tabela53[[#This Row],[HT_Goals_H]]&gt;Tabela53[[#This Row],[HT_Goals_A]],Tabela53[[#This Row],[HT_Odds_H]]-1,-1)</f>
        <v>-1</v>
      </c>
      <c r="AF473" s="14">
        <f>IF(Tabela53[[#This Row],[HT_Goals_H]]=Tabela53[[#This Row],[HT_Goals_A]],Tabela53[[#This Row],[HT_Odds_H]]-1,-1)</f>
        <v>-1</v>
      </c>
      <c r="AG473" s="14">
        <f>IF(Tabela53[[#This Row],[HT_Goals_H]]&lt;Tabela53[[#This Row],[HT_Goals_A]],Tabela53[[#This Row],[HT_Odds_H]]-1,-1)</f>
        <v>1.65</v>
      </c>
      <c r="AH473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73" s="13">
        <f>IF(AND(Tabela53[[#This Row],[Odd_real_HHT]]&gt;2.5,Tabela53[[#This Row],[Odd_real_HHT]]&lt;3.3,Tabela53[[#This Row],[xpPT_H_HT]]&gt;1.39,Tabela53[[#This Row],[xpPT_H_HT]]&lt;1.59),1,0)</f>
        <v>1</v>
      </c>
      <c r="AJ47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73" s="28">
        <f>IF(Tabela53[[#This Row],[Método 1]]=1,0,IF(Tabela53[[#This Row],[dif_xp_H_A]]&lt;=0.354,1,IF(Tabela53[[#This Row],[dif_xp_H_A]]&gt;=0.499,1,0)))</f>
        <v>0</v>
      </c>
      <c r="AL473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3" s="29">
        <f>IF(AND(Tabela53[[#This Row],[dif_xp_H_A]]&gt;0.354,(Tabela53[[#This Row],[dif_xp_H_A]]&lt;0.499)),1,0)</f>
        <v>0</v>
      </c>
    </row>
    <row r="474" spans="1:39" x14ac:dyDescent="0.3">
      <c r="A474" s="25">
        <v>343</v>
      </c>
      <c r="B474" s="26">
        <v>1588926</v>
      </c>
      <c r="C474" s="13" t="s">
        <v>14</v>
      </c>
      <c r="D474" s="13" t="s">
        <v>56</v>
      </c>
      <c r="E474" s="27">
        <v>44866.895833333343</v>
      </c>
      <c r="F474" s="13">
        <v>35</v>
      </c>
      <c r="G474" s="13" t="s">
        <v>28</v>
      </c>
      <c r="H474" s="13" t="s">
        <v>22</v>
      </c>
      <c r="I474" s="13" t="str">
        <f>IF(Tabela53[[#This Row],[HT_Goals_A]]&lt;Tabela53[[#This Row],[HT_Goals_H]],"H",IF(Tabela53[[#This Row],[HT_Goals_A]]=Tabela53[[#This Row],[HT_Goals_H]],"D","A"))</f>
        <v>H</v>
      </c>
      <c r="J474" s="13">
        <v>2</v>
      </c>
      <c r="K474" s="13">
        <v>1</v>
      </c>
      <c r="L474" s="13">
        <v>3</v>
      </c>
      <c r="M474" s="13">
        <v>3.4</v>
      </c>
      <c r="N474" s="13">
        <v>1.95</v>
      </c>
      <c r="O474" s="13">
        <v>3.75</v>
      </c>
      <c r="P474" s="4">
        <f>((1/'Método 3'!$M474)+(1/'Método 3'!$N474)+(1/'Método 3'!$O474)-1)</f>
        <v>7.3604826546002977E-2</v>
      </c>
      <c r="Q474" s="4">
        <f>'Método 3'!$M474*(1+'Método 3'!$P474)</f>
        <v>3.6502564102564099</v>
      </c>
      <c r="R474" s="4">
        <f>'Método 3'!$N474*(1+'Método 3'!$P474)</f>
        <v>2.0935294117647056</v>
      </c>
      <c r="S474" s="4">
        <f>'Método 3'!$O474*(1+'Método 3'!$P474)</f>
        <v>4.0260180995475112</v>
      </c>
      <c r="T474" s="4">
        <f>IF('Método 3'!$J474&gt;'Método 3'!$K474,3,IF('Método 3'!$K474='Método 3'!$J474,1,0))</f>
        <v>3</v>
      </c>
      <c r="U474" s="4">
        <f>IF('Método 3'!$J474&lt;'Método 3'!$K474,3,IF('Método 3'!$K474='Método 3'!$J474,1,0))</f>
        <v>0</v>
      </c>
      <c r="V474" s="4">
        <f>(1/'Método 3'!$Q474)*3+(1/'Método 3'!$R474)*1</f>
        <v>1.2995223377353191</v>
      </c>
      <c r="W474" s="4">
        <f>(1/'Método 3'!$S474)*3+(1/'Método 3'!$R474)*1</f>
        <v>1.2228153975835909</v>
      </c>
      <c r="X474" s="4">
        <f>COUNTIF($G$1:G473,G474)+1</f>
        <v>25</v>
      </c>
      <c r="Y474" s="4">
        <f>COUNTIF($H$1:H473,H474)+1</f>
        <v>25</v>
      </c>
      <c r="Z474" s="2">
        <f>IFERROR(AVERAGEIFS($T$1:T473,$G$1:G473,G474,$X$1:X473,"&gt;="&amp;(X474-5)),"")</f>
        <v>2.2000000000000002</v>
      </c>
      <c r="AA474" s="2">
        <f>IFERROR(AVERAGEIFS($U$1:U473,$H$1:H473,H474,$Y$1:Y473,"&gt;="&amp;(Y474-5)),"")</f>
        <v>1.2</v>
      </c>
      <c r="AB474" s="2">
        <f>IFERROR(AVERAGEIFS($V$1:V473,$J$1:J473,J474,$Z$1:Z473,"&gt;="&amp;(Z474-5)),"")</f>
        <v>1.5633664022180351</v>
      </c>
      <c r="AC474" s="2">
        <f>IFERROR(AVERAGEIFS($W$1:W473,$K$1:K473,K474,$AA$1:AA473,"&gt;="&amp;(AA474-5)),"")</f>
        <v>1.1367832467859322</v>
      </c>
      <c r="AD474" s="13">
        <f>Tabela53[[#This Row],[md_exPT_H_6]]-Tabela53[[#This Row],[md_exPT_A_6]]</f>
        <v>0.4265831554321029</v>
      </c>
      <c r="AE474" s="14">
        <f>IF(Tabela53[[#This Row],[HT_Goals_H]]&gt;Tabela53[[#This Row],[HT_Goals_A]],Tabela53[[#This Row],[HT_Odds_H]]-1,-1)</f>
        <v>2.4</v>
      </c>
      <c r="AF474" s="14">
        <f>IF(Tabela53[[#This Row],[HT_Goals_H]]=Tabela53[[#This Row],[HT_Goals_A]],Tabela53[[#This Row],[HT_Odds_H]]-1,-1)</f>
        <v>-1</v>
      </c>
      <c r="AG474" s="14">
        <f>IF(Tabela53[[#This Row],[HT_Goals_H]]&lt;Tabela53[[#This Row],[HT_Goals_A]],Tabela53[[#This Row],[HT_Odds_H]]-1,-1)</f>
        <v>-1</v>
      </c>
      <c r="AH47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4" s="13">
        <f>IF(AND(Tabela53[[#This Row],[Odd_real_HHT]]&gt;2.5,Tabela53[[#This Row],[Odd_real_HHT]]&lt;3.3,Tabela53[[#This Row],[xpPT_H_HT]]&gt;1.39,Tabela53[[#This Row],[xpPT_H_HT]]&lt;1.59),1,0)</f>
        <v>0</v>
      </c>
      <c r="AJ47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74" s="28">
        <f>IF(Tabela53[[#This Row],[Método 1]]=1,0,IF(Tabela53[[#This Row],[dif_xp_H_A]]&lt;=0.354,1,IF(Tabela53[[#This Row],[dif_xp_H_A]]&gt;=0.499,1,0)))</f>
        <v>0</v>
      </c>
      <c r="AL474" s="29">
        <f>IF(AND(Tabela53[[#This Row],[Método_3]]=1,Tabela53[[#This Row],[Pontos_H_HT]]=3),(Tabela53[[#This Row],[HT_Odds_H]]-1),IF(AND(Tabela53[[#This Row],[Método_3]]=1,Tabela53[[#This Row],[Pontos_H_HT]]&lt;&gt;3),(-1),0))</f>
        <v>2.4</v>
      </c>
      <c r="AM474" s="29">
        <f>IF(AND(Tabela53[[#This Row],[dif_xp_H_A]]&gt;0.354,(Tabela53[[#This Row],[dif_xp_H_A]]&lt;0.499)),1,0)</f>
        <v>1</v>
      </c>
    </row>
    <row r="475" spans="1:39" x14ac:dyDescent="0.3">
      <c r="A475" s="25">
        <v>344</v>
      </c>
      <c r="B475" s="26">
        <v>1588924</v>
      </c>
      <c r="C475" s="13" t="s">
        <v>14</v>
      </c>
      <c r="D475" s="13" t="s">
        <v>56</v>
      </c>
      <c r="E475" s="27">
        <v>44867.666666666657</v>
      </c>
      <c r="F475" s="13">
        <v>35</v>
      </c>
      <c r="G475" s="13" t="s">
        <v>17</v>
      </c>
      <c r="H475" s="13" t="s">
        <v>30</v>
      </c>
      <c r="I475" s="13" t="str">
        <f>IF(Tabela53[[#This Row],[HT_Goals_A]]&lt;Tabela53[[#This Row],[HT_Goals_H]],"H",IF(Tabela53[[#This Row],[HT_Goals_A]]=Tabela53[[#This Row],[HT_Goals_H]],"D","A"))</f>
        <v>D</v>
      </c>
      <c r="J475" s="13">
        <v>0</v>
      </c>
      <c r="K475" s="13">
        <v>0</v>
      </c>
      <c r="L475" s="13">
        <v>0</v>
      </c>
      <c r="M475" s="13">
        <v>3.5</v>
      </c>
      <c r="N475" s="13">
        <v>1.95</v>
      </c>
      <c r="O475" s="13">
        <v>3.6</v>
      </c>
      <c r="P475" s="4">
        <f>((1/'Método 3'!$M475)+(1/'Método 3'!$N475)+(1/'Método 3'!$O475)-1)</f>
        <v>7.6312576312576486E-2</v>
      </c>
      <c r="Q475" s="4">
        <f>'Método 3'!$M475*(1+'Método 3'!$P475)</f>
        <v>3.7670940170940179</v>
      </c>
      <c r="R475" s="4">
        <f>'Método 3'!$N475*(1+'Método 3'!$P475)</f>
        <v>2.0988095238095239</v>
      </c>
      <c r="S475" s="4">
        <f>'Método 3'!$O475*(1+'Método 3'!$P475)</f>
        <v>3.8747252747252756</v>
      </c>
      <c r="T475" s="4">
        <f>IF('Método 3'!$J475&gt;'Método 3'!$K475,3,IF('Método 3'!$K475='Método 3'!$J475,1,0))</f>
        <v>1</v>
      </c>
      <c r="U475" s="4">
        <f>IF('Método 3'!$J475&lt;'Método 3'!$K475,3,IF('Método 3'!$K475='Método 3'!$J475,1,0))</f>
        <v>1</v>
      </c>
      <c r="V475" s="4">
        <f>(1/'Método 3'!$Q475)*3+(1/'Método 3'!$R475)*1</f>
        <v>1.2728304027226316</v>
      </c>
      <c r="W475" s="4">
        <f>(1/'Método 3'!$S475)*3+(1/'Método 3'!$R475)*1</f>
        <v>1.2507090187180938</v>
      </c>
      <c r="X475" s="4">
        <f>COUNTIF($G$1:G474,G475)+1</f>
        <v>25</v>
      </c>
      <c r="Y475" s="4">
        <f>COUNTIF($H$1:H474,H475)+1</f>
        <v>25</v>
      </c>
      <c r="Z475" s="2">
        <f>IFERROR(AVERAGEIFS($T$1:T474,$G$1:G474,G475,$X$1:X474,"&gt;="&amp;(X475-5)),"")</f>
        <v>1</v>
      </c>
      <c r="AA475" s="2">
        <f>IFERROR(AVERAGEIFS($U$1:U474,$H$1:H474,H475,$Y$1:Y474,"&gt;="&amp;(Y475-5)),"")</f>
        <v>1</v>
      </c>
      <c r="AB475" s="2">
        <f>IFERROR(AVERAGEIFS($V$1:V474,$J$1:J474,J475,$Z$1:Z474,"&gt;="&amp;(Z475-5)),"")</f>
        <v>1.4016041332812743</v>
      </c>
      <c r="AC475" s="2">
        <f>IFERROR(AVERAGEIFS($W$1:W474,$K$1:K474,K475,$AA$1:AA474,"&gt;="&amp;(AA475-5)),"")</f>
        <v>1.0934608409147319</v>
      </c>
      <c r="AD475" s="13">
        <f>Tabela53[[#This Row],[md_exPT_H_6]]-Tabela53[[#This Row],[md_exPT_A_6]]</f>
        <v>0.30814329236654237</v>
      </c>
      <c r="AE475" s="14">
        <f>IF(Tabela53[[#This Row],[HT_Goals_H]]&gt;Tabela53[[#This Row],[HT_Goals_A]],Tabela53[[#This Row],[HT_Odds_H]]-1,-1)</f>
        <v>-1</v>
      </c>
      <c r="AF475" s="14">
        <f>IF(Tabela53[[#This Row],[HT_Goals_H]]=Tabela53[[#This Row],[HT_Goals_A]],Tabela53[[#This Row],[HT_Odds_H]]-1,-1)</f>
        <v>2.5</v>
      </c>
      <c r="AG475" s="14">
        <f>IF(Tabela53[[#This Row],[HT_Goals_H]]&lt;Tabela53[[#This Row],[HT_Goals_A]],Tabela53[[#This Row],[HT_Odds_H]]-1,-1)</f>
        <v>-1</v>
      </c>
      <c r="AH47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5" s="13">
        <f>IF(AND(Tabela53[[#This Row],[Odd_real_HHT]]&gt;2.5,Tabela53[[#This Row],[Odd_real_HHT]]&lt;3.3,Tabela53[[#This Row],[xpPT_H_HT]]&gt;1.39,Tabela53[[#This Row],[xpPT_H_HT]]&lt;1.59),1,0)</f>
        <v>0</v>
      </c>
      <c r="AJ475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475" s="28">
        <f>IF(Tabela53[[#This Row],[Método 1]]=1,0,IF(Tabela53[[#This Row],[dif_xp_H_A]]&lt;=0.354,1,IF(Tabela53[[#This Row],[dif_xp_H_A]]&gt;=0.499,1,0)))</f>
        <v>1</v>
      </c>
      <c r="AL47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5" s="29">
        <f>IF(AND(Tabela53[[#This Row],[dif_xp_H_A]]&gt;0.354,(Tabela53[[#This Row],[dif_xp_H_A]]&lt;0.499)),1,0)</f>
        <v>0</v>
      </c>
    </row>
    <row r="476" spans="1:39" x14ac:dyDescent="0.3">
      <c r="A476" s="25">
        <v>345</v>
      </c>
      <c r="B476" s="26">
        <v>1588933</v>
      </c>
      <c r="C476" s="13" t="s">
        <v>14</v>
      </c>
      <c r="D476" s="13" t="s">
        <v>56</v>
      </c>
      <c r="E476" s="27">
        <v>44867.666666666657</v>
      </c>
      <c r="F476" s="13">
        <v>35</v>
      </c>
      <c r="G476" s="13" t="s">
        <v>20</v>
      </c>
      <c r="H476" s="13" t="s">
        <v>34</v>
      </c>
      <c r="I476" s="13" t="str">
        <f>IF(Tabela53[[#This Row],[HT_Goals_A]]&lt;Tabela53[[#This Row],[HT_Goals_H]],"H",IF(Tabela53[[#This Row],[HT_Goals_A]]=Tabela53[[#This Row],[HT_Goals_H]],"D","A"))</f>
        <v>H</v>
      </c>
      <c r="J476" s="13">
        <v>3</v>
      </c>
      <c r="K476" s="13">
        <v>1</v>
      </c>
      <c r="L476" s="13">
        <v>4</v>
      </c>
      <c r="M476" s="13">
        <v>2.1</v>
      </c>
      <c r="N476" s="13">
        <v>2.2999999999999998</v>
      </c>
      <c r="O476" s="13">
        <v>6</v>
      </c>
      <c r="P476" s="4">
        <f>((1/'Método 3'!$M476)+(1/'Método 3'!$N476)+(1/'Método 3'!$O476)-1)</f>
        <v>7.7639751552795122E-2</v>
      </c>
      <c r="Q476" s="4">
        <f>'Método 3'!$M476*(1+'Método 3'!$P476)</f>
        <v>2.2630434782608697</v>
      </c>
      <c r="R476" s="4">
        <f>'Método 3'!$N476*(1+'Método 3'!$P476)</f>
        <v>2.4785714285714286</v>
      </c>
      <c r="S476" s="4">
        <f>'Método 3'!$O476*(1+'Método 3'!$P476)</f>
        <v>6.4658385093167707</v>
      </c>
      <c r="T476" s="4">
        <f>IF('Método 3'!$J476&gt;'Método 3'!$K476,3,IF('Método 3'!$K476='Método 3'!$J476,1,0))</f>
        <v>3</v>
      </c>
      <c r="U476" s="4">
        <f>IF('Método 3'!$J476&lt;'Método 3'!$K476,3,IF('Método 3'!$K476='Método 3'!$J476,1,0))</f>
        <v>0</v>
      </c>
      <c r="V476" s="4">
        <f>(1/'Método 3'!$Q476)*3+(1/'Método 3'!$R476)*1</f>
        <v>1.7291066282420748</v>
      </c>
      <c r="W476" s="4">
        <f>(1/'Método 3'!$S476)*3+(1/'Método 3'!$R476)*1</f>
        <v>0.86743515850144082</v>
      </c>
      <c r="X476" s="4">
        <f>COUNTIF($G$1:G475,G476)+1</f>
        <v>25</v>
      </c>
      <c r="Y476" s="4">
        <f>COUNTIF($H$1:H475,H476)+1</f>
        <v>25</v>
      </c>
      <c r="Z476" s="2">
        <f>IFERROR(AVERAGEIFS($T$1:T475,$G$1:G475,G476,$X$1:X475,"&gt;="&amp;(X476-5)),"")</f>
        <v>2</v>
      </c>
      <c r="AA476" s="2">
        <f>IFERROR(AVERAGEIFS($U$1:U475,$H$1:H475,H476,$Y$1:Y475,"&gt;="&amp;(Y476-5)),"")</f>
        <v>1.6</v>
      </c>
      <c r="AB476" s="2">
        <f>IFERROR(AVERAGEIFS($V$1:V475,$J$1:J475,J476,$Z$1:Z475,"&gt;="&amp;(Z476-5)),"")</f>
        <v>1.5023506856550493</v>
      </c>
      <c r="AC476" s="2">
        <f>IFERROR(AVERAGEIFS($W$1:W475,$K$1:K475,K476,$AA$1:AA475,"&gt;="&amp;(AA476-5)),"")</f>
        <v>1.1374205219770261</v>
      </c>
      <c r="AD476" s="13">
        <f>Tabela53[[#This Row],[md_exPT_H_6]]-Tabela53[[#This Row],[md_exPT_A_6]]</f>
        <v>0.36493016367802311</v>
      </c>
      <c r="AE476" s="14">
        <f>IF(Tabela53[[#This Row],[HT_Goals_H]]&gt;Tabela53[[#This Row],[HT_Goals_A]],Tabela53[[#This Row],[HT_Odds_H]]-1,-1)</f>
        <v>1.1000000000000001</v>
      </c>
      <c r="AF476" s="14">
        <f>IF(Tabela53[[#This Row],[HT_Goals_H]]=Tabela53[[#This Row],[HT_Goals_A]],Tabela53[[#This Row],[HT_Odds_H]]-1,-1)</f>
        <v>-1</v>
      </c>
      <c r="AG476" s="14">
        <f>IF(Tabela53[[#This Row],[HT_Goals_H]]&lt;Tabela53[[#This Row],[HT_Goals_A]],Tabela53[[#This Row],[HT_Odds_H]]-1,-1)</f>
        <v>-1</v>
      </c>
      <c r="AH47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6" s="13">
        <f>IF(AND(Tabela53[[#This Row],[Odd_real_HHT]]&gt;2.5,Tabela53[[#This Row],[Odd_real_HHT]]&lt;3.3,Tabela53[[#This Row],[xpPT_H_HT]]&gt;1.39,Tabela53[[#This Row],[xpPT_H_HT]]&lt;1.59),1,0)</f>
        <v>0</v>
      </c>
      <c r="AJ47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76" s="28">
        <f>IF(Tabela53[[#This Row],[Método 1]]=1,0,IF(Tabela53[[#This Row],[dif_xp_H_A]]&lt;=0.354,1,IF(Tabela53[[#This Row],[dif_xp_H_A]]&gt;=0.499,1,0)))</f>
        <v>0</v>
      </c>
      <c r="AL476" s="29">
        <f>IF(AND(Tabela53[[#This Row],[Método_3]]=1,Tabela53[[#This Row],[Pontos_H_HT]]=3),(Tabela53[[#This Row],[HT_Odds_H]]-1),IF(AND(Tabela53[[#This Row],[Método_3]]=1,Tabela53[[#This Row],[Pontos_H_HT]]&lt;&gt;3),(-1),0))</f>
        <v>1.1000000000000001</v>
      </c>
      <c r="AM476" s="29">
        <f>IF(AND(Tabela53[[#This Row],[dif_xp_H_A]]&gt;0.354,(Tabela53[[#This Row],[dif_xp_H_A]]&lt;0.499)),1,0)</f>
        <v>1</v>
      </c>
    </row>
    <row r="477" spans="1:39" x14ac:dyDescent="0.3">
      <c r="A477" s="25">
        <v>346</v>
      </c>
      <c r="B477" s="26">
        <v>1588932</v>
      </c>
      <c r="C477" s="13" t="s">
        <v>14</v>
      </c>
      <c r="D477" s="13" t="s">
        <v>56</v>
      </c>
      <c r="E477" s="27">
        <v>44867.791666666657</v>
      </c>
      <c r="F477" s="13">
        <v>35</v>
      </c>
      <c r="G477" s="13" t="s">
        <v>59</v>
      </c>
      <c r="H477" s="13" t="s">
        <v>19</v>
      </c>
      <c r="I477" s="13" t="str">
        <f>IF(Tabela53[[#This Row],[HT_Goals_A]]&lt;Tabela53[[#This Row],[HT_Goals_H]],"H",IF(Tabela53[[#This Row],[HT_Goals_A]]=Tabela53[[#This Row],[HT_Goals_H]],"D","A"))</f>
        <v>D</v>
      </c>
      <c r="J477" s="13">
        <v>0</v>
      </c>
      <c r="K477" s="13">
        <v>0</v>
      </c>
      <c r="L477" s="13">
        <v>0</v>
      </c>
      <c r="M477" s="13">
        <v>3.7</v>
      </c>
      <c r="N477" s="13">
        <v>2</v>
      </c>
      <c r="O477" s="13">
        <v>2.8</v>
      </c>
      <c r="P477" s="4">
        <f>((1/'Método 3'!$M477)+(1/'Método 3'!$N477)+(1/'Método 3'!$O477)-1)</f>
        <v>0.12741312741312738</v>
      </c>
      <c r="Q477" s="4">
        <f>'Método 3'!$M477*(1+'Método 3'!$P477)</f>
        <v>4.1714285714285717</v>
      </c>
      <c r="R477" s="4">
        <f>'Método 3'!$N477*(1+'Método 3'!$P477)</f>
        <v>2.2548262548262548</v>
      </c>
      <c r="S477" s="4">
        <f>'Método 3'!$O477*(1+'Método 3'!$P477)</f>
        <v>3.1567567567567565</v>
      </c>
      <c r="T477" s="4">
        <f>IF('Método 3'!$J477&gt;'Método 3'!$K477,3,IF('Método 3'!$K477='Método 3'!$J477,1,0))</f>
        <v>1</v>
      </c>
      <c r="U477" s="4">
        <f>IF('Método 3'!$J477&lt;'Método 3'!$K477,3,IF('Método 3'!$K477='Método 3'!$J477,1,0))</f>
        <v>1</v>
      </c>
      <c r="V477" s="4">
        <f>(1/'Método 3'!$Q477)*3+(1/'Método 3'!$R477)*1</f>
        <v>1.1626712328767124</v>
      </c>
      <c r="W477" s="4">
        <f>(1/'Método 3'!$S477)*3+(1/'Método 3'!$R477)*1</f>
        <v>1.3938356164383563</v>
      </c>
      <c r="X477" s="4">
        <f>COUNTIF($G$1:G476,G477)+1</f>
        <v>18</v>
      </c>
      <c r="Y477" s="4">
        <f>COUNTIF($H$1:H476,H477)+1</f>
        <v>24</v>
      </c>
      <c r="Z477" s="2">
        <f>IFERROR(AVERAGEIFS($T$1:T476,$G$1:G476,G477,$X$1:X476,"&gt;="&amp;(X477-5)),"")</f>
        <v>1.4</v>
      </c>
      <c r="AA477" s="2">
        <f>IFERROR(AVERAGEIFS($U$1:U476,$H$1:H476,H477,$Y$1:Y476,"&gt;="&amp;(Y477-5)),"")</f>
        <v>0.6</v>
      </c>
      <c r="AB477" s="2">
        <f>IFERROR(AVERAGEIFS($V$1:V476,$J$1:J476,J477,$Z$1:Z476,"&gt;="&amp;(Z477-5)),"")</f>
        <v>1.4010134280952253</v>
      </c>
      <c r="AC477" s="2">
        <f>IFERROR(AVERAGEIFS($W$1:W476,$K$1:K476,K477,$AA$1:AA476,"&gt;="&amp;(AA477-5)),"")</f>
        <v>1.0940087439732804</v>
      </c>
      <c r="AD477" s="13">
        <f>Tabela53[[#This Row],[md_exPT_H_6]]-Tabela53[[#This Row],[md_exPT_A_6]]</f>
        <v>0.30700468412194493</v>
      </c>
      <c r="AE477" s="14">
        <f>IF(Tabela53[[#This Row],[HT_Goals_H]]&gt;Tabela53[[#This Row],[HT_Goals_A]],Tabela53[[#This Row],[HT_Odds_H]]-1,-1)</f>
        <v>-1</v>
      </c>
      <c r="AF477" s="14">
        <f>IF(Tabela53[[#This Row],[HT_Goals_H]]=Tabela53[[#This Row],[HT_Goals_A]],Tabela53[[#This Row],[HT_Odds_H]]-1,-1)</f>
        <v>2.7</v>
      </c>
      <c r="AG477" s="14">
        <f>IF(Tabela53[[#This Row],[HT_Goals_H]]&lt;Tabela53[[#This Row],[HT_Goals_A]],Tabela53[[#This Row],[HT_Odds_H]]-1,-1)</f>
        <v>-1</v>
      </c>
      <c r="AH47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7" s="13">
        <f>IF(AND(Tabela53[[#This Row],[Odd_real_HHT]]&gt;2.5,Tabela53[[#This Row],[Odd_real_HHT]]&lt;3.3,Tabela53[[#This Row],[xpPT_H_HT]]&gt;1.39,Tabela53[[#This Row],[xpPT_H_HT]]&lt;1.59),1,0)</f>
        <v>0</v>
      </c>
      <c r="AJ477" s="28">
        <f>IF(AND(Tabela53[[#This Row],[Método_2]]=1,Tabela53[[#This Row],[Pontos_H_HT]]=1),(Tabela53[[#This Row],[HT_Odds_D]]-1),IF(AND(Tabela53[[#This Row],[Método_2]]=1,Tabela53[[#This Row],[Pontos_H_HT]]&lt;&gt;1),(-1),0))</f>
        <v>1</v>
      </c>
      <c r="AK477" s="28">
        <f>IF(Tabela53[[#This Row],[Método 1]]=1,0,IF(Tabela53[[#This Row],[dif_xp_H_A]]&lt;=0.354,1,IF(Tabela53[[#This Row],[dif_xp_H_A]]&gt;=0.499,1,0)))</f>
        <v>1</v>
      </c>
      <c r="AL47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7" s="29">
        <f>IF(AND(Tabela53[[#This Row],[dif_xp_H_A]]&gt;0.354,(Tabela53[[#This Row],[dif_xp_H_A]]&lt;0.499)),1,0)</f>
        <v>0</v>
      </c>
    </row>
    <row r="478" spans="1:39" x14ac:dyDescent="0.3">
      <c r="A478" s="25">
        <v>347</v>
      </c>
      <c r="B478" s="26">
        <v>1588929</v>
      </c>
      <c r="C478" s="13" t="s">
        <v>14</v>
      </c>
      <c r="D478" s="13" t="s">
        <v>56</v>
      </c>
      <c r="E478" s="27">
        <v>44867.791666666657</v>
      </c>
      <c r="F478" s="13">
        <v>35</v>
      </c>
      <c r="G478" s="13" t="s">
        <v>60</v>
      </c>
      <c r="H478" s="13" t="s">
        <v>33</v>
      </c>
      <c r="I478" s="13" t="str">
        <f>IF(Tabela53[[#This Row],[HT_Goals_A]]&lt;Tabela53[[#This Row],[HT_Goals_H]],"H",IF(Tabela53[[#This Row],[HT_Goals_A]]=Tabela53[[#This Row],[HT_Goals_H]],"D","A"))</f>
        <v>D</v>
      </c>
      <c r="J478" s="13">
        <v>0</v>
      </c>
      <c r="K478" s="13">
        <v>0</v>
      </c>
      <c r="L478" s="13">
        <v>0</v>
      </c>
      <c r="M478" s="13">
        <v>3.5</v>
      </c>
      <c r="N478" s="13">
        <v>1.95</v>
      </c>
      <c r="O478" s="13">
        <v>3.1</v>
      </c>
      <c r="P478" s="4">
        <f>((1/'Método 3'!$M478)+(1/'Método 3'!$N478)+(1/'Método 3'!$O478)-1)</f>
        <v>0.12111544369608884</v>
      </c>
      <c r="Q478" s="4">
        <f>'Método 3'!$M478*(1+'Método 3'!$P478)</f>
        <v>3.9239040529363107</v>
      </c>
      <c r="R478" s="4">
        <f>'Método 3'!$N478*(1+'Método 3'!$P478)</f>
        <v>2.1861751152073734</v>
      </c>
      <c r="S478" s="4">
        <f>'Método 3'!$O478*(1+'Método 3'!$P478)</f>
        <v>3.4754578754578755</v>
      </c>
      <c r="T478" s="4">
        <f>IF('Método 3'!$J478&gt;'Método 3'!$K478,3,IF('Método 3'!$K478='Método 3'!$J478,1,0))</f>
        <v>1</v>
      </c>
      <c r="U478" s="4">
        <f>IF('Método 3'!$J478&lt;'Método 3'!$K478,3,IF('Método 3'!$K478='Método 3'!$J478,1,0))</f>
        <v>1</v>
      </c>
      <c r="V478" s="4">
        <f>(1/'Método 3'!$Q478)*3+(1/'Método 3'!$R478)*1</f>
        <v>1.221964586846543</v>
      </c>
      <c r="W478" s="4">
        <f>(1/'Método 3'!$S478)*3+(1/'Método 3'!$R478)*1</f>
        <v>1.3206155143338953</v>
      </c>
      <c r="X478" s="4">
        <f>COUNTIF($G$1:G477,G478)+1</f>
        <v>18</v>
      </c>
      <c r="Y478" s="4">
        <f>COUNTIF($H$1:H477,H478)+1</f>
        <v>25</v>
      </c>
      <c r="Z478" s="2">
        <f>IFERROR(AVERAGEIFS($T$1:T477,$G$1:G477,G478,$X$1:X477,"&gt;="&amp;(X478-5)),"")</f>
        <v>0.6</v>
      </c>
      <c r="AA478" s="2">
        <f>IFERROR(AVERAGEIFS($U$1:U477,$H$1:H477,H478,$Y$1:Y477,"&gt;="&amp;(Y478-5)),"")</f>
        <v>0.4</v>
      </c>
      <c r="AB478" s="2">
        <f>IFERROR(AVERAGEIFS($V$1:V477,$J$1:J477,J478,$Z$1:Z477,"&gt;="&amp;(Z478-5)),"")</f>
        <v>1.3999251075691135</v>
      </c>
      <c r="AC478" s="2">
        <f>IFERROR(AVERAGEIFS($W$1:W477,$K$1:K477,K478,$AA$1:AA477,"&gt;="&amp;(AA478-5)),"")</f>
        <v>1.0950498095026731</v>
      </c>
      <c r="AD478" s="13">
        <f>Tabela53[[#This Row],[md_exPT_H_6]]-Tabela53[[#This Row],[md_exPT_A_6]]</f>
        <v>0.30487529806644043</v>
      </c>
      <c r="AE478" s="14">
        <f>IF(Tabela53[[#This Row],[HT_Goals_H]]&gt;Tabela53[[#This Row],[HT_Goals_A]],Tabela53[[#This Row],[HT_Odds_H]]-1,-1)</f>
        <v>-1</v>
      </c>
      <c r="AF478" s="14">
        <f>IF(Tabela53[[#This Row],[HT_Goals_H]]=Tabela53[[#This Row],[HT_Goals_A]],Tabela53[[#This Row],[HT_Odds_H]]-1,-1)</f>
        <v>2.5</v>
      </c>
      <c r="AG478" s="14">
        <f>IF(Tabela53[[#This Row],[HT_Goals_H]]&lt;Tabela53[[#This Row],[HT_Goals_A]],Tabela53[[#This Row],[HT_Odds_H]]-1,-1)</f>
        <v>-1</v>
      </c>
      <c r="AH47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8" s="13">
        <f>IF(AND(Tabela53[[#This Row],[Odd_real_HHT]]&gt;2.5,Tabela53[[#This Row],[Odd_real_HHT]]&lt;3.3,Tabela53[[#This Row],[xpPT_H_HT]]&gt;1.39,Tabela53[[#This Row],[xpPT_H_HT]]&lt;1.59),1,0)</f>
        <v>0</v>
      </c>
      <c r="AJ478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478" s="28">
        <f>IF(Tabela53[[#This Row],[Método 1]]=1,0,IF(Tabela53[[#This Row],[dif_xp_H_A]]&lt;=0.354,1,IF(Tabela53[[#This Row],[dif_xp_H_A]]&gt;=0.499,1,0)))</f>
        <v>1</v>
      </c>
      <c r="AL47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78" s="29">
        <f>IF(AND(Tabela53[[#This Row],[dif_xp_H_A]]&gt;0.354,(Tabela53[[#This Row],[dif_xp_H_A]]&lt;0.499)),1,0)</f>
        <v>0</v>
      </c>
    </row>
    <row r="479" spans="1:39" x14ac:dyDescent="0.3">
      <c r="A479" s="25">
        <v>348</v>
      </c>
      <c r="B479" s="26">
        <v>1588931</v>
      </c>
      <c r="C479" s="13" t="s">
        <v>14</v>
      </c>
      <c r="D479" s="13" t="s">
        <v>56</v>
      </c>
      <c r="E479" s="27">
        <v>44867.791666666657</v>
      </c>
      <c r="F479" s="13">
        <v>35</v>
      </c>
      <c r="G479" s="13" t="s">
        <v>57</v>
      </c>
      <c r="H479" s="13" t="s">
        <v>31</v>
      </c>
      <c r="I479" s="13" t="str">
        <f>IF(Tabela53[[#This Row],[HT_Goals_A]]&lt;Tabela53[[#This Row],[HT_Goals_H]],"H",IF(Tabela53[[#This Row],[HT_Goals_A]]=Tabela53[[#This Row],[HT_Goals_H]],"D","A"))</f>
        <v>H</v>
      </c>
      <c r="J479" s="13">
        <v>2</v>
      </c>
      <c r="K479" s="13">
        <v>1</v>
      </c>
      <c r="L479" s="13">
        <v>3</v>
      </c>
      <c r="M479" s="13">
        <v>3</v>
      </c>
      <c r="N479" s="13">
        <v>1.93</v>
      </c>
      <c r="O479" s="13">
        <v>3.7</v>
      </c>
      <c r="P479" s="4">
        <f>((1/'Método 3'!$M479)+(1/'Método 3'!$N479)+(1/'Método 3'!$O479)-1)</f>
        <v>0.12173831862951023</v>
      </c>
      <c r="Q479" s="4">
        <f>'Método 3'!$M479*(1+'Método 3'!$P479)</f>
        <v>3.3652149558885309</v>
      </c>
      <c r="R479" s="4">
        <f>'Método 3'!$N479*(1+'Método 3'!$P479)</f>
        <v>2.1649549549549545</v>
      </c>
      <c r="S479" s="4">
        <f>'Método 3'!$O479*(1+'Método 3'!$P479)</f>
        <v>4.150431778929188</v>
      </c>
      <c r="T479" s="4">
        <f>IF('Método 3'!$J479&gt;'Método 3'!$K479,3,IF('Método 3'!$K479='Método 3'!$J479,1,0))</f>
        <v>3</v>
      </c>
      <c r="U479" s="4">
        <f>IF('Método 3'!$J479&lt;'Método 3'!$K479,3,IF('Método 3'!$K479='Método 3'!$J479,1,0))</f>
        <v>0</v>
      </c>
      <c r="V479" s="4">
        <f>(1/'Método 3'!$Q479)*3+(1/'Método 3'!$R479)*1</f>
        <v>1.353376888186093</v>
      </c>
      <c r="W479" s="4">
        <f>(1/'Método 3'!$S479)*3+(1/'Método 3'!$R479)*1</f>
        <v>1.1847197370063669</v>
      </c>
      <c r="X479" s="4">
        <f>COUNTIF($G$1:G478,G479)+1</f>
        <v>18</v>
      </c>
      <c r="Y479" s="4">
        <f>COUNTIF($H$1:H478,H479)+1</f>
        <v>24</v>
      </c>
      <c r="Z479" s="2">
        <f>IFERROR(AVERAGEIFS($T$1:T478,$G$1:G478,G479,$X$1:X478,"&gt;="&amp;(X479-5)),"")</f>
        <v>0.8</v>
      </c>
      <c r="AA479" s="2">
        <f>IFERROR(AVERAGEIFS($U$1:U478,$H$1:H478,H479,$Y$1:Y478,"&gt;="&amp;(Y479-5)),"")</f>
        <v>0.4</v>
      </c>
      <c r="AB479" s="2">
        <f>IFERROR(AVERAGEIFS($V$1:V478,$J$1:J478,J479,$Z$1:Z478,"&gt;="&amp;(Z479-5)),"")</f>
        <v>1.5578696508746452</v>
      </c>
      <c r="AC479" s="2">
        <f>IFERROR(AVERAGEIFS($W$1:W478,$K$1:K478,K479,$AA$1:AA478,"&gt;="&amp;(AA479-5)),"")</f>
        <v>1.1354353354808822</v>
      </c>
      <c r="AD479" s="13">
        <f>Tabela53[[#This Row],[md_exPT_H_6]]-Tabela53[[#This Row],[md_exPT_A_6]]</f>
        <v>0.42243431539376308</v>
      </c>
      <c r="AE479" s="14">
        <f>IF(Tabela53[[#This Row],[HT_Goals_H]]&gt;Tabela53[[#This Row],[HT_Goals_A]],Tabela53[[#This Row],[HT_Odds_H]]-1,-1)</f>
        <v>2</v>
      </c>
      <c r="AF479" s="14">
        <f>IF(Tabela53[[#This Row],[HT_Goals_H]]=Tabela53[[#This Row],[HT_Goals_A]],Tabela53[[#This Row],[HT_Odds_H]]-1,-1)</f>
        <v>-1</v>
      </c>
      <c r="AG479" s="14">
        <f>IF(Tabela53[[#This Row],[HT_Goals_H]]&lt;Tabela53[[#This Row],[HT_Goals_A]],Tabela53[[#This Row],[HT_Odds_H]]-1,-1)</f>
        <v>-1</v>
      </c>
      <c r="AH47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79" s="13">
        <f>IF(AND(Tabela53[[#This Row],[Odd_real_HHT]]&gt;2.5,Tabela53[[#This Row],[Odd_real_HHT]]&lt;3.3,Tabela53[[#This Row],[xpPT_H_HT]]&gt;1.39,Tabela53[[#This Row],[xpPT_H_HT]]&lt;1.59),1,0)</f>
        <v>0</v>
      </c>
      <c r="AJ47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79" s="28">
        <f>IF(Tabela53[[#This Row],[Método 1]]=1,0,IF(Tabela53[[#This Row],[dif_xp_H_A]]&lt;=0.354,1,IF(Tabela53[[#This Row],[dif_xp_H_A]]&gt;=0.499,1,0)))</f>
        <v>0</v>
      </c>
      <c r="AL479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479" s="29">
        <f>IF(AND(Tabela53[[#This Row],[dif_xp_H_A]]&gt;0.354,(Tabela53[[#This Row],[dif_xp_H_A]]&lt;0.499)),1,0)</f>
        <v>1</v>
      </c>
    </row>
    <row r="480" spans="1:39" x14ac:dyDescent="0.3">
      <c r="A480" s="25">
        <v>349</v>
      </c>
      <c r="B480" s="26">
        <v>1588927</v>
      </c>
      <c r="C480" s="13" t="s">
        <v>14</v>
      </c>
      <c r="D480" s="13" t="s">
        <v>56</v>
      </c>
      <c r="E480" s="27">
        <v>44867.895833333343</v>
      </c>
      <c r="F480" s="13">
        <v>35</v>
      </c>
      <c r="G480" s="13" t="s">
        <v>16</v>
      </c>
      <c r="H480" s="13" t="s">
        <v>21</v>
      </c>
      <c r="I480" s="13" t="str">
        <f>IF(Tabela53[[#This Row],[HT_Goals_A]]&lt;Tabela53[[#This Row],[HT_Goals_H]],"H",IF(Tabela53[[#This Row],[HT_Goals_A]]=Tabela53[[#This Row],[HT_Goals_H]],"D","A"))</f>
        <v>H</v>
      </c>
      <c r="J480" s="13">
        <v>2</v>
      </c>
      <c r="K480" s="13">
        <v>0</v>
      </c>
      <c r="L480" s="13">
        <v>2</v>
      </c>
      <c r="M480" s="13">
        <v>1.93</v>
      </c>
      <c r="N480" s="13">
        <v>2.25</v>
      </c>
      <c r="O480" s="13">
        <v>6.5</v>
      </c>
      <c r="P480" s="4">
        <f>((1/'Método 3'!$M480)+(1/'Método 3'!$N480)+(1/'Método 3'!$O480)-1)</f>
        <v>0.11642531331650519</v>
      </c>
      <c r="Q480" s="4">
        <f>'Método 3'!$M480*(1+'Método 3'!$P480)</f>
        <v>2.154700854700855</v>
      </c>
      <c r="R480" s="4">
        <f>'Método 3'!$N480*(1+'Método 3'!$P480)</f>
        <v>2.5119569549621366</v>
      </c>
      <c r="S480" s="4">
        <f>'Método 3'!$O480*(1+'Método 3'!$P480)</f>
        <v>7.2567645365572835</v>
      </c>
      <c r="T480" s="4">
        <f>IF('Método 3'!$J480&gt;'Método 3'!$K480,3,IF('Método 3'!$K480='Método 3'!$J480,1,0))</f>
        <v>3</v>
      </c>
      <c r="U480" s="4">
        <f>IF('Método 3'!$J480&lt;'Método 3'!$K480,3,IF('Método 3'!$K480='Método 3'!$J480,1,0))</f>
        <v>0</v>
      </c>
      <c r="V480" s="4">
        <f>(1/'Método 3'!$Q480)*3+(1/'Método 3'!$R480)*1</f>
        <v>1.790400634668782</v>
      </c>
      <c r="W480" s="4">
        <f>(1/'Método 3'!$S480)*3+(1/'Método 3'!$R480)*1</f>
        <v>0.81150337167790554</v>
      </c>
      <c r="X480" s="4">
        <f>COUNTIF($G$1:G479,G480)+1</f>
        <v>24</v>
      </c>
      <c r="Y480" s="4">
        <f>COUNTIF($H$1:H479,H480)+1</f>
        <v>25</v>
      </c>
      <c r="Z480" s="2">
        <f>IFERROR(AVERAGEIFS($T$1:T479,$G$1:G479,G480,$X$1:X479,"&gt;="&amp;(X480-5)),"")</f>
        <v>1.8</v>
      </c>
      <c r="AA480" s="2">
        <f>IFERROR(AVERAGEIFS($U$1:U479,$H$1:H479,H480,$Y$1:Y479,"&gt;="&amp;(Y480-5)),"")</f>
        <v>2.4</v>
      </c>
      <c r="AB480" s="2">
        <f>IFERROR(AVERAGEIFS($V$1:V479,$J$1:J479,J480,$Z$1:Z479,"&gt;="&amp;(Z480-5)),"")</f>
        <v>1.5536963291871237</v>
      </c>
      <c r="AC480" s="2">
        <f>IFERROR(AVERAGEIFS($W$1:W479,$K$1:K479,K480,$AA$1:AA479,"&gt;="&amp;(AA480-5)),"")</f>
        <v>1.0958303136716392</v>
      </c>
      <c r="AD480" s="13">
        <f>Tabela53[[#This Row],[md_exPT_H_6]]-Tabela53[[#This Row],[md_exPT_A_6]]</f>
        <v>0.45786601551548456</v>
      </c>
      <c r="AE480" s="14">
        <f>IF(Tabela53[[#This Row],[HT_Goals_H]]&gt;Tabela53[[#This Row],[HT_Goals_A]],Tabela53[[#This Row],[HT_Odds_H]]-1,-1)</f>
        <v>0.92999999999999994</v>
      </c>
      <c r="AF480" s="14">
        <f>IF(Tabela53[[#This Row],[HT_Goals_H]]=Tabela53[[#This Row],[HT_Goals_A]],Tabela53[[#This Row],[HT_Odds_H]]-1,-1)</f>
        <v>-1</v>
      </c>
      <c r="AG480" s="14">
        <f>IF(Tabela53[[#This Row],[HT_Goals_H]]&lt;Tabela53[[#This Row],[HT_Goals_A]],Tabela53[[#This Row],[HT_Odds_H]]-1,-1)</f>
        <v>-1</v>
      </c>
      <c r="AH48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0" s="13">
        <f>IF(AND(Tabela53[[#This Row],[Odd_real_HHT]]&gt;2.5,Tabela53[[#This Row],[Odd_real_HHT]]&lt;3.3,Tabela53[[#This Row],[xpPT_H_HT]]&gt;1.39,Tabela53[[#This Row],[xpPT_H_HT]]&lt;1.59),1,0)</f>
        <v>0</v>
      </c>
      <c r="AJ48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0" s="28">
        <f>IF(Tabela53[[#This Row],[Método 1]]=1,0,IF(Tabela53[[#This Row],[dif_xp_H_A]]&lt;=0.354,1,IF(Tabela53[[#This Row],[dif_xp_H_A]]&gt;=0.499,1,0)))</f>
        <v>0</v>
      </c>
      <c r="AL480" s="29">
        <f>IF(AND(Tabela53[[#This Row],[Método_3]]=1,Tabela53[[#This Row],[Pontos_H_HT]]=3),(Tabela53[[#This Row],[HT_Odds_H]]-1),IF(AND(Tabela53[[#This Row],[Método_3]]=1,Tabela53[[#This Row],[Pontos_H_HT]]&lt;&gt;3),(-1),0))</f>
        <v>0.92999999999999994</v>
      </c>
      <c r="AM480" s="29">
        <f>IF(AND(Tabela53[[#This Row],[dif_xp_H_A]]&gt;0.354,(Tabela53[[#This Row],[dif_xp_H_A]]&lt;0.499)),1,0)</f>
        <v>1</v>
      </c>
    </row>
    <row r="481" spans="1:39" x14ac:dyDescent="0.3">
      <c r="A481" s="25">
        <v>350</v>
      </c>
      <c r="B481" s="26">
        <v>1588925</v>
      </c>
      <c r="C481" s="13" t="s">
        <v>14</v>
      </c>
      <c r="D481" s="13" t="s">
        <v>56</v>
      </c>
      <c r="E481" s="27">
        <v>44867.895833333343</v>
      </c>
      <c r="F481" s="13">
        <v>35</v>
      </c>
      <c r="G481" s="13" t="s">
        <v>23</v>
      </c>
      <c r="H481" s="13" t="s">
        <v>24</v>
      </c>
      <c r="I481" s="13" t="str">
        <f>IF(Tabela53[[#This Row],[HT_Goals_A]]&lt;Tabela53[[#This Row],[HT_Goals_H]],"H",IF(Tabela53[[#This Row],[HT_Goals_A]]=Tabela53[[#This Row],[HT_Goals_H]],"D","A"))</f>
        <v>A</v>
      </c>
      <c r="J481" s="13">
        <v>0</v>
      </c>
      <c r="K481" s="13">
        <v>1</v>
      </c>
      <c r="L481" s="13">
        <v>1</v>
      </c>
      <c r="M481" s="13">
        <v>2.0499999999999998</v>
      </c>
      <c r="N481" s="13">
        <v>2.15</v>
      </c>
      <c r="O481" s="13">
        <v>6</v>
      </c>
      <c r="P481" s="4">
        <f>((1/'Método 3'!$M481)+(1/'Método 3'!$N481)+(1/'Método 3'!$O481)-1)</f>
        <v>0.1195878237852146</v>
      </c>
      <c r="Q481" s="4">
        <f>'Método 3'!$M481*(1+'Método 3'!$P481)</f>
        <v>2.2951550387596895</v>
      </c>
      <c r="R481" s="4">
        <f>'Método 3'!$N481*(1+'Método 3'!$P481)</f>
        <v>2.4071138211382115</v>
      </c>
      <c r="S481" s="4">
        <f>'Método 3'!$O481*(1+'Método 3'!$P481)</f>
        <v>6.717526942711288</v>
      </c>
      <c r="T481" s="4">
        <f>IF('Método 3'!$J481&gt;'Método 3'!$K481,3,IF('Método 3'!$K481='Método 3'!$J481,1,0))</f>
        <v>0</v>
      </c>
      <c r="U481" s="4">
        <f>IF('Método 3'!$J481&lt;'Método 3'!$K481,3,IF('Método 3'!$K481='Método 3'!$J481,1,0))</f>
        <v>3</v>
      </c>
      <c r="V481" s="4">
        <f>(1/'Método 3'!$Q481)*3+(1/'Método 3'!$R481)*1</f>
        <v>1.7225365194629743</v>
      </c>
      <c r="W481" s="4">
        <f>(1/'Método 3'!$S481)*3+(1/'Método 3'!$R481)*1</f>
        <v>0.86202820231360289</v>
      </c>
      <c r="X481" s="4">
        <f>COUNTIF($G$1:G480,G481)+1</f>
        <v>25</v>
      </c>
      <c r="Y481" s="4">
        <f>COUNTIF($H$1:H480,H481)+1</f>
        <v>25</v>
      </c>
      <c r="Z481" s="2">
        <f>IFERROR(AVERAGEIFS($T$1:T480,$G$1:G480,G481,$X$1:X480,"&gt;="&amp;(X481-5)),"")</f>
        <v>2</v>
      </c>
      <c r="AA481" s="2">
        <f>IFERROR(AVERAGEIFS($U$1:U480,$H$1:H480,H481,$Y$1:Y480,"&gt;="&amp;(Y481-5)),"")</f>
        <v>1.4</v>
      </c>
      <c r="AB481" s="2">
        <f>IFERROR(AVERAGEIFS($V$1:V480,$J$1:J480,J481,$Z$1:Z480,"&gt;="&amp;(Z481-5)),"")</f>
        <v>1.3991161961112837</v>
      </c>
      <c r="AC481" s="2">
        <f>IFERROR(AVERAGEIFS($W$1:W480,$K$1:K480,K481,$AA$1:AA480,"&gt;="&amp;(AA481-5)),"")</f>
        <v>1.1357950756380024</v>
      </c>
      <c r="AD481" s="13">
        <f>Tabela53[[#This Row],[md_exPT_H_6]]-Tabela53[[#This Row],[md_exPT_A_6]]</f>
        <v>0.26332112047328127</v>
      </c>
      <c r="AE481" s="14">
        <f>IF(Tabela53[[#This Row],[HT_Goals_H]]&gt;Tabela53[[#This Row],[HT_Goals_A]],Tabela53[[#This Row],[HT_Odds_H]]-1,-1)</f>
        <v>-1</v>
      </c>
      <c r="AF481" s="14">
        <f>IF(Tabela53[[#This Row],[HT_Goals_H]]=Tabela53[[#This Row],[HT_Goals_A]],Tabela53[[#This Row],[HT_Odds_H]]-1,-1)</f>
        <v>-1</v>
      </c>
      <c r="AG481" s="14">
        <f>IF(Tabela53[[#This Row],[HT_Goals_H]]&lt;Tabela53[[#This Row],[HT_Goals_A]],Tabela53[[#This Row],[HT_Odds_H]]-1,-1)</f>
        <v>1.0499999999999998</v>
      </c>
      <c r="AH48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1" s="13">
        <f>IF(AND(Tabela53[[#This Row],[Odd_real_HHT]]&gt;2.5,Tabela53[[#This Row],[Odd_real_HHT]]&lt;3.3,Tabela53[[#This Row],[xpPT_H_HT]]&gt;1.39,Tabela53[[#This Row],[xpPT_H_HT]]&lt;1.59),1,0)</f>
        <v>0</v>
      </c>
      <c r="AJ481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81" s="28">
        <f>IF(Tabela53[[#This Row],[Método 1]]=1,0,IF(Tabela53[[#This Row],[dif_xp_H_A]]&lt;=0.354,1,IF(Tabela53[[#This Row],[dif_xp_H_A]]&gt;=0.499,1,0)))</f>
        <v>1</v>
      </c>
      <c r="AL48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1" s="29">
        <f>IF(AND(Tabela53[[#This Row],[dif_xp_H_A]]&gt;0.354,(Tabela53[[#This Row],[dif_xp_H_A]]&lt;0.499)),1,0)</f>
        <v>0</v>
      </c>
    </row>
    <row r="482" spans="1:39" x14ac:dyDescent="0.3">
      <c r="A482" s="25">
        <v>351</v>
      </c>
      <c r="B482" s="26">
        <v>1588935</v>
      </c>
      <c r="C482" s="13" t="s">
        <v>14</v>
      </c>
      <c r="D482" s="13" t="s">
        <v>56</v>
      </c>
      <c r="E482" s="27">
        <v>44870.6875</v>
      </c>
      <c r="F482" s="13">
        <v>36</v>
      </c>
      <c r="G482" s="13" t="s">
        <v>26</v>
      </c>
      <c r="H482" s="13" t="s">
        <v>28</v>
      </c>
      <c r="I482" s="13" t="str">
        <f>IF(Tabela53[[#This Row],[HT_Goals_A]]&lt;Tabela53[[#This Row],[HT_Goals_H]],"H",IF(Tabela53[[#This Row],[HT_Goals_A]]=Tabela53[[#This Row],[HT_Goals_H]],"D","A"))</f>
        <v>A</v>
      </c>
      <c r="J482" s="13">
        <v>0</v>
      </c>
      <c r="K482" s="13">
        <v>1</v>
      </c>
      <c r="L482" s="13">
        <v>1</v>
      </c>
      <c r="M482" s="13">
        <v>2.5</v>
      </c>
      <c r="N482" s="13">
        <v>2</v>
      </c>
      <c r="O482" s="13">
        <v>4.4000000000000004</v>
      </c>
      <c r="P482" s="4">
        <f>((1/'Método 3'!$M482)+(1/'Método 3'!$N482)+(1/'Método 3'!$O482)-1)</f>
        <v>0.1272727272727272</v>
      </c>
      <c r="Q482" s="4">
        <f>'Método 3'!$M482*(1+'Método 3'!$P482)</f>
        <v>2.8181818181818179</v>
      </c>
      <c r="R482" s="4">
        <f>'Método 3'!$N482*(1+'Método 3'!$P482)</f>
        <v>2.2545454545454544</v>
      </c>
      <c r="S482" s="4">
        <f>'Método 3'!$O482*(1+'Método 3'!$P482)</f>
        <v>4.96</v>
      </c>
      <c r="T482" s="4">
        <f>IF('Método 3'!$J482&gt;'Método 3'!$K482,3,IF('Método 3'!$K482='Método 3'!$J482,1,0))</f>
        <v>0</v>
      </c>
      <c r="U482" s="4">
        <f>IF('Método 3'!$J482&lt;'Método 3'!$K482,3,IF('Método 3'!$K482='Método 3'!$J482,1,0))</f>
        <v>3</v>
      </c>
      <c r="V482" s="4">
        <f>(1/'Método 3'!$Q482)*3+(1/'Método 3'!$R482)*1</f>
        <v>1.5080645161290323</v>
      </c>
      <c r="W482" s="4">
        <f>(1/'Método 3'!$S482)*3+(1/'Método 3'!$R482)*1</f>
        <v>1.0483870967741935</v>
      </c>
      <c r="X482" s="4">
        <f>COUNTIF($G$1:G481,G482)+1</f>
        <v>24</v>
      </c>
      <c r="Y482" s="4">
        <f>COUNTIF($H$1:H481,H482)+1</f>
        <v>24</v>
      </c>
      <c r="Z482" s="2">
        <f>IFERROR(AVERAGEIFS($T$1:T481,$G$1:G481,G482,$X$1:X481,"&gt;="&amp;(X482-5)),"")</f>
        <v>1.4</v>
      </c>
      <c r="AA482" s="2">
        <f>IFERROR(AVERAGEIFS($U$1:U481,$H$1:H481,H482,$Y$1:Y481,"&gt;="&amp;(Y482-5)),"")</f>
        <v>1.2</v>
      </c>
      <c r="AB482" s="2">
        <f>IFERROR(AVERAGEIFS($V$1:V481,$J$1:J481,J482,$Z$1:Z481,"&gt;="&amp;(Z482-5)),"")</f>
        <v>1.4005796364884404</v>
      </c>
      <c r="AC482" s="2">
        <f>IFERROR(AVERAGEIFS($W$1:W481,$K$1:K481,K482,$AA$1:AA481,"&gt;="&amp;(AA482-5)),"")</f>
        <v>1.1338112577153618</v>
      </c>
      <c r="AD482" s="13">
        <f>Tabela53[[#This Row],[md_exPT_H_6]]-Tabela53[[#This Row],[md_exPT_A_6]]</f>
        <v>0.26676837877307857</v>
      </c>
      <c r="AE482" s="14">
        <f>IF(Tabela53[[#This Row],[HT_Goals_H]]&gt;Tabela53[[#This Row],[HT_Goals_A]],Tabela53[[#This Row],[HT_Odds_H]]-1,-1)</f>
        <v>-1</v>
      </c>
      <c r="AF482" s="14">
        <f>IF(Tabela53[[#This Row],[HT_Goals_H]]=Tabela53[[#This Row],[HT_Goals_A]],Tabela53[[#This Row],[HT_Odds_H]]-1,-1)</f>
        <v>-1</v>
      </c>
      <c r="AG482" s="14">
        <f>IF(Tabela53[[#This Row],[HT_Goals_H]]&lt;Tabela53[[#This Row],[HT_Goals_A]],Tabela53[[#This Row],[HT_Odds_H]]-1,-1)</f>
        <v>1.5</v>
      </c>
      <c r="AH48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82" s="13">
        <f>IF(AND(Tabela53[[#This Row],[Odd_real_HHT]]&gt;2.5,Tabela53[[#This Row],[Odd_real_HHT]]&lt;3.3,Tabela53[[#This Row],[xpPT_H_HT]]&gt;1.39,Tabela53[[#This Row],[xpPT_H_HT]]&lt;1.59),1,0)</f>
        <v>1</v>
      </c>
      <c r="AJ48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2" s="28">
        <f>IF(Tabela53[[#This Row],[Método 1]]=1,0,IF(Tabela53[[#This Row],[dif_xp_H_A]]&lt;=0.354,1,IF(Tabela53[[#This Row],[dif_xp_H_A]]&gt;=0.499,1,0)))</f>
        <v>0</v>
      </c>
      <c r="AL48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2" s="29">
        <f>IF(AND(Tabela53[[#This Row],[dif_xp_H_A]]&gt;0.354,(Tabela53[[#This Row],[dif_xp_H_A]]&lt;0.499)),1,0)</f>
        <v>0</v>
      </c>
    </row>
    <row r="483" spans="1:39" x14ac:dyDescent="0.3">
      <c r="A483" s="25">
        <v>352</v>
      </c>
      <c r="B483" s="26">
        <v>1588938</v>
      </c>
      <c r="C483" s="13" t="s">
        <v>14</v>
      </c>
      <c r="D483" s="13" t="s">
        <v>56</v>
      </c>
      <c r="E483" s="27">
        <v>44870.6875</v>
      </c>
      <c r="F483" s="13">
        <v>36</v>
      </c>
      <c r="G483" s="13" t="s">
        <v>31</v>
      </c>
      <c r="H483" s="13" t="s">
        <v>59</v>
      </c>
      <c r="I483" s="13" t="str">
        <f>IF(Tabela53[[#This Row],[HT_Goals_A]]&lt;Tabela53[[#This Row],[HT_Goals_H]],"H",IF(Tabela53[[#This Row],[HT_Goals_A]]=Tabela53[[#This Row],[HT_Goals_H]],"D","A"))</f>
        <v>H</v>
      </c>
      <c r="J483" s="13">
        <v>1</v>
      </c>
      <c r="K483" s="13">
        <v>0</v>
      </c>
      <c r="L483" s="13">
        <v>1</v>
      </c>
      <c r="M483" s="13">
        <v>1.98</v>
      </c>
      <c r="N483" s="13">
        <v>2.2000000000000002</v>
      </c>
      <c r="O483" s="13">
        <v>6.5</v>
      </c>
      <c r="P483" s="4">
        <f>((1/'Método 3'!$M483)+(1/'Método 3'!$N483)+(1/'Método 3'!$O483)-1)</f>
        <v>0.11344211344211352</v>
      </c>
      <c r="Q483" s="4">
        <f>'Método 3'!$M483*(1+'Método 3'!$P483)</f>
        <v>2.2046153846153849</v>
      </c>
      <c r="R483" s="4">
        <f>'Método 3'!$N483*(1+'Método 3'!$P483)</f>
        <v>2.4495726495726498</v>
      </c>
      <c r="S483" s="4">
        <f>'Método 3'!$O483*(1+'Método 3'!$P483)</f>
        <v>7.2373737373737379</v>
      </c>
      <c r="T483" s="4">
        <f>IF('Método 3'!$J483&gt;'Método 3'!$K483,3,IF('Método 3'!$K483='Método 3'!$J483,1,0))</f>
        <v>3</v>
      </c>
      <c r="U483" s="4">
        <f>IF('Método 3'!$J483&lt;'Método 3'!$K483,3,IF('Método 3'!$K483='Método 3'!$J483,1,0))</f>
        <v>0</v>
      </c>
      <c r="V483" s="4">
        <f>(1/'Método 3'!$Q483)*3+(1/'Método 3'!$R483)*1</f>
        <v>1.7690160502442427</v>
      </c>
      <c r="W483" s="4">
        <f>(1/'Método 3'!$S483)*3+(1/'Método 3'!$R483)*1</f>
        <v>0.82274947662247033</v>
      </c>
      <c r="X483" s="4">
        <f>COUNTIF($G$1:G482,G483)+1</f>
        <v>25</v>
      </c>
      <c r="Y483" s="4">
        <f>COUNTIF($H$1:H482,H483)+1</f>
        <v>18</v>
      </c>
      <c r="Z483" s="2">
        <f>IFERROR(AVERAGEIFS($T$1:T482,$G$1:G482,G483,$X$1:X482,"&gt;="&amp;(X483-5)),"")</f>
        <v>1.6</v>
      </c>
      <c r="AA483" s="2">
        <f>IFERROR(AVERAGEIFS($U$1:U482,$H$1:H482,H483,$Y$1:Y482,"&gt;="&amp;(Y483-5)),"")</f>
        <v>0.6</v>
      </c>
      <c r="AB483" s="2">
        <f>IFERROR(AVERAGEIFS($V$1:V482,$J$1:J482,J483,$Z$1:Z482,"&gt;="&amp;(Z483-5)),"")</f>
        <v>1.4552116678425073</v>
      </c>
      <c r="AC483" s="2">
        <f>IFERROR(AVERAGEIFS($W$1:W482,$K$1:K482,K483,$AA$1:AA482,"&gt;="&amp;(AA483-5)),"")</f>
        <v>1.0948498759406264</v>
      </c>
      <c r="AD483" s="13">
        <f>Tabela53[[#This Row],[md_exPT_H_6]]-Tabela53[[#This Row],[md_exPT_A_6]]</f>
        <v>0.36036179190188089</v>
      </c>
      <c r="AE483" s="14">
        <f>IF(Tabela53[[#This Row],[HT_Goals_H]]&gt;Tabela53[[#This Row],[HT_Goals_A]],Tabela53[[#This Row],[HT_Odds_H]]-1,-1)</f>
        <v>0.98</v>
      </c>
      <c r="AF483" s="14">
        <f>IF(Tabela53[[#This Row],[HT_Goals_H]]=Tabela53[[#This Row],[HT_Goals_A]],Tabela53[[#This Row],[HT_Odds_H]]-1,-1)</f>
        <v>-1</v>
      </c>
      <c r="AG483" s="14">
        <f>IF(Tabela53[[#This Row],[HT_Goals_H]]&lt;Tabela53[[#This Row],[HT_Goals_A]],Tabela53[[#This Row],[HT_Odds_H]]-1,-1)</f>
        <v>-1</v>
      </c>
      <c r="AH48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3" s="13">
        <f>IF(AND(Tabela53[[#This Row],[Odd_real_HHT]]&gt;2.5,Tabela53[[#This Row],[Odd_real_HHT]]&lt;3.3,Tabela53[[#This Row],[xpPT_H_HT]]&gt;1.39,Tabela53[[#This Row],[xpPT_H_HT]]&lt;1.59),1,0)</f>
        <v>0</v>
      </c>
      <c r="AJ48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3" s="28">
        <f>IF(Tabela53[[#This Row],[Método 1]]=1,0,IF(Tabela53[[#This Row],[dif_xp_H_A]]&lt;=0.354,1,IF(Tabela53[[#This Row],[dif_xp_H_A]]&gt;=0.499,1,0)))</f>
        <v>0</v>
      </c>
      <c r="AL483" s="29">
        <f>IF(AND(Tabela53[[#This Row],[Método_3]]=1,Tabela53[[#This Row],[Pontos_H_HT]]=3),(Tabela53[[#This Row],[HT_Odds_H]]-1),IF(AND(Tabela53[[#This Row],[Método_3]]=1,Tabela53[[#This Row],[Pontos_H_HT]]&lt;&gt;3),(-1),0))</f>
        <v>0.98</v>
      </c>
      <c r="AM483" s="29">
        <f>IF(AND(Tabela53[[#This Row],[dif_xp_H_A]]&gt;0.354,(Tabela53[[#This Row],[dif_xp_H_A]]&lt;0.499)),1,0)</f>
        <v>1</v>
      </c>
    </row>
    <row r="484" spans="1:39" x14ac:dyDescent="0.3">
      <c r="A484" s="25">
        <v>353</v>
      </c>
      <c r="B484" s="26">
        <v>1588941</v>
      </c>
      <c r="C484" s="13" t="s">
        <v>14</v>
      </c>
      <c r="D484" s="13" t="s">
        <v>56</v>
      </c>
      <c r="E484" s="27">
        <v>44870.791666666657</v>
      </c>
      <c r="F484" s="13">
        <v>36</v>
      </c>
      <c r="G484" s="13" t="s">
        <v>34</v>
      </c>
      <c r="H484" s="13" t="s">
        <v>60</v>
      </c>
      <c r="I484" s="13" t="str">
        <f>IF(Tabela53[[#This Row],[HT_Goals_A]]&lt;Tabela53[[#This Row],[HT_Goals_H]],"H",IF(Tabela53[[#This Row],[HT_Goals_A]]=Tabela53[[#This Row],[HT_Goals_H]],"D","A"))</f>
        <v>D</v>
      </c>
      <c r="J484" s="13">
        <v>0</v>
      </c>
      <c r="K484" s="13">
        <v>0</v>
      </c>
      <c r="L484" s="13">
        <v>0</v>
      </c>
      <c r="M484" s="13">
        <v>2.5</v>
      </c>
      <c r="N484" s="13">
        <v>2</v>
      </c>
      <c r="O484" s="13">
        <v>4.4000000000000004</v>
      </c>
      <c r="P484" s="4">
        <f>((1/'Método 3'!$M484)+(1/'Método 3'!$N484)+(1/'Método 3'!$O484)-1)</f>
        <v>0.1272727272727272</v>
      </c>
      <c r="Q484" s="4">
        <f>'Método 3'!$M484*(1+'Método 3'!$P484)</f>
        <v>2.8181818181818179</v>
      </c>
      <c r="R484" s="4">
        <f>'Método 3'!$N484*(1+'Método 3'!$P484)</f>
        <v>2.2545454545454544</v>
      </c>
      <c r="S484" s="4">
        <f>'Método 3'!$O484*(1+'Método 3'!$P484)</f>
        <v>4.96</v>
      </c>
      <c r="T484" s="4">
        <f>IF('Método 3'!$J484&gt;'Método 3'!$K484,3,IF('Método 3'!$K484='Método 3'!$J484,1,0))</f>
        <v>1</v>
      </c>
      <c r="U484" s="4">
        <f>IF('Método 3'!$J484&lt;'Método 3'!$K484,3,IF('Método 3'!$K484='Método 3'!$J484,1,0))</f>
        <v>1</v>
      </c>
      <c r="V484" s="4">
        <f>(1/'Método 3'!$Q484)*3+(1/'Método 3'!$R484)*1</f>
        <v>1.5080645161290323</v>
      </c>
      <c r="W484" s="4">
        <f>(1/'Método 3'!$S484)*3+(1/'Método 3'!$R484)*1</f>
        <v>1.0483870967741935</v>
      </c>
      <c r="X484" s="4">
        <f>COUNTIF($G$1:G483,G484)+1</f>
        <v>24</v>
      </c>
      <c r="Y484" s="4">
        <f>COUNTIF($H$1:H483,H484)+1</f>
        <v>18</v>
      </c>
      <c r="Z484" s="2">
        <f>IFERROR(AVERAGEIFS($T$1:T483,$G$1:G483,G484,$X$1:X483,"&gt;="&amp;(X484-5)),"")</f>
        <v>0.8</v>
      </c>
      <c r="AA484" s="2">
        <f>IFERROR(AVERAGEIFS($U$1:U483,$H$1:H483,H484,$Y$1:Y483,"&gt;="&amp;(Y484-5)),"")</f>
        <v>0.2</v>
      </c>
      <c r="AB484" s="2">
        <f>IFERROR(AVERAGEIFS($V$1:V483,$J$1:J483,J484,$Z$1:Z483,"&gt;="&amp;(Z484-5)),"")</f>
        <v>1.4010638026129476</v>
      </c>
      <c r="AC484" s="2">
        <f>IFERROR(AVERAGEIFS($W$1:W483,$K$1:K483,K484,$AA$1:AA483,"&gt;="&amp;(AA484-5)),"")</f>
        <v>1.0939148230220073</v>
      </c>
      <c r="AD484" s="13">
        <f>Tabela53[[#This Row],[md_exPT_H_6]]-Tabela53[[#This Row],[md_exPT_A_6]]</f>
        <v>0.30714897959094034</v>
      </c>
      <c r="AE484" s="14">
        <f>IF(Tabela53[[#This Row],[HT_Goals_H]]&gt;Tabela53[[#This Row],[HT_Goals_A]],Tabela53[[#This Row],[HT_Odds_H]]-1,-1)</f>
        <v>-1</v>
      </c>
      <c r="AF484" s="14">
        <f>IF(Tabela53[[#This Row],[HT_Goals_H]]=Tabela53[[#This Row],[HT_Goals_A]],Tabela53[[#This Row],[HT_Odds_H]]-1,-1)</f>
        <v>1.5</v>
      </c>
      <c r="AG484" s="14">
        <f>IF(Tabela53[[#This Row],[HT_Goals_H]]&lt;Tabela53[[#This Row],[HT_Goals_A]],Tabela53[[#This Row],[HT_Odds_H]]-1,-1)</f>
        <v>-1</v>
      </c>
      <c r="AH484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84" s="13">
        <f>IF(AND(Tabela53[[#This Row],[Odd_real_HHT]]&gt;2.5,Tabela53[[#This Row],[Odd_real_HHT]]&lt;3.3,Tabela53[[#This Row],[xpPT_H_HT]]&gt;1.39,Tabela53[[#This Row],[xpPT_H_HT]]&lt;1.59),1,0)</f>
        <v>1</v>
      </c>
      <c r="AJ484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4" s="28">
        <f>IF(Tabela53[[#This Row],[Método 1]]=1,0,IF(Tabela53[[#This Row],[dif_xp_H_A]]&lt;=0.354,1,IF(Tabela53[[#This Row],[dif_xp_H_A]]&gt;=0.499,1,0)))</f>
        <v>0</v>
      </c>
      <c r="AL48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4" s="29">
        <f>IF(AND(Tabela53[[#This Row],[dif_xp_H_A]]&gt;0.354,(Tabela53[[#This Row],[dif_xp_H_A]]&lt;0.499)),1,0)</f>
        <v>0</v>
      </c>
    </row>
    <row r="485" spans="1:39" x14ac:dyDescent="0.3">
      <c r="A485" s="25">
        <v>354</v>
      </c>
      <c r="B485" s="26">
        <v>1588936</v>
      </c>
      <c r="C485" s="13" t="s">
        <v>14</v>
      </c>
      <c r="D485" s="13" t="s">
        <v>56</v>
      </c>
      <c r="E485" s="27">
        <v>44870.791666666657</v>
      </c>
      <c r="F485" s="13">
        <v>36</v>
      </c>
      <c r="G485" s="13" t="s">
        <v>19</v>
      </c>
      <c r="H485" s="13" t="s">
        <v>17</v>
      </c>
      <c r="I485" s="13" t="str">
        <f>IF(Tabela53[[#This Row],[HT_Goals_A]]&lt;Tabela53[[#This Row],[HT_Goals_H]],"H",IF(Tabela53[[#This Row],[HT_Goals_A]]=Tabela53[[#This Row],[HT_Goals_H]],"D","A"))</f>
        <v>A</v>
      </c>
      <c r="J485" s="13">
        <v>1</v>
      </c>
      <c r="K485" s="13">
        <v>3</v>
      </c>
      <c r="L485" s="13">
        <v>4</v>
      </c>
      <c r="M485" s="13">
        <v>2.4500000000000002</v>
      </c>
      <c r="N485" s="13">
        <v>2</v>
      </c>
      <c r="O485" s="13">
        <v>4.5999999999999996</v>
      </c>
      <c r="P485" s="4">
        <f>((1/'Método 3'!$M485)+(1/'Método 3'!$N485)+(1/'Método 3'!$O485)-1)</f>
        <v>0.12555456965394862</v>
      </c>
      <c r="Q485" s="4">
        <f>'Método 3'!$M485*(1+'Método 3'!$P485)</f>
        <v>2.7576086956521744</v>
      </c>
      <c r="R485" s="4">
        <f>'Método 3'!$N485*(1+'Método 3'!$P485)</f>
        <v>2.2511091393078972</v>
      </c>
      <c r="S485" s="4">
        <f>'Método 3'!$O485*(1+'Método 3'!$P485)</f>
        <v>5.1775510204081634</v>
      </c>
      <c r="T485" s="4">
        <f>IF('Método 3'!$J485&gt;'Método 3'!$K485,3,IF('Método 3'!$K485='Método 3'!$J485,1,0))</f>
        <v>0</v>
      </c>
      <c r="U485" s="4">
        <f>IF('Método 3'!$J485&lt;'Método 3'!$K485,3,IF('Método 3'!$K485='Método 3'!$J485,1,0))</f>
        <v>3</v>
      </c>
      <c r="V485" s="4">
        <f>(1/'Método 3'!$Q485)*3+(1/'Método 3'!$R485)*1</f>
        <v>1.5321245565628694</v>
      </c>
      <c r="W485" s="4">
        <f>(1/'Método 3'!$S485)*3+(1/'Método 3'!$R485)*1</f>
        <v>1.023649980291683</v>
      </c>
      <c r="X485" s="4">
        <f>COUNTIF($G$1:G484,G485)+1</f>
        <v>25</v>
      </c>
      <c r="Y485" s="4">
        <f>COUNTIF($H$1:H484,H485)+1</f>
        <v>24</v>
      </c>
      <c r="Z485" s="2">
        <f>IFERROR(AVERAGEIFS($T$1:T484,$G$1:G484,G485,$X$1:X484,"&gt;="&amp;(X485-5)),"")</f>
        <v>2.2000000000000002</v>
      </c>
      <c r="AA485" s="2">
        <f>IFERROR(AVERAGEIFS($U$1:U484,$H$1:H484,H485,$Y$1:Y484,"&gt;="&amp;(Y485-5)),"")</f>
        <v>1.6</v>
      </c>
      <c r="AB485" s="2">
        <f>IFERROR(AVERAGEIFS($V$1:V484,$J$1:J484,J485,$Z$1:Z484,"&gt;="&amp;(Z485-5)),"")</f>
        <v>1.4570255660066791</v>
      </c>
      <c r="AC485" s="2">
        <f>IFERROR(AVERAGEIFS($W$1:W484,$K$1:K484,K485,$AA$1:AA484,"&gt;="&amp;(AA485-5)),"")</f>
        <v>1.3288462774630874</v>
      </c>
      <c r="AD485" s="13">
        <f>Tabela53[[#This Row],[md_exPT_H_6]]-Tabela53[[#This Row],[md_exPT_A_6]]</f>
        <v>0.12817928854359173</v>
      </c>
      <c r="AE485" s="14">
        <f>IF(Tabela53[[#This Row],[HT_Goals_H]]&gt;Tabela53[[#This Row],[HT_Goals_A]],Tabela53[[#This Row],[HT_Odds_H]]-1,-1)</f>
        <v>-1</v>
      </c>
      <c r="AF485" s="14">
        <f>IF(Tabela53[[#This Row],[HT_Goals_H]]=Tabela53[[#This Row],[HT_Goals_A]],Tabela53[[#This Row],[HT_Odds_H]]-1,-1)</f>
        <v>-1</v>
      </c>
      <c r="AG485" s="14">
        <f>IF(Tabela53[[#This Row],[HT_Goals_H]]&lt;Tabela53[[#This Row],[HT_Goals_A]],Tabela53[[#This Row],[HT_Odds_H]]-1,-1)</f>
        <v>1.4500000000000002</v>
      </c>
      <c r="AH485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85" s="13">
        <f>IF(AND(Tabela53[[#This Row],[Odd_real_HHT]]&gt;2.5,Tabela53[[#This Row],[Odd_real_HHT]]&lt;3.3,Tabela53[[#This Row],[xpPT_H_HT]]&gt;1.39,Tabela53[[#This Row],[xpPT_H_HT]]&lt;1.59),1,0)</f>
        <v>1</v>
      </c>
      <c r="AJ485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5" s="28">
        <f>IF(Tabela53[[#This Row],[Método 1]]=1,0,IF(Tabela53[[#This Row],[dif_xp_H_A]]&lt;=0.354,1,IF(Tabela53[[#This Row],[dif_xp_H_A]]&gt;=0.499,1,0)))</f>
        <v>0</v>
      </c>
      <c r="AL48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5" s="29">
        <f>IF(AND(Tabela53[[#This Row],[dif_xp_H_A]]&gt;0.354,(Tabela53[[#This Row],[dif_xp_H_A]]&lt;0.499)),1,0)</f>
        <v>0</v>
      </c>
    </row>
    <row r="486" spans="1:39" x14ac:dyDescent="0.3">
      <c r="A486" s="25">
        <v>355</v>
      </c>
      <c r="B486" s="26">
        <v>1588937</v>
      </c>
      <c r="C486" s="13" t="s">
        <v>14</v>
      </c>
      <c r="D486" s="13" t="s">
        <v>56</v>
      </c>
      <c r="E486" s="27">
        <v>44870.854166666657</v>
      </c>
      <c r="F486" s="13">
        <v>36</v>
      </c>
      <c r="G486" s="13" t="s">
        <v>24</v>
      </c>
      <c r="H486" s="13" t="s">
        <v>58</v>
      </c>
      <c r="I486" s="13" t="str">
        <f>IF(Tabela53[[#This Row],[HT_Goals_A]]&lt;Tabela53[[#This Row],[HT_Goals_H]],"H",IF(Tabela53[[#This Row],[HT_Goals_A]]=Tabela53[[#This Row],[HT_Goals_H]],"D","A"))</f>
        <v>D</v>
      </c>
      <c r="J486" s="13">
        <v>0</v>
      </c>
      <c r="K486" s="13">
        <v>0</v>
      </c>
      <c r="L486" s="13">
        <v>0</v>
      </c>
      <c r="M486" s="13">
        <v>2.4500000000000002</v>
      </c>
      <c r="N486" s="13">
        <v>1.93</v>
      </c>
      <c r="O486" s="13">
        <v>5</v>
      </c>
      <c r="P486" s="4">
        <f>((1/'Método 3'!$M486)+(1/'Método 3'!$N486)+(1/'Método 3'!$O486)-1)</f>
        <v>0.12629798033202921</v>
      </c>
      <c r="Q486" s="4">
        <f>'Método 3'!$M486*(1+'Método 3'!$P486)</f>
        <v>2.7594300518134718</v>
      </c>
      <c r="R486" s="4">
        <f>'Método 3'!$N486*(1+'Método 3'!$P486)</f>
        <v>2.1737551020408161</v>
      </c>
      <c r="S486" s="4">
        <f>'Método 3'!$O486*(1+'Método 3'!$P486)</f>
        <v>5.6314899016601458</v>
      </c>
      <c r="T486" s="4">
        <f>IF('Método 3'!$J486&gt;'Método 3'!$K486,3,IF('Método 3'!$K486='Método 3'!$J486,1,0))</f>
        <v>1</v>
      </c>
      <c r="U486" s="4">
        <f>IF('Método 3'!$J486&lt;'Método 3'!$K486,3,IF('Método 3'!$K486='Método 3'!$J486,1,0))</f>
        <v>1</v>
      </c>
      <c r="V486" s="4">
        <f>(1/'Método 3'!$Q486)*3+(1/'Método 3'!$R486)*1</f>
        <v>1.5472144506825394</v>
      </c>
      <c r="W486" s="4">
        <f>(1/'Método 3'!$S486)*3+(1/'Método 3'!$R486)*1</f>
        <v>0.99275212648102595</v>
      </c>
      <c r="X486" s="4">
        <f>COUNTIF($G$1:G485,G486)+1</f>
        <v>24</v>
      </c>
      <c r="Y486" s="4">
        <f>COUNTIF($H$1:H485,H486)+1</f>
        <v>18</v>
      </c>
      <c r="Z486" s="2">
        <f>IFERROR(AVERAGEIFS($T$1:T485,$G$1:G485,G486,$X$1:X485,"&gt;="&amp;(X486-5)),"")</f>
        <v>2</v>
      </c>
      <c r="AA486" s="2">
        <f>IFERROR(AVERAGEIFS($U$1:U485,$H$1:H485,H486,$Y$1:Y485,"&gt;="&amp;(Y486-5)),"")</f>
        <v>1.4</v>
      </c>
      <c r="AB486" s="2">
        <f>IFERROR(AVERAGEIFS($V$1:V485,$J$1:J485,J486,$Z$1:Z485,"&gt;="&amp;(Z486-5)),"")</f>
        <v>1.401543626440374</v>
      </c>
      <c r="AC486" s="2">
        <f>IFERROR(AVERAGEIFS($W$1:W485,$K$1:K485,K486,$AA$1:AA485,"&gt;="&amp;(AA486-5)),"")</f>
        <v>1.0937589061512956</v>
      </c>
      <c r="AD486" s="13">
        <f>Tabela53[[#This Row],[md_exPT_H_6]]-Tabela53[[#This Row],[md_exPT_A_6]]</f>
        <v>0.30778472028907844</v>
      </c>
      <c r="AE486" s="14">
        <f>IF(Tabela53[[#This Row],[HT_Goals_H]]&gt;Tabela53[[#This Row],[HT_Goals_A]],Tabela53[[#This Row],[HT_Odds_H]]-1,-1)</f>
        <v>-1</v>
      </c>
      <c r="AF486" s="14">
        <f>IF(Tabela53[[#This Row],[HT_Goals_H]]=Tabela53[[#This Row],[HT_Goals_A]],Tabela53[[#This Row],[HT_Odds_H]]-1,-1)</f>
        <v>1.4500000000000002</v>
      </c>
      <c r="AG486" s="14">
        <f>IF(Tabela53[[#This Row],[HT_Goals_H]]&lt;Tabela53[[#This Row],[HT_Goals_A]],Tabela53[[#This Row],[HT_Odds_H]]-1,-1)</f>
        <v>-1</v>
      </c>
      <c r="AH486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86" s="13">
        <f>IF(AND(Tabela53[[#This Row],[Odd_real_HHT]]&gt;2.5,Tabela53[[#This Row],[Odd_real_HHT]]&lt;3.3,Tabela53[[#This Row],[xpPT_H_HT]]&gt;1.39,Tabela53[[#This Row],[xpPT_H_HT]]&lt;1.59),1,0)</f>
        <v>1</v>
      </c>
      <c r="AJ48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6" s="28">
        <f>IF(Tabela53[[#This Row],[Método 1]]=1,0,IF(Tabela53[[#This Row],[dif_xp_H_A]]&lt;=0.354,1,IF(Tabela53[[#This Row],[dif_xp_H_A]]&gt;=0.499,1,0)))</f>
        <v>0</v>
      </c>
      <c r="AL48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6" s="29">
        <f>IF(AND(Tabela53[[#This Row],[dif_xp_H_A]]&gt;0.354,(Tabela53[[#This Row],[dif_xp_H_A]]&lt;0.499)),1,0)</f>
        <v>0</v>
      </c>
    </row>
    <row r="487" spans="1:39" x14ac:dyDescent="0.3">
      <c r="A487" s="25">
        <v>356</v>
      </c>
      <c r="B487" s="26">
        <v>1588939</v>
      </c>
      <c r="C487" s="13" t="s">
        <v>14</v>
      </c>
      <c r="D487" s="13" t="s">
        <v>56</v>
      </c>
      <c r="E487" s="27">
        <v>44870.875</v>
      </c>
      <c r="F487" s="13">
        <v>36</v>
      </c>
      <c r="G487" s="13" t="s">
        <v>30</v>
      </c>
      <c r="H487" s="13" t="s">
        <v>20</v>
      </c>
      <c r="I487" s="13" t="str">
        <f>IF(Tabela53[[#This Row],[HT_Goals_A]]&lt;Tabela53[[#This Row],[HT_Goals_H]],"H",IF(Tabela53[[#This Row],[HT_Goals_A]]=Tabela53[[#This Row],[HT_Goals_H]],"D","A"))</f>
        <v>D</v>
      </c>
      <c r="J487" s="13">
        <v>0</v>
      </c>
      <c r="K487" s="13">
        <v>0</v>
      </c>
      <c r="L487" s="13">
        <v>0</v>
      </c>
      <c r="M487" s="13">
        <v>2.4500000000000002</v>
      </c>
      <c r="N487" s="13">
        <v>2.0499999999999998</v>
      </c>
      <c r="O487" s="13">
        <v>4.33</v>
      </c>
      <c r="P487" s="4">
        <f>((1/'Método 3'!$M487)+(1/'Método 3'!$N487)+(1/'Método 3'!$O487)-1)</f>
        <v>0.12691502557199308</v>
      </c>
      <c r="Q487" s="4">
        <f>'Método 3'!$M487*(1+'Método 3'!$P487)</f>
        <v>2.7609418126513834</v>
      </c>
      <c r="R487" s="4">
        <f>'Método 3'!$N487*(1+'Método 3'!$P487)</f>
        <v>2.3101758024225858</v>
      </c>
      <c r="S487" s="4">
        <f>'Método 3'!$O487*(1+'Método 3'!$P487)</f>
        <v>4.8795420607267301</v>
      </c>
      <c r="T487" s="4">
        <f>IF('Método 3'!$J487&gt;'Método 3'!$K487,3,IF('Método 3'!$K487='Método 3'!$J487,1,0))</f>
        <v>1</v>
      </c>
      <c r="U487" s="4">
        <f>IF('Método 3'!$J487&lt;'Método 3'!$K487,3,IF('Método 3'!$K487='Método 3'!$J487,1,0))</f>
        <v>1</v>
      </c>
      <c r="V487" s="4">
        <f>(1/'Método 3'!$Q487)*3+(1/'Método 3'!$R487)*1</f>
        <v>1.5194532286034885</v>
      </c>
      <c r="W487" s="4">
        <f>(1/'Método 3'!$S487)*3+(1/'Método 3'!$R487)*1</f>
        <v>1.047679281852494</v>
      </c>
      <c r="X487" s="4">
        <f>COUNTIF($G$1:G486,G487)+1</f>
        <v>24</v>
      </c>
      <c r="Y487" s="4">
        <f>COUNTIF($H$1:H486,H487)+1</f>
        <v>24</v>
      </c>
      <c r="Z487" s="2">
        <f>IFERROR(AVERAGEIFS($T$1:T486,$G$1:G486,G487,$X$1:X486,"&gt;="&amp;(X487-5)),"")</f>
        <v>1.2</v>
      </c>
      <c r="AA487" s="2">
        <f>IFERROR(AVERAGEIFS($U$1:U486,$H$1:H486,H487,$Y$1:Y486,"&gt;="&amp;(Y487-5)),"")</f>
        <v>0.2</v>
      </c>
      <c r="AB487" s="2">
        <f>IFERROR(AVERAGEIFS($V$1:V486,$J$1:J486,J487,$Z$1:Z486,"&gt;="&amp;(Z487-5)),"")</f>
        <v>1.4021939426200265</v>
      </c>
      <c r="AC487" s="2">
        <f>IFERROR(AVERAGEIFS($W$1:W486,$K$1:K486,K487,$AA$1:AA486,"&gt;="&amp;(AA487-5)),"")</f>
        <v>1.0934141731148783</v>
      </c>
      <c r="AD487" s="13">
        <f>Tabela53[[#This Row],[md_exPT_H_6]]-Tabela53[[#This Row],[md_exPT_A_6]]</f>
        <v>0.30877976950514818</v>
      </c>
      <c r="AE487" s="14">
        <f>IF(Tabela53[[#This Row],[HT_Goals_H]]&gt;Tabela53[[#This Row],[HT_Goals_A]],Tabela53[[#This Row],[HT_Odds_H]]-1,-1)</f>
        <v>-1</v>
      </c>
      <c r="AF487" s="14">
        <f>IF(Tabela53[[#This Row],[HT_Goals_H]]=Tabela53[[#This Row],[HT_Goals_A]],Tabela53[[#This Row],[HT_Odds_H]]-1,-1)</f>
        <v>1.4500000000000002</v>
      </c>
      <c r="AG487" s="14">
        <f>IF(Tabela53[[#This Row],[HT_Goals_H]]&lt;Tabela53[[#This Row],[HT_Goals_A]],Tabela53[[#This Row],[HT_Odds_H]]-1,-1)</f>
        <v>-1</v>
      </c>
      <c r="AH487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87" s="13">
        <f>IF(AND(Tabela53[[#This Row],[Odd_real_HHT]]&gt;2.5,Tabela53[[#This Row],[Odd_real_HHT]]&lt;3.3,Tabela53[[#This Row],[xpPT_H_HT]]&gt;1.39,Tabela53[[#This Row],[xpPT_H_HT]]&lt;1.59),1,0)</f>
        <v>1</v>
      </c>
      <c r="AJ487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87" s="28">
        <f>IF(Tabela53[[#This Row],[Método 1]]=1,0,IF(Tabela53[[#This Row],[dif_xp_H_A]]&lt;=0.354,1,IF(Tabela53[[#This Row],[dif_xp_H_A]]&gt;=0.499,1,0)))</f>
        <v>0</v>
      </c>
      <c r="AL48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7" s="29">
        <f>IF(AND(Tabela53[[#This Row],[dif_xp_H_A]]&gt;0.354,(Tabela53[[#This Row],[dif_xp_H_A]]&lt;0.499)),1,0)</f>
        <v>0</v>
      </c>
    </row>
    <row r="488" spans="1:39" x14ac:dyDescent="0.3">
      <c r="A488" s="25">
        <v>357</v>
      </c>
      <c r="B488" s="26">
        <v>1588940</v>
      </c>
      <c r="C488" s="13" t="s">
        <v>14</v>
      </c>
      <c r="D488" s="13" t="s">
        <v>56</v>
      </c>
      <c r="E488" s="27">
        <v>44871.666666666657</v>
      </c>
      <c r="F488" s="13">
        <v>36</v>
      </c>
      <c r="G488" s="13" t="s">
        <v>21</v>
      </c>
      <c r="H488" s="13" t="s">
        <v>57</v>
      </c>
      <c r="I488" s="13" t="str">
        <f>IF(Tabela53[[#This Row],[HT_Goals_A]]&lt;Tabela53[[#This Row],[HT_Goals_H]],"H",IF(Tabela53[[#This Row],[HT_Goals_A]]=Tabela53[[#This Row],[HT_Goals_H]],"D","A"))</f>
        <v>A</v>
      </c>
      <c r="J488" s="13">
        <v>0</v>
      </c>
      <c r="K488" s="13">
        <v>1</v>
      </c>
      <c r="L488" s="13">
        <v>1</v>
      </c>
      <c r="M488" s="13">
        <v>2.35</v>
      </c>
      <c r="N488" s="13">
        <v>2.2000000000000002</v>
      </c>
      <c r="O488" s="13">
        <v>5</v>
      </c>
      <c r="P488" s="4">
        <f>((1/'Método 3'!$M488)+(1/'Método 3'!$N488)+(1/'Método 3'!$O488)-1)</f>
        <v>8.0077369439071511E-2</v>
      </c>
      <c r="Q488" s="4">
        <f>'Método 3'!$M488*(1+'Método 3'!$P488)</f>
        <v>2.5381818181818181</v>
      </c>
      <c r="R488" s="4">
        <f>'Método 3'!$N488*(1+'Método 3'!$P488)</f>
        <v>2.3761702127659574</v>
      </c>
      <c r="S488" s="4">
        <f>'Método 3'!$O488*(1+'Método 3'!$P488)</f>
        <v>5.4003868471953576</v>
      </c>
      <c r="T488" s="4">
        <f>IF('Método 3'!$J488&gt;'Método 3'!$K488,3,IF('Método 3'!$K488='Método 3'!$J488,1,0))</f>
        <v>0</v>
      </c>
      <c r="U488" s="4">
        <f>IF('Método 3'!$J488&lt;'Método 3'!$K488,3,IF('Método 3'!$K488='Método 3'!$J488,1,0))</f>
        <v>3</v>
      </c>
      <c r="V488" s="4">
        <f>(1/'Método 3'!$Q488)*3+(1/'Método 3'!$R488)*1</f>
        <v>1.6027936962750715</v>
      </c>
      <c r="W488" s="4">
        <f>(1/'Método 3'!$S488)*3+(1/'Método 3'!$R488)*1</f>
        <v>0.97636103151862474</v>
      </c>
      <c r="X488" s="4">
        <f>COUNTIF($G$1:G487,G488)+1</f>
        <v>24</v>
      </c>
      <c r="Y488" s="4">
        <f>COUNTIF($H$1:H487,H488)+1</f>
        <v>18</v>
      </c>
      <c r="Z488" s="2">
        <f>IFERROR(AVERAGEIFS($T$1:T487,$G$1:G487,G488,$X$1:X487,"&gt;="&amp;(X488-5)),"")</f>
        <v>1</v>
      </c>
      <c r="AA488" s="2">
        <f>IFERROR(AVERAGEIFS($U$1:U487,$H$1:H487,H488,$Y$1:Y487,"&gt;="&amp;(Y488-5)),"")</f>
        <v>1</v>
      </c>
      <c r="AB488" s="2">
        <f>IFERROR(AVERAGEIFS($V$1:V487,$J$1:J487,J488,$Z$1:Z487,"&gt;="&amp;(Z488-5)),"")</f>
        <v>1.4027150950021752</v>
      </c>
      <c r="AC488" s="2">
        <f>IFERROR(AVERAGEIFS($W$1:W487,$K$1:K487,K488,$AA$1:AA487,"&gt;="&amp;(AA488-5)),"")</f>
        <v>1.1331966954064328</v>
      </c>
      <c r="AD488" s="13">
        <f>Tabela53[[#This Row],[md_exPT_H_6]]-Tabela53[[#This Row],[md_exPT_A_6]]</f>
        <v>0.26951839959574242</v>
      </c>
      <c r="AE488" s="14">
        <f>IF(Tabela53[[#This Row],[HT_Goals_H]]&gt;Tabela53[[#This Row],[HT_Goals_A]],Tabela53[[#This Row],[HT_Odds_H]]-1,-1)</f>
        <v>-1</v>
      </c>
      <c r="AF488" s="14">
        <f>IF(Tabela53[[#This Row],[HT_Goals_H]]=Tabela53[[#This Row],[HT_Goals_A]],Tabela53[[#This Row],[HT_Odds_H]]-1,-1)</f>
        <v>-1</v>
      </c>
      <c r="AG488" s="14">
        <f>IF(Tabela53[[#This Row],[HT_Goals_H]]&lt;Tabela53[[#This Row],[HT_Goals_A]],Tabela53[[#This Row],[HT_Odds_H]]-1,-1)</f>
        <v>1.35</v>
      </c>
      <c r="AH48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8" s="13">
        <f>IF(AND(Tabela53[[#This Row],[Odd_real_HHT]]&gt;2.5,Tabela53[[#This Row],[Odd_real_HHT]]&lt;3.3,Tabela53[[#This Row],[xpPT_H_HT]]&gt;1.39,Tabela53[[#This Row],[xpPT_H_HT]]&lt;1.59),1,0)</f>
        <v>0</v>
      </c>
      <c r="AJ488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488" s="28">
        <f>IF(Tabela53[[#This Row],[Método 1]]=1,0,IF(Tabela53[[#This Row],[dif_xp_H_A]]&lt;=0.354,1,IF(Tabela53[[#This Row],[dif_xp_H_A]]&gt;=0.499,1,0)))</f>
        <v>1</v>
      </c>
      <c r="AL48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8" s="29">
        <f>IF(AND(Tabela53[[#This Row],[dif_xp_H_A]]&gt;0.354,(Tabela53[[#This Row],[dif_xp_H_A]]&lt;0.499)),1,0)</f>
        <v>0</v>
      </c>
    </row>
    <row r="489" spans="1:39" x14ac:dyDescent="0.3">
      <c r="A489" s="25">
        <v>358</v>
      </c>
      <c r="B489" s="26">
        <v>1588943</v>
      </c>
      <c r="C489" s="13" t="s">
        <v>14</v>
      </c>
      <c r="D489" s="13" t="s">
        <v>56</v>
      </c>
      <c r="E489" s="27">
        <v>44871.666666666657</v>
      </c>
      <c r="F489" s="13">
        <v>36</v>
      </c>
      <c r="G489" s="13" t="s">
        <v>33</v>
      </c>
      <c r="H489" s="13" t="s">
        <v>23</v>
      </c>
      <c r="I489" s="13" t="str">
        <f>IF(Tabela53[[#This Row],[HT_Goals_A]]&lt;Tabela53[[#This Row],[HT_Goals_H]],"H",IF(Tabela53[[#This Row],[HT_Goals_A]]=Tabela53[[#This Row],[HT_Goals_H]],"D","A"))</f>
        <v>D</v>
      </c>
      <c r="J489" s="13">
        <v>0</v>
      </c>
      <c r="K489" s="13">
        <v>0</v>
      </c>
      <c r="L489" s="13">
        <v>0</v>
      </c>
      <c r="M489" s="13">
        <v>4.0999999999999996</v>
      </c>
      <c r="N489" s="13">
        <v>1.95</v>
      </c>
      <c r="O489" s="13">
        <v>2.75</v>
      </c>
      <c r="P489" s="4">
        <f>((1/'Método 3'!$M489)+(1/'Método 3'!$N489)+(1/'Método 3'!$O489)-1)</f>
        <v>0.12035931548126677</v>
      </c>
      <c r="Q489" s="4">
        <f>'Método 3'!$M489*(1+'Método 3'!$P489)</f>
        <v>4.5934731934731934</v>
      </c>
      <c r="R489" s="4">
        <f>'Método 3'!$N489*(1+'Método 3'!$P489)</f>
        <v>2.1847006651884699</v>
      </c>
      <c r="S489" s="4">
        <f>'Método 3'!$O489*(1+'Método 3'!$P489)</f>
        <v>3.0809881175734835</v>
      </c>
      <c r="T489" s="4">
        <f>IF('Método 3'!$J489&gt;'Método 3'!$K489,3,IF('Método 3'!$K489='Método 3'!$J489,1,0))</f>
        <v>1</v>
      </c>
      <c r="U489" s="4">
        <f>IF('Método 3'!$J489&lt;'Método 3'!$K489,3,IF('Método 3'!$K489='Método 3'!$J489,1,0))</f>
        <v>1</v>
      </c>
      <c r="V489" s="4">
        <f>(1/'Método 3'!$Q489)*3+(1/'Método 3'!$R489)*1</f>
        <v>1.1108291890794681</v>
      </c>
      <c r="W489" s="4">
        <f>(1/'Método 3'!$S489)*3+(1/'Método 3'!$R489)*1</f>
        <v>1.4314422003450726</v>
      </c>
      <c r="X489" s="4">
        <f>COUNTIF($G$1:G488,G489)+1</f>
        <v>24</v>
      </c>
      <c r="Y489" s="4">
        <f>COUNTIF($H$1:H488,H489)+1</f>
        <v>24</v>
      </c>
      <c r="Z489" s="2">
        <f>IFERROR(AVERAGEIFS($T$1:T488,$G$1:G488,G489,$X$1:X488,"&gt;="&amp;(X489-5)),"")</f>
        <v>2.2000000000000002</v>
      </c>
      <c r="AA489" s="2">
        <f>IFERROR(AVERAGEIFS($U$1:U488,$H$1:H488,H489,$Y$1:Y488,"&gt;="&amp;(Y489-5)),"")</f>
        <v>1.8</v>
      </c>
      <c r="AB489" s="2">
        <f>IFERROR(AVERAGEIFS($V$1:V488,$J$1:J488,J489,$Z$1:Z488,"&gt;="&amp;(Z489-5)),"")</f>
        <v>1.4036003985476304</v>
      </c>
      <c r="AC489" s="2">
        <f>IFERROR(AVERAGEIFS($W$1:W488,$K$1:K488,K489,$AA$1:AA488,"&gt;="&amp;(AA489-5)),"")</f>
        <v>1.0932586122602443</v>
      </c>
      <c r="AD489" s="13">
        <f>Tabela53[[#This Row],[md_exPT_H_6]]-Tabela53[[#This Row],[md_exPT_A_6]]</f>
        <v>0.31034178628738607</v>
      </c>
      <c r="AE489" s="14">
        <f>IF(Tabela53[[#This Row],[HT_Goals_H]]&gt;Tabela53[[#This Row],[HT_Goals_A]],Tabela53[[#This Row],[HT_Odds_H]]-1,-1)</f>
        <v>-1</v>
      </c>
      <c r="AF489" s="14">
        <f>IF(Tabela53[[#This Row],[HT_Goals_H]]=Tabela53[[#This Row],[HT_Goals_A]],Tabela53[[#This Row],[HT_Odds_H]]-1,-1)</f>
        <v>3.0999999999999996</v>
      </c>
      <c r="AG489" s="14">
        <f>IF(Tabela53[[#This Row],[HT_Goals_H]]&lt;Tabela53[[#This Row],[HT_Goals_A]],Tabela53[[#This Row],[HT_Odds_H]]-1,-1)</f>
        <v>-1</v>
      </c>
      <c r="AH48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89" s="13">
        <f>IF(AND(Tabela53[[#This Row],[Odd_real_HHT]]&gt;2.5,Tabela53[[#This Row],[Odd_real_HHT]]&lt;3.3,Tabela53[[#This Row],[xpPT_H_HT]]&gt;1.39,Tabela53[[#This Row],[xpPT_H_HT]]&lt;1.59),1,0)</f>
        <v>0</v>
      </c>
      <c r="AJ489" s="28">
        <f>IF(AND(Tabela53[[#This Row],[Método_2]]=1,Tabela53[[#This Row],[Pontos_H_HT]]=1),(Tabela53[[#This Row],[HT_Odds_D]]-1),IF(AND(Tabela53[[#This Row],[Método_2]]=1,Tabela53[[#This Row],[Pontos_H_HT]]&lt;&gt;1),(-1),0))</f>
        <v>0.95</v>
      </c>
      <c r="AK489" s="28">
        <f>IF(Tabela53[[#This Row],[Método 1]]=1,0,IF(Tabela53[[#This Row],[dif_xp_H_A]]&lt;=0.354,1,IF(Tabela53[[#This Row],[dif_xp_H_A]]&gt;=0.499,1,0)))</f>
        <v>1</v>
      </c>
      <c r="AL489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89" s="29">
        <f>IF(AND(Tabela53[[#This Row],[dif_xp_H_A]]&gt;0.354,(Tabela53[[#This Row],[dif_xp_H_A]]&lt;0.499)),1,0)</f>
        <v>0</v>
      </c>
    </row>
    <row r="490" spans="1:39" x14ac:dyDescent="0.3">
      <c r="A490" s="25">
        <v>359</v>
      </c>
      <c r="B490" s="26">
        <v>1588942</v>
      </c>
      <c r="C490" s="13" t="s">
        <v>14</v>
      </c>
      <c r="D490" s="13" t="s">
        <v>56</v>
      </c>
      <c r="E490" s="27">
        <v>44871.770833333343</v>
      </c>
      <c r="F490" s="13">
        <v>36</v>
      </c>
      <c r="G490" s="13" t="s">
        <v>27</v>
      </c>
      <c r="H490" s="13" t="s">
        <v>16</v>
      </c>
      <c r="I490" s="13" t="str">
        <f>IF(Tabela53[[#This Row],[HT_Goals_A]]&lt;Tabela53[[#This Row],[HT_Goals_H]],"H",IF(Tabela53[[#This Row],[HT_Goals_A]]=Tabela53[[#This Row],[HT_Goals_H]],"D","A"))</f>
        <v>H</v>
      </c>
      <c r="J490" s="13">
        <v>1</v>
      </c>
      <c r="K490" s="13">
        <v>0</v>
      </c>
      <c r="L490" s="13">
        <v>1</v>
      </c>
      <c r="M490" s="13">
        <v>5</v>
      </c>
      <c r="N490" s="13">
        <v>2.2000000000000002</v>
      </c>
      <c r="O490" s="13">
        <v>2.2000000000000002</v>
      </c>
      <c r="P490" s="4">
        <f>((1/'Método 3'!$M490)+(1/'Método 3'!$N490)+(1/'Método 3'!$O490)-1)</f>
        <v>0.10909090909090913</v>
      </c>
      <c r="Q490" s="4">
        <f>'Método 3'!$M490*(1+'Método 3'!$P490)</f>
        <v>5.5454545454545459</v>
      </c>
      <c r="R490" s="4">
        <f>'Método 3'!$N490*(1+'Método 3'!$P490)</f>
        <v>2.4400000000000004</v>
      </c>
      <c r="S490" s="4">
        <f>'Método 3'!$O490*(1+'Método 3'!$P490)</f>
        <v>2.4400000000000004</v>
      </c>
      <c r="T490" s="4">
        <f>IF('Método 3'!$J490&gt;'Método 3'!$K490,3,IF('Método 3'!$K490='Método 3'!$J490,1,0))</f>
        <v>3</v>
      </c>
      <c r="U490" s="4">
        <f>IF('Método 3'!$J490&lt;'Método 3'!$K490,3,IF('Método 3'!$K490='Método 3'!$J490,1,0))</f>
        <v>0</v>
      </c>
      <c r="V490" s="4">
        <f>(1/'Método 3'!$Q490)*3+(1/'Método 3'!$R490)*1</f>
        <v>0.95081967213114749</v>
      </c>
      <c r="W490" s="4">
        <f>(1/'Método 3'!$S490)*3+(1/'Método 3'!$R490)*1</f>
        <v>1.6393442622950818</v>
      </c>
      <c r="X490" s="4">
        <f>COUNTIF($G$1:G489,G490)+1</f>
        <v>24</v>
      </c>
      <c r="Y490" s="4">
        <f>COUNTIF($H$1:H489,H490)+1</f>
        <v>25</v>
      </c>
      <c r="Z490" s="2">
        <f>IFERROR(AVERAGEIFS($T$1:T489,$G$1:G489,G490,$X$1:X489,"&gt;="&amp;(X490-5)),"")</f>
        <v>1.6</v>
      </c>
      <c r="AA490" s="2">
        <f>IFERROR(AVERAGEIFS($U$1:U489,$H$1:H489,H490,$Y$1:Y489,"&gt;="&amp;(Y490-5)),"")</f>
        <v>1</v>
      </c>
      <c r="AB490" s="2">
        <f>IFERROR(AVERAGEIFS($V$1:V489,$J$1:J489,J490,$Z$1:Z489,"&gt;="&amp;(Z490-5)),"")</f>
        <v>1.4574571694006802</v>
      </c>
      <c r="AC490" s="2">
        <f>IFERROR(AVERAGEIFS($W$1:W489,$K$1:K489,K490,$AA$1:AA489,"&gt;="&amp;(AA490-5)),"")</f>
        <v>1.0944049973045997</v>
      </c>
      <c r="AD490" s="13">
        <f>Tabela53[[#This Row],[md_exPT_H_6]]-Tabela53[[#This Row],[md_exPT_A_6]]</f>
        <v>0.36305217209608043</v>
      </c>
      <c r="AE490" s="14">
        <f>IF(Tabela53[[#This Row],[HT_Goals_H]]&gt;Tabela53[[#This Row],[HT_Goals_A]],Tabela53[[#This Row],[HT_Odds_H]]-1,-1)</f>
        <v>4</v>
      </c>
      <c r="AF490" s="14">
        <f>IF(Tabela53[[#This Row],[HT_Goals_H]]=Tabela53[[#This Row],[HT_Goals_A]],Tabela53[[#This Row],[HT_Odds_H]]-1,-1)</f>
        <v>-1</v>
      </c>
      <c r="AG490" s="14">
        <f>IF(Tabela53[[#This Row],[HT_Goals_H]]&lt;Tabela53[[#This Row],[HT_Goals_A]],Tabela53[[#This Row],[HT_Odds_H]]-1,-1)</f>
        <v>-1</v>
      </c>
      <c r="AH49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0" s="13">
        <f>IF(AND(Tabela53[[#This Row],[Odd_real_HHT]]&gt;2.5,Tabela53[[#This Row],[Odd_real_HHT]]&lt;3.3,Tabela53[[#This Row],[xpPT_H_HT]]&gt;1.39,Tabela53[[#This Row],[xpPT_H_HT]]&lt;1.59),1,0)</f>
        <v>0</v>
      </c>
      <c r="AJ49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0" s="28">
        <f>IF(Tabela53[[#This Row],[Método 1]]=1,0,IF(Tabela53[[#This Row],[dif_xp_H_A]]&lt;=0.354,1,IF(Tabela53[[#This Row],[dif_xp_H_A]]&gt;=0.499,1,0)))</f>
        <v>0</v>
      </c>
      <c r="AL490" s="29">
        <f>IF(AND(Tabela53[[#This Row],[Método_3]]=1,Tabela53[[#This Row],[Pontos_H_HT]]=3),(Tabela53[[#This Row],[HT_Odds_H]]-1),IF(AND(Tabela53[[#This Row],[Método_3]]=1,Tabela53[[#This Row],[Pontos_H_HT]]&lt;&gt;3),(-1),0))</f>
        <v>4</v>
      </c>
      <c r="AM490" s="29">
        <f>IF(AND(Tabela53[[#This Row],[dif_xp_H_A]]&gt;0.354,(Tabela53[[#This Row],[dif_xp_H_A]]&lt;0.499)),1,0)</f>
        <v>1</v>
      </c>
    </row>
    <row r="491" spans="1:39" x14ac:dyDescent="0.3">
      <c r="A491" s="25">
        <v>360</v>
      </c>
      <c r="B491" s="26">
        <v>1588934</v>
      </c>
      <c r="C491" s="13" t="s">
        <v>14</v>
      </c>
      <c r="D491" s="13" t="s">
        <v>56</v>
      </c>
      <c r="E491" s="27">
        <v>44872.833333333343</v>
      </c>
      <c r="F491" s="13">
        <v>36</v>
      </c>
      <c r="G491" s="13" t="s">
        <v>22</v>
      </c>
      <c r="H491" s="13" t="s">
        <v>18</v>
      </c>
      <c r="I491" s="13" t="str">
        <f>IF(Tabela53[[#This Row],[HT_Goals_A]]&lt;Tabela53[[#This Row],[HT_Goals_H]],"H",IF(Tabela53[[#This Row],[HT_Goals_A]]=Tabela53[[#This Row],[HT_Goals_H]],"D","A"))</f>
        <v>D</v>
      </c>
      <c r="J491" s="13">
        <v>0</v>
      </c>
      <c r="K491" s="13">
        <v>0</v>
      </c>
      <c r="L491" s="13">
        <v>0</v>
      </c>
      <c r="M491" s="13">
        <v>2.04</v>
      </c>
      <c r="N491" s="13">
        <v>2.23</v>
      </c>
      <c r="O491" s="13">
        <v>7</v>
      </c>
      <c r="P491" s="4">
        <f>((1/'Método 3'!$M491)+(1/'Método 3'!$N491)+(1/'Método 3'!$O491)-1)</f>
        <v>8.1483714562057941E-2</v>
      </c>
      <c r="Q491" s="4">
        <f>'Método 3'!$M491*(1+'Método 3'!$P491)</f>
        <v>2.2062267777065983</v>
      </c>
      <c r="R491" s="4">
        <f>'Método 3'!$N491*(1+'Método 3'!$P491)</f>
        <v>2.4117086834733894</v>
      </c>
      <c r="S491" s="4">
        <f>'Método 3'!$O491*(1+'Método 3'!$P491)</f>
        <v>7.5703860019344056</v>
      </c>
      <c r="T491" s="4">
        <f>IF('Método 3'!$J491&gt;'Método 3'!$K491,3,IF('Método 3'!$K491='Método 3'!$J491,1,0))</f>
        <v>1</v>
      </c>
      <c r="U491" s="4">
        <f>IF('Método 3'!$J491&lt;'Método 3'!$K491,3,IF('Método 3'!$K491='Método 3'!$J491,1,0))</f>
        <v>1</v>
      </c>
      <c r="V491" s="4">
        <f>(1/'Método 3'!$Q491)*3+(1/'Método 3'!$R491)*1</f>
        <v>1.7744314618225743</v>
      </c>
      <c r="W491" s="4">
        <f>(1/'Método 3'!$S491)*3+(1/'Método 3'!$R491)*1</f>
        <v>0.81092476015703041</v>
      </c>
      <c r="X491" s="4">
        <f>COUNTIF($G$1:G490,G491)+1</f>
        <v>24</v>
      </c>
      <c r="Y491" s="4">
        <f>COUNTIF($H$1:H490,H491)+1</f>
        <v>24</v>
      </c>
      <c r="Z491" s="2">
        <f>IFERROR(AVERAGEIFS($T$1:T490,$G$1:G490,G491,$X$1:X490,"&gt;="&amp;(X491-5)),"")</f>
        <v>1.8</v>
      </c>
      <c r="AA491" s="2">
        <f>IFERROR(AVERAGEIFS($U$1:U490,$H$1:H490,H491,$Y$1:Y490,"&gt;="&amp;(Y491-5)),"")</f>
        <v>1.6</v>
      </c>
      <c r="AB491" s="2">
        <f>IFERROR(AVERAGEIFS($V$1:V490,$J$1:J490,J491,$Z$1:Z490,"&gt;="&amp;(Z491-5)),"")</f>
        <v>1.4023106575367574</v>
      </c>
      <c r="AC491" s="2">
        <f>IFERROR(AVERAGEIFS($W$1:W490,$K$1:K490,K491,$AA$1:AA490,"&gt;="&amp;(AA491-5)),"")</f>
        <v>1.096246008334973</v>
      </c>
      <c r="AD491" s="13">
        <f>Tabela53[[#This Row],[md_exPT_H_6]]-Tabela53[[#This Row],[md_exPT_A_6]]</f>
        <v>0.30606464920178444</v>
      </c>
      <c r="AE491" s="14">
        <f>IF(Tabela53[[#This Row],[HT_Goals_H]]&gt;Tabela53[[#This Row],[HT_Goals_A]],Tabela53[[#This Row],[HT_Odds_H]]-1,-1)</f>
        <v>-1</v>
      </c>
      <c r="AF491" s="14">
        <f>IF(Tabela53[[#This Row],[HT_Goals_H]]=Tabela53[[#This Row],[HT_Goals_A]],Tabela53[[#This Row],[HT_Odds_H]]-1,-1)</f>
        <v>1.04</v>
      </c>
      <c r="AG491" s="14">
        <f>IF(Tabela53[[#This Row],[HT_Goals_H]]&lt;Tabela53[[#This Row],[HT_Goals_A]],Tabela53[[#This Row],[HT_Odds_H]]-1,-1)</f>
        <v>-1</v>
      </c>
      <c r="AH49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1" s="13">
        <f>IF(AND(Tabela53[[#This Row],[Odd_real_HHT]]&gt;2.5,Tabela53[[#This Row],[Odd_real_HHT]]&lt;3.3,Tabela53[[#This Row],[xpPT_H_HT]]&gt;1.39,Tabela53[[#This Row],[xpPT_H_HT]]&lt;1.59),1,0)</f>
        <v>0</v>
      </c>
      <c r="AJ491" s="28">
        <f>IF(AND(Tabela53[[#This Row],[Método_2]]=1,Tabela53[[#This Row],[Pontos_H_HT]]=1),(Tabela53[[#This Row],[HT_Odds_D]]-1),IF(AND(Tabela53[[#This Row],[Método_2]]=1,Tabela53[[#This Row],[Pontos_H_HT]]&lt;&gt;1),(-1),0))</f>
        <v>1.23</v>
      </c>
      <c r="AK491" s="28">
        <f>IF(Tabela53[[#This Row],[Método 1]]=1,0,IF(Tabela53[[#This Row],[dif_xp_H_A]]&lt;=0.354,1,IF(Tabela53[[#This Row],[dif_xp_H_A]]&gt;=0.499,1,0)))</f>
        <v>1</v>
      </c>
      <c r="AL49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1" s="29">
        <f>IF(AND(Tabela53[[#This Row],[dif_xp_H_A]]&gt;0.354,(Tabela53[[#This Row],[dif_xp_H_A]]&lt;0.499)),1,0)</f>
        <v>0</v>
      </c>
    </row>
    <row r="492" spans="1:39" x14ac:dyDescent="0.3">
      <c r="A492" s="25">
        <v>361</v>
      </c>
      <c r="B492" s="26">
        <v>1588946</v>
      </c>
      <c r="C492" s="13" t="s">
        <v>14</v>
      </c>
      <c r="D492" s="13" t="s">
        <v>56</v>
      </c>
      <c r="E492" s="27">
        <v>44873.895833333343</v>
      </c>
      <c r="F492" s="13">
        <v>37</v>
      </c>
      <c r="G492" s="13" t="s">
        <v>28</v>
      </c>
      <c r="H492" s="13" t="s">
        <v>30</v>
      </c>
      <c r="I492" s="13" t="str">
        <f>IF(Tabela53[[#This Row],[HT_Goals_A]]&lt;Tabela53[[#This Row],[HT_Goals_H]],"H",IF(Tabela53[[#This Row],[HT_Goals_A]]=Tabela53[[#This Row],[HT_Goals_H]],"D","A"))</f>
        <v>A</v>
      </c>
      <c r="J492" s="13">
        <v>0</v>
      </c>
      <c r="K492" s="13">
        <v>1</v>
      </c>
      <c r="L492" s="13">
        <v>1</v>
      </c>
      <c r="M492" s="13">
        <v>2.75</v>
      </c>
      <c r="N492" s="13">
        <v>2.0499999999999998</v>
      </c>
      <c r="O492" s="13">
        <v>3.9</v>
      </c>
      <c r="P492" s="4">
        <f>((1/'Método 3'!$M492)+(1/'Método 3'!$N492)+(1/'Método 3'!$O492)-1)</f>
        <v>0.10785149809540062</v>
      </c>
      <c r="Q492" s="4">
        <f>'Método 3'!$M492*(1+'Método 3'!$P492)</f>
        <v>3.0465916197623519</v>
      </c>
      <c r="R492" s="4">
        <f>'Método 3'!$N492*(1+'Método 3'!$P492)</f>
        <v>2.2710955710955711</v>
      </c>
      <c r="S492" s="4">
        <f>'Método 3'!$O492*(1+'Método 3'!$P492)</f>
        <v>4.3206208425720627</v>
      </c>
      <c r="T492" s="4">
        <f>IF('Método 3'!$J492&gt;'Método 3'!$K492,3,IF('Método 3'!$K492='Método 3'!$J492,1,0))</f>
        <v>0</v>
      </c>
      <c r="U492" s="4">
        <f>IF('Método 3'!$J492&lt;'Método 3'!$K492,3,IF('Método 3'!$K492='Método 3'!$J492,1,0))</f>
        <v>3</v>
      </c>
      <c r="V492" s="4">
        <f>(1/'Método 3'!$Q492)*3+(1/'Método 3'!$R492)*1</f>
        <v>1.4250230935030277</v>
      </c>
      <c r="W492" s="4">
        <f>(1/'Método 3'!$S492)*3+(1/'Método 3'!$R492)*1</f>
        <v>1.134660782099969</v>
      </c>
      <c r="X492" s="4">
        <f>COUNTIF($G$1:G491,G492)+1</f>
        <v>26</v>
      </c>
      <c r="Y492" s="4">
        <f>COUNTIF($H$1:H491,H492)+1</f>
        <v>26</v>
      </c>
      <c r="Z492" s="2">
        <f>IFERROR(AVERAGEIFS($T$1:T491,$G$1:G491,G492,$X$1:X491,"&gt;="&amp;(X492-5)),"")</f>
        <v>2.6</v>
      </c>
      <c r="AA492" s="2">
        <f>IFERROR(AVERAGEIFS($U$1:U491,$H$1:H491,H492,$Y$1:Y491,"&gt;="&amp;(Y492-5)),"")</f>
        <v>1.2</v>
      </c>
      <c r="AB492" s="2">
        <f>IFERROR(AVERAGEIFS($V$1:V491,$J$1:J491,J492,$Z$1:Z491,"&gt;="&amp;(Z492-5)),"")</f>
        <v>1.4039427663274848</v>
      </c>
      <c r="AC492" s="2">
        <f>IFERROR(AVERAGEIFS($W$1:W491,$K$1:K491,K492,$AA$1:AA491,"&gt;="&amp;(AA492-5)),"")</f>
        <v>1.1320764406643768</v>
      </c>
      <c r="AD492" s="13">
        <f>Tabela53[[#This Row],[md_exPT_H_6]]-Tabela53[[#This Row],[md_exPT_A_6]]</f>
        <v>0.27186632566310798</v>
      </c>
      <c r="AE492" s="14">
        <f>IF(Tabela53[[#This Row],[HT_Goals_H]]&gt;Tabela53[[#This Row],[HT_Goals_A]],Tabela53[[#This Row],[HT_Odds_H]]-1,-1)</f>
        <v>-1</v>
      </c>
      <c r="AF492" s="14">
        <f>IF(Tabela53[[#This Row],[HT_Goals_H]]=Tabela53[[#This Row],[HT_Goals_A]],Tabela53[[#This Row],[HT_Odds_H]]-1,-1)</f>
        <v>-1</v>
      </c>
      <c r="AG492" s="14">
        <f>IF(Tabela53[[#This Row],[HT_Goals_H]]&lt;Tabela53[[#This Row],[HT_Goals_A]],Tabela53[[#This Row],[HT_Odds_H]]-1,-1)</f>
        <v>1.75</v>
      </c>
      <c r="AH492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492" s="13">
        <f>IF(AND(Tabela53[[#This Row],[Odd_real_HHT]]&gt;2.5,Tabela53[[#This Row],[Odd_real_HHT]]&lt;3.3,Tabela53[[#This Row],[xpPT_H_HT]]&gt;1.39,Tabela53[[#This Row],[xpPT_H_HT]]&lt;1.59),1,0)</f>
        <v>1</v>
      </c>
      <c r="AJ492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2" s="28">
        <f>IF(Tabela53[[#This Row],[Método 1]]=1,0,IF(Tabela53[[#This Row],[dif_xp_H_A]]&lt;=0.354,1,IF(Tabela53[[#This Row],[dif_xp_H_A]]&gt;=0.499,1,0)))</f>
        <v>0</v>
      </c>
      <c r="AL49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2" s="29">
        <f>IF(AND(Tabela53[[#This Row],[dif_xp_H_A]]&gt;0.354,(Tabela53[[#This Row],[dif_xp_H_A]]&lt;0.499)),1,0)</f>
        <v>0</v>
      </c>
    </row>
    <row r="493" spans="1:39" x14ac:dyDescent="0.3">
      <c r="A493" s="25">
        <v>362</v>
      </c>
      <c r="B493" s="26">
        <v>1588953</v>
      </c>
      <c r="C493" s="13" t="s">
        <v>14</v>
      </c>
      <c r="D493" s="13" t="s">
        <v>56</v>
      </c>
      <c r="E493" s="27">
        <v>44874.791666666657</v>
      </c>
      <c r="F493" s="13">
        <v>37</v>
      </c>
      <c r="G493" s="13" t="s">
        <v>33</v>
      </c>
      <c r="H493" s="13" t="s">
        <v>24</v>
      </c>
      <c r="I493" s="13" t="str">
        <f>IF(Tabela53[[#This Row],[HT_Goals_A]]&lt;Tabela53[[#This Row],[HT_Goals_H]],"H",IF(Tabela53[[#This Row],[HT_Goals_A]]=Tabela53[[#This Row],[HT_Goals_H]],"D","A"))</f>
        <v>H</v>
      </c>
      <c r="J493" s="13">
        <v>2</v>
      </c>
      <c r="K493" s="13">
        <v>1</v>
      </c>
      <c r="L493" s="13">
        <v>3</v>
      </c>
      <c r="M493" s="13">
        <v>3.6</v>
      </c>
      <c r="N493" s="13">
        <v>1.95</v>
      </c>
      <c r="O493" s="13">
        <v>3.4</v>
      </c>
      <c r="P493" s="4">
        <f>((1/'Método 3'!$M493)+(1/'Método 3'!$N493)+(1/'Método 3'!$O493)-1)</f>
        <v>8.4715937657114271E-2</v>
      </c>
      <c r="Q493" s="4">
        <f>'Método 3'!$M493*(1+'Método 3'!$P493)</f>
        <v>3.9049773755656116</v>
      </c>
      <c r="R493" s="4">
        <f>'Método 3'!$N493*(1+'Método 3'!$P493)</f>
        <v>2.1151960784313726</v>
      </c>
      <c r="S493" s="4">
        <f>'Método 3'!$O493*(1+'Método 3'!$P493)</f>
        <v>3.6880341880341883</v>
      </c>
      <c r="T493" s="4">
        <f>IF('Método 3'!$J493&gt;'Método 3'!$K493,3,IF('Método 3'!$K493='Método 3'!$J493,1,0))</f>
        <v>3</v>
      </c>
      <c r="U493" s="4">
        <f>IF('Método 3'!$J493&lt;'Método 3'!$K493,3,IF('Método 3'!$K493='Método 3'!$J493,1,0))</f>
        <v>0</v>
      </c>
      <c r="V493" s="4">
        <f>(1/'Método 3'!$Q493)*3+(1/'Método 3'!$R493)*1</f>
        <v>1.2410196987253763</v>
      </c>
      <c r="W493" s="4">
        <f>(1/'Método 3'!$S493)*3+(1/'Método 3'!$R493)*1</f>
        <v>1.2862108922363846</v>
      </c>
      <c r="X493" s="4">
        <f>COUNTIF($G$1:G492,G493)+1</f>
        <v>25</v>
      </c>
      <c r="Y493" s="4">
        <f>COUNTIF($H$1:H492,H493)+1</f>
        <v>26</v>
      </c>
      <c r="Z493" s="2">
        <f>IFERROR(AVERAGEIFS($T$1:T492,$G$1:G492,G493,$X$1:X492,"&gt;="&amp;(X493-5)),"")</f>
        <v>2.2000000000000002</v>
      </c>
      <c r="AA493" s="2">
        <f>IFERROR(AVERAGEIFS($U$1:U492,$H$1:H492,H493,$Y$1:Y492,"&gt;="&amp;(Y493-5)),"")</f>
        <v>1.8</v>
      </c>
      <c r="AB493" s="2">
        <f>IFERROR(AVERAGEIFS($V$1:V492,$J$1:J492,J493,$Z$1:Z492,"&gt;="&amp;(Z493-5)),"")</f>
        <v>1.558430415296757</v>
      </c>
      <c r="AC493" s="2">
        <f>IFERROR(AVERAGEIFS($W$1:W492,$K$1:K492,K493,$AA$1:AA492,"&gt;="&amp;(AA493-5)),"")</f>
        <v>1.1320947693270407</v>
      </c>
      <c r="AD493" s="13">
        <f>Tabela53[[#This Row],[md_exPT_H_6]]-Tabela53[[#This Row],[md_exPT_A_6]]</f>
        <v>0.42633564596971629</v>
      </c>
      <c r="AE493" s="14">
        <f>IF(Tabela53[[#This Row],[HT_Goals_H]]&gt;Tabela53[[#This Row],[HT_Goals_A]],Tabela53[[#This Row],[HT_Odds_H]]-1,-1)</f>
        <v>2.6</v>
      </c>
      <c r="AF493" s="14">
        <f>IF(Tabela53[[#This Row],[HT_Goals_H]]=Tabela53[[#This Row],[HT_Goals_A]],Tabela53[[#This Row],[HT_Odds_H]]-1,-1)</f>
        <v>-1</v>
      </c>
      <c r="AG493" s="14">
        <f>IF(Tabela53[[#This Row],[HT_Goals_H]]&lt;Tabela53[[#This Row],[HT_Goals_A]],Tabela53[[#This Row],[HT_Odds_H]]-1,-1)</f>
        <v>-1</v>
      </c>
      <c r="AH493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3" s="13">
        <f>IF(AND(Tabela53[[#This Row],[Odd_real_HHT]]&gt;2.5,Tabela53[[#This Row],[Odd_real_HHT]]&lt;3.3,Tabela53[[#This Row],[xpPT_H_HT]]&gt;1.39,Tabela53[[#This Row],[xpPT_H_HT]]&lt;1.59),1,0)</f>
        <v>0</v>
      </c>
      <c r="AJ49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3" s="28">
        <f>IF(Tabela53[[#This Row],[Método 1]]=1,0,IF(Tabela53[[#This Row],[dif_xp_H_A]]&lt;=0.354,1,IF(Tabela53[[#This Row],[dif_xp_H_A]]&gt;=0.499,1,0)))</f>
        <v>0</v>
      </c>
      <c r="AL493" s="29">
        <f>IF(AND(Tabela53[[#This Row],[Método_3]]=1,Tabela53[[#This Row],[Pontos_H_HT]]=3),(Tabela53[[#This Row],[HT_Odds_H]]-1),IF(AND(Tabela53[[#This Row],[Método_3]]=1,Tabela53[[#This Row],[Pontos_H_HT]]&lt;&gt;3),(-1),0))</f>
        <v>2.6</v>
      </c>
      <c r="AM493" s="29">
        <f>IF(AND(Tabela53[[#This Row],[dif_xp_H_A]]&gt;0.354,(Tabela53[[#This Row],[dif_xp_H_A]]&lt;0.499)),1,0)</f>
        <v>1</v>
      </c>
    </row>
    <row r="494" spans="1:39" x14ac:dyDescent="0.3">
      <c r="A494" s="25">
        <v>363</v>
      </c>
      <c r="B494" s="26">
        <v>1588952</v>
      </c>
      <c r="C494" s="13" t="s">
        <v>14</v>
      </c>
      <c r="D494" s="13" t="s">
        <v>56</v>
      </c>
      <c r="E494" s="27">
        <v>44874.791666666657</v>
      </c>
      <c r="F494" s="13">
        <v>37</v>
      </c>
      <c r="G494" s="13" t="s">
        <v>59</v>
      </c>
      <c r="H494" s="13" t="s">
        <v>58</v>
      </c>
      <c r="I494" s="13" t="str">
        <f>IF(Tabela53[[#This Row],[HT_Goals_A]]&lt;Tabela53[[#This Row],[HT_Goals_H]],"H",IF(Tabela53[[#This Row],[HT_Goals_A]]=Tabela53[[#This Row],[HT_Goals_H]],"D","A"))</f>
        <v>D</v>
      </c>
      <c r="J494" s="13">
        <v>0</v>
      </c>
      <c r="K494" s="13">
        <v>0</v>
      </c>
      <c r="L494" s="13">
        <v>0</v>
      </c>
      <c r="M494" s="13">
        <v>4.5</v>
      </c>
      <c r="N494" s="13">
        <v>2.1</v>
      </c>
      <c r="O494" s="13">
        <v>2.63</v>
      </c>
      <c r="P494" s="4">
        <f>((1/'Método 3'!$M494)+(1/'Método 3'!$N494)+(1/'Método 3'!$O494)-1)</f>
        <v>7.8640835294827571E-2</v>
      </c>
      <c r="Q494" s="4">
        <f>'Método 3'!$M494*(1+'Método 3'!$P494)</f>
        <v>4.8538837588267238</v>
      </c>
      <c r="R494" s="4">
        <f>'Método 3'!$N494*(1+'Método 3'!$P494)</f>
        <v>2.2651457541191382</v>
      </c>
      <c r="S494" s="4">
        <f>'Método 3'!$O494*(1+'Método 3'!$P494)</f>
        <v>2.8368253968253963</v>
      </c>
      <c r="T494" s="4">
        <f>IF('Método 3'!$J494&gt;'Método 3'!$K494,3,IF('Método 3'!$K494='Método 3'!$J494,1,0))</f>
        <v>1</v>
      </c>
      <c r="U494" s="4">
        <f>IF('Método 3'!$J494&lt;'Método 3'!$K494,3,IF('Método 3'!$K494='Método 3'!$J494,1,0))</f>
        <v>1</v>
      </c>
      <c r="V494" s="4">
        <f>(1/'Método 3'!$Q494)*3+(1/'Método 3'!$R494)*1</f>
        <v>1.0595344673231872</v>
      </c>
      <c r="W494" s="4">
        <f>(1/'Método 3'!$S494)*3+(1/'Método 3'!$R494)*1</f>
        <v>1.4989928379588184</v>
      </c>
      <c r="X494" s="4">
        <f>COUNTIF($G$1:G493,G494)+1</f>
        <v>19</v>
      </c>
      <c r="Y494" s="4">
        <f>COUNTIF($H$1:H493,H494)+1</f>
        <v>19</v>
      </c>
      <c r="Z494" s="2">
        <f>IFERROR(AVERAGEIFS($T$1:T493,$G$1:G493,G494,$X$1:X493,"&gt;="&amp;(X494-5)),"")</f>
        <v>1</v>
      </c>
      <c r="AA494" s="2">
        <f>IFERROR(AVERAGEIFS($U$1:U493,$H$1:H493,H494,$Y$1:Y493,"&gt;="&amp;(Y494-5)),"")</f>
        <v>1</v>
      </c>
      <c r="AB494" s="2">
        <f>IFERROR(AVERAGEIFS($V$1:V493,$J$1:J493,J494,$Z$1:Z493,"&gt;="&amp;(Z494-5)),"")</f>
        <v>1.4040348201579456</v>
      </c>
      <c r="AC494" s="2">
        <f>IFERROR(AVERAGEIFS($W$1:W493,$K$1:K493,K494,$AA$1:AA493,"&gt;="&amp;(AA494-5)),"")</f>
        <v>1.0952853307316801</v>
      </c>
      <c r="AD494" s="13">
        <f>Tabela53[[#This Row],[md_exPT_H_6]]-Tabela53[[#This Row],[md_exPT_A_6]]</f>
        <v>0.30874948942626546</v>
      </c>
      <c r="AE494" s="14">
        <f>IF(Tabela53[[#This Row],[HT_Goals_H]]&gt;Tabela53[[#This Row],[HT_Goals_A]],Tabela53[[#This Row],[HT_Odds_H]]-1,-1)</f>
        <v>-1</v>
      </c>
      <c r="AF494" s="14">
        <f>IF(Tabela53[[#This Row],[HT_Goals_H]]=Tabela53[[#This Row],[HT_Goals_A]],Tabela53[[#This Row],[HT_Odds_H]]-1,-1)</f>
        <v>3.5</v>
      </c>
      <c r="AG494" s="14">
        <f>IF(Tabela53[[#This Row],[HT_Goals_H]]&lt;Tabela53[[#This Row],[HT_Goals_A]],Tabela53[[#This Row],[HT_Odds_H]]-1,-1)</f>
        <v>-1</v>
      </c>
      <c r="AH49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4" s="13">
        <f>IF(AND(Tabela53[[#This Row],[Odd_real_HHT]]&gt;2.5,Tabela53[[#This Row],[Odd_real_HHT]]&lt;3.3,Tabela53[[#This Row],[xpPT_H_HT]]&gt;1.39,Tabela53[[#This Row],[xpPT_H_HT]]&lt;1.59),1,0)</f>
        <v>0</v>
      </c>
      <c r="AJ494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94" s="28">
        <f>IF(Tabela53[[#This Row],[Método 1]]=1,0,IF(Tabela53[[#This Row],[dif_xp_H_A]]&lt;=0.354,1,IF(Tabela53[[#This Row],[dif_xp_H_A]]&gt;=0.499,1,0)))</f>
        <v>1</v>
      </c>
      <c r="AL49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4" s="29">
        <f>IF(AND(Tabela53[[#This Row],[dif_xp_H_A]]&gt;0.354,(Tabela53[[#This Row],[dif_xp_H_A]]&lt;0.499)),1,0)</f>
        <v>0</v>
      </c>
    </row>
    <row r="495" spans="1:39" x14ac:dyDescent="0.3">
      <c r="A495" s="25">
        <v>364</v>
      </c>
      <c r="B495" s="26">
        <v>1588945</v>
      </c>
      <c r="C495" s="13" t="s">
        <v>14</v>
      </c>
      <c r="D495" s="13" t="s">
        <v>56</v>
      </c>
      <c r="E495" s="27">
        <v>44874.791666666657</v>
      </c>
      <c r="F495" s="13">
        <v>37</v>
      </c>
      <c r="G495" s="13" t="s">
        <v>26</v>
      </c>
      <c r="H495" s="13" t="s">
        <v>34</v>
      </c>
      <c r="I495" s="13" t="str">
        <f>IF(Tabela53[[#This Row],[HT_Goals_A]]&lt;Tabela53[[#This Row],[HT_Goals_H]],"H",IF(Tabela53[[#This Row],[HT_Goals_A]]=Tabela53[[#This Row],[HT_Goals_H]],"D","A"))</f>
        <v>D</v>
      </c>
      <c r="J495" s="13">
        <v>0</v>
      </c>
      <c r="K495" s="13">
        <v>0</v>
      </c>
      <c r="L495" s="13">
        <v>0</v>
      </c>
      <c r="M495" s="13">
        <v>1.85</v>
      </c>
      <c r="N495" s="13">
        <v>2.2999999999999998</v>
      </c>
      <c r="O495" s="13">
        <v>7</v>
      </c>
      <c r="P495" s="4">
        <f>((1/'Método 3'!$M495)+(1/'Método 3'!$N495)+(1/'Método 3'!$O495)-1)</f>
        <v>0.11818029209333547</v>
      </c>
      <c r="Q495" s="4">
        <f>'Método 3'!$M495*(1+'Método 3'!$P495)</f>
        <v>2.0686335403726708</v>
      </c>
      <c r="R495" s="4">
        <f>'Método 3'!$N495*(1+'Método 3'!$P495)</f>
        <v>2.5718146718146713</v>
      </c>
      <c r="S495" s="4">
        <f>'Método 3'!$O495*(1+'Método 3'!$P495)</f>
        <v>7.8272620446533487</v>
      </c>
      <c r="T495" s="4">
        <f>IF('Método 3'!$J495&gt;'Método 3'!$K495,3,IF('Método 3'!$K495='Método 3'!$J495,1,0))</f>
        <v>1</v>
      </c>
      <c r="U495" s="4">
        <f>IF('Método 3'!$J495&lt;'Método 3'!$K495,3,IF('Método 3'!$K495='Método 3'!$J495,1,0))</f>
        <v>1</v>
      </c>
      <c r="V495" s="4">
        <f>(1/'Método 3'!$Q495)*3+(1/'Método 3'!$R495)*1</f>
        <v>1.8390632037231649</v>
      </c>
      <c r="W495" s="4">
        <f>(1/'Método 3'!$S495)*3+(1/'Método 3'!$R495)*1</f>
        <v>0.77210629034679479</v>
      </c>
      <c r="X495" s="4">
        <f>COUNTIF($G$1:G494,G495)+1</f>
        <v>25</v>
      </c>
      <c r="Y495" s="4">
        <f>COUNTIF($H$1:H494,H495)+1</f>
        <v>26</v>
      </c>
      <c r="Z495" s="2">
        <f>IFERROR(AVERAGEIFS($T$1:T494,$G$1:G494,G495,$X$1:X494,"&gt;="&amp;(X495-5)),"")</f>
        <v>1.2</v>
      </c>
      <c r="AA495" s="2">
        <f>IFERROR(AVERAGEIFS($U$1:U494,$H$1:H494,H495,$Y$1:Y494,"&gt;="&amp;(Y495-5)),"")</f>
        <v>1</v>
      </c>
      <c r="AB495" s="2">
        <f>IFERROR(AVERAGEIFS($V$1:V494,$J$1:J494,J495,$Z$1:Z494,"&gt;="&amp;(Z495-5)),"")</f>
        <v>1.4025369925369249</v>
      </c>
      <c r="AC495" s="2">
        <f>IFERROR(AVERAGEIFS($W$1:W494,$K$1:K494,K495,$AA$1:AA494,"&gt;="&amp;(AA495-5)),"")</f>
        <v>1.0966400539102947</v>
      </c>
      <c r="AD495" s="13">
        <f>Tabela53[[#This Row],[md_exPT_H_6]]-Tabela53[[#This Row],[md_exPT_A_6]]</f>
        <v>0.30589693862663014</v>
      </c>
      <c r="AE495" s="14">
        <f>IF(Tabela53[[#This Row],[HT_Goals_H]]&gt;Tabela53[[#This Row],[HT_Goals_A]],Tabela53[[#This Row],[HT_Odds_H]]-1,-1)</f>
        <v>-1</v>
      </c>
      <c r="AF495" s="14">
        <f>IF(Tabela53[[#This Row],[HT_Goals_H]]=Tabela53[[#This Row],[HT_Goals_A]],Tabela53[[#This Row],[HT_Odds_H]]-1,-1)</f>
        <v>0.85000000000000009</v>
      </c>
      <c r="AG495" s="14">
        <f>IF(Tabela53[[#This Row],[HT_Goals_H]]&lt;Tabela53[[#This Row],[HT_Goals_A]],Tabela53[[#This Row],[HT_Odds_H]]-1,-1)</f>
        <v>-1</v>
      </c>
      <c r="AH49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5" s="13">
        <f>IF(AND(Tabela53[[#This Row],[Odd_real_HHT]]&gt;2.5,Tabela53[[#This Row],[Odd_real_HHT]]&lt;3.3,Tabela53[[#This Row],[xpPT_H_HT]]&gt;1.39,Tabela53[[#This Row],[xpPT_H_HT]]&lt;1.59),1,0)</f>
        <v>0</v>
      </c>
      <c r="AJ495" s="28">
        <f>IF(AND(Tabela53[[#This Row],[Método_2]]=1,Tabela53[[#This Row],[Pontos_H_HT]]=1),(Tabela53[[#This Row],[HT_Odds_D]]-1),IF(AND(Tabela53[[#This Row],[Método_2]]=1,Tabela53[[#This Row],[Pontos_H_HT]]&lt;&gt;1),(-1),0))</f>
        <v>1.2999999999999998</v>
      </c>
      <c r="AK495" s="28">
        <f>IF(Tabela53[[#This Row],[Método 1]]=1,0,IF(Tabela53[[#This Row],[dif_xp_H_A]]&lt;=0.354,1,IF(Tabela53[[#This Row],[dif_xp_H_A]]&gt;=0.499,1,0)))</f>
        <v>1</v>
      </c>
      <c r="AL49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5" s="29">
        <f>IF(AND(Tabela53[[#This Row],[dif_xp_H_A]]&gt;0.354,(Tabela53[[#This Row],[dif_xp_H_A]]&lt;0.499)),1,0)</f>
        <v>0</v>
      </c>
    </row>
    <row r="496" spans="1:39" x14ac:dyDescent="0.3">
      <c r="A496" s="25">
        <v>365</v>
      </c>
      <c r="B496" s="26">
        <v>1588950</v>
      </c>
      <c r="C496" s="13" t="s">
        <v>14</v>
      </c>
      <c r="D496" s="13" t="s">
        <v>56</v>
      </c>
      <c r="E496" s="27">
        <v>44874.854166666657</v>
      </c>
      <c r="F496" s="13">
        <v>37</v>
      </c>
      <c r="G496" s="13" t="s">
        <v>21</v>
      </c>
      <c r="H496" s="13" t="s">
        <v>19</v>
      </c>
      <c r="I496" s="13" t="str">
        <f>IF(Tabela53[[#This Row],[HT_Goals_A]]&lt;Tabela53[[#This Row],[HT_Goals_H]],"H",IF(Tabela53[[#This Row],[HT_Goals_A]]=Tabela53[[#This Row],[HT_Goals_H]],"D","A"))</f>
        <v>H</v>
      </c>
      <c r="J496" s="13">
        <v>4</v>
      </c>
      <c r="K496" s="13">
        <v>0</v>
      </c>
      <c r="L496" s="13">
        <v>4</v>
      </c>
      <c r="M496" s="13">
        <v>2.5</v>
      </c>
      <c r="N496" s="13">
        <v>2.1</v>
      </c>
      <c r="O496" s="13">
        <v>4.75</v>
      </c>
      <c r="P496" s="4">
        <f>((1/'Método 3'!$M496)+(1/'Método 3'!$N496)+(1/'Método 3'!$O496)-1)</f>
        <v>8.6716791979949859E-2</v>
      </c>
      <c r="Q496" s="4">
        <f>'Método 3'!$M496*(1+'Método 3'!$P496)</f>
        <v>2.7167919799498748</v>
      </c>
      <c r="R496" s="4">
        <f>'Método 3'!$N496*(1+'Método 3'!$P496)</f>
        <v>2.2821052631578946</v>
      </c>
      <c r="S496" s="4">
        <f>'Método 3'!$O496*(1+'Método 3'!$P496)</f>
        <v>5.1619047619047622</v>
      </c>
      <c r="T496" s="4">
        <f>IF('Método 3'!$J496&gt;'Método 3'!$K496,3,IF('Método 3'!$K496='Método 3'!$J496,1,0))</f>
        <v>3</v>
      </c>
      <c r="U496" s="4">
        <f>IF('Método 3'!$J496&lt;'Método 3'!$K496,3,IF('Método 3'!$K496='Método 3'!$J496,1,0))</f>
        <v>0</v>
      </c>
      <c r="V496" s="4">
        <f>(1/'Método 3'!$Q496)*3+(1/'Método 3'!$R496)*1</f>
        <v>1.5424354243542435</v>
      </c>
      <c r="W496" s="4">
        <f>(1/'Método 3'!$S496)*3+(1/'Método 3'!$R496)*1</f>
        <v>1.0193726937269374</v>
      </c>
      <c r="X496" s="4">
        <f>COUNTIF($G$1:G495,G496)+1</f>
        <v>25</v>
      </c>
      <c r="Y496" s="4">
        <f>COUNTIF($H$1:H495,H496)+1</f>
        <v>25</v>
      </c>
      <c r="Z496" s="2">
        <f>IFERROR(AVERAGEIFS($T$1:T495,$G$1:G495,G496,$X$1:X495,"&gt;="&amp;(X496-5)),"")</f>
        <v>1</v>
      </c>
      <c r="AA496" s="2">
        <f>IFERROR(AVERAGEIFS($U$1:U495,$H$1:H495,H496,$Y$1:Y495,"&gt;="&amp;(Y496-5)),"")</f>
        <v>0.6</v>
      </c>
      <c r="AB496" s="2">
        <f>IFERROR(AVERAGEIFS($V$1:V495,$J$1:J495,J496,$Z$1:Z495,"&gt;="&amp;(Z496-5)),"")</f>
        <v>1.81084108150951</v>
      </c>
      <c r="AC496" s="2">
        <f>IFERROR(AVERAGEIFS($W$1:W495,$K$1:K495,K496,$AA$1:AA495,"&gt;="&amp;(AA496-5)),"")</f>
        <v>1.0955546567077414</v>
      </c>
      <c r="AD496" s="13">
        <f>Tabela53[[#This Row],[md_exPT_H_6]]-Tabela53[[#This Row],[md_exPT_A_6]]</f>
        <v>0.71528642480176852</v>
      </c>
      <c r="AE496" s="14">
        <f>IF(Tabela53[[#This Row],[HT_Goals_H]]&gt;Tabela53[[#This Row],[HT_Goals_A]],Tabela53[[#This Row],[HT_Odds_H]]-1,-1)</f>
        <v>1.5</v>
      </c>
      <c r="AF496" s="14">
        <f>IF(Tabela53[[#This Row],[HT_Goals_H]]=Tabela53[[#This Row],[HT_Goals_A]],Tabela53[[#This Row],[HT_Odds_H]]-1,-1)</f>
        <v>-1</v>
      </c>
      <c r="AG496" s="14">
        <f>IF(Tabela53[[#This Row],[HT_Goals_H]]&lt;Tabela53[[#This Row],[HT_Goals_A]],Tabela53[[#This Row],[HT_Odds_H]]-1,-1)</f>
        <v>-1</v>
      </c>
      <c r="AH496" s="20">
        <f>IF(AND(Tabela53[[#This Row],[Método 1]]=1,Tabela53[[#This Row],[Pontos_H_HT]]=3),(Tabela53[[#This Row],[HT_Odds_H]]-1),IF(AND(Tabela53[[#This Row],[Método 1]]=1,Tabela53[[#This Row],[Pontos_H_HT]]&lt;&gt;3),(-1),0))</f>
        <v>1.5</v>
      </c>
      <c r="AI496" s="13">
        <f>IF(AND(Tabela53[[#This Row],[Odd_real_HHT]]&gt;2.5,Tabela53[[#This Row],[Odd_real_HHT]]&lt;3.3,Tabela53[[#This Row],[xpPT_H_HT]]&gt;1.39,Tabela53[[#This Row],[xpPT_H_HT]]&lt;1.59),1,0)</f>
        <v>1</v>
      </c>
      <c r="AJ496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6" s="28">
        <f>IF(Tabela53[[#This Row],[Método 1]]=1,0,IF(Tabela53[[#This Row],[dif_xp_H_A]]&lt;=0.354,1,IF(Tabela53[[#This Row],[dif_xp_H_A]]&gt;=0.499,1,0)))</f>
        <v>0</v>
      </c>
      <c r="AL49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6" s="29">
        <f>IF(AND(Tabela53[[#This Row],[dif_xp_H_A]]&gt;0.354,(Tabela53[[#This Row],[dif_xp_H_A]]&lt;0.499)),1,0)</f>
        <v>0</v>
      </c>
    </row>
    <row r="497" spans="1:39" x14ac:dyDescent="0.3">
      <c r="A497" s="25">
        <v>366</v>
      </c>
      <c r="B497" s="26">
        <v>1588951</v>
      </c>
      <c r="C497" s="13" t="s">
        <v>14</v>
      </c>
      <c r="D497" s="13" t="s">
        <v>56</v>
      </c>
      <c r="E497" s="27">
        <v>44874.895833333343</v>
      </c>
      <c r="F497" s="13">
        <v>37</v>
      </c>
      <c r="G497" s="13" t="s">
        <v>57</v>
      </c>
      <c r="H497" s="13" t="s">
        <v>20</v>
      </c>
      <c r="I497" s="13" t="str">
        <f>IF(Tabela53[[#This Row],[HT_Goals_A]]&lt;Tabela53[[#This Row],[HT_Goals_H]],"H",IF(Tabela53[[#This Row],[HT_Goals_A]]=Tabela53[[#This Row],[HT_Goals_H]],"D","A"))</f>
        <v>D</v>
      </c>
      <c r="J497" s="13">
        <v>0</v>
      </c>
      <c r="K497" s="13">
        <v>0</v>
      </c>
      <c r="L497" s="13">
        <v>0</v>
      </c>
      <c r="M497" s="13">
        <v>3</v>
      </c>
      <c r="N497" s="13">
        <v>2.1</v>
      </c>
      <c r="O497" s="13">
        <v>3.75</v>
      </c>
      <c r="P497" s="4">
        <f>((1/'Método 3'!$M497)+(1/'Método 3'!$N497)+(1/'Método 3'!$O497)-1)</f>
        <v>7.6190476190476142E-2</v>
      </c>
      <c r="Q497" s="4">
        <f>'Método 3'!$M497*(1+'Método 3'!$P497)</f>
        <v>3.2285714285714286</v>
      </c>
      <c r="R497" s="4">
        <f>'Método 3'!$N497*(1+'Método 3'!$P497)</f>
        <v>2.2599999999999998</v>
      </c>
      <c r="S497" s="4">
        <f>'Método 3'!$O497*(1+'Método 3'!$P497)</f>
        <v>4.0357142857142856</v>
      </c>
      <c r="T497" s="4">
        <f>IF('Método 3'!$J497&gt;'Método 3'!$K497,3,IF('Método 3'!$K497='Método 3'!$J497,1,0))</f>
        <v>1</v>
      </c>
      <c r="U497" s="4">
        <f>IF('Método 3'!$J497&lt;'Método 3'!$K497,3,IF('Método 3'!$K497='Método 3'!$J497,1,0))</f>
        <v>1</v>
      </c>
      <c r="V497" s="4">
        <f>(1/'Método 3'!$Q497)*3+(1/'Método 3'!$R497)*1</f>
        <v>1.3716814159292035</v>
      </c>
      <c r="W497" s="4">
        <f>(1/'Método 3'!$S497)*3+(1/'Método 3'!$R497)*1</f>
        <v>1.1858407079646018</v>
      </c>
      <c r="X497" s="4">
        <f>COUNTIF($G$1:G496,G497)+1</f>
        <v>19</v>
      </c>
      <c r="Y497" s="4">
        <f>COUNTIF($H$1:H496,H497)+1</f>
        <v>25</v>
      </c>
      <c r="Z497" s="2">
        <f>IFERROR(AVERAGEIFS($T$1:T496,$G$1:G496,G497,$X$1:X496,"&gt;="&amp;(X497-5)),"")</f>
        <v>1.4</v>
      </c>
      <c r="AA497" s="2">
        <f>IFERROR(AVERAGEIFS($U$1:U496,$H$1:H496,H497,$Y$1:Y496,"&gt;="&amp;(Y497-5)),"")</f>
        <v>0.2</v>
      </c>
      <c r="AB497" s="2">
        <f>IFERROR(AVERAGEIFS($V$1:V496,$J$1:J496,J497,$Z$1:Z496,"&gt;="&amp;(Z497-5)),"")</f>
        <v>1.404426716394874</v>
      </c>
      <c r="AC497" s="2">
        <f>IFERROR(AVERAGEIFS($W$1:W496,$K$1:K496,K497,$AA$1:AA496,"&gt;="&amp;(AA497-5)),"")</f>
        <v>1.0953007168311388</v>
      </c>
      <c r="AD497" s="13">
        <f>Tabela53[[#This Row],[md_exPT_H_6]]-Tabela53[[#This Row],[md_exPT_A_6]]</f>
        <v>0.30912599956373521</v>
      </c>
      <c r="AE497" s="14">
        <f>IF(Tabela53[[#This Row],[HT_Goals_H]]&gt;Tabela53[[#This Row],[HT_Goals_A]],Tabela53[[#This Row],[HT_Odds_H]]-1,-1)</f>
        <v>-1</v>
      </c>
      <c r="AF497" s="14">
        <f>IF(Tabela53[[#This Row],[HT_Goals_H]]=Tabela53[[#This Row],[HT_Goals_A]],Tabela53[[#This Row],[HT_Odds_H]]-1,-1)</f>
        <v>2</v>
      </c>
      <c r="AG497" s="14">
        <f>IF(Tabela53[[#This Row],[HT_Goals_H]]&lt;Tabela53[[#This Row],[HT_Goals_A]],Tabela53[[#This Row],[HT_Odds_H]]-1,-1)</f>
        <v>-1</v>
      </c>
      <c r="AH49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7" s="13">
        <f>IF(AND(Tabela53[[#This Row],[Odd_real_HHT]]&gt;2.5,Tabela53[[#This Row],[Odd_real_HHT]]&lt;3.3,Tabela53[[#This Row],[xpPT_H_HT]]&gt;1.39,Tabela53[[#This Row],[xpPT_H_HT]]&lt;1.59),1,0)</f>
        <v>0</v>
      </c>
      <c r="AJ497" s="28">
        <f>IF(AND(Tabela53[[#This Row],[Método_2]]=1,Tabela53[[#This Row],[Pontos_H_HT]]=1),(Tabela53[[#This Row],[HT_Odds_D]]-1),IF(AND(Tabela53[[#This Row],[Método_2]]=1,Tabela53[[#This Row],[Pontos_H_HT]]&lt;&gt;1),(-1),0))</f>
        <v>1.1000000000000001</v>
      </c>
      <c r="AK497" s="28">
        <f>IF(Tabela53[[#This Row],[Método 1]]=1,0,IF(Tabela53[[#This Row],[dif_xp_H_A]]&lt;=0.354,1,IF(Tabela53[[#This Row],[dif_xp_H_A]]&gt;=0.499,1,0)))</f>
        <v>1</v>
      </c>
      <c r="AL49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7" s="29">
        <f>IF(AND(Tabela53[[#This Row],[dif_xp_H_A]]&gt;0.354,(Tabela53[[#This Row],[dif_xp_H_A]]&lt;0.499)),1,0)</f>
        <v>0</v>
      </c>
    </row>
    <row r="498" spans="1:39" x14ac:dyDescent="0.3">
      <c r="A498" s="25">
        <v>367</v>
      </c>
      <c r="B498" s="26">
        <v>1588947</v>
      </c>
      <c r="C498" s="13" t="s">
        <v>14</v>
      </c>
      <c r="D498" s="13" t="s">
        <v>56</v>
      </c>
      <c r="E498" s="27">
        <v>44874.895833333343</v>
      </c>
      <c r="F498" s="13">
        <v>37</v>
      </c>
      <c r="G498" s="13" t="s">
        <v>16</v>
      </c>
      <c r="H498" s="13" t="s">
        <v>17</v>
      </c>
      <c r="I498" s="13" t="str">
        <f>IF(Tabela53[[#This Row],[HT_Goals_A]]&lt;Tabela53[[#This Row],[HT_Goals_H]],"H",IF(Tabela53[[#This Row],[HT_Goals_A]]=Tabela53[[#This Row],[HT_Goals_H]],"D","A"))</f>
        <v>D</v>
      </c>
      <c r="J498" s="13">
        <v>1</v>
      </c>
      <c r="K498" s="13">
        <v>1</v>
      </c>
      <c r="L498" s="13">
        <v>2</v>
      </c>
      <c r="M498" s="13">
        <v>1.91</v>
      </c>
      <c r="N498" s="13">
        <v>2.5</v>
      </c>
      <c r="O498" s="13">
        <v>7</v>
      </c>
      <c r="P498" s="4">
        <f>((1/'Método 3'!$M498)+(1/'Método 3'!$N498)+(1/'Método 3'!$O498)-1)</f>
        <v>6.6417352281226583E-2</v>
      </c>
      <c r="Q498" s="4">
        <f>'Método 3'!$M498*(1+'Método 3'!$P498)</f>
        <v>2.0368571428571425</v>
      </c>
      <c r="R498" s="4">
        <f>'Método 3'!$N498*(1+'Método 3'!$P498)</f>
        <v>2.6660433807030666</v>
      </c>
      <c r="S498" s="4">
        <f>'Método 3'!$O498*(1+'Método 3'!$P498)</f>
        <v>7.4649214659685859</v>
      </c>
      <c r="T498" s="4">
        <f>IF('Método 3'!$J498&gt;'Método 3'!$K498,3,IF('Método 3'!$K498='Método 3'!$J498,1,0))</f>
        <v>1</v>
      </c>
      <c r="U498" s="4">
        <f>IF('Método 3'!$J498&lt;'Método 3'!$K498,3,IF('Método 3'!$K498='Método 3'!$J498,1,0))</f>
        <v>1</v>
      </c>
      <c r="V498" s="4">
        <f>(1/'Método 3'!$Q498)*3+(1/'Método 3'!$R498)*1</f>
        <v>1.8479450133258526</v>
      </c>
      <c r="W498" s="4">
        <f>(1/'Método 3'!$S498)*3+(1/'Método 3'!$R498)*1</f>
        <v>0.77696731659419283</v>
      </c>
      <c r="X498" s="4">
        <f>COUNTIF($G$1:G497,G498)+1</f>
        <v>25</v>
      </c>
      <c r="Y498" s="4">
        <f>COUNTIF($H$1:H497,H498)+1</f>
        <v>25</v>
      </c>
      <c r="Z498" s="2">
        <f>IFERROR(AVERAGEIFS($T$1:T497,$G$1:G497,G498,$X$1:X497,"&gt;="&amp;(X498-5)),"")</f>
        <v>2.2000000000000002</v>
      </c>
      <c r="AA498" s="2">
        <f>IFERROR(AVERAGEIFS($U$1:U497,$H$1:H497,H498,$Y$1:Y497,"&gt;="&amp;(Y498-5)),"")</f>
        <v>2</v>
      </c>
      <c r="AB498" s="2">
        <f>IFERROR(AVERAGEIFS($V$1:V497,$J$1:J497,J498,$Z$1:Z497,"&gt;="&amp;(Z498-5)),"")</f>
        <v>1.4545620979877116</v>
      </c>
      <c r="AC498" s="2">
        <f>IFERROR(AVERAGEIFS($W$1:W497,$K$1:K497,K498,$AA$1:AA497,"&gt;="&amp;(AA498-5)),"")</f>
        <v>1.1331800941362613</v>
      </c>
      <c r="AD498" s="13">
        <f>Tabela53[[#This Row],[md_exPT_H_6]]-Tabela53[[#This Row],[md_exPT_A_6]]</f>
        <v>0.32138200385145033</v>
      </c>
      <c r="AE498" s="14">
        <f>IF(Tabela53[[#This Row],[HT_Goals_H]]&gt;Tabela53[[#This Row],[HT_Goals_A]],Tabela53[[#This Row],[HT_Odds_H]]-1,-1)</f>
        <v>-1</v>
      </c>
      <c r="AF498" s="14">
        <f>IF(Tabela53[[#This Row],[HT_Goals_H]]=Tabela53[[#This Row],[HT_Goals_A]],Tabela53[[#This Row],[HT_Odds_H]]-1,-1)</f>
        <v>0.90999999999999992</v>
      </c>
      <c r="AG498" s="14">
        <f>IF(Tabela53[[#This Row],[HT_Goals_H]]&lt;Tabela53[[#This Row],[HT_Goals_A]],Tabela53[[#This Row],[HT_Odds_H]]-1,-1)</f>
        <v>-1</v>
      </c>
      <c r="AH49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8" s="13">
        <f>IF(AND(Tabela53[[#This Row],[Odd_real_HHT]]&gt;2.5,Tabela53[[#This Row],[Odd_real_HHT]]&lt;3.3,Tabela53[[#This Row],[xpPT_H_HT]]&gt;1.39,Tabela53[[#This Row],[xpPT_H_HT]]&lt;1.59),1,0)</f>
        <v>0</v>
      </c>
      <c r="AJ498" s="28">
        <f>IF(AND(Tabela53[[#This Row],[Método_2]]=1,Tabela53[[#This Row],[Pontos_H_HT]]=1),(Tabela53[[#This Row],[HT_Odds_D]]-1),IF(AND(Tabela53[[#This Row],[Método_2]]=1,Tabela53[[#This Row],[Pontos_H_HT]]&lt;&gt;1),(-1),0))</f>
        <v>1.5</v>
      </c>
      <c r="AK498" s="28">
        <f>IF(Tabela53[[#This Row],[Método 1]]=1,0,IF(Tabela53[[#This Row],[dif_xp_H_A]]&lt;=0.354,1,IF(Tabela53[[#This Row],[dif_xp_H_A]]&gt;=0.499,1,0)))</f>
        <v>1</v>
      </c>
      <c r="AL498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498" s="29">
        <f>IF(AND(Tabela53[[#This Row],[dif_xp_H_A]]&gt;0.354,(Tabela53[[#This Row],[dif_xp_H_A]]&lt;0.499)),1,0)</f>
        <v>0</v>
      </c>
    </row>
    <row r="499" spans="1:39" x14ac:dyDescent="0.3">
      <c r="A499" s="25">
        <v>368</v>
      </c>
      <c r="B499" s="26">
        <v>1588949</v>
      </c>
      <c r="C499" s="13" t="s">
        <v>14</v>
      </c>
      <c r="D499" s="13" t="s">
        <v>56</v>
      </c>
      <c r="E499" s="27">
        <v>44874.895833333343</v>
      </c>
      <c r="F499" s="13">
        <v>37</v>
      </c>
      <c r="G499" s="13" t="s">
        <v>60</v>
      </c>
      <c r="H499" s="13" t="s">
        <v>23</v>
      </c>
      <c r="I499" s="13" t="str">
        <f>IF(Tabela53[[#This Row],[HT_Goals_A]]&lt;Tabela53[[#This Row],[HT_Goals_H]],"H",IF(Tabela53[[#This Row],[HT_Goals_A]]=Tabela53[[#This Row],[HT_Goals_H]],"D","A"))</f>
        <v>H</v>
      </c>
      <c r="J499" s="13">
        <v>2</v>
      </c>
      <c r="K499" s="13">
        <v>1</v>
      </c>
      <c r="L499" s="13">
        <v>3</v>
      </c>
      <c r="M499" s="13">
        <v>5.5</v>
      </c>
      <c r="N499" s="13">
        <v>2.2999999999999998</v>
      </c>
      <c r="O499" s="13">
        <v>2.2000000000000002</v>
      </c>
      <c r="P499" s="4">
        <f>((1/'Método 3'!$M499)+(1/'Método 3'!$N499)+(1/'Método 3'!$O499)-1)</f>
        <v>7.1146245059288571E-2</v>
      </c>
      <c r="Q499" s="4">
        <f>'Método 3'!$M499*(1+'Método 3'!$P499)</f>
        <v>5.8913043478260869</v>
      </c>
      <c r="R499" s="4">
        <f>'Método 3'!$N499*(1+'Método 3'!$P499)</f>
        <v>2.4636363636363634</v>
      </c>
      <c r="S499" s="4">
        <f>'Método 3'!$O499*(1+'Método 3'!$P499)</f>
        <v>2.3565217391304349</v>
      </c>
      <c r="T499" s="4">
        <f>IF('Método 3'!$J499&gt;'Método 3'!$K499,3,IF('Método 3'!$K499='Método 3'!$J499,1,0))</f>
        <v>3</v>
      </c>
      <c r="U499" s="4">
        <f>IF('Método 3'!$J499&lt;'Método 3'!$K499,3,IF('Método 3'!$K499='Método 3'!$J499,1,0))</f>
        <v>0</v>
      </c>
      <c r="V499" s="4">
        <f>(1/'Método 3'!$Q499)*3+(1/'Método 3'!$R499)*1</f>
        <v>0.91512915129151295</v>
      </c>
      <c r="W499" s="4">
        <f>(1/'Método 3'!$S499)*3+(1/'Método 3'!$R499)*1</f>
        <v>1.6789667896678966</v>
      </c>
      <c r="X499" s="4">
        <f>COUNTIF($G$1:G498,G499)+1</f>
        <v>19</v>
      </c>
      <c r="Y499" s="4">
        <f>COUNTIF($H$1:H498,H499)+1</f>
        <v>25</v>
      </c>
      <c r="Z499" s="2">
        <f>IFERROR(AVERAGEIFS($T$1:T498,$G$1:G498,G499,$X$1:X498,"&gt;="&amp;(X499-5)),"")</f>
        <v>0.6</v>
      </c>
      <c r="AA499" s="2">
        <f>IFERROR(AVERAGEIFS($U$1:U498,$H$1:H498,H499,$Y$1:Y498,"&gt;="&amp;(Y499-5)),"")</f>
        <v>1.8</v>
      </c>
      <c r="AB499" s="2">
        <f>IFERROR(AVERAGEIFS($V$1:V498,$J$1:J498,J499,$Z$1:Z498,"&gt;="&amp;(Z499-5)),"")</f>
        <v>1.5522066757561419</v>
      </c>
      <c r="AC499" s="2">
        <f>IFERROR(AVERAGEIFS($W$1:W498,$K$1:K498,K499,$AA$1:AA498,"&gt;="&amp;(AA499-5)),"")</f>
        <v>1.1306890956919111</v>
      </c>
      <c r="AD499" s="13">
        <f>Tabela53[[#This Row],[md_exPT_H_6]]-Tabela53[[#This Row],[md_exPT_A_6]]</f>
        <v>0.42151758006423079</v>
      </c>
      <c r="AE499" s="14">
        <f>IF(Tabela53[[#This Row],[HT_Goals_H]]&gt;Tabela53[[#This Row],[HT_Goals_A]],Tabela53[[#This Row],[HT_Odds_H]]-1,-1)</f>
        <v>4.5</v>
      </c>
      <c r="AF499" s="14">
        <f>IF(Tabela53[[#This Row],[HT_Goals_H]]=Tabela53[[#This Row],[HT_Goals_A]],Tabela53[[#This Row],[HT_Odds_H]]-1,-1)</f>
        <v>-1</v>
      </c>
      <c r="AG499" s="14">
        <f>IF(Tabela53[[#This Row],[HT_Goals_H]]&lt;Tabela53[[#This Row],[HT_Goals_A]],Tabela53[[#This Row],[HT_Odds_H]]-1,-1)</f>
        <v>-1</v>
      </c>
      <c r="AH49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499" s="13">
        <f>IF(AND(Tabela53[[#This Row],[Odd_real_HHT]]&gt;2.5,Tabela53[[#This Row],[Odd_real_HHT]]&lt;3.3,Tabela53[[#This Row],[xpPT_H_HT]]&gt;1.39,Tabela53[[#This Row],[xpPT_H_HT]]&lt;1.59),1,0)</f>
        <v>0</v>
      </c>
      <c r="AJ49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499" s="28">
        <f>IF(Tabela53[[#This Row],[Método 1]]=1,0,IF(Tabela53[[#This Row],[dif_xp_H_A]]&lt;=0.354,1,IF(Tabela53[[#This Row],[dif_xp_H_A]]&gt;=0.499,1,0)))</f>
        <v>0</v>
      </c>
      <c r="AL499" s="29">
        <f>IF(AND(Tabela53[[#This Row],[Método_3]]=1,Tabela53[[#This Row],[Pontos_H_HT]]=3),(Tabela53[[#This Row],[HT_Odds_H]]-1),IF(AND(Tabela53[[#This Row],[Método_3]]=1,Tabela53[[#This Row],[Pontos_H_HT]]&lt;&gt;3),(-1),0))</f>
        <v>4.5</v>
      </c>
      <c r="AM499" s="29">
        <f>IF(AND(Tabela53[[#This Row],[dif_xp_H_A]]&gt;0.354,(Tabela53[[#This Row],[dif_xp_H_A]]&lt;0.499)),1,0)</f>
        <v>1</v>
      </c>
    </row>
    <row r="500" spans="1:39" x14ac:dyDescent="0.3">
      <c r="A500" s="25">
        <v>369</v>
      </c>
      <c r="B500" s="26">
        <v>1588948</v>
      </c>
      <c r="C500" s="13" t="s">
        <v>14</v>
      </c>
      <c r="D500" s="13" t="s">
        <v>56</v>
      </c>
      <c r="E500" s="27">
        <v>44875.833333333343</v>
      </c>
      <c r="F500" s="13">
        <v>37</v>
      </c>
      <c r="G500" s="13" t="s">
        <v>18</v>
      </c>
      <c r="H500" s="13" t="s">
        <v>31</v>
      </c>
      <c r="I500" s="13" t="str">
        <f>IF(Tabela53[[#This Row],[HT_Goals_A]]&lt;Tabela53[[#This Row],[HT_Goals_H]],"H",IF(Tabela53[[#This Row],[HT_Goals_A]]=Tabela53[[#This Row],[HT_Goals_H]],"D","A"))</f>
        <v>H</v>
      </c>
      <c r="J500" s="13">
        <v>1</v>
      </c>
      <c r="K500" s="13">
        <v>0</v>
      </c>
      <c r="L500" s="13">
        <v>1</v>
      </c>
      <c r="M500" s="13">
        <v>3</v>
      </c>
      <c r="N500" s="13">
        <v>2.1</v>
      </c>
      <c r="O500" s="13">
        <v>3.75</v>
      </c>
      <c r="P500" s="4">
        <f>((1/'Método 3'!$M500)+(1/'Método 3'!$N500)+(1/'Método 3'!$O500)-1)</f>
        <v>7.6190476190476142E-2</v>
      </c>
      <c r="Q500" s="4">
        <f>'Método 3'!$M500*(1+'Método 3'!$P500)</f>
        <v>3.2285714285714286</v>
      </c>
      <c r="R500" s="4">
        <f>'Método 3'!$N500*(1+'Método 3'!$P500)</f>
        <v>2.2599999999999998</v>
      </c>
      <c r="S500" s="4">
        <f>'Método 3'!$O500*(1+'Método 3'!$P500)</f>
        <v>4.0357142857142856</v>
      </c>
      <c r="T500" s="4">
        <f>IF('Método 3'!$J500&gt;'Método 3'!$K500,3,IF('Método 3'!$K500='Método 3'!$J500,1,0))</f>
        <v>3</v>
      </c>
      <c r="U500" s="4">
        <f>IF('Método 3'!$J500&lt;'Método 3'!$K500,3,IF('Método 3'!$K500='Método 3'!$J500,1,0))</f>
        <v>0</v>
      </c>
      <c r="V500" s="4">
        <f>(1/'Método 3'!$Q500)*3+(1/'Método 3'!$R500)*1</f>
        <v>1.3716814159292035</v>
      </c>
      <c r="W500" s="4">
        <f>(1/'Método 3'!$S500)*3+(1/'Método 3'!$R500)*1</f>
        <v>1.1858407079646018</v>
      </c>
      <c r="X500" s="4">
        <f>COUNTIF($G$1:G499,G500)+1</f>
        <v>26</v>
      </c>
      <c r="Y500" s="4">
        <f>COUNTIF($H$1:H499,H500)+1</f>
        <v>25</v>
      </c>
      <c r="Z500" s="2">
        <f>IFERROR(AVERAGEIFS($T$1:T499,$G$1:G499,G500,$X$1:X499,"&gt;="&amp;(X500-5)),"")</f>
        <v>1</v>
      </c>
      <c r="AA500" s="2">
        <f>IFERROR(AVERAGEIFS($U$1:U499,$H$1:H499,H500,$Y$1:Y499,"&gt;="&amp;(Y500-5)),"")</f>
        <v>0.4</v>
      </c>
      <c r="AB500" s="2">
        <f>IFERROR(AVERAGEIFS($V$1:V499,$J$1:J499,J500,$Z$1:Z499,"&gt;="&amp;(Z500-5)),"")</f>
        <v>1.4567972281884964</v>
      </c>
      <c r="AC500" s="2">
        <f>IFERROR(AVERAGEIFS($W$1:W499,$K$1:K499,K500,$AA$1:AA499,"&gt;="&amp;(AA500-5)),"")</f>
        <v>1.0956015141438744</v>
      </c>
      <c r="AD500" s="13">
        <f>Tabela53[[#This Row],[md_exPT_H_6]]-Tabela53[[#This Row],[md_exPT_A_6]]</f>
        <v>0.36119571404462203</v>
      </c>
      <c r="AE500" s="14">
        <f>IF(Tabela53[[#This Row],[HT_Goals_H]]&gt;Tabela53[[#This Row],[HT_Goals_A]],Tabela53[[#This Row],[HT_Odds_H]]-1,-1)</f>
        <v>2</v>
      </c>
      <c r="AF500" s="14">
        <f>IF(Tabela53[[#This Row],[HT_Goals_H]]=Tabela53[[#This Row],[HT_Goals_A]],Tabela53[[#This Row],[HT_Odds_H]]-1,-1)</f>
        <v>-1</v>
      </c>
      <c r="AG500" s="14">
        <f>IF(Tabela53[[#This Row],[HT_Goals_H]]&lt;Tabela53[[#This Row],[HT_Goals_A]],Tabela53[[#This Row],[HT_Odds_H]]-1,-1)</f>
        <v>-1</v>
      </c>
      <c r="AH50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0" s="13">
        <f>IF(AND(Tabela53[[#This Row],[Odd_real_HHT]]&gt;2.5,Tabela53[[#This Row],[Odd_real_HHT]]&lt;3.3,Tabela53[[#This Row],[xpPT_H_HT]]&gt;1.39,Tabela53[[#This Row],[xpPT_H_HT]]&lt;1.59),1,0)</f>
        <v>0</v>
      </c>
      <c r="AJ500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0" s="28">
        <f>IF(Tabela53[[#This Row],[Método 1]]=1,0,IF(Tabela53[[#This Row],[dif_xp_H_A]]&lt;=0.354,1,IF(Tabela53[[#This Row],[dif_xp_H_A]]&gt;=0.499,1,0)))</f>
        <v>0</v>
      </c>
      <c r="AL500" s="29">
        <f>IF(AND(Tabela53[[#This Row],[Método_3]]=1,Tabela53[[#This Row],[Pontos_H_HT]]=3),(Tabela53[[#This Row],[HT_Odds_H]]-1),IF(AND(Tabela53[[#This Row],[Método_3]]=1,Tabela53[[#This Row],[Pontos_H_HT]]&lt;&gt;3),(-1),0))</f>
        <v>2</v>
      </c>
      <c r="AM500" s="29">
        <f>IF(AND(Tabela53[[#This Row],[dif_xp_H_A]]&gt;0.354,(Tabela53[[#This Row],[dif_xp_H_A]]&lt;0.499)),1,0)</f>
        <v>1</v>
      </c>
    </row>
    <row r="501" spans="1:39" x14ac:dyDescent="0.3">
      <c r="A501" s="25">
        <v>370</v>
      </c>
      <c r="B501" s="26">
        <v>1588944</v>
      </c>
      <c r="C501" s="13" t="s">
        <v>14</v>
      </c>
      <c r="D501" s="13" t="s">
        <v>56</v>
      </c>
      <c r="E501" s="27">
        <v>44875.833333333343</v>
      </c>
      <c r="F501" s="13">
        <v>37</v>
      </c>
      <c r="G501" s="13" t="s">
        <v>22</v>
      </c>
      <c r="H501" s="13" t="s">
        <v>27</v>
      </c>
      <c r="I501" s="13" t="str">
        <f>IF(Tabela53[[#This Row],[HT_Goals_A]]&lt;Tabela53[[#This Row],[HT_Goals_H]],"H",IF(Tabela53[[#This Row],[HT_Goals_A]]=Tabela53[[#This Row],[HT_Goals_H]],"D","A"))</f>
        <v>H</v>
      </c>
      <c r="J501" s="13">
        <v>2</v>
      </c>
      <c r="K501" s="13">
        <v>0</v>
      </c>
      <c r="L501" s="13">
        <v>2</v>
      </c>
      <c r="M501" s="13">
        <v>1.91</v>
      </c>
      <c r="N501" s="13">
        <v>2.25</v>
      </c>
      <c r="O501" s="13">
        <v>8.5</v>
      </c>
      <c r="P501" s="4">
        <f>((1/'Método 3'!$M501)+(1/'Método 3'!$N501)+(1/'Método 3'!$O501)-1)</f>
        <v>8.5651712692057513E-2</v>
      </c>
      <c r="Q501" s="4">
        <f>'Método 3'!$M501*(1+'Método 3'!$P501)</f>
        <v>2.0735947712418299</v>
      </c>
      <c r="R501" s="4">
        <f>'Método 3'!$N501*(1+'Método 3'!$P501)</f>
        <v>2.4427163535571292</v>
      </c>
      <c r="S501" s="4">
        <f>'Método 3'!$O501*(1+'Método 3'!$P501)</f>
        <v>9.2280395578824894</v>
      </c>
      <c r="T501" s="4">
        <f>IF('Método 3'!$J501&gt;'Método 3'!$K501,3,IF('Método 3'!$K501='Método 3'!$J501,1,0))</f>
        <v>3</v>
      </c>
      <c r="U501" s="4">
        <f>IF('Método 3'!$J501&lt;'Método 3'!$K501,3,IF('Método 3'!$K501='Método 3'!$J501,1,0))</f>
        <v>0</v>
      </c>
      <c r="V501" s="4">
        <f>(1/'Método 3'!$Q501)*3+(1/'Método 3'!$R501)*1</f>
        <v>1.8561432263758433</v>
      </c>
      <c r="W501" s="4">
        <f>(1/'Método 3'!$S501)*3+(1/'Método 3'!$R501)*1</f>
        <v>0.73447645464287969</v>
      </c>
      <c r="X501" s="4">
        <f>COUNTIF($G$1:G500,G501)+1</f>
        <v>25</v>
      </c>
      <c r="Y501" s="4">
        <f>COUNTIF($H$1:H500,H501)+1</f>
        <v>26</v>
      </c>
      <c r="Z501" s="2">
        <f>IFERROR(AVERAGEIFS($T$1:T500,$G$1:G500,G501,$X$1:X500,"&gt;="&amp;(X501-5)),"")</f>
        <v>1.8</v>
      </c>
      <c r="AA501" s="2">
        <f>IFERROR(AVERAGEIFS($U$1:U500,$H$1:H500,H501,$Y$1:Y500,"&gt;="&amp;(Y501-5)),"")</f>
        <v>1</v>
      </c>
      <c r="AB501" s="2">
        <f>IFERROR(AVERAGEIFS($V$1:V500,$J$1:J500,J501,$Z$1:Z500,"&gt;="&amp;(Z501-5)),"")</f>
        <v>1.5399551849010527</v>
      </c>
      <c r="AC501" s="2">
        <f>IFERROR(AVERAGEIFS($W$1:W500,$K$1:K500,K501,$AA$1:AA500,"&gt;="&amp;(AA501-5)),"")</f>
        <v>1.0959003194214265</v>
      </c>
      <c r="AD501" s="13">
        <f>Tabela53[[#This Row],[md_exPT_H_6]]-Tabela53[[#This Row],[md_exPT_A_6]]</f>
        <v>0.44405486547962614</v>
      </c>
      <c r="AE501" s="14">
        <f>IF(Tabela53[[#This Row],[HT_Goals_H]]&gt;Tabela53[[#This Row],[HT_Goals_A]],Tabela53[[#This Row],[HT_Odds_H]]-1,-1)</f>
        <v>0.90999999999999992</v>
      </c>
      <c r="AF501" s="14">
        <f>IF(Tabela53[[#This Row],[HT_Goals_H]]=Tabela53[[#This Row],[HT_Goals_A]],Tabela53[[#This Row],[HT_Odds_H]]-1,-1)</f>
        <v>-1</v>
      </c>
      <c r="AG501" s="14">
        <f>IF(Tabela53[[#This Row],[HT_Goals_H]]&lt;Tabela53[[#This Row],[HT_Goals_A]],Tabela53[[#This Row],[HT_Odds_H]]-1,-1)</f>
        <v>-1</v>
      </c>
      <c r="AH501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1" s="13">
        <f>IF(AND(Tabela53[[#This Row],[Odd_real_HHT]]&gt;2.5,Tabela53[[#This Row],[Odd_real_HHT]]&lt;3.3,Tabela53[[#This Row],[xpPT_H_HT]]&gt;1.39,Tabela53[[#This Row],[xpPT_H_HT]]&lt;1.59),1,0)</f>
        <v>0</v>
      </c>
      <c r="AJ50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1" s="28">
        <f>IF(Tabela53[[#This Row],[Método 1]]=1,0,IF(Tabela53[[#This Row],[dif_xp_H_A]]&lt;=0.354,1,IF(Tabela53[[#This Row],[dif_xp_H_A]]&gt;=0.499,1,0)))</f>
        <v>0</v>
      </c>
      <c r="AL501" s="29">
        <f>IF(AND(Tabela53[[#This Row],[Método_3]]=1,Tabela53[[#This Row],[Pontos_H_HT]]=3),(Tabela53[[#This Row],[HT_Odds_H]]-1),IF(AND(Tabela53[[#This Row],[Método_3]]=1,Tabela53[[#This Row],[Pontos_H_HT]]&lt;&gt;3),(-1),0))</f>
        <v>0.90999999999999992</v>
      </c>
      <c r="AM501" s="29">
        <f>IF(AND(Tabela53[[#This Row],[dif_xp_H_A]]&gt;0.354,(Tabela53[[#This Row],[dif_xp_H_A]]&lt;0.499)),1,0)</f>
        <v>1</v>
      </c>
    </row>
    <row r="502" spans="1:39" x14ac:dyDescent="0.3">
      <c r="A502" s="25">
        <v>371</v>
      </c>
      <c r="B502" s="26">
        <v>1588955</v>
      </c>
      <c r="C502" s="13" t="s">
        <v>14</v>
      </c>
      <c r="D502" s="13" t="s">
        <v>56</v>
      </c>
      <c r="E502" s="27">
        <v>44877.666666666657</v>
      </c>
      <c r="F502" s="13">
        <v>38</v>
      </c>
      <c r="G502" s="13" t="s">
        <v>23</v>
      </c>
      <c r="H502" s="13" t="s">
        <v>59</v>
      </c>
      <c r="I502" s="13" t="str">
        <f>IF(Tabela53[[#This Row],[HT_Goals_A]]&lt;Tabela53[[#This Row],[HT_Goals_H]],"H",IF(Tabela53[[#This Row],[HT_Goals_A]]=Tabela53[[#This Row],[HT_Goals_H]],"D","A"))</f>
        <v>D</v>
      </c>
      <c r="J502" s="13">
        <v>1</v>
      </c>
      <c r="K502" s="13">
        <v>1</v>
      </c>
      <c r="L502" s="13">
        <v>2</v>
      </c>
      <c r="M502" s="13">
        <v>1.55</v>
      </c>
      <c r="N502" s="13">
        <v>2.7</v>
      </c>
      <c r="O502" s="13">
        <v>9</v>
      </c>
      <c r="P502" s="4">
        <f>((1/'Método 3'!$M502)+(1/'Método 3'!$N502)+(1/'Método 3'!$O502)-1)</f>
        <v>0.12664277180406214</v>
      </c>
      <c r="Q502" s="4">
        <f>'Método 3'!$M502*(1+'Método 3'!$P502)</f>
        <v>1.7462962962962965</v>
      </c>
      <c r="R502" s="4">
        <f>'Método 3'!$N502*(1+'Método 3'!$P502)</f>
        <v>3.0419354838709678</v>
      </c>
      <c r="S502" s="4">
        <f>'Método 3'!$O502*(1+'Método 3'!$P502)</f>
        <v>10.13978494623656</v>
      </c>
      <c r="T502" s="4">
        <f>IF('Método 3'!$J502&gt;'Método 3'!$K502,3,IF('Método 3'!$K502='Método 3'!$J502,1,0))</f>
        <v>1</v>
      </c>
      <c r="U502" s="4">
        <f>IF('Método 3'!$J502&lt;'Método 3'!$K502,3,IF('Método 3'!$K502='Método 3'!$J502,1,0))</f>
        <v>1</v>
      </c>
      <c r="V502" s="4">
        <f>(1/'Método 3'!$Q502)*3+(1/'Método 3'!$R502)*1</f>
        <v>2.0466595970307528</v>
      </c>
      <c r="W502" s="4">
        <f>(1/'Método 3'!$S502)*3+(1/'Método 3'!$R502)*1</f>
        <v>0.62460233297985157</v>
      </c>
      <c r="X502" s="4">
        <f>COUNTIF($G$1:G501,G502)+1</f>
        <v>26</v>
      </c>
      <c r="Y502" s="4">
        <f>COUNTIF($H$1:H501,H502)+1</f>
        <v>19</v>
      </c>
      <c r="Z502" s="2">
        <f>IFERROR(AVERAGEIFS($T$1:T501,$G$1:G501,G502,$X$1:X501,"&gt;="&amp;(X502-5)),"")</f>
        <v>2</v>
      </c>
      <c r="AA502" s="2">
        <f>IFERROR(AVERAGEIFS($U$1:U501,$H$1:H501,H502,$Y$1:Y501,"&gt;="&amp;(Y502-5)),"")</f>
        <v>0.4</v>
      </c>
      <c r="AB502" s="2">
        <f>IFERROR(AVERAGEIFS($V$1:V501,$J$1:J501,J502,$Z$1:Z501,"&gt;="&amp;(Z502-5)),"")</f>
        <v>1.4563163478932464</v>
      </c>
      <c r="AC502" s="2">
        <f>IFERROR(AVERAGEIFS($W$1:W501,$K$1:K501,K502,$AA$1:AA501,"&gt;="&amp;(AA502-5)),"")</f>
        <v>1.1344965796778554</v>
      </c>
      <c r="AD502" s="13">
        <f>Tabela53[[#This Row],[md_exPT_H_6]]-Tabela53[[#This Row],[md_exPT_A_6]]</f>
        <v>0.32181976821539093</v>
      </c>
      <c r="AE502" s="14">
        <f>IF(Tabela53[[#This Row],[HT_Goals_H]]&gt;Tabela53[[#This Row],[HT_Goals_A]],Tabela53[[#This Row],[HT_Odds_H]]-1,-1)</f>
        <v>-1</v>
      </c>
      <c r="AF502" s="14">
        <f>IF(Tabela53[[#This Row],[HT_Goals_H]]=Tabela53[[#This Row],[HT_Goals_A]],Tabela53[[#This Row],[HT_Odds_H]]-1,-1)</f>
        <v>0.55000000000000004</v>
      </c>
      <c r="AG502" s="14">
        <f>IF(Tabela53[[#This Row],[HT_Goals_H]]&lt;Tabela53[[#This Row],[HT_Goals_A]],Tabela53[[#This Row],[HT_Odds_H]]-1,-1)</f>
        <v>-1</v>
      </c>
      <c r="AH502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2" s="13">
        <f>IF(AND(Tabela53[[#This Row],[Odd_real_HHT]]&gt;2.5,Tabela53[[#This Row],[Odd_real_HHT]]&lt;3.3,Tabela53[[#This Row],[xpPT_H_HT]]&gt;1.39,Tabela53[[#This Row],[xpPT_H_HT]]&lt;1.59),1,0)</f>
        <v>0</v>
      </c>
      <c r="AJ502" s="28">
        <f>IF(AND(Tabela53[[#This Row],[Método_2]]=1,Tabela53[[#This Row],[Pontos_H_HT]]=1),(Tabela53[[#This Row],[HT_Odds_D]]-1),IF(AND(Tabela53[[#This Row],[Método_2]]=1,Tabela53[[#This Row],[Pontos_H_HT]]&lt;&gt;1),(-1),0))</f>
        <v>1.7000000000000002</v>
      </c>
      <c r="AK502" s="28">
        <f>IF(Tabela53[[#This Row],[Método 1]]=1,0,IF(Tabela53[[#This Row],[dif_xp_H_A]]&lt;=0.354,1,IF(Tabela53[[#This Row],[dif_xp_H_A]]&gt;=0.499,1,0)))</f>
        <v>1</v>
      </c>
      <c r="AL502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02" s="29">
        <f>IF(AND(Tabela53[[#This Row],[dif_xp_H_A]]&gt;0.354,(Tabela53[[#This Row],[dif_xp_H_A]]&lt;0.499)),1,0)</f>
        <v>0</v>
      </c>
    </row>
    <row r="503" spans="1:39" x14ac:dyDescent="0.3">
      <c r="A503" s="25">
        <v>372</v>
      </c>
      <c r="B503" s="26">
        <v>1588962</v>
      </c>
      <c r="C503" s="13" t="s">
        <v>14</v>
      </c>
      <c r="D503" s="13" t="s">
        <v>56</v>
      </c>
      <c r="E503" s="27">
        <v>44878.666666666657</v>
      </c>
      <c r="F503" s="13">
        <v>38</v>
      </c>
      <c r="G503" s="13" t="s">
        <v>27</v>
      </c>
      <c r="H503" s="13" t="s">
        <v>33</v>
      </c>
      <c r="I503" s="13" t="str">
        <f>IF(Tabela53[[#This Row],[HT_Goals_A]]&lt;Tabela53[[#This Row],[HT_Goals_H]],"H",IF(Tabela53[[#This Row],[HT_Goals_A]]=Tabela53[[#This Row],[HT_Goals_H]],"D","A"))</f>
        <v>H</v>
      </c>
      <c r="J503" s="13">
        <v>2</v>
      </c>
      <c r="K503" s="13">
        <v>0</v>
      </c>
      <c r="L503" s="13">
        <v>2</v>
      </c>
      <c r="M503" s="13">
        <v>2.52</v>
      </c>
      <c r="N503" s="13">
        <v>1.91</v>
      </c>
      <c r="O503" s="13">
        <v>4.82</v>
      </c>
      <c r="P503" s="4">
        <f>((1/'Método 3'!$M503)+(1/'Método 3'!$N503)+(1/'Método 3'!$O503)-1)</f>
        <v>0.12785448591753035</v>
      </c>
      <c r="Q503" s="4">
        <f>'Método 3'!$M503*(1+'Método 3'!$P503)</f>
        <v>2.8421933045121763</v>
      </c>
      <c r="R503" s="4">
        <f>'Método 3'!$N503*(1+'Método 3'!$P503)</f>
        <v>2.1542020681024829</v>
      </c>
      <c r="S503" s="4">
        <f>'Método 3'!$O503*(1+'Método 3'!$P503)</f>
        <v>5.4362586221224962</v>
      </c>
      <c r="T503" s="4">
        <f>IF('Método 3'!$J503&gt;'Método 3'!$K503,3,IF('Método 3'!$K503='Método 3'!$J503,1,0))</f>
        <v>3</v>
      </c>
      <c r="U503" s="4">
        <f>IF('Método 3'!$J503&lt;'Método 3'!$K503,3,IF('Método 3'!$K503='Método 3'!$J503,1,0))</f>
        <v>0</v>
      </c>
      <c r="V503" s="4">
        <f>(1/'Método 3'!$Q503)*3+(1/'Método 3'!$R503)*1</f>
        <v>1.5197318637305186</v>
      </c>
      <c r="W503" s="4">
        <f>(1/'Método 3'!$S503)*3+(1/'Método 3'!$R503)*1</f>
        <v>1.0160591306208868</v>
      </c>
      <c r="X503" s="4">
        <f>COUNTIF($G$1:G502,G503)+1</f>
        <v>25</v>
      </c>
      <c r="Y503" s="4">
        <f>COUNTIF($H$1:H502,H503)+1</f>
        <v>26</v>
      </c>
      <c r="Z503" s="2">
        <f>IFERROR(AVERAGEIFS($T$1:T502,$G$1:G502,G503,$X$1:X502,"&gt;="&amp;(X503-5)),"")</f>
        <v>1.6</v>
      </c>
      <c r="AA503" s="2">
        <f>IFERROR(AVERAGEIFS($U$1:U502,$H$1:H502,H503,$Y$1:Y502,"&gt;="&amp;(Y503-5)),"")</f>
        <v>0.4</v>
      </c>
      <c r="AB503" s="2">
        <f>IFERROR(AVERAGEIFS($V$1:V502,$J$1:J502,J503,$Z$1:Z502,"&gt;="&amp;(Z503-5)),"")</f>
        <v>1.5459209970043508</v>
      </c>
      <c r="AC503" s="2">
        <f>IFERROR(AVERAGEIFS($W$1:W502,$K$1:K502,K503,$AA$1:AA502,"&gt;="&amp;(AA503-5)),"")</f>
        <v>1.0947075013858538</v>
      </c>
      <c r="AD503" s="13">
        <f>Tabela53[[#This Row],[md_exPT_H_6]]-Tabela53[[#This Row],[md_exPT_A_6]]</f>
        <v>0.451213495618497</v>
      </c>
      <c r="AE503" s="14">
        <f>IF(Tabela53[[#This Row],[HT_Goals_H]]&gt;Tabela53[[#This Row],[HT_Goals_A]],Tabela53[[#This Row],[HT_Odds_H]]-1,-1)</f>
        <v>1.52</v>
      </c>
      <c r="AF503" s="14">
        <f>IF(Tabela53[[#This Row],[HT_Goals_H]]=Tabela53[[#This Row],[HT_Goals_A]],Tabela53[[#This Row],[HT_Odds_H]]-1,-1)</f>
        <v>-1</v>
      </c>
      <c r="AG503" s="14">
        <f>IF(Tabela53[[#This Row],[HT_Goals_H]]&lt;Tabela53[[#This Row],[HT_Goals_A]],Tabela53[[#This Row],[HT_Odds_H]]-1,-1)</f>
        <v>-1</v>
      </c>
      <c r="AH503" s="20">
        <f>IF(AND(Tabela53[[#This Row],[Método 1]]=1,Tabela53[[#This Row],[Pontos_H_HT]]=3),(Tabela53[[#This Row],[HT_Odds_H]]-1),IF(AND(Tabela53[[#This Row],[Método 1]]=1,Tabela53[[#This Row],[Pontos_H_HT]]&lt;&gt;3),(-1),0))</f>
        <v>1.52</v>
      </c>
      <c r="AI503" s="13">
        <f>IF(AND(Tabela53[[#This Row],[Odd_real_HHT]]&gt;2.5,Tabela53[[#This Row],[Odd_real_HHT]]&lt;3.3,Tabela53[[#This Row],[xpPT_H_HT]]&gt;1.39,Tabela53[[#This Row],[xpPT_H_HT]]&lt;1.59),1,0)</f>
        <v>1</v>
      </c>
      <c r="AJ503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3" s="28">
        <f>IF(Tabela53[[#This Row],[Método 1]]=1,0,IF(Tabela53[[#This Row],[dif_xp_H_A]]&lt;=0.354,1,IF(Tabela53[[#This Row],[dif_xp_H_A]]&gt;=0.499,1,0)))</f>
        <v>0</v>
      </c>
      <c r="AL503" s="29">
        <f>IF(AND(Tabela53[[#This Row],[Método_3]]=1,Tabela53[[#This Row],[Pontos_H_HT]]=3),(Tabela53[[#This Row],[HT_Odds_H]]-1),IF(AND(Tabela53[[#This Row],[Método_3]]=1,Tabela53[[#This Row],[Pontos_H_HT]]&lt;&gt;3),(-1),0))</f>
        <v>1.52</v>
      </c>
      <c r="AM503" s="29">
        <f>IF(AND(Tabela53[[#This Row],[dif_xp_H_A]]&gt;0.354,(Tabela53[[#This Row],[dif_xp_H_A]]&lt;0.499)),1,0)</f>
        <v>1</v>
      </c>
    </row>
    <row r="504" spans="1:39" x14ac:dyDescent="0.3">
      <c r="A504" s="25">
        <v>373</v>
      </c>
      <c r="B504" s="26">
        <v>1588954</v>
      </c>
      <c r="C504" s="13" t="s">
        <v>14</v>
      </c>
      <c r="D504" s="13" t="s">
        <v>56</v>
      </c>
      <c r="E504" s="27">
        <v>44878.666666666657</v>
      </c>
      <c r="F504" s="13">
        <v>38</v>
      </c>
      <c r="G504" s="13" t="s">
        <v>17</v>
      </c>
      <c r="H504" s="13" t="s">
        <v>57</v>
      </c>
      <c r="I504" s="13" t="str">
        <f>IF(Tabela53[[#This Row],[HT_Goals_A]]&lt;Tabela53[[#This Row],[HT_Goals_H]],"H",IF(Tabela53[[#This Row],[HT_Goals_A]]=Tabela53[[#This Row],[HT_Goals_H]],"D","A"))</f>
        <v>D</v>
      </c>
      <c r="J504" s="13">
        <v>1</v>
      </c>
      <c r="K504" s="13">
        <v>1</v>
      </c>
      <c r="L504" s="13">
        <v>2</v>
      </c>
      <c r="M504" s="13">
        <v>2.2000000000000002</v>
      </c>
      <c r="N504" s="13">
        <v>2.0499999999999998</v>
      </c>
      <c r="O504" s="13">
        <v>6</v>
      </c>
      <c r="P504" s="4">
        <f>((1/'Método 3'!$M504)+(1/'Método 3'!$N504)+(1/'Método 3'!$O504)-1)</f>
        <v>0.1090169992609018</v>
      </c>
      <c r="Q504" s="4">
        <f>'Método 3'!$M504*(1+'Método 3'!$P504)</f>
        <v>2.4398373983739843</v>
      </c>
      <c r="R504" s="4">
        <f>'Método 3'!$N504*(1+'Método 3'!$P504)</f>
        <v>2.2734848484848484</v>
      </c>
      <c r="S504" s="4">
        <f>'Método 3'!$O504*(1+'Método 3'!$P504)</f>
        <v>6.6541019955654104</v>
      </c>
      <c r="T504" s="4">
        <f>IF('Método 3'!$J504&gt;'Método 3'!$K504,3,IF('Método 3'!$K504='Método 3'!$J504,1,0))</f>
        <v>1</v>
      </c>
      <c r="U504" s="4">
        <f>IF('Método 3'!$J504&lt;'Método 3'!$K504,3,IF('Método 3'!$K504='Método 3'!$J504,1,0))</f>
        <v>1</v>
      </c>
      <c r="V504" s="4">
        <f>(1/'Método 3'!$Q504)*3+(1/'Método 3'!$R504)*1</f>
        <v>1.6694435188270573</v>
      </c>
      <c r="W504" s="4">
        <f>(1/'Método 3'!$S504)*3+(1/'Método 3'!$R504)*1</f>
        <v>0.89070309896701105</v>
      </c>
      <c r="X504" s="4">
        <f>COUNTIF($G$1:G503,G504)+1</f>
        <v>26</v>
      </c>
      <c r="Y504" s="4">
        <f>COUNTIF($H$1:H503,H504)+1</f>
        <v>19</v>
      </c>
      <c r="Z504" s="2">
        <f>IFERROR(AVERAGEIFS($T$1:T503,$G$1:G503,G504,$X$1:X503,"&gt;="&amp;(X504-5)),"")</f>
        <v>0.6</v>
      </c>
      <c r="AA504" s="2">
        <f>IFERROR(AVERAGEIFS($U$1:U503,$H$1:H503,H504,$Y$1:Y503,"&gt;="&amp;(Y504-5)),"")</f>
        <v>1.6</v>
      </c>
      <c r="AB504" s="2">
        <f>IFERROR(AVERAGEIFS($V$1:V503,$J$1:J503,J504,$Z$1:Z503,"&gt;="&amp;(Z504-5)),"")</f>
        <v>1.4596328830007603</v>
      </c>
      <c r="AC504" s="2">
        <f>IFERROR(AVERAGEIFS($W$1:W503,$K$1:K503,K504,$AA$1:AA503,"&gt;="&amp;(AA504-5)),"")</f>
        <v>1.1309800676316626</v>
      </c>
      <c r="AD504" s="13">
        <f>Tabela53[[#This Row],[md_exPT_H_6]]-Tabela53[[#This Row],[md_exPT_A_6]]</f>
        <v>0.32865281536909774</v>
      </c>
      <c r="AE504" s="14">
        <f>IF(Tabela53[[#This Row],[HT_Goals_H]]&gt;Tabela53[[#This Row],[HT_Goals_A]],Tabela53[[#This Row],[HT_Odds_H]]-1,-1)</f>
        <v>-1</v>
      </c>
      <c r="AF504" s="14">
        <f>IF(Tabela53[[#This Row],[HT_Goals_H]]=Tabela53[[#This Row],[HT_Goals_A]],Tabela53[[#This Row],[HT_Odds_H]]-1,-1)</f>
        <v>1.2000000000000002</v>
      </c>
      <c r="AG504" s="14">
        <f>IF(Tabela53[[#This Row],[HT_Goals_H]]&lt;Tabela53[[#This Row],[HT_Goals_A]],Tabela53[[#This Row],[HT_Odds_H]]-1,-1)</f>
        <v>-1</v>
      </c>
      <c r="AH504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4" s="13">
        <f>IF(AND(Tabela53[[#This Row],[Odd_real_HHT]]&gt;2.5,Tabela53[[#This Row],[Odd_real_HHT]]&lt;3.3,Tabela53[[#This Row],[xpPT_H_HT]]&gt;1.39,Tabela53[[#This Row],[xpPT_H_HT]]&lt;1.59),1,0)</f>
        <v>0</v>
      </c>
      <c r="AJ504" s="28">
        <f>IF(AND(Tabela53[[#This Row],[Método_2]]=1,Tabela53[[#This Row],[Pontos_H_HT]]=1),(Tabela53[[#This Row],[HT_Odds_D]]-1),IF(AND(Tabela53[[#This Row],[Método_2]]=1,Tabela53[[#This Row],[Pontos_H_HT]]&lt;&gt;1),(-1),0))</f>
        <v>1.0499999999999998</v>
      </c>
      <c r="AK504" s="28">
        <f>IF(Tabela53[[#This Row],[Método 1]]=1,0,IF(Tabela53[[#This Row],[dif_xp_H_A]]&lt;=0.354,1,IF(Tabela53[[#This Row],[dif_xp_H_A]]&gt;=0.499,1,0)))</f>
        <v>1</v>
      </c>
      <c r="AL504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04" s="29">
        <f>IF(AND(Tabela53[[#This Row],[dif_xp_H_A]]&gt;0.354,(Tabela53[[#This Row],[dif_xp_H_A]]&lt;0.499)),1,0)</f>
        <v>0</v>
      </c>
    </row>
    <row r="505" spans="1:39" x14ac:dyDescent="0.3">
      <c r="A505" s="25">
        <v>374</v>
      </c>
      <c r="B505" s="26">
        <v>1588956</v>
      </c>
      <c r="C505" s="13" t="s">
        <v>14</v>
      </c>
      <c r="D505" s="13" t="s">
        <v>56</v>
      </c>
      <c r="E505" s="27">
        <v>44878.666666666657</v>
      </c>
      <c r="F505" s="13">
        <v>38</v>
      </c>
      <c r="G505" s="13" t="s">
        <v>19</v>
      </c>
      <c r="H505" s="13" t="s">
        <v>26</v>
      </c>
      <c r="I505" s="13" t="str">
        <f>IF(Tabela53[[#This Row],[HT_Goals_A]]&lt;Tabela53[[#This Row],[HT_Goals_H]],"H",IF(Tabela53[[#This Row],[HT_Goals_A]]=Tabela53[[#This Row],[HT_Goals_H]],"D","A"))</f>
        <v>A</v>
      </c>
      <c r="J505" s="13">
        <v>0</v>
      </c>
      <c r="K505" s="13">
        <v>1</v>
      </c>
      <c r="L505" s="13">
        <v>1</v>
      </c>
      <c r="M505" s="13">
        <v>3.61</v>
      </c>
      <c r="N505" s="13">
        <v>2.2000000000000002</v>
      </c>
      <c r="O505" s="13">
        <v>3.25</v>
      </c>
      <c r="P505" s="4">
        <f>((1/'Método 3'!$M505)+(1/'Método 3'!$N505)+(1/'Método 3'!$O505)-1)</f>
        <v>3.9246072487069794E-2</v>
      </c>
      <c r="Q505" s="4">
        <f>'Método 3'!$M505*(1+'Método 3'!$P505)</f>
        <v>3.7516783216783218</v>
      </c>
      <c r="R505" s="4">
        <f>'Método 3'!$N505*(1+'Método 3'!$P505)</f>
        <v>2.2863413594715536</v>
      </c>
      <c r="S505" s="4">
        <f>'Método 3'!$O505*(1+'Método 3'!$P505)</f>
        <v>3.3775497355829769</v>
      </c>
      <c r="T505" s="4">
        <f>IF('Método 3'!$J505&gt;'Método 3'!$K505,3,IF('Método 3'!$K505='Método 3'!$J505,1,0))</f>
        <v>0</v>
      </c>
      <c r="U505" s="4">
        <f>IF('Método 3'!$J505&lt;'Método 3'!$K505,3,IF('Método 3'!$K505='Método 3'!$J505,1,0))</f>
        <v>3</v>
      </c>
      <c r="V505" s="4">
        <f>(1/'Método 3'!$Q505)*3+(1/'Método 3'!$R505)*1</f>
        <v>1.2370221252959048</v>
      </c>
      <c r="W505" s="4">
        <f>(1/'Método 3'!$S505)*3+(1/'Método 3'!$R505)*1</f>
        <v>1.3255978676210181</v>
      </c>
      <c r="X505" s="4">
        <f>COUNTIF($G$1:G504,G505)+1</f>
        <v>26</v>
      </c>
      <c r="Y505" s="4">
        <f>COUNTIF($H$1:H504,H505)+1</f>
        <v>26</v>
      </c>
      <c r="Z505" s="2">
        <f>IFERROR(AVERAGEIFS($T$1:T504,$G$1:G504,G505,$X$1:X504,"&gt;="&amp;(X505-5)),"")</f>
        <v>1.6</v>
      </c>
      <c r="AA505" s="2">
        <f>IFERROR(AVERAGEIFS($U$1:U504,$H$1:H504,H505,$Y$1:Y504,"&gt;="&amp;(Y505-5)),"")</f>
        <v>2</v>
      </c>
      <c r="AB505" s="2">
        <f>IFERROR(AVERAGEIFS($V$1:V504,$J$1:J504,J505,$Z$1:Z504,"&gt;="&amp;(Z505-5)),"")</f>
        <v>1.4042855728583843</v>
      </c>
      <c r="AC505" s="2">
        <f>IFERROR(AVERAGEIFS($W$1:W504,$K$1:K504,K505,$AA$1:AA504,"&gt;="&amp;(AA505-5)),"")</f>
        <v>1.1293343349695759</v>
      </c>
      <c r="AD505" s="13">
        <f>Tabela53[[#This Row],[md_exPT_H_6]]-Tabela53[[#This Row],[md_exPT_A_6]]</f>
        <v>0.27495123788880838</v>
      </c>
      <c r="AE505" s="14">
        <f>IF(Tabela53[[#This Row],[HT_Goals_H]]&gt;Tabela53[[#This Row],[HT_Goals_A]],Tabela53[[#This Row],[HT_Odds_H]]-1,-1)</f>
        <v>-1</v>
      </c>
      <c r="AF505" s="14">
        <f>IF(Tabela53[[#This Row],[HT_Goals_H]]=Tabela53[[#This Row],[HT_Goals_A]],Tabela53[[#This Row],[HT_Odds_H]]-1,-1)</f>
        <v>-1</v>
      </c>
      <c r="AG505" s="14">
        <f>IF(Tabela53[[#This Row],[HT_Goals_H]]&lt;Tabela53[[#This Row],[HT_Goals_A]],Tabela53[[#This Row],[HT_Odds_H]]-1,-1)</f>
        <v>2.61</v>
      </c>
      <c r="AH505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5" s="13">
        <f>IF(AND(Tabela53[[#This Row],[Odd_real_HHT]]&gt;2.5,Tabela53[[#This Row],[Odd_real_HHT]]&lt;3.3,Tabela53[[#This Row],[xpPT_H_HT]]&gt;1.39,Tabela53[[#This Row],[xpPT_H_HT]]&lt;1.59),1,0)</f>
        <v>0</v>
      </c>
      <c r="AJ505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505" s="28">
        <f>IF(Tabela53[[#This Row],[Método 1]]=1,0,IF(Tabela53[[#This Row],[dif_xp_H_A]]&lt;=0.354,1,IF(Tabela53[[#This Row],[dif_xp_H_A]]&gt;=0.499,1,0)))</f>
        <v>1</v>
      </c>
      <c r="AL505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05" s="29">
        <f>IF(AND(Tabela53[[#This Row],[dif_xp_H_A]]&gt;0.354,(Tabela53[[#This Row],[dif_xp_H_A]]&lt;0.499)),1,0)</f>
        <v>0</v>
      </c>
    </row>
    <row r="506" spans="1:39" x14ac:dyDescent="0.3">
      <c r="A506" s="25">
        <v>375</v>
      </c>
      <c r="B506" s="26">
        <v>1588957</v>
      </c>
      <c r="C506" s="13" t="s">
        <v>14</v>
      </c>
      <c r="D506" s="13" t="s">
        <v>56</v>
      </c>
      <c r="E506" s="27">
        <v>44878.666666666657</v>
      </c>
      <c r="F506" s="13">
        <v>38</v>
      </c>
      <c r="G506" s="13" t="s">
        <v>24</v>
      </c>
      <c r="H506" s="13" t="s">
        <v>22</v>
      </c>
      <c r="I506" s="13" t="str">
        <f>IF(Tabela53[[#This Row],[HT_Goals_A]]&lt;Tabela53[[#This Row],[HT_Goals_H]],"H",IF(Tabela53[[#This Row],[HT_Goals_A]]=Tabela53[[#This Row],[HT_Goals_H]],"D","A"))</f>
        <v>A</v>
      </c>
      <c r="J506" s="13">
        <v>0</v>
      </c>
      <c r="K506" s="13">
        <v>1</v>
      </c>
      <c r="L506" s="13">
        <v>1</v>
      </c>
      <c r="M506" s="13">
        <v>3.6</v>
      </c>
      <c r="N506" s="13">
        <v>1.91</v>
      </c>
      <c r="O506" s="13">
        <v>3.24</v>
      </c>
      <c r="P506" s="4">
        <f>((1/'Método 3'!$M506)+(1/'Método 3'!$N506)+(1/'Método 3'!$O506)-1)</f>
        <v>0.10997996251050357</v>
      </c>
      <c r="Q506" s="4">
        <f>'Método 3'!$M506*(1+'Método 3'!$P506)</f>
        <v>3.9959278650378129</v>
      </c>
      <c r="R506" s="4">
        <f>'Método 3'!$N506*(1+'Método 3'!$P506)</f>
        <v>2.1200617283950618</v>
      </c>
      <c r="S506" s="4">
        <f>'Método 3'!$O506*(1+'Método 3'!$P506)</f>
        <v>3.596335078534032</v>
      </c>
      <c r="T506" s="4">
        <f>IF('Método 3'!$J506&gt;'Método 3'!$K506,3,IF('Método 3'!$K506='Método 3'!$J506,1,0))</f>
        <v>0</v>
      </c>
      <c r="U506" s="4">
        <f>IF('Método 3'!$J506&lt;'Método 3'!$K506,3,IF('Método 3'!$K506='Método 3'!$J506,1,0))</f>
        <v>3</v>
      </c>
      <c r="V506" s="4">
        <f>(1/'Método 3'!$Q506)*3+(1/'Método 3'!$R506)*1</f>
        <v>1.2224486824865337</v>
      </c>
      <c r="W506" s="4">
        <f>(1/'Método 3'!$S506)*3+(1/'Método 3'!$R506)*1</f>
        <v>1.3058669384189838</v>
      </c>
      <c r="X506" s="4">
        <f>COUNTIF($G$1:G505,G506)+1</f>
        <v>25</v>
      </c>
      <c r="Y506" s="4">
        <f>COUNTIF($H$1:H505,H506)+1</f>
        <v>26</v>
      </c>
      <c r="Z506" s="2">
        <f>IFERROR(AVERAGEIFS($T$1:T505,$G$1:G505,G506,$X$1:X505,"&gt;="&amp;(X506-5)),"")</f>
        <v>1.6</v>
      </c>
      <c r="AA506" s="2">
        <f>IFERROR(AVERAGEIFS($U$1:U505,$H$1:H505,H506,$Y$1:Y505,"&gt;="&amp;(Y506-5)),"")</f>
        <v>0.6</v>
      </c>
      <c r="AB506" s="2">
        <f>IFERROR(AVERAGEIFS($V$1:V505,$J$1:J505,J506,$Z$1:Z505,"&gt;="&amp;(Z506-5)),"")</f>
        <v>1.4035677039847254</v>
      </c>
      <c r="AC506" s="2">
        <f>IFERROR(AVERAGEIFS($W$1:W505,$K$1:K505,K506,$AA$1:AA505,"&gt;="&amp;(AA506-5)),"")</f>
        <v>1.1306694610420345</v>
      </c>
      <c r="AD506" s="13">
        <f>Tabela53[[#This Row],[md_exPT_H_6]]-Tabela53[[#This Row],[md_exPT_A_6]]</f>
        <v>0.27289824294269094</v>
      </c>
      <c r="AE506" s="14">
        <f>IF(Tabela53[[#This Row],[HT_Goals_H]]&gt;Tabela53[[#This Row],[HT_Goals_A]],Tabela53[[#This Row],[HT_Odds_H]]-1,-1)</f>
        <v>-1</v>
      </c>
      <c r="AF506" s="14">
        <f>IF(Tabela53[[#This Row],[HT_Goals_H]]=Tabela53[[#This Row],[HT_Goals_A]],Tabela53[[#This Row],[HT_Odds_H]]-1,-1)</f>
        <v>-1</v>
      </c>
      <c r="AG506" s="14">
        <f>IF(Tabela53[[#This Row],[HT_Goals_H]]&lt;Tabela53[[#This Row],[HT_Goals_A]],Tabela53[[#This Row],[HT_Odds_H]]-1,-1)</f>
        <v>2.6</v>
      </c>
      <c r="AH506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6" s="13">
        <f>IF(AND(Tabela53[[#This Row],[Odd_real_HHT]]&gt;2.5,Tabela53[[#This Row],[Odd_real_HHT]]&lt;3.3,Tabela53[[#This Row],[xpPT_H_HT]]&gt;1.39,Tabela53[[#This Row],[xpPT_H_HT]]&lt;1.59),1,0)</f>
        <v>0</v>
      </c>
      <c r="AJ506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506" s="28">
        <f>IF(Tabela53[[#This Row],[Método 1]]=1,0,IF(Tabela53[[#This Row],[dif_xp_H_A]]&lt;=0.354,1,IF(Tabela53[[#This Row],[dif_xp_H_A]]&gt;=0.499,1,0)))</f>
        <v>1</v>
      </c>
      <c r="AL506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06" s="29">
        <f>IF(AND(Tabela53[[#This Row],[dif_xp_H_A]]&gt;0.354,(Tabela53[[#This Row],[dif_xp_H_A]]&lt;0.499)),1,0)</f>
        <v>0</v>
      </c>
    </row>
    <row r="507" spans="1:39" x14ac:dyDescent="0.3">
      <c r="A507" s="25">
        <v>376</v>
      </c>
      <c r="B507" s="26">
        <v>1588958</v>
      </c>
      <c r="C507" s="13" t="s">
        <v>14</v>
      </c>
      <c r="D507" s="13" t="s">
        <v>56</v>
      </c>
      <c r="E507" s="27">
        <v>44878.666666666657</v>
      </c>
      <c r="F507" s="13">
        <v>38</v>
      </c>
      <c r="G507" s="13" t="s">
        <v>31</v>
      </c>
      <c r="H507" s="13" t="s">
        <v>21</v>
      </c>
      <c r="I507" s="13" t="str">
        <f>IF(Tabela53[[#This Row],[HT_Goals_A]]&lt;Tabela53[[#This Row],[HT_Goals_H]],"H",IF(Tabela53[[#This Row],[HT_Goals_A]]=Tabela53[[#This Row],[HT_Goals_H]],"D","A"))</f>
        <v>D</v>
      </c>
      <c r="J507" s="13">
        <v>0</v>
      </c>
      <c r="K507" s="13">
        <v>0</v>
      </c>
      <c r="L507" s="13">
        <v>0</v>
      </c>
      <c r="M507" s="13">
        <v>4.0199999999999996</v>
      </c>
      <c r="N507" s="13">
        <v>2.19</v>
      </c>
      <c r="O507" s="13">
        <v>3.03</v>
      </c>
      <c r="P507" s="4">
        <f>((1/'Método 3'!$M507)+(1/'Método 3'!$N507)+(1/'Método 3'!$O507)-1)</f>
        <v>3.5410226772012887E-2</v>
      </c>
      <c r="Q507" s="4">
        <f>'Método 3'!$M507*(1+'Método 3'!$P507)</f>
        <v>4.1623491116234916</v>
      </c>
      <c r="R507" s="4">
        <f>'Método 3'!$N507*(1+'Método 3'!$P507)</f>
        <v>2.267548396630708</v>
      </c>
      <c r="S507" s="4">
        <f>'Método 3'!$O507*(1+'Método 3'!$P507)</f>
        <v>3.1372929871191988</v>
      </c>
      <c r="T507" s="4">
        <f>IF('Método 3'!$J507&gt;'Método 3'!$K507,3,IF('Método 3'!$K507='Método 3'!$J507,1,0))</f>
        <v>1</v>
      </c>
      <c r="U507" s="4">
        <f>IF('Método 3'!$J507&lt;'Método 3'!$K507,3,IF('Método 3'!$K507='Método 3'!$J507,1,0))</f>
        <v>1</v>
      </c>
      <c r="V507" s="4">
        <f>(1/'Método 3'!$Q507)*3+(1/'Método 3'!$R507)*1</f>
        <v>1.1617517677343672</v>
      </c>
      <c r="W507" s="4">
        <f>(1/'Método 3'!$S507)*3+(1/'Método 3'!$R507)*1</f>
        <v>1.3972433119358727</v>
      </c>
      <c r="X507" s="4">
        <f>COUNTIF($G$1:G506,G507)+1</f>
        <v>26</v>
      </c>
      <c r="Y507" s="4">
        <f>COUNTIF($H$1:H506,H507)+1</f>
        <v>26</v>
      </c>
      <c r="Z507" s="2">
        <f>IFERROR(AVERAGEIFS($T$1:T506,$G$1:G506,G507,$X$1:X506,"&gt;="&amp;(X507-5)),"")</f>
        <v>2.2000000000000002</v>
      </c>
      <c r="AA507" s="2">
        <f>IFERROR(AVERAGEIFS($U$1:U506,$H$1:H506,H507,$Y$1:Y506,"&gt;="&amp;(Y507-5)),"")</f>
        <v>2.4</v>
      </c>
      <c r="AB507" s="2">
        <f>IFERROR(AVERAGEIFS($V$1:V506,$J$1:J506,J507,$Z$1:Z506,"&gt;="&amp;(Z507-5)),"")</f>
        <v>1.40279369107234</v>
      </c>
      <c r="AC507" s="2">
        <f>IFERROR(AVERAGEIFS($W$1:W506,$K$1:K506,K507,$AA$1:AA506,"&gt;="&amp;(AA507-5)),"")</f>
        <v>1.0944487896399164</v>
      </c>
      <c r="AD507" s="13">
        <f>Tabela53[[#This Row],[md_exPT_H_6]]-Tabela53[[#This Row],[md_exPT_A_6]]</f>
        <v>0.30834490143242355</v>
      </c>
      <c r="AE507" s="14">
        <f>IF(Tabela53[[#This Row],[HT_Goals_H]]&gt;Tabela53[[#This Row],[HT_Goals_A]],Tabela53[[#This Row],[HT_Odds_H]]-1,-1)</f>
        <v>-1</v>
      </c>
      <c r="AF507" s="14">
        <f>IF(Tabela53[[#This Row],[HT_Goals_H]]=Tabela53[[#This Row],[HT_Goals_A]],Tabela53[[#This Row],[HT_Odds_H]]-1,-1)</f>
        <v>3.0199999999999996</v>
      </c>
      <c r="AG507" s="14">
        <f>IF(Tabela53[[#This Row],[HT_Goals_H]]&lt;Tabela53[[#This Row],[HT_Goals_A]],Tabela53[[#This Row],[HT_Odds_H]]-1,-1)</f>
        <v>-1</v>
      </c>
      <c r="AH507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7" s="13">
        <f>IF(AND(Tabela53[[#This Row],[Odd_real_HHT]]&gt;2.5,Tabela53[[#This Row],[Odd_real_HHT]]&lt;3.3,Tabela53[[#This Row],[xpPT_H_HT]]&gt;1.39,Tabela53[[#This Row],[xpPT_H_HT]]&lt;1.59),1,0)</f>
        <v>0</v>
      </c>
      <c r="AJ507" s="28">
        <f>IF(AND(Tabela53[[#This Row],[Método_2]]=1,Tabela53[[#This Row],[Pontos_H_HT]]=1),(Tabela53[[#This Row],[HT_Odds_D]]-1),IF(AND(Tabela53[[#This Row],[Método_2]]=1,Tabela53[[#This Row],[Pontos_H_HT]]&lt;&gt;1),(-1),0))</f>
        <v>1.19</v>
      </c>
      <c r="AK507" s="28">
        <f>IF(Tabela53[[#This Row],[Método 1]]=1,0,IF(Tabela53[[#This Row],[dif_xp_H_A]]&lt;=0.354,1,IF(Tabela53[[#This Row],[dif_xp_H_A]]&gt;=0.499,1,0)))</f>
        <v>1</v>
      </c>
      <c r="AL507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07" s="29">
        <f>IF(AND(Tabela53[[#This Row],[dif_xp_H_A]]&gt;0.354,(Tabela53[[#This Row],[dif_xp_H_A]]&lt;0.499)),1,0)</f>
        <v>0</v>
      </c>
    </row>
    <row r="508" spans="1:39" x14ac:dyDescent="0.3">
      <c r="A508" s="25">
        <v>377</v>
      </c>
      <c r="B508" s="26">
        <v>1588959</v>
      </c>
      <c r="C508" s="13" t="s">
        <v>14</v>
      </c>
      <c r="D508" s="13" t="s">
        <v>56</v>
      </c>
      <c r="E508" s="27">
        <v>44878.666666666657</v>
      </c>
      <c r="F508" s="13">
        <v>38</v>
      </c>
      <c r="G508" s="13" t="s">
        <v>30</v>
      </c>
      <c r="H508" s="13" t="s">
        <v>16</v>
      </c>
      <c r="I508" s="13" t="str">
        <f>IF(Tabela53[[#This Row],[HT_Goals_A]]&lt;Tabela53[[#This Row],[HT_Goals_H]],"H",IF(Tabela53[[#This Row],[HT_Goals_A]]=Tabela53[[#This Row],[HT_Goals_H]],"D","A"))</f>
        <v>H</v>
      </c>
      <c r="J508" s="13">
        <v>2</v>
      </c>
      <c r="K508" s="13">
        <v>0</v>
      </c>
      <c r="L508" s="13">
        <v>2</v>
      </c>
      <c r="M508" s="13">
        <v>3.1</v>
      </c>
      <c r="N508" s="13">
        <v>2.19</v>
      </c>
      <c r="O508" s="13">
        <v>3.84</v>
      </c>
      <c r="P508" s="4">
        <f>((1/'Método 3'!$M508)+(1/'Método 3'!$N508)+(1/'Método 3'!$O508)-1)</f>
        <v>3.9618316394167019E-2</v>
      </c>
      <c r="Q508" s="4">
        <f>'Método 3'!$M508*(1+'Método 3'!$P508)</f>
        <v>3.2228167808219177</v>
      </c>
      <c r="R508" s="4">
        <f>'Método 3'!$N508*(1+'Método 3'!$P508)</f>
        <v>2.2767641129032259</v>
      </c>
      <c r="S508" s="4">
        <f>'Método 3'!$O508*(1+'Método 3'!$P508)</f>
        <v>3.9921343349536014</v>
      </c>
      <c r="T508" s="4">
        <f>IF('Método 3'!$J508&gt;'Método 3'!$K508,3,IF('Método 3'!$K508='Método 3'!$J508,1,0))</f>
        <v>3</v>
      </c>
      <c r="U508" s="4">
        <f>IF('Método 3'!$J508&lt;'Método 3'!$K508,3,IF('Método 3'!$K508='Método 3'!$J508,1,0))</f>
        <v>0</v>
      </c>
      <c r="V508" s="4">
        <f>(1/'Método 3'!$Q508)*3+(1/'Método 3'!$R508)*1</f>
        <v>1.3700825751034955</v>
      </c>
      <c r="W508" s="4">
        <f>(1/'Método 3'!$S508)*3+(1/'Método 3'!$R508)*1</f>
        <v>1.1906975714507095</v>
      </c>
      <c r="X508" s="4">
        <f>COUNTIF($G$1:G507,G508)+1</f>
        <v>25</v>
      </c>
      <c r="Y508" s="4">
        <f>COUNTIF($H$1:H507,H508)+1</f>
        <v>26</v>
      </c>
      <c r="Z508" s="2">
        <f>IFERROR(AVERAGEIFS($T$1:T507,$G$1:G507,G508,$X$1:X507,"&gt;="&amp;(X508-5)),"")</f>
        <v>1.2</v>
      </c>
      <c r="AA508" s="2">
        <f>IFERROR(AVERAGEIFS($U$1:U507,$H$1:H507,H508,$Y$1:Y507,"&gt;="&amp;(Y508-5)),"")</f>
        <v>1</v>
      </c>
      <c r="AB508" s="2">
        <f>IFERROR(AVERAGEIFS($V$1:V507,$J$1:J507,J508,$Z$1:Z507,"&gt;="&amp;(Z508-5)),"")</f>
        <v>1.5454360130548352</v>
      </c>
      <c r="AC508" s="2">
        <f>IFERROR(AVERAGEIFS($W$1:W507,$K$1:K507,K508,$AA$1:AA507,"&gt;="&amp;(AA508-5)),"")</f>
        <v>1.0954415585654769</v>
      </c>
      <c r="AD508" s="13">
        <f>Tabela53[[#This Row],[md_exPT_H_6]]-Tabela53[[#This Row],[md_exPT_A_6]]</f>
        <v>0.44999445448935838</v>
      </c>
      <c r="AE508" s="14">
        <f>IF(Tabela53[[#This Row],[HT_Goals_H]]&gt;Tabela53[[#This Row],[HT_Goals_A]],Tabela53[[#This Row],[HT_Odds_H]]-1,-1)</f>
        <v>2.1</v>
      </c>
      <c r="AF508" s="14">
        <f>IF(Tabela53[[#This Row],[HT_Goals_H]]=Tabela53[[#This Row],[HT_Goals_A]],Tabela53[[#This Row],[HT_Odds_H]]-1,-1)</f>
        <v>-1</v>
      </c>
      <c r="AG508" s="14">
        <f>IF(Tabela53[[#This Row],[HT_Goals_H]]&lt;Tabela53[[#This Row],[HT_Goals_A]],Tabela53[[#This Row],[HT_Odds_H]]-1,-1)</f>
        <v>-1</v>
      </c>
      <c r="AH508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8" s="13">
        <f>IF(AND(Tabela53[[#This Row],[Odd_real_HHT]]&gt;2.5,Tabela53[[#This Row],[Odd_real_HHT]]&lt;3.3,Tabela53[[#This Row],[xpPT_H_HT]]&gt;1.39,Tabela53[[#This Row],[xpPT_H_HT]]&lt;1.59),1,0)</f>
        <v>0</v>
      </c>
      <c r="AJ508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8" s="28">
        <f>IF(Tabela53[[#This Row],[Método 1]]=1,0,IF(Tabela53[[#This Row],[dif_xp_H_A]]&lt;=0.354,1,IF(Tabela53[[#This Row],[dif_xp_H_A]]&gt;=0.499,1,0)))</f>
        <v>0</v>
      </c>
      <c r="AL508" s="29">
        <f>IF(AND(Tabela53[[#This Row],[Método_3]]=1,Tabela53[[#This Row],[Pontos_H_HT]]=3),(Tabela53[[#This Row],[HT_Odds_H]]-1),IF(AND(Tabela53[[#This Row],[Método_3]]=1,Tabela53[[#This Row],[Pontos_H_HT]]&lt;&gt;3),(-1),0))</f>
        <v>2.1</v>
      </c>
      <c r="AM508" s="29">
        <f>IF(AND(Tabela53[[#This Row],[dif_xp_H_A]]&gt;0.354,(Tabela53[[#This Row],[dif_xp_H_A]]&lt;0.499)),1,0)</f>
        <v>1</v>
      </c>
    </row>
    <row r="509" spans="1:39" x14ac:dyDescent="0.3">
      <c r="A509" s="25">
        <v>378</v>
      </c>
      <c r="B509" s="26">
        <v>1588960</v>
      </c>
      <c r="C509" s="13" t="s">
        <v>14</v>
      </c>
      <c r="D509" s="13" t="s">
        <v>56</v>
      </c>
      <c r="E509" s="27">
        <v>44878.666666666657</v>
      </c>
      <c r="F509" s="13">
        <v>38</v>
      </c>
      <c r="G509" s="13" t="s">
        <v>58</v>
      </c>
      <c r="H509" s="13" t="s">
        <v>60</v>
      </c>
      <c r="I509" s="13" t="str">
        <f>IF(Tabela53[[#This Row],[HT_Goals_A]]&lt;Tabela53[[#This Row],[HT_Goals_H]],"H",IF(Tabela53[[#This Row],[HT_Goals_A]]=Tabela53[[#This Row],[HT_Goals_H]],"D","A"))</f>
        <v>H</v>
      </c>
      <c r="J509" s="13">
        <v>2</v>
      </c>
      <c r="K509" s="13">
        <v>0</v>
      </c>
      <c r="L509" s="13">
        <v>2</v>
      </c>
      <c r="M509" s="13">
        <v>2</v>
      </c>
      <c r="N509" s="13">
        <v>2.21</v>
      </c>
      <c r="O509" s="13">
        <v>6.75</v>
      </c>
      <c r="P509" s="4">
        <f>((1/'Método 3'!$M509)+(1/'Método 3'!$N509)+(1/'Método 3'!$O509)-1)</f>
        <v>0.10063683593095352</v>
      </c>
      <c r="Q509" s="4">
        <f>'Método 3'!$M509*(1+'Método 3'!$P509)</f>
        <v>2.201273671861907</v>
      </c>
      <c r="R509" s="4">
        <f>'Método 3'!$N509*(1+'Método 3'!$P509)</f>
        <v>2.4324074074074074</v>
      </c>
      <c r="S509" s="4">
        <f>'Método 3'!$O509*(1+'Método 3'!$P509)</f>
        <v>7.4292986425339365</v>
      </c>
      <c r="T509" s="4">
        <f>IF('Método 3'!$J509&gt;'Método 3'!$K509,3,IF('Método 3'!$K509='Método 3'!$J509,1,0))</f>
        <v>3</v>
      </c>
      <c r="U509" s="4">
        <f>IF('Método 3'!$J509&lt;'Método 3'!$K509,3,IF('Método 3'!$K509='Método 3'!$J509,1,0))</f>
        <v>0</v>
      </c>
      <c r="V509" s="4">
        <f>(1/'Método 3'!$Q509)*3+(1/'Método 3'!$R509)*1</f>
        <v>1.7739626950894556</v>
      </c>
      <c r="W509" s="4">
        <f>(1/'Método 3'!$S509)*3+(1/'Método 3'!$R509)*1</f>
        <v>0.81492196421773899</v>
      </c>
      <c r="X509" s="4">
        <f>COUNTIF($G$1:G508,G509)+1</f>
        <v>19</v>
      </c>
      <c r="Y509" s="4">
        <f>COUNTIF($H$1:H508,H509)+1</f>
        <v>19</v>
      </c>
      <c r="Z509" s="2">
        <f>IFERROR(AVERAGEIFS($T$1:T508,$G$1:G508,G509,$X$1:X508,"&gt;="&amp;(X509-5)),"")</f>
        <v>0.6</v>
      </c>
      <c r="AA509" s="2">
        <f>IFERROR(AVERAGEIFS($U$1:U508,$H$1:H508,H509,$Y$1:Y508,"&gt;="&amp;(Y509-5)),"")</f>
        <v>0.2</v>
      </c>
      <c r="AB509" s="2">
        <f>IFERROR(AVERAGEIFS($V$1:V508,$J$1:J508,J509,$Z$1:Z508,"&gt;="&amp;(Z509-5)),"")</f>
        <v>1.5422477687284473</v>
      </c>
      <c r="AC509" s="2">
        <f>IFERROR(AVERAGEIFS($W$1:W508,$K$1:K508,K509,$AA$1:AA508,"&gt;="&amp;(AA509-5)),"")</f>
        <v>1.0957528527252325</v>
      </c>
      <c r="AD509" s="13">
        <f>Tabela53[[#This Row],[md_exPT_H_6]]-Tabela53[[#This Row],[md_exPT_A_6]]</f>
        <v>0.44649491600321478</v>
      </c>
      <c r="AE509" s="14">
        <f>IF(Tabela53[[#This Row],[HT_Goals_H]]&gt;Tabela53[[#This Row],[HT_Goals_A]],Tabela53[[#This Row],[HT_Odds_H]]-1,-1)</f>
        <v>1</v>
      </c>
      <c r="AF509" s="14">
        <f>IF(Tabela53[[#This Row],[HT_Goals_H]]=Tabela53[[#This Row],[HT_Goals_A]],Tabela53[[#This Row],[HT_Odds_H]]-1,-1)</f>
        <v>-1</v>
      </c>
      <c r="AG509" s="14">
        <f>IF(Tabela53[[#This Row],[HT_Goals_H]]&lt;Tabela53[[#This Row],[HT_Goals_A]],Tabela53[[#This Row],[HT_Odds_H]]-1,-1)</f>
        <v>-1</v>
      </c>
      <c r="AH509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09" s="13">
        <f>IF(AND(Tabela53[[#This Row],[Odd_real_HHT]]&gt;2.5,Tabela53[[#This Row],[Odd_real_HHT]]&lt;3.3,Tabela53[[#This Row],[xpPT_H_HT]]&gt;1.39,Tabela53[[#This Row],[xpPT_H_HT]]&lt;1.59),1,0)</f>
        <v>0</v>
      </c>
      <c r="AJ509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09" s="28">
        <f>IF(Tabela53[[#This Row],[Método 1]]=1,0,IF(Tabela53[[#This Row],[dif_xp_H_A]]&lt;=0.354,1,IF(Tabela53[[#This Row],[dif_xp_H_A]]&gt;=0.499,1,0)))</f>
        <v>0</v>
      </c>
      <c r="AL509" s="29">
        <f>IF(AND(Tabela53[[#This Row],[Método_3]]=1,Tabela53[[#This Row],[Pontos_H_HT]]=3),(Tabela53[[#This Row],[HT_Odds_H]]-1),IF(AND(Tabela53[[#This Row],[Método_3]]=1,Tabela53[[#This Row],[Pontos_H_HT]]&lt;&gt;3),(-1),0))</f>
        <v>1</v>
      </c>
      <c r="AM509" s="29">
        <f>IF(AND(Tabela53[[#This Row],[dif_xp_H_A]]&gt;0.354,(Tabela53[[#This Row],[dif_xp_H_A]]&lt;0.499)),1,0)</f>
        <v>1</v>
      </c>
    </row>
    <row r="510" spans="1:39" x14ac:dyDescent="0.3">
      <c r="A510" s="25">
        <v>379</v>
      </c>
      <c r="B510" s="26">
        <v>1588961</v>
      </c>
      <c r="C510" s="13" t="s">
        <v>14</v>
      </c>
      <c r="D510" s="13" t="s">
        <v>56</v>
      </c>
      <c r="E510" s="27">
        <v>44878.666666666657</v>
      </c>
      <c r="F510" s="13">
        <v>38</v>
      </c>
      <c r="G510" s="13" t="s">
        <v>34</v>
      </c>
      <c r="H510" s="13" t="s">
        <v>28</v>
      </c>
      <c r="I510" s="13" t="str">
        <f>IF(Tabela53[[#This Row],[HT_Goals_A]]&lt;Tabela53[[#This Row],[HT_Goals_H]],"H",IF(Tabela53[[#This Row],[HT_Goals_A]]=Tabela53[[#This Row],[HT_Goals_H]],"D","A"))</f>
        <v>A</v>
      </c>
      <c r="J510" s="13">
        <v>0</v>
      </c>
      <c r="K510" s="13">
        <v>1</v>
      </c>
      <c r="L510" s="13">
        <v>1</v>
      </c>
      <c r="M510" s="13">
        <v>4.4000000000000004</v>
      </c>
      <c r="N510" s="13">
        <v>2.15</v>
      </c>
      <c r="O510" s="13">
        <v>2.4500000000000002</v>
      </c>
      <c r="P510" s="4">
        <f>((1/'Método 3'!$M510)+(1/'Método 3'!$N510)+(1/'Método 3'!$O510)-1)</f>
        <v>0.10055227164861713</v>
      </c>
      <c r="Q510" s="4">
        <f>'Método 3'!$M510*(1+'Método 3'!$P510)</f>
        <v>4.8424299952539158</v>
      </c>
      <c r="R510" s="4">
        <f>'Método 3'!$N510*(1+'Método 3'!$P510)</f>
        <v>2.3661873840445269</v>
      </c>
      <c r="S510" s="4">
        <f>'Método 3'!$O510*(1+'Método 3'!$P510)</f>
        <v>2.6963530655391121</v>
      </c>
      <c r="T510" s="4">
        <f>IF('Método 3'!$J510&gt;'Método 3'!$K510,3,IF('Método 3'!$K510='Método 3'!$J510,1,0))</f>
        <v>0</v>
      </c>
      <c r="U510" s="4">
        <f>IF('Método 3'!$J510&lt;'Método 3'!$K510,3,IF('Método 3'!$K510='Método 3'!$J510,1,0))</f>
        <v>3</v>
      </c>
      <c r="V510" s="4">
        <f>(1/'Método 3'!$Q510)*3+(1/'Método 3'!$R510)*1</f>
        <v>1.0421444673135354</v>
      </c>
      <c r="W510" s="4">
        <f>(1/'Método 3'!$S510)*3+(1/'Método 3'!$R510)*1</f>
        <v>1.5352347348818973</v>
      </c>
      <c r="X510" s="4">
        <f>COUNTIF($G$1:G509,G510)+1</f>
        <v>25</v>
      </c>
      <c r="Y510" s="4">
        <f>COUNTIF($H$1:H509,H510)+1</f>
        <v>25</v>
      </c>
      <c r="Z510" s="2">
        <f>IFERROR(AVERAGEIFS($T$1:T509,$G$1:G509,G510,$X$1:X509,"&gt;="&amp;(X510-5)),"")</f>
        <v>0.8</v>
      </c>
      <c r="AA510" s="2">
        <f>IFERROR(AVERAGEIFS($U$1:U509,$H$1:H509,H510,$Y$1:Y509,"&gt;="&amp;(Y510-5)),"")</f>
        <v>1.8</v>
      </c>
      <c r="AB510" s="2">
        <f>IFERROR(AVERAGEIFS($V$1:V509,$J$1:J509,J510,$Z$1:Z509,"&gt;="&amp;(Z510-5)),"")</f>
        <v>1.4017679807602634</v>
      </c>
      <c r="AC510" s="2">
        <f>IFERROR(AVERAGEIFS($W$1:W509,$K$1:K509,K510,$AA$1:AA509,"&gt;="&amp;(AA510-5)),"")</f>
        <v>1.131853227781068</v>
      </c>
      <c r="AD510" s="13">
        <f>Tabela53[[#This Row],[md_exPT_H_6]]-Tabela53[[#This Row],[md_exPT_A_6]]</f>
        <v>0.26991475297919543</v>
      </c>
      <c r="AE510" s="14">
        <f>IF(Tabela53[[#This Row],[HT_Goals_H]]&gt;Tabela53[[#This Row],[HT_Goals_A]],Tabela53[[#This Row],[HT_Odds_H]]-1,-1)</f>
        <v>-1</v>
      </c>
      <c r="AF510" s="14">
        <f>IF(Tabela53[[#This Row],[HT_Goals_H]]=Tabela53[[#This Row],[HT_Goals_A]],Tabela53[[#This Row],[HT_Odds_H]]-1,-1)</f>
        <v>-1</v>
      </c>
      <c r="AG510" s="14">
        <f>IF(Tabela53[[#This Row],[HT_Goals_H]]&lt;Tabela53[[#This Row],[HT_Goals_A]],Tabela53[[#This Row],[HT_Odds_H]]-1,-1)</f>
        <v>3.4000000000000004</v>
      </c>
      <c r="AH510" s="20">
        <f>IF(AND(Tabela53[[#This Row],[Método 1]]=1,Tabela53[[#This Row],[Pontos_H_HT]]=3),(Tabela53[[#This Row],[HT_Odds_H]]-1),IF(AND(Tabela53[[#This Row],[Método 1]]=1,Tabela53[[#This Row],[Pontos_H_HT]]&lt;&gt;3),(-1),0))</f>
        <v>0</v>
      </c>
      <c r="AI510" s="13">
        <f>IF(AND(Tabela53[[#This Row],[Odd_real_HHT]]&gt;2.5,Tabela53[[#This Row],[Odd_real_HHT]]&lt;3.3,Tabela53[[#This Row],[xpPT_H_HT]]&gt;1.39,Tabela53[[#This Row],[xpPT_H_HT]]&lt;1.59),1,0)</f>
        <v>0</v>
      </c>
      <c r="AJ510" s="28">
        <f>IF(AND(Tabela53[[#This Row],[Método_2]]=1,Tabela53[[#This Row],[Pontos_H_HT]]=1),(Tabela53[[#This Row],[HT_Odds_D]]-1),IF(AND(Tabela53[[#This Row],[Método_2]]=1,Tabela53[[#This Row],[Pontos_H_HT]]&lt;&gt;1),(-1),0))</f>
        <v>-1</v>
      </c>
      <c r="AK510" s="28">
        <f>IF(Tabela53[[#This Row],[Método 1]]=1,0,IF(Tabela53[[#This Row],[dif_xp_H_A]]&lt;=0.354,1,IF(Tabela53[[#This Row],[dif_xp_H_A]]&gt;=0.499,1,0)))</f>
        <v>1</v>
      </c>
      <c r="AL510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10" s="29">
        <f>IF(AND(Tabela53[[#This Row],[dif_xp_H_A]]&gt;0.354,(Tabela53[[#This Row],[dif_xp_H_A]]&lt;0.499)),1,0)</f>
        <v>0</v>
      </c>
    </row>
    <row r="511" spans="1:39" x14ac:dyDescent="0.3">
      <c r="A511" s="25">
        <v>380</v>
      </c>
      <c r="B511" s="26">
        <v>1588963</v>
      </c>
      <c r="C511" s="13" t="s">
        <v>14</v>
      </c>
      <c r="D511" s="13" t="s">
        <v>56</v>
      </c>
      <c r="E511" s="27">
        <v>44878.666666666657</v>
      </c>
      <c r="F511" s="13">
        <v>38</v>
      </c>
      <c r="G511" s="13" t="s">
        <v>20</v>
      </c>
      <c r="H511" s="13" t="s">
        <v>18</v>
      </c>
      <c r="I511" s="13" t="str">
        <f>IF(Tabela53[[#This Row],[HT_Goals_A]]&lt;Tabela53[[#This Row],[HT_Goals_H]],"H",IF(Tabela53[[#This Row],[HT_Goals_A]]=Tabela53[[#This Row],[HT_Goals_H]],"D","A"))</f>
        <v>D</v>
      </c>
      <c r="J511" s="13">
        <v>0</v>
      </c>
      <c r="K511" s="13">
        <v>0</v>
      </c>
      <c r="L511" s="13">
        <v>0</v>
      </c>
      <c r="M511" s="13">
        <v>2.64</v>
      </c>
      <c r="N511" s="13">
        <v>2</v>
      </c>
      <c r="O511" s="13">
        <v>4.4800000000000004</v>
      </c>
      <c r="P511" s="4">
        <f>((1/'Método 3'!$M511)+(1/'Método 3'!$N511)+(1/'Método 3'!$O511)-1)</f>
        <v>0.10200216450216448</v>
      </c>
      <c r="Q511" s="4">
        <f>'Método 3'!$M511*(1+'Método 3'!$P511)</f>
        <v>2.9092857142857143</v>
      </c>
      <c r="R511" s="4">
        <f>'Método 3'!$N511*(1+'Método 3'!$P511)</f>
        <v>2.204004329004329</v>
      </c>
      <c r="S511" s="4">
        <f>'Método 3'!$O511*(1+'Método 3'!$P511)</f>
        <v>4.9369696969696975</v>
      </c>
      <c r="T511" s="4">
        <f>IF('Método 3'!$J511&gt;'Método 3'!$K511,3,IF('Método 3'!$K511='Método 3'!$J511,1,0))</f>
        <v>1</v>
      </c>
      <c r="U511" s="4">
        <f>IF('Método 3'!$J511&lt;'Método 3'!$K511,3,IF('Método 3'!$K511='Método 3'!$J511,1,0))</f>
        <v>1</v>
      </c>
      <c r="V511" s="4">
        <f>(1/'Método 3'!$Q511)*3+(1/'Método 3'!$R511)*1</f>
        <v>1.4849005646943287</v>
      </c>
      <c r="W511" s="4">
        <f>(1/'Método 3'!$S511)*3+(1/'Método 3'!$R511)*1</f>
        <v>1.0613798183157377</v>
      </c>
      <c r="X511" s="4">
        <f>COUNTIF($G$1:G510,G511)+1</f>
        <v>26</v>
      </c>
      <c r="Y511" s="4">
        <f>COUNTIF($H$1:H510,H511)+1</f>
        <v>25</v>
      </c>
      <c r="Z511" s="2">
        <f>IFERROR(AVERAGEIFS($T$1:T510,$G$1:G510,G511,$X$1:X510,"&gt;="&amp;(X511-5)),"")</f>
        <v>2</v>
      </c>
      <c r="AA511" s="2">
        <f>IFERROR(AVERAGEIFS($U$1:U510,$H$1:H510,H511,$Y$1:Y510,"&gt;="&amp;(Y511-5)),"")</f>
        <v>1.2</v>
      </c>
      <c r="AB511" s="2">
        <f>IFERROR(AVERAGEIFS($V$1:V510,$J$1:J510,J511,$Z$1:Z510,"&gt;="&amp;(Z511-5)),"")</f>
        <v>1.4002441523134554</v>
      </c>
      <c r="AC511" s="2">
        <f>IFERROR(AVERAGEIFS($W$1:W510,$K$1:K510,K511,$AA$1:AA510,"&gt;="&amp;(AA511-5)),"")</f>
        <v>1.0948380941307454</v>
      </c>
      <c r="AD511" s="13">
        <f>Tabela53[[#This Row],[md_exPT_H_6]]-Tabela53[[#This Row],[md_exPT_A_6]]</f>
        <v>0.30540605818271005</v>
      </c>
      <c r="AE511" s="14">
        <f>IF(Tabela53[[#This Row],[HT_Goals_H]]&gt;Tabela53[[#This Row],[HT_Goals_A]],Tabela53[[#This Row],[HT_Odds_H]]-1,-1)</f>
        <v>-1</v>
      </c>
      <c r="AF511" s="14">
        <f>IF(Tabela53[[#This Row],[HT_Goals_H]]=Tabela53[[#This Row],[HT_Goals_A]],Tabela53[[#This Row],[HT_Odds_H]]-1,-1)</f>
        <v>1.6400000000000001</v>
      </c>
      <c r="AG511" s="14">
        <f>IF(Tabela53[[#This Row],[HT_Goals_H]]&lt;Tabela53[[#This Row],[HT_Goals_A]],Tabela53[[#This Row],[HT_Odds_H]]-1,-1)</f>
        <v>-1</v>
      </c>
      <c r="AH511" s="20">
        <f>IF(AND(Tabela53[[#This Row],[Método 1]]=1,Tabela53[[#This Row],[Pontos_H_HT]]=3),(Tabela53[[#This Row],[HT_Odds_H]]-1),IF(AND(Tabela53[[#This Row],[Método 1]]=1,Tabela53[[#This Row],[Pontos_H_HT]]&lt;&gt;3),(-1),0))</f>
        <v>-1</v>
      </c>
      <c r="AI511" s="13">
        <f>IF(AND(Tabela53[[#This Row],[Odd_real_HHT]]&gt;2.5,Tabela53[[#This Row],[Odd_real_HHT]]&lt;3.3,Tabela53[[#This Row],[xpPT_H_HT]]&gt;1.39,Tabela53[[#This Row],[xpPT_H_HT]]&lt;1.59),1,0)</f>
        <v>1</v>
      </c>
      <c r="AJ511" s="28">
        <f>IF(AND(Tabela53[[#This Row],[Método_2]]=1,Tabela53[[#This Row],[Pontos_H_HT]]=1),(Tabela53[[#This Row],[HT_Odds_D]]-1),IF(AND(Tabela53[[#This Row],[Método_2]]=1,Tabela53[[#This Row],[Pontos_H_HT]]&lt;&gt;1),(-1),0))</f>
        <v>0</v>
      </c>
      <c r="AK511" s="28">
        <f>IF(Tabela53[[#This Row],[Método 1]]=1,0,IF(Tabela53[[#This Row],[dif_xp_H_A]]&lt;=0.354,1,IF(Tabela53[[#This Row],[dif_xp_H_A]]&gt;=0.499,1,0)))</f>
        <v>0</v>
      </c>
      <c r="AL511" s="29">
        <f>IF(AND(Tabela53[[#This Row],[Método_3]]=1,Tabela53[[#This Row],[Pontos_H_HT]]=3),(Tabela53[[#This Row],[HT_Odds_H]]-1),IF(AND(Tabela53[[#This Row],[Método_3]]=1,Tabela53[[#This Row],[Pontos_H_HT]]&lt;&gt;3),(-1),0))</f>
        <v>0</v>
      </c>
      <c r="AM511" s="29">
        <f>IF(AND(Tabela53[[#This Row],[dif_xp_H_A]]&gt;0.354,(Tabela53[[#This Row],[dif_xp_H_A]]&lt;0.499)),1,0)</f>
        <v>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Método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Maristela Walz</cp:lastModifiedBy>
  <dcterms:created xsi:type="dcterms:W3CDTF">2023-07-04T17:45:27Z</dcterms:created>
  <dcterms:modified xsi:type="dcterms:W3CDTF">2023-07-06T14:17:53Z</dcterms:modified>
</cp:coreProperties>
</file>