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assess" sheetId="1" r:id="rId1"/>
    <sheet name="fee" sheetId="2" r:id="rId2"/>
    <sheet name="300" sheetId="3" r:id="rId3"/>
    <sheet name="salary" sheetId="4" r:id="rId4"/>
  </sheets>
  <calcPr calcId="144525"/>
</workbook>
</file>

<file path=xl/sharedStrings.xml><?xml version="1.0" encoding="utf-8"?>
<sst xmlns="http://schemas.openxmlformats.org/spreadsheetml/2006/main" count="57" uniqueCount="51">
  <si>
    <t>RP</t>
  </si>
  <si>
    <t>NA</t>
  </si>
  <si>
    <t>ROE</t>
  </si>
  <si>
    <t>SOB</t>
  </si>
  <si>
    <t>SOBR</t>
  </si>
  <si>
    <t>SOB_Z</t>
  </si>
  <si>
    <t>PB</t>
  </si>
  <si>
    <t>SOB_TZ</t>
  </si>
  <si>
    <t>SUM</t>
  </si>
  <si>
    <t>Z_DOWN</t>
  </si>
  <si>
    <t>BUY_LOW</t>
  </si>
  <si>
    <t>Z_UP</t>
  </si>
  <si>
    <t>BUY_UP</t>
  </si>
  <si>
    <t>网费</t>
  </si>
  <si>
    <t>初装</t>
  </si>
  <si>
    <t>一阶段</t>
  </si>
  <si>
    <t>二阶段</t>
  </si>
  <si>
    <t>原始费用</t>
  </si>
  <si>
    <t>每月</t>
  </si>
  <si>
    <t>元</t>
  </si>
  <si>
    <r>
      <rPr>
        <sz val="10"/>
        <rFont val="Arial"/>
        <charset val="134"/>
      </rPr>
      <t>4-7</t>
    </r>
    <r>
      <rPr>
        <sz val="10"/>
        <rFont val="宋体"/>
        <charset val="134"/>
      </rPr>
      <t>月</t>
    </r>
  </si>
  <si>
    <t>月</t>
  </si>
  <si>
    <t>19.8~20.10</t>
  </si>
  <si>
    <t>小计</t>
  </si>
  <si>
    <t>人数</t>
  </si>
  <si>
    <t>均摊</t>
  </si>
  <si>
    <t>网费单人汇总</t>
  </si>
  <si>
    <t>物业水电</t>
  </si>
  <si>
    <t>1月单人</t>
  </si>
  <si>
    <t>2-10月汇总</t>
  </si>
  <si>
    <t>2-10月单人</t>
  </si>
  <si>
    <t>物业单人汇总</t>
  </si>
  <si>
    <t>物业+网费</t>
  </si>
  <si>
    <t>AAA</t>
  </si>
  <si>
    <t>2x3a</t>
  </si>
  <si>
    <t>EP</t>
  </si>
  <si>
    <t>本</t>
  </si>
  <si>
    <t>price</t>
  </si>
  <si>
    <t>total</t>
  </si>
  <si>
    <t>sum</t>
  </si>
  <si>
    <t>TTM</t>
  </si>
  <si>
    <t>通胀</t>
  </si>
  <si>
    <t>折现</t>
  </si>
  <si>
    <t>增长率</t>
  </si>
  <si>
    <t>折现乘数</t>
  </si>
  <si>
    <t>系数</t>
  </si>
  <si>
    <t>估值</t>
  </si>
  <si>
    <t>50%安全边际</t>
  </si>
  <si>
    <t>i</t>
  </si>
  <si>
    <t>d</t>
  </si>
  <si>
    <t>x0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</si>
</sst>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name val="宋体"/>
      <charset val="134"/>
    </font>
    <font>
      <sz val="10"/>
      <name val="Arial"/>
      <charset val="134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9" borderId="7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9" fillId="24" borderId="12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/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/>
    <xf numFmtId="0" fontId="2" fillId="0" borderId="3" xfId="0" applyFont="1" applyBorder="1" applyAlignment="1"/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/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/>
    <xf numFmtId="0" fontId="2" fillId="0" borderId="2" xfId="0" applyFont="1" applyBorder="1" applyAlignment="1"/>
    <xf numFmtId="0" fontId="0" fillId="2" borderId="3" xfId="0" applyFill="1" applyBorder="1" applyAlignment="1"/>
    <xf numFmtId="0" fontId="0" fillId="0" borderId="5" xfId="0" applyBorder="1" applyAlignment="1">
      <alignment horizontal="center" vertical="center"/>
    </xf>
    <xf numFmtId="0" fontId="2" fillId="3" borderId="3" xfId="0" applyFont="1" applyFill="1" applyBorder="1" applyAlignment="1"/>
    <xf numFmtId="0" fontId="0" fillId="3" borderId="3" xfId="0" applyFill="1" applyBorder="1" applyAlignment="1"/>
    <xf numFmtId="0" fontId="2" fillId="0" borderId="0" xfId="0" applyFont="1" applyAlignment="1"/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/>
    <xf numFmtId="0" fontId="2" fillId="0" borderId="3" xfId="0" applyFont="1" applyFill="1" applyBorder="1" applyAlignment="1"/>
    <xf numFmtId="0" fontId="2" fillId="4" borderId="3" xfId="0" applyFont="1" applyFill="1" applyBorder="1" applyAlignment="1"/>
    <xf numFmtId="0" fontId="0" fillId="4" borderId="3" xfId="0" applyFill="1" applyBorder="1" applyAlignment="1"/>
    <xf numFmtId="0" fontId="1" fillId="5" borderId="3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0" borderId="3" xfId="0" applyFont="1" applyBorder="1">
      <alignment vertical="center"/>
    </xf>
    <xf numFmtId="3" fontId="1" fillId="0" borderId="3" xfId="0" applyNumberFormat="1" applyFont="1" applyBorder="1">
      <alignment vertical="center"/>
    </xf>
    <xf numFmtId="10" fontId="1" fillId="0" borderId="3" xfId="0" applyNumberFormat="1" applyFont="1" applyBorder="1">
      <alignment vertical="center"/>
    </xf>
    <xf numFmtId="3" fontId="1" fillId="0" borderId="0" xfId="0" applyNumberFormat="1" applyFont="1">
      <alignment vertical="center"/>
    </xf>
    <xf numFmtId="9" fontId="1" fillId="0" borderId="0" xfId="0" applyNumberFormat="1" applyFont="1">
      <alignment vertical="center"/>
    </xf>
    <xf numFmtId="3" fontId="1" fillId="6" borderId="3" xfId="0" applyNumberFormat="1" applyFont="1" applyFill="1" applyBorder="1">
      <alignment vertical="center"/>
    </xf>
    <xf numFmtId="3" fontId="1" fillId="6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15"/>
  <sheetViews>
    <sheetView workbookViewId="0">
      <selection activeCell="J15" sqref="J15"/>
    </sheetView>
  </sheetViews>
  <sheetFormatPr defaultColWidth="9" defaultRowHeight="16.5"/>
  <cols>
    <col min="1" max="2" width="9" style="1"/>
    <col min="3" max="3" width="10.625" style="1" customWidth="1"/>
    <col min="4" max="8" width="9" style="1"/>
    <col min="9" max="9" width="14.5" style="1" customWidth="1"/>
    <col min="10" max="10" width="12" style="1" customWidth="1"/>
    <col min="11" max="13" width="14.5" style="1" customWidth="1"/>
    <col min="14" max="14" width="15" style="1" customWidth="1"/>
    <col min="15" max="15" width="14.5" style="1" customWidth="1"/>
    <col min="16" max="16384" width="9" style="1"/>
  </cols>
  <sheetData>
    <row r="4" spans="2:12">
      <c r="B4" s="25"/>
      <c r="C4" s="25">
        <v>2006</v>
      </c>
      <c r="D4" s="25">
        <f t="shared" ref="D4:L4" si="0">C4+1</f>
        <v>2007</v>
      </c>
      <c r="E4" s="25">
        <f t="shared" si="0"/>
        <v>2008</v>
      </c>
      <c r="F4" s="25">
        <f t="shared" si="0"/>
        <v>2009</v>
      </c>
      <c r="G4" s="25">
        <f t="shared" si="0"/>
        <v>2010</v>
      </c>
      <c r="H4" s="26">
        <f t="shared" si="0"/>
        <v>2011</v>
      </c>
      <c r="I4" s="26">
        <f t="shared" si="0"/>
        <v>2012</v>
      </c>
      <c r="J4" s="26">
        <f t="shared" si="0"/>
        <v>2013</v>
      </c>
      <c r="K4" s="26">
        <f t="shared" si="0"/>
        <v>2014</v>
      </c>
      <c r="L4" s="26">
        <f t="shared" si="0"/>
        <v>2015</v>
      </c>
    </row>
    <row r="5" spans="2:12">
      <c r="B5" s="27" t="s">
        <v>0</v>
      </c>
      <c r="C5" s="28">
        <v>49436</v>
      </c>
      <c r="D5" s="28">
        <v>81990</v>
      </c>
      <c r="E5" s="28">
        <v>111151</v>
      </c>
      <c r="F5" s="28">
        <v>129350</v>
      </c>
      <c r="G5" s="28">
        <v>166025</v>
      </c>
      <c r="H5" s="28">
        <f>H7*G6</f>
        <v>156114.83</v>
      </c>
      <c r="I5" s="28">
        <f t="shared" ref="I5:L5" si="1">I7*H6</f>
        <v>176878.10239</v>
      </c>
      <c r="J5" s="28">
        <f t="shared" si="1"/>
        <v>200402.89000787</v>
      </c>
      <c r="K5" s="28">
        <f t="shared" si="1"/>
        <v>227056.474378917</v>
      </c>
      <c r="L5" s="28">
        <f t="shared" si="1"/>
        <v>257254.985471313</v>
      </c>
    </row>
    <row r="6" spans="2:15">
      <c r="B6" s="27" t="s">
        <v>1</v>
      </c>
      <c r="C6" s="28">
        <v>471804</v>
      </c>
      <c r="D6" s="28">
        <v>544252</v>
      </c>
      <c r="E6" s="28">
        <v>607138</v>
      </c>
      <c r="F6" s="28">
        <v>678934</v>
      </c>
      <c r="G6" s="28">
        <v>821657</v>
      </c>
      <c r="H6" s="28">
        <f>G6+H5-H8</f>
        <v>930937.381</v>
      </c>
      <c r="I6" s="28">
        <f>H6+I5-I8</f>
        <v>1054752.052673</v>
      </c>
      <c r="J6" s="28">
        <f>I6+J5-J8</f>
        <v>1195034.07567851</v>
      </c>
      <c r="K6" s="28">
        <f t="shared" ref="I6:L6" si="2">J6+K5-K8</f>
        <v>1353973.60774375</v>
      </c>
      <c r="L6" s="28">
        <f t="shared" si="2"/>
        <v>1534052.09757367</v>
      </c>
      <c r="M6" s="30"/>
      <c r="N6" s="30"/>
      <c r="O6" s="30"/>
    </row>
    <row r="7" spans="2:15">
      <c r="B7" s="27" t="s">
        <v>2</v>
      </c>
      <c r="C7" s="29">
        <f>C5/C6</f>
        <v>0.104780798806284</v>
      </c>
      <c r="D7" s="29">
        <f>D5/D6</f>
        <v>0.150647126698662</v>
      </c>
      <c r="E7" s="29">
        <f>E5/E6</f>
        <v>0.183073699883717</v>
      </c>
      <c r="F7" s="29">
        <f>F5/F6</f>
        <v>0.190519255185335</v>
      </c>
      <c r="G7" s="29">
        <f>G5/G6</f>
        <v>0.202061200720008</v>
      </c>
      <c r="H7" s="29">
        <v>0.19</v>
      </c>
      <c r="I7" s="29">
        <v>0.19</v>
      </c>
      <c r="J7" s="29">
        <v>0.19</v>
      </c>
      <c r="K7" s="29">
        <v>0.19</v>
      </c>
      <c r="L7" s="29">
        <v>0.19</v>
      </c>
      <c r="M7" s="31"/>
      <c r="N7" s="31"/>
      <c r="O7" s="31"/>
    </row>
    <row r="8" spans="2:12">
      <c r="B8" s="27" t="s">
        <v>3</v>
      </c>
      <c r="C8" s="28">
        <v>34083</v>
      </c>
      <c r="D8" s="28">
        <v>44425</v>
      </c>
      <c r="E8" s="28">
        <v>55113</v>
      </c>
      <c r="F8" s="28">
        <v>56783</v>
      </c>
      <c r="G8" s="28">
        <v>64220</v>
      </c>
      <c r="H8" s="28">
        <f>H5*H9</f>
        <v>46834.449</v>
      </c>
      <c r="I8" s="28">
        <f t="shared" ref="I8:L8" si="3">I5*I9</f>
        <v>53063.430717</v>
      </c>
      <c r="J8" s="28">
        <f t="shared" si="3"/>
        <v>60120.867002361</v>
      </c>
      <c r="K8" s="28">
        <f t="shared" si="3"/>
        <v>68116.942313675</v>
      </c>
      <c r="L8" s="28">
        <f t="shared" si="3"/>
        <v>77176.4956413938</v>
      </c>
    </row>
    <row r="9" spans="2:15">
      <c r="B9" s="27" t="s">
        <v>4</v>
      </c>
      <c r="C9" s="29">
        <f>C8/C5</f>
        <v>0.689436847641395</v>
      </c>
      <c r="D9" s="29">
        <f>D8/D5</f>
        <v>0.541834370045127</v>
      </c>
      <c r="E9" s="29">
        <f>E8/E5</f>
        <v>0.495838993801225</v>
      </c>
      <c r="F9" s="29">
        <f>F8/F5</f>
        <v>0.438987243911867</v>
      </c>
      <c r="G9" s="29">
        <f>G8/G5</f>
        <v>0.386809215479596</v>
      </c>
      <c r="H9" s="29">
        <v>0.3</v>
      </c>
      <c r="I9" s="29">
        <v>0.3</v>
      </c>
      <c r="J9" s="29">
        <v>0.3</v>
      </c>
      <c r="K9" s="29">
        <v>0.3</v>
      </c>
      <c r="L9" s="29">
        <v>0.3</v>
      </c>
      <c r="M9" s="31"/>
      <c r="N9" s="31"/>
      <c r="O9" s="31"/>
    </row>
    <row r="10" spans="2:12">
      <c r="B10" s="1" t="s">
        <v>5</v>
      </c>
      <c r="H10" s="28">
        <f>H8/POWER(1.07,H4-2010)</f>
        <v>43770.5130841121</v>
      </c>
      <c r="I10" s="28">
        <f>I8/POWER(1.07,I4-2010)</f>
        <v>46347.6554432702</v>
      </c>
      <c r="J10" s="28">
        <f>J8/POWER(1.07,J4-2010)</f>
        <v>49076.5360908646</v>
      </c>
      <c r="K10" s="28">
        <f>K8/POWER(1.07,K4-2010)</f>
        <v>51966.0891504201</v>
      </c>
      <c r="L10" s="28">
        <f>L8/POWER(1.07,L4-2010)</f>
        <v>55025.7747732953</v>
      </c>
    </row>
    <row r="11" spans="8:12">
      <c r="H11" s="28"/>
      <c r="I11" s="28"/>
      <c r="J11" s="28" t="s">
        <v>6</v>
      </c>
      <c r="K11" s="27">
        <v>1.15</v>
      </c>
      <c r="L11" s="32">
        <f>K11*L6/POWER(1.07,L4-2010)</f>
        <v>1257821.63580465</v>
      </c>
    </row>
    <row r="12" spans="10:12">
      <c r="J12" s="1" t="s">
        <v>7</v>
      </c>
      <c r="L12" s="33">
        <f>SUM(H10:L10)</f>
        <v>246186.568541962</v>
      </c>
    </row>
    <row r="13" spans="10:12">
      <c r="J13" s="1" t="s">
        <v>8</v>
      </c>
      <c r="L13" s="32">
        <f>L12+L11</f>
        <v>1504008.20434661</v>
      </c>
    </row>
    <row r="14" spans="10:14">
      <c r="J14" s="1" t="s">
        <v>9</v>
      </c>
      <c r="L14" s="1">
        <v>0.4</v>
      </c>
      <c r="M14" s="32">
        <f>L13*L14</f>
        <v>601603.281738646</v>
      </c>
      <c r="N14" s="1" t="s">
        <v>10</v>
      </c>
    </row>
    <row r="15" spans="10:14">
      <c r="J15" s="1" t="s">
        <v>11</v>
      </c>
      <c r="L15" s="1">
        <v>0.7</v>
      </c>
      <c r="M15" s="32">
        <f>L13*L15</f>
        <v>1052805.74304263</v>
      </c>
      <c r="N15" s="1" t="s">
        <v>12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M21" sqref="M21"/>
    </sheetView>
  </sheetViews>
  <sheetFormatPr defaultColWidth="9" defaultRowHeight="13.5"/>
  <cols>
    <col min="1" max="1" width="9" style="3"/>
    <col min="2" max="2" width="11.5" style="3" customWidth="1"/>
    <col min="3" max="3" width="9" style="3"/>
    <col min="4" max="4" width="14.125" style="3" customWidth="1"/>
    <col min="5" max="6" width="9" style="3"/>
    <col min="7" max="7" width="9.5" style="3" customWidth="1"/>
    <col min="8" max="257" width="9" style="3"/>
    <col min="258" max="258" width="11.5" style="3" customWidth="1"/>
    <col min="259" max="259" width="9" style="3"/>
    <col min="260" max="260" width="14.125" style="3" customWidth="1"/>
    <col min="261" max="262" width="9" style="3"/>
    <col min="263" max="263" width="9.5" style="3" customWidth="1"/>
    <col min="264" max="513" width="9" style="3"/>
    <col min="514" max="514" width="11.5" style="3" customWidth="1"/>
    <col min="515" max="515" width="9" style="3"/>
    <col min="516" max="516" width="14.125" style="3" customWidth="1"/>
    <col min="517" max="518" width="9" style="3"/>
    <col min="519" max="519" width="9.5" style="3" customWidth="1"/>
    <col min="520" max="769" width="9" style="3"/>
    <col min="770" max="770" width="11.5" style="3" customWidth="1"/>
    <col min="771" max="771" width="9" style="3"/>
    <col min="772" max="772" width="14.125" style="3" customWidth="1"/>
    <col min="773" max="774" width="9" style="3"/>
    <col min="775" max="775" width="9.5" style="3" customWidth="1"/>
    <col min="776" max="1025" width="9" style="3"/>
    <col min="1026" max="1026" width="11.5" style="3" customWidth="1"/>
    <col min="1027" max="1027" width="9" style="3"/>
    <col min="1028" max="1028" width="14.125" style="3" customWidth="1"/>
    <col min="1029" max="1030" width="9" style="3"/>
    <col min="1031" max="1031" width="9.5" style="3" customWidth="1"/>
    <col min="1032" max="1281" width="9" style="3"/>
    <col min="1282" max="1282" width="11.5" style="3" customWidth="1"/>
    <col min="1283" max="1283" width="9" style="3"/>
    <col min="1284" max="1284" width="14.125" style="3" customWidth="1"/>
    <col min="1285" max="1286" width="9" style="3"/>
    <col min="1287" max="1287" width="9.5" style="3" customWidth="1"/>
    <col min="1288" max="1537" width="9" style="3"/>
    <col min="1538" max="1538" width="11.5" style="3" customWidth="1"/>
    <col min="1539" max="1539" width="9" style="3"/>
    <col min="1540" max="1540" width="14.125" style="3" customWidth="1"/>
    <col min="1541" max="1542" width="9" style="3"/>
    <col min="1543" max="1543" width="9.5" style="3" customWidth="1"/>
    <col min="1544" max="1793" width="9" style="3"/>
    <col min="1794" max="1794" width="11.5" style="3" customWidth="1"/>
    <col min="1795" max="1795" width="9" style="3"/>
    <col min="1796" max="1796" width="14.125" style="3" customWidth="1"/>
    <col min="1797" max="1798" width="9" style="3"/>
    <col min="1799" max="1799" width="9.5" style="3" customWidth="1"/>
    <col min="1800" max="2049" width="9" style="3"/>
    <col min="2050" max="2050" width="11.5" style="3" customWidth="1"/>
    <col min="2051" max="2051" width="9" style="3"/>
    <col min="2052" max="2052" width="14.125" style="3" customWidth="1"/>
    <col min="2053" max="2054" width="9" style="3"/>
    <col min="2055" max="2055" width="9.5" style="3" customWidth="1"/>
    <col min="2056" max="2305" width="9" style="3"/>
    <col min="2306" max="2306" width="11.5" style="3" customWidth="1"/>
    <col min="2307" max="2307" width="9" style="3"/>
    <col min="2308" max="2308" width="14.125" style="3" customWidth="1"/>
    <col min="2309" max="2310" width="9" style="3"/>
    <col min="2311" max="2311" width="9.5" style="3" customWidth="1"/>
    <col min="2312" max="2561" width="9" style="3"/>
    <col min="2562" max="2562" width="11.5" style="3" customWidth="1"/>
    <col min="2563" max="2563" width="9" style="3"/>
    <col min="2564" max="2564" width="14.125" style="3" customWidth="1"/>
    <col min="2565" max="2566" width="9" style="3"/>
    <col min="2567" max="2567" width="9.5" style="3" customWidth="1"/>
    <col min="2568" max="2817" width="9" style="3"/>
    <col min="2818" max="2818" width="11.5" style="3" customWidth="1"/>
    <col min="2819" max="2819" width="9" style="3"/>
    <col min="2820" max="2820" width="14.125" style="3" customWidth="1"/>
    <col min="2821" max="2822" width="9" style="3"/>
    <col min="2823" max="2823" width="9.5" style="3" customWidth="1"/>
    <col min="2824" max="3073" width="9" style="3"/>
    <col min="3074" max="3074" width="11.5" style="3" customWidth="1"/>
    <col min="3075" max="3075" width="9" style="3"/>
    <col min="3076" max="3076" width="14.125" style="3" customWidth="1"/>
    <col min="3077" max="3078" width="9" style="3"/>
    <col min="3079" max="3079" width="9.5" style="3" customWidth="1"/>
    <col min="3080" max="3329" width="9" style="3"/>
    <col min="3330" max="3330" width="11.5" style="3" customWidth="1"/>
    <col min="3331" max="3331" width="9" style="3"/>
    <col min="3332" max="3332" width="14.125" style="3" customWidth="1"/>
    <col min="3333" max="3334" width="9" style="3"/>
    <col min="3335" max="3335" width="9.5" style="3" customWidth="1"/>
    <col min="3336" max="3585" width="9" style="3"/>
    <col min="3586" max="3586" width="11.5" style="3" customWidth="1"/>
    <col min="3587" max="3587" width="9" style="3"/>
    <col min="3588" max="3588" width="14.125" style="3" customWidth="1"/>
    <col min="3589" max="3590" width="9" style="3"/>
    <col min="3591" max="3591" width="9.5" style="3" customWidth="1"/>
    <col min="3592" max="3841" width="9" style="3"/>
    <col min="3842" max="3842" width="11.5" style="3" customWidth="1"/>
    <col min="3843" max="3843" width="9" style="3"/>
    <col min="3844" max="3844" width="14.125" style="3" customWidth="1"/>
    <col min="3845" max="3846" width="9" style="3"/>
    <col min="3847" max="3847" width="9.5" style="3" customWidth="1"/>
    <col min="3848" max="4097" width="9" style="3"/>
    <col min="4098" max="4098" width="11.5" style="3" customWidth="1"/>
    <col min="4099" max="4099" width="9" style="3"/>
    <col min="4100" max="4100" width="14.125" style="3" customWidth="1"/>
    <col min="4101" max="4102" width="9" style="3"/>
    <col min="4103" max="4103" width="9.5" style="3" customWidth="1"/>
    <col min="4104" max="4353" width="9" style="3"/>
    <col min="4354" max="4354" width="11.5" style="3" customWidth="1"/>
    <col min="4355" max="4355" width="9" style="3"/>
    <col min="4356" max="4356" width="14.125" style="3" customWidth="1"/>
    <col min="4357" max="4358" width="9" style="3"/>
    <col min="4359" max="4359" width="9.5" style="3" customWidth="1"/>
    <col min="4360" max="4609" width="9" style="3"/>
    <col min="4610" max="4610" width="11.5" style="3" customWidth="1"/>
    <col min="4611" max="4611" width="9" style="3"/>
    <col min="4612" max="4612" width="14.125" style="3" customWidth="1"/>
    <col min="4613" max="4614" width="9" style="3"/>
    <col min="4615" max="4615" width="9.5" style="3" customWidth="1"/>
    <col min="4616" max="4865" width="9" style="3"/>
    <col min="4866" max="4866" width="11.5" style="3" customWidth="1"/>
    <col min="4867" max="4867" width="9" style="3"/>
    <col min="4868" max="4868" width="14.125" style="3" customWidth="1"/>
    <col min="4869" max="4870" width="9" style="3"/>
    <col min="4871" max="4871" width="9.5" style="3" customWidth="1"/>
    <col min="4872" max="5121" width="9" style="3"/>
    <col min="5122" max="5122" width="11.5" style="3" customWidth="1"/>
    <col min="5123" max="5123" width="9" style="3"/>
    <col min="5124" max="5124" width="14.125" style="3" customWidth="1"/>
    <col min="5125" max="5126" width="9" style="3"/>
    <col min="5127" max="5127" width="9.5" style="3" customWidth="1"/>
    <col min="5128" max="5377" width="9" style="3"/>
    <col min="5378" max="5378" width="11.5" style="3" customWidth="1"/>
    <col min="5379" max="5379" width="9" style="3"/>
    <col min="5380" max="5380" width="14.125" style="3" customWidth="1"/>
    <col min="5381" max="5382" width="9" style="3"/>
    <col min="5383" max="5383" width="9.5" style="3" customWidth="1"/>
    <col min="5384" max="5633" width="9" style="3"/>
    <col min="5634" max="5634" width="11.5" style="3" customWidth="1"/>
    <col min="5635" max="5635" width="9" style="3"/>
    <col min="5636" max="5636" width="14.125" style="3" customWidth="1"/>
    <col min="5637" max="5638" width="9" style="3"/>
    <col min="5639" max="5639" width="9.5" style="3" customWidth="1"/>
    <col min="5640" max="5889" width="9" style="3"/>
    <col min="5890" max="5890" width="11.5" style="3" customWidth="1"/>
    <col min="5891" max="5891" width="9" style="3"/>
    <col min="5892" max="5892" width="14.125" style="3" customWidth="1"/>
    <col min="5893" max="5894" width="9" style="3"/>
    <col min="5895" max="5895" width="9.5" style="3" customWidth="1"/>
    <col min="5896" max="6145" width="9" style="3"/>
    <col min="6146" max="6146" width="11.5" style="3" customWidth="1"/>
    <col min="6147" max="6147" width="9" style="3"/>
    <col min="6148" max="6148" width="14.125" style="3" customWidth="1"/>
    <col min="6149" max="6150" width="9" style="3"/>
    <col min="6151" max="6151" width="9.5" style="3" customWidth="1"/>
    <col min="6152" max="6401" width="9" style="3"/>
    <col min="6402" max="6402" width="11.5" style="3" customWidth="1"/>
    <col min="6403" max="6403" width="9" style="3"/>
    <col min="6404" max="6404" width="14.125" style="3" customWidth="1"/>
    <col min="6405" max="6406" width="9" style="3"/>
    <col min="6407" max="6407" width="9.5" style="3" customWidth="1"/>
    <col min="6408" max="6657" width="9" style="3"/>
    <col min="6658" max="6658" width="11.5" style="3" customWidth="1"/>
    <col min="6659" max="6659" width="9" style="3"/>
    <col min="6660" max="6660" width="14.125" style="3" customWidth="1"/>
    <col min="6661" max="6662" width="9" style="3"/>
    <col min="6663" max="6663" width="9.5" style="3" customWidth="1"/>
    <col min="6664" max="6913" width="9" style="3"/>
    <col min="6914" max="6914" width="11.5" style="3" customWidth="1"/>
    <col min="6915" max="6915" width="9" style="3"/>
    <col min="6916" max="6916" width="14.125" style="3" customWidth="1"/>
    <col min="6917" max="6918" width="9" style="3"/>
    <col min="6919" max="6919" width="9.5" style="3" customWidth="1"/>
    <col min="6920" max="7169" width="9" style="3"/>
    <col min="7170" max="7170" width="11.5" style="3" customWidth="1"/>
    <col min="7171" max="7171" width="9" style="3"/>
    <col min="7172" max="7172" width="14.125" style="3" customWidth="1"/>
    <col min="7173" max="7174" width="9" style="3"/>
    <col min="7175" max="7175" width="9.5" style="3" customWidth="1"/>
    <col min="7176" max="7425" width="9" style="3"/>
    <col min="7426" max="7426" width="11.5" style="3" customWidth="1"/>
    <col min="7427" max="7427" width="9" style="3"/>
    <col min="7428" max="7428" width="14.125" style="3" customWidth="1"/>
    <col min="7429" max="7430" width="9" style="3"/>
    <col min="7431" max="7431" width="9.5" style="3" customWidth="1"/>
    <col min="7432" max="7681" width="9" style="3"/>
    <col min="7682" max="7682" width="11.5" style="3" customWidth="1"/>
    <col min="7683" max="7683" width="9" style="3"/>
    <col min="7684" max="7684" width="14.125" style="3" customWidth="1"/>
    <col min="7685" max="7686" width="9" style="3"/>
    <col min="7687" max="7687" width="9.5" style="3" customWidth="1"/>
    <col min="7688" max="7937" width="9" style="3"/>
    <col min="7938" max="7938" width="11.5" style="3" customWidth="1"/>
    <col min="7939" max="7939" width="9" style="3"/>
    <col min="7940" max="7940" width="14.125" style="3" customWidth="1"/>
    <col min="7941" max="7942" width="9" style="3"/>
    <col min="7943" max="7943" width="9.5" style="3" customWidth="1"/>
    <col min="7944" max="8193" width="9" style="3"/>
    <col min="8194" max="8194" width="11.5" style="3" customWidth="1"/>
    <col min="8195" max="8195" width="9" style="3"/>
    <col min="8196" max="8196" width="14.125" style="3" customWidth="1"/>
    <col min="8197" max="8198" width="9" style="3"/>
    <col min="8199" max="8199" width="9.5" style="3" customWidth="1"/>
    <col min="8200" max="8449" width="9" style="3"/>
    <col min="8450" max="8450" width="11.5" style="3" customWidth="1"/>
    <col min="8451" max="8451" width="9" style="3"/>
    <col min="8452" max="8452" width="14.125" style="3" customWidth="1"/>
    <col min="8453" max="8454" width="9" style="3"/>
    <col min="8455" max="8455" width="9.5" style="3" customWidth="1"/>
    <col min="8456" max="8705" width="9" style="3"/>
    <col min="8706" max="8706" width="11.5" style="3" customWidth="1"/>
    <col min="8707" max="8707" width="9" style="3"/>
    <col min="8708" max="8708" width="14.125" style="3" customWidth="1"/>
    <col min="8709" max="8710" width="9" style="3"/>
    <col min="8711" max="8711" width="9.5" style="3" customWidth="1"/>
    <col min="8712" max="8961" width="9" style="3"/>
    <col min="8962" max="8962" width="11.5" style="3" customWidth="1"/>
    <col min="8963" max="8963" width="9" style="3"/>
    <col min="8964" max="8964" width="14.125" style="3" customWidth="1"/>
    <col min="8965" max="8966" width="9" style="3"/>
    <col min="8967" max="8967" width="9.5" style="3" customWidth="1"/>
    <col min="8968" max="9217" width="9" style="3"/>
    <col min="9218" max="9218" width="11.5" style="3" customWidth="1"/>
    <col min="9219" max="9219" width="9" style="3"/>
    <col min="9220" max="9220" width="14.125" style="3" customWidth="1"/>
    <col min="9221" max="9222" width="9" style="3"/>
    <col min="9223" max="9223" width="9.5" style="3" customWidth="1"/>
    <col min="9224" max="9473" width="9" style="3"/>
    <col min="9474" max="9474" width="11.5" style="3" customWidth="1"/>
    <col min="9475" max="9475" width="9" style="3"/>
    <col min="9476" max="9476" width="14.125" style="3" customWidth="1"/>
    <col min="9477" max="9478" width="9" style="3"/>
    <col min="9479" max="9479" width="9.5" style="3" customWidth="1"/>
    <col min="9480" max="9729" width="9" style="3"/>
    <col min="9730" max="9730" width="11.5" style="3" customWidth="1"/>
    <col min="9731" max="9731" width="9" style="3"/>
    <col min="9732" max="9732" width="14.125" style="3" customWidth="1"/>
    <col min="9733" max="9734" width="9" style="3"/>
    <col min="9735" max="9735" width="9.5" style="3" customWidth="1"/>
    <col min="9736" max="9985" width="9" style="3"/>
    <col min="9986" max="9986" width="11.5" style="3" customWidth="1"/>
    <col min="9987" max="9987" width="9" style="3"/>
    <col min="9988" max="9988" width="14.125" style="3" customWidth="1"/>
    <col min="9989" max="9990" width="9" style="3"/>
    <col min="9991" max="9991" width="9.5" style="3" customWidth="1"/>
    <col min="9992" max="10241" width="9" style="3"/>
    <col min="10242" max="10242" width="11.5" style="3" customWidth="1"/>
    <col min="10243" max="10243" width="9" style="3"/>
    <col min="10244" max="10244" width="14.125" style="3" customWidth="1"/>
    <col min="10245" max="10246" width="9" style="3"/>
    <col min="10247" max="10247" width="9.5" style="3" customWidth="1"/>
    <col min="10248" max="10497" width="9" style="3"/>
    <col min="10498" max="10498" width="11.5" style="3" customWidth="1"/>
    <col min="10499" max="10499" width="9" style="3"/>
    <col min="10500" max="10500" width="14.125" style="3" customWidth="1"/>
    <col min="10501" max="10502" width="9" style="3"/>
    <col min="10503" max="10503" width="9.5" style="3" customWidth="1"/>
    <col min="10504" max="10753" width="9" style="3"/>
    <col min="10754" max="10754" width="11.5" style="3" customWidth="1"/>
    <col min="10755" max="10755" width="9" style="3"/>
    <col min="10756" max="10756" width="14.125" style="3" customWidth="1"/>
    <col min="10757" max="10758" width="9" style="3"/>
    <col min="10759" max="10759" width="9.5" style="3" customWidth="1"/>
    <col min="10760" max="11009" width="9" style="3"/>
    <col min="11010" max="11010" width="11.5" style="3" customWidth="1"/>
    <col min="11011" max="11011" width="9" style="3"/>
    <col min="11012" max="11012" width="14.125" style="3" customWidth="1"/>
    <col min="11013" max="11014" width="9" style="3"/>
    <col min="11015" max="11015" width="9.5" style="3" customWidth="1"/>
    <col min="11016" max="11265" width="9" style="3"/>
    <col min="11266" max="11266" width="11.5" style="3" customWidth="1"/>
    <col min="11267" max="11267" width="9" style="3"/>
    <col min="11268" max="11268" width="14.125" style="3" customWidth="1"/>
    <col min="11269" max="11270" width="9" style="3"/>
    <col min="11271" max="11271" width="9.5" style="3" customWidth="1"/>
    <col min="11272" max="11521" width="9" style="3"/>
    <col min="11522" max="11522" width="11.5" style="3" customWidth="1"/>
    <col min="11523" max="11523" width="9" style="3"/>
    <col min="11524" max="11524" width="14.125" style="3" customWidth="1"/>
    <col min="11525" max="11526" width="9" style="3"/>
    <col min="11527" max="11527" width="9.5" style="3" customWidth="1"/>
    <col min="11528" max="11777" width="9" style="3"/>
    <col min="11778" max="11778" width="11.5" style="3" customWidth="1"/>
    <col min="11779" max="11779" width="9" style="3"/>
    <col min="11780" max="11780" width="14.125" style="3" customWidth="1"/>
    <col min="11781" max="11782" width="9" style="3"/>
    <col min="11783" max="11783" width="9.5" style="3" customWidth="1"/>
    <col min="11784" max="12033" width="9" style="3"/>
    <col min="12034" max="12034" width="11.5" style="3" customWidth="1"/>
    <col min="12035" max="12035" width="9" style="3"/>
    <col min="12036" max="12036" width="14.125" style="3" customWidth="1"/>
    <col min="12037" max="12038" width="9" style="3"/>
    <col min="12039" max="12039" width="9.5" style="3" customWidth="1"/>
    <col min="12040" max="12289" width="9" style="3"/>
    <col min="12290" max="12290" width="11.5" style="3" customWidth="1"/>
    <col min="12291" max="12291" width="9" style="3"/>
    <col min="12292" max="12292" width="14.125" style="3" customWidth="1"/>
    <col min="12293" max="12294" width="9" style="3"/>
    <col min="12295" max="12295" width="9.5" style="3" customWidth="1"/>
    <col min="12296" max="12545" width="9" style="3"/>
    <col min="12546" max="12546" width="11.5" style="3" customWidth="1"/>
    <col min="12547" max="12547" width="9" style="3"/>
    <col min="12548" max="12548" width="14.125" style="3" customWidth="1"/>
    <col min="12549" max="12550" width="9" style="3"/>
    <col min="12551" max="12551" width="9.5" style="3" customWidth="1"/>
    <col min="12552" max="12801" width="9" style="3"/>
    <col min="12802" max="12802" width="11.5" style="3" customWidth="1"/>
    <col min="12803" max="12803" width="9" style="3"/>
    <col min="12804" max="12804" width="14.125" style="3" customWidth="1"/>
    <col min="12805" max="12806" width="9" style="3"/>
    <col min="12807" max="12807" width="9.5" style="3" customWidth="1"/>
    <col min="12808" max="13057" width="9" style="3"/>
    <col min="13058" max="13058" width="11.5" style="3" customWidth="1"/>
    <col min="13059" max="13059" width="9" style="3"/>
    <col min="13060" max="13060" width="14.125" style="3" customWidth="1"/>
    <col min="13061" max="13062" width="9" style="3"/>
    <col min="13063" max="13063" width="9.5" style="3" customWidth="1"/>
    <col min="13064" max="13313" width="9" style="3"/>
    <col min="13314" max="13314" width="11.5" style="3" customWidth="1"/>
    <col min="13315" max="13315" width="9" style="3"/>
    <col min="13316" max="13316" width="14.125" style="3" customWidth="1"/>
    <col min="13317" max="13318" width="9" style="3"/>
    <col min="13319" max="13319" width="9.5" style="3" customWidth="1"/>
    <col min="13320" max="13569" width="9" style="3"/>
    <col min="13570" max="13570" width="11.5" style="3" customWidth="1"/>
    <col min="13571" max="13571" width="9" style="3"/>
    <col min="13572" max="13572" width="14.125" style="3" customWidth="1"/>
    <col min="13573" max="13574" width="9" style="3"/>
    <col min="13575" max="13575" width="9.5" style="3" customWidth="1"/>
    <col min="13576" max="13825" width="9" style="3"/>
    <col min="13826" max="13826" width="11.5" style="3" customWidth="1"/>
    <col min="13827" max="13827" width="9" style="3"/>
    <col min="13828" max="13828" width="14.125" style="3" customWidth="1"/>
    <col min="13829" max="13830" width="9" style="3"/>
    <col min="13831" max="13831" width="9.5" style="3" customWidth="1"/>
    <col min="13832" max="14081" width="9" style="3"/>
    <col min="14082" max="14082" width="11.5" style="3" customWidth="1"/>
    <col min="14083" max="14083" width="9" style="3"/>
    <col min="14084" max="14084" width="14.125" style="3" customWidth="1"/>
    <col min="14085" max="14086" width="9" style="3"/>
    <col min="14087" max="14087" width="9.5" style="3" customWidth="1"/>
    <col min="14088" max="14337" width="9" style="3"/>
    <col min="14338" max="14338" width="11.5" style="3" customWidth="1"/>
    <col min="14339" max="14339" width="9" style="3"/>
    <col min="14340" max="14340" width="14.125" style="3" customWidth="1"/>
    <col min="14341" max="14342" width="9" style="3"/>
    <col min="14343" max="14343" width="9.5" style="3" customWidth="1"/>
    <col min="14344" max="14593" width="9" style="3"/>
    <col min="14594" max="14594" width="11.5" style="3" customWidth="1"/>
    <col min="14595" max="14595" width="9" style="3"/>
    <col min="14596" max="14596" width="14.125" style="3" customWidth="1"/>
    <col min="14597" max="14598" width="9" style="3"/>
    <col min="14599" max="14599" width="9.5" style="3" customWidth="1"/>
    <col min="14600" max="14849" width="9" style="3"/>
    <col min="14850" max="14850" width="11.5" style="3" customWidth="1"/>
    <col min="14851" max="14851" width="9" style="3"/>
    <col min="14852" max="14852" width="14.125" style="3" customWidth="1"/>
    <col min="14853" max="14854" width="9" style="3"/>
    <col min="14855" max="14855" width="9.5" style="3" customWidth="1"/>
    <col min="14856" max="15105" width="9" style="3"/>
    <col min="15106" max="15106" width="11.5" style="3" customWidth="1"/>
    <col min="15107" max="15107" width="9" style="3"/>
    <col min="15108" max="15108" width="14.125" style="3" customWidth="1"/>
    <col min="15109" max="15110" width="9" style="3"/>
    <col min="15111" max="15111" width="9.5" style="3" customWidth="1"/>
    <col min="15112" max="15361" width="9" style="3"/>
    <col min="15362" max="15362" width="11.5" style="3" customWidth="1"/>
    <col min="15363" max="15363" width="9" style="3"/>
    <col min="15364" max="15364" width="14.125" style="3" customWidth="1"/>
    <col min="15365" max="15366" width="9" style="3"/>
    <col min="15367" max="15367" width="9.5" style="3" customWidth="1"/>
    <col min="15368" max="15617" width="9" style="3"/>
    <col min="15618" max="15618" width="11.5" style="3" customWidth="1"/>
    <col min="15619" max="15619" width="9" style="3"/>
    <col min="15620" max="15620" width="14.125" style="3" customWidth="1"/>
    <col min="15621" max="15622" width="9" style="3"/>
    <col min="15623" max="15623" width="9.5" style="3" customWidth="1"/>
    <col min="15624" max="15873" width="9" style="3"/>
    <col min="15874" max="15874" width="11.5" style="3" customWidth="1"/>
    <col min="15875" max="15875" width="9" style="3"/>
    <col min="15876" max="15876" width="14.125" style="3" customWidth="1"/>
    <col min="15877" max="15878" width="9" style="3"/>
    <col min="15879" max="15879" width="9.5" style="3" customWidth="1"/>
    <col min="15880" max="16129" width="9" style="3"/>
    <col min="16130" max="16130" width="11.5" style="3" customWidth="1"/>
    <col min="16131" max="16131" width="9" style="3"/>
    <col min="16132" max="16132" width="14.125" style="3" customWidth="1"/>
    <col min="16133" max="16134" width="9" style="3"/>
    <col min="16135" max="16135" width="9.5" style="3" customWidth="1"/>
    <col min="16136" max="16384" width="9" style="3"/>
  </cols>
  <sheetData>
    <row r="1" spans="1:9">
      <c r="A1" s="4" t="s">
        <v>13</v>
      </c>
      <c r="B1" s="5"/>
      <c r="C1" s="6" t="s">
        <v>14</v>
      </c>
      <c r="D1" s="7" t="s">
        <v>15</v>
      </c>
      <c r="E1" s="7"/>
      <c r="F1" s="7"/>
      <c r="G1" s="7" t="s">
        <v>16</v>
      </c>
      <c r="H1" s="7"/>
      <c r="I1" s="7"/>
    </row>
    <row r="2" spans="1:9">
      <c r="A2" s="8"/>
      <c r="B2" s="9" t="s">
        <v>17</v>
      </c>
      <c r="C2" s="10">
        <v>100</v>
      </c>
      <c r="D2" s="6" t="s">
        <v>18</v>
      </c>
      <c r="E2" s="11">
        <v>6</v>
      </c>
      <c r="F2" s="6" t="s">
        <v>19</v>
      </c>
      <c r="G2" s="6" t="s">
        <v>18</v>
      </c>
      <c r="H2" s="11">
        <v>6</v>
      </c>
      <c r="I2" s="6" t="s">
        <v>19</v>
      </c>
    </row>
    <row r="3" spans="1:9">
      <c r="A3" s="8"/>
      <c r="B3" s="12"/>
      <c r="C3" s="10"/>
      <c r="D3" s="13" t="s">
        <v>20</v>
      </c>
      <c r="E3" s="11">
        <v>4</v>
      </c>
      <c r="F3" s="6" t="s">
        <v>21</v>
      </c>
      <c r="G3" s="13" t="s">
        <v>22</v>
      </c>
      <c r="H3" s="11">
        <v>15</v>
      </c>
      <c r="I3" s="6" t="s">
        <v>21</v>
      </c>
    </row>
    <row r="4" spans="1:9">
      <c r="A4" s="8"/>
      <c r="B4" s="12"/>
      <c r="C4" s="10"/>
      <c r="D4" s="6" t="s">
        <v>23</v>
      </c>
      <c r="E4" s="11">
        <f>E3*E2</f>
        <v>24</v>
      </c>
      <c r="F4" s="11"/>
      <c r="G4" s="6" t="s">
        <v>23</v>
      </c>
      <c r="H4" s="11">
        <f>H3*H2</f>
        <v>90</v>
      </c>
      <c r="I4" s="11"/>
    </row>
    <row r="5" spans="1:9">
      <c r="A5" s="8"/>
      <c r="B5" s="14" t="s">
        <v>24</v>
      </c>
      <c r="C5" s="11">
        <v>4</v>
      </c>
      <c r="D5" s="11"/>
      <c r="E5" s="11">
        <v>3</v>
      </c>
      <c r="F5" s="11"/>
      <c r="G5" s="11"/>
      <c r="H5" s="11">
        <v>4</v>
      </c>
      <c r="I5" s="11"/>
    </row>
    <row r="6" spans="1:9">
      <c r="A6" s="8"/>
      <c r="B6" s="14" t="s">
        <v>25</v>
      </c>
      <c r="C6" s="15">
        <f>C2/C5</f>
        <v>25</v>
      </c>
      <c r="D6" s="11"/>
      <c r="E6" s="15">
        <f>E4/E5</f>
        <v>8</v>
      </c>
      <c r="F6" s="11"/>
      <c r="G6" s="11"/>
      <c r="H6" s="15">
        <f>H4/H5</f>
        <v>22.5</v>
      </c>
      <c r="I6" s="11"/>
    </row>
    <row r="7" spans="1:4">
      <c r="A7" s="16"/>
      <c r="B7" s="17" t="s">
        <v>26</v>
      </c>
      <c r="C7" s="18">
        <f>C6+E6+H6</f>
        <v>55.5</v>
      </c>
      <c r="D7" s="19"/>
    </row>
    <row r="8" spans="1:3">
      <c r="A8" s="20" t="s">
        <v>27</v>
      </c>
      <c r="B8" s="21" t="s">
        <v>28</v>
      </c>
      <c r="C8" s="15">
        <v>40.35</v>
      </c>
    </row>
    <row r="9" spans="1:3">
      <c r="A9" s="20"/>
      <c r="B9" s="22" t="s">
        <v>29</v>
      </c>
      <c r="C9" s="11">
        <v>1414.72</v>
      </c>
    </row>
    <row r="10" spans="1:3">
      <c r="A10" s="20"/>
      <c r="B10" s="6" t="s">
        <v>24</v>
      </c>
      <c r="C10" s="11">
        <v>4</v>
      </c>
    </row>
    <row r="11" spans="1:3">
      <c r="A11" s="20"/>
      <c r="B11" s="21" t="s">
        <v>30</v>
      </c>
      <c r="C11" s="15">
        <f>C9/C10</f>
        <v>353.68</v>
      </c>
    </row>
    <row r="12" spans="1:3">
      <c r="A12" s="20"/>
      <c r="B12" s="17" t="s">
        <v>31</v>
      </c>
      <c r="C12" s="18">
        <f>C11+C8</f>
        <v>394.03</v>
      </c>
    </row>
    <row r="13" spans="2:3">
      <c r="B13" s="23" t="s">
        <v>32</v>
      </c>
      <c r="C13" s="24">
        <f>C12+C7</f>
        <v>449.53</v>
      </c>
    </row>
  </sheetData>
  <mergeCells count="6">
    <mergeCell ref="D1:F1"/>
    <mergeCell ref="G1:I1"/>
    <mergeCell ref="A1:A7"/>
    <mergeCell ref="A8:A12"/>
    <mergeCell ref="B2:B4"/>
    <mergeCell ref="C2:C4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P121"/>
  <sheetViews>
    <sheetView topLeftCell="A55" workbookViewId="0">
      <selection activeCell="C79" sqref="C79"/>
    </sheetView>
  </sheetViews>
  <sheetFormatPr defaultColWidth="9" defaultRowHeight="16.5"/>
  <cols>
    <col min="1" max="7" width="9" style="1"/>
    <col min="8" max="10" width="14.125" style="1"/>
    <col min="11" max="11" width="9" style="1"/>
    <col min="12" max="12" width="14.125" style="1"/>
    <col min="13" max="13" width="9" style="1"/>
    <col min="14" max="15" width="14.125" style="1"/>
    <col min="16" max="16384" width="9" style="1"/>
  </cols>
  <sheetData>
    <row r="2" spans="4:16">
      <c r="D2" s="2">
        <v>2020</v>
      </c>
      <c r="E2" s="2">
        <v>10</v>
      </c>
      <c r="F2" s="2">
        <v>4.765</v>
      </c>
      <c r="G2" s="2">
        <v>100</v>
      </c>
      <c r="H2" s="2">
        <f t="shared" ref="H2:H10" si="0">G2/F2</f>
        <v>20.9863588667366</v>
      </c>
      <c r="I2" s="2">
        <f t="shared" ref="I2:I65" si="1">H2+I3</f>
        <v>3455.38395398061</v>
      </c>
      <c r="J2" s="2">
        <f t="shared" ref="J2:J65" si="2">I2*F2</f>
        <v>16464.9045407176</v>
      </c>
      <c r="K2" s="2">
        <f t="shared" ref="K2:K65" si="3">K3+G2</f>
        <v>10200</v>
      </c>
      <c r="L2" s="2">
        <f t="shared" ref="L2:L65" si="4">J2/K2</f>
        <v>1.61420632752134</v>
      </c>
      <c r="M2" s="2"/>
      <c r="N2" s="2"/>
      <c r="O2" s="2"/>
      <c r="P2" s="2"/>
    </row>
    <row r="3" spans="4:16">
      <c r="D3" s="2">
        <v>2020</v>
      </c>
      <c r="E3" s="2">
        <v>9</v>
      </c>
      <c r="F3" s="2">
        <v>4.6513</v>
      </c>
      <c r="G3" s="2">
        <v>100</v>
      </c>
      <c r="H3" s="2">
        <f t="shared" si="0"/>
        <v>21.4993657687098</v>
      </c>
      <c r="I3" s="2">
        <f t="shared" si="1"/>
        <v>3434.39759511388</v>
      </c>
      <c r="J3" s="2">
        <f t="shared" si="2"/>
        <v>15974.4135341532</v>
      </c>
      <c r="K3" s="2">
        <f t="shared" si="3"/>
        <v>10100</v>
      </c>
      <c r="L3" s="2">
        <f t="shared" si="4"/>
        <v>1.5816251023914</v>
      </c>
      <c r="M3" s="2"/>
      <c r="N3" s="2"/>
      <c r="O3" s="2"/>
      <c r="P3" s="2"/>
    </row>
    <row r="4" spans="4:16">
      <c r="D4" s="2">
        <v>2020</v>
      </c>
      <c r="E4" s="2">
        <v>8</v>
      </c>
      <c r="F4" s="2">
        <v>4.8822</v>
      </c>
      <c r="G4" s="2">
        <v>100</v>
      </c>
      <c r="H4" s="2">
        <f t="shared" si="0"/>
        <v>20.4825693334972</v>
      </c>
      <c r="I4" s="2">
        <f t="shared" si="1"/>
        <v>3412.89822934517</v>
      </c>
      <c r="J4" s="2">
        <f t="shared" si="2"/>
        <v>16662.451735309</v>
      </c>
      <c r="K4" s="2">
        <f t="shared" si="3"/>
        <v>10000</v>
      </c>
      <c r="L4" s="2">
        <f t="shared" si="4"/>
        <v>1.6662451735309</v>
      </c>
      <c r="M4" s="2"/>
      <c r="N4" s="2"/>
      <c r="O4" s="2"/>
      <c r="P4" s="2"/>
    </row>
    <row r="5" spans="4:16">
      <c r="D5" s="2">
        <v>2020</v>
      </c>
      <c r="E5" s="2">
        <v>7</v>
      </c>
      <c r="F5" s="2">
        <v>4.7535</v>
      </c>
      <c r="G5" s="2">
        <v>100</v>
      </c>
      <c r="H5" s="2">
        <f t="shared" si="0"/>
        <v>21.037130535395</v>
      </c>
      <c r="I5" s="2">
        <f t="shared" si="1"/>
        <v>3392.41566001167</v>
      </c>
      <c r="J5" s="2">
        <f t="shared" si="2"/>
        <v>16125.8478398655</v>
      </c>
      <c r="K5" s="2">
        <f t="shared" si="3"/>
        <v>9900</v>
      </c>
      <c r="L5" s="2">
        <f t="shared" si="4"/>
        <v>1.62887351917833</v>
      </c>
      <c r="M5" s="2"/>
      <c r="N5" s="2"/>
      <c r="O5" s="2"/>
      <c r="P5" s="2"/>
    </row>
    <row r="6" spans="4:16">
      <c r="D6" s="2">
        <v>2020</v>
      </c>
      <c r="E6" s="2">
        <v>6</v>
      </c>
      <c r="F6" s="2">
        <v>4.1868</v>
      </c>
      <c r="G6" s="2">
        <v>100</v>
      </c>
      <c r="H6" s="2">
        <f t="shared" si="0"/>
        <v>23.8845896627496</v>
      </c>
      <c r="I6" s="2">
        <f t="shared" si="1"/>
        <v>3371.37852947627</v>
      </c>
      <c r="J6" s="2">
        <f t="shared" si="2"/>
        <v>14115.2876272113</v>
      </c>
      <c r="K6" s="2">
        <f t="shared" si="3"/>
        <v>9800</v>
      </c>
      <c r="L6" s="2">
        <f t="shared" si="4"/>
        <v>1.44033547216441</v>
      </c>
      <c r="M6" s="2"/>
      <c r="N6" s="2"/>
      <c r="O6" s="2"/>
      <c r="P6" s="2"/>
    </row>
    <row r="7" spans="4:16">
      <c r="D7" s="2">
        <v>2020</v>
      </c>
      <c r="E7" s="2">
        <v>5</v>
      </c>
      <c r="F7" s="2">
        <v>3.8664</v>
      </c>
      <c r="G7" s="2">
        <v>100</v>
      </c>
      <c r="H7" s="2">
        <f t="shared" si="0"/>
        <v>25.8638526794951</v>
      </c>
      <c r="I7" s="2">
        <f t="shared" si="1"/>
        <v>3347.49393981352</v>
      </c>
      <c r="J7" s="2">
        <f t="shared" si="2"/>
        <v>12942.750568895</v>
      </c>
      <c r="K7" s="2">
        <f t="shared" si="3"/>
        <v>9700</v>
      </c>
      <c r="L7" s="2">
        <f t="shared" si="4"/>
        <v>1.33430418236031</v>
      </c>
      <c r="M7" s="2"/>
      <c r="N7" s="2"/>
      <c r="O7" s="2"/>
      <c r="P7" s="2"/>
    </row>
    <row r="8" spans="4:16">
      <c r="D8" s="2">
        <v>2020</v>
      </c>
      <c r="E8" s="2">
        <v>4</v>
      </c>
      <c r="F8" s="2">
        <v>3.9017</v>
      </c>
      <c r="G8" s="2">
        <v>100</v>
      </c>
      <c r="H8" s="2">
        <f t="shared" si="0"/>
        <v>25.6298536535356</v>
      </c>
      <c r="I8" s="2">
        <f t="shared" si="1"/>
        <v>3321.63008713403</v>
      </c>
      <c r="J8" s="2">
        <f t="shared" si="2"/>
        <v>12960.0041109708</v>
      </c>
      <c r="K8" s="2">
        <f t="shared" si="3"/>
        <v>9600</v>
      </c>
      <c r="L8" s="2">
        <f t="shared" si="4"/>
        <v>1.35000042822613</v>
      </c>
      <c r="M8" s="2"/>
      <c r="N8" s="2"/>
      <c r="O8" s="2"/>
      <c r="P8" s="2"/>
    </row>
    <row r="9" spans="4:16">
      <c r="D9" s="2">
        <v>2020</v>
      </c>
      <c r="E9" s="2">
        <v>3</v>
      </c>
      <c r="F9" s="2">
        <v>3.6768</v>
      </c>
      <c r="G9" s="2">
        <v>100</v>
      </c>
      <c r="H9" s="2">
        <f t="shared" si="0"/>
        <v>27.1975630983464</v>
      </c>
      <c r="I9" s="2">
        <f t="shared" si="1"/>
        <v>3296.00023348049</v>
      </c>
      <c r="J9" s="2">
        <f t="shared" si="2"/>
        <v>12118.7336584611</v>
      </c>
      <c r="K9" s="2">
        <f t="shared" si="3"/>
        <v>9500</v>
      </c>
      <c r="L9" s="2">
        <f t="shared" si="4"/>
        <v>1.27565617457485</v>
      </c>
      <c r="M9" s="2"/>
      <c r="N9" s="2"/>
      <c r="O9" s="2"/>
      <c r="P9" s="2"/>
    </row>
    <row r="10" spans="4:16">
      <c r="D10" s="2">
        <v>2020</v>
      </c>
      <c r="E10" s="2">
        <v>2</v>
      </c>
      <c r="F10" s="2">
        <v>3.9313</v>
      </c>
      <c r="G10" s="2">
        <v>100</v>
      </c>
      <c r="H10" s="2">
        <f t="shared" si="0"/>
        <v>25.4368783862844</v>
      </c>
      <c r="I10" s="2">
        <f t="shared" si="1"/>
        <v>3268.80267038215</v>
      </c>
      <c r="J10" s="2">
        <f t="shared" si="2"/>
        <v>12850.6439380733</v>
      </c>
      <c r="K10" s="2">
        <f t="shared" si="3"/>
        <v>9400</v>
      </c>
      <c r="L10" s="2">
        <f t="shared" si="4"/>
        <v>1.3670897806461</v>
      </c>
      <c r="M10" s="2"/>
      <c r="N10" s="2"/>
      <c r="O10" s="2"/>
      <c r="P10" s="2"/>
    </row>
    <row r="11" spans="4:16">
      <c r="D11" s="2">
        <v>2020</v>
      </c>
      <c r="E11" s="2">
        <v>1</v>
      </c>
      <c r="F11" s="2">
        <v>3.9983</v>
      </c>
      <c r="G11" s="2">
        <v>100</v>
      </c>
      <c r="H11" s="2">
        <f>G11/F11+O11</f>
        <v>74.1542937969469</v>
      </c>
      <c r="I11" s="2">
        <f t="shared" si="1"/>
        <v>3243.36579199586</v>
      </c>
      <c r="J11" s="2">
        <f t="shared" si="2"/>
        <v>12967.9494461371</v>
      </c>
      <c r="K11" s="2">
        <f t="shared" si="3"/>
        <v>9300</v>
      </c>
      <c r="L11" s="2">
        <f t="shared" si="4"/>
        <v>1.3944031662513</v>
      </c>
      <c r="M11" s="2">
        <v>0.062</v>
      </c>
      <c r="N11" s="2">
        <f>I12*M11</f>
        <v>196.491112888333</v>
      </c>
      <c r="O11" s="2">
        <f>N11/F11</f>
        <v>49.1436642794019</v>
      </c>
      <c r="P11" s="2"/>
    </row>
    <row r="12" spans="4:16">
      <c r="D12" s="2">
        <v>2019</v>
      </c>
      <c r="E12" s="2">
        <v>12</v>
      </c>
      <c r="F12" s="2">
        <v>4.0934</v>
      </c>
      <c r="G12" s="2">
        <v>100</v>
      </c>
      <c r="H12" s="2">
        <f t="shared" ref="H12:H22" si="5">G12/F12</f>
        <v>24.4295695509845</v>
      </c>
      <c r="I12" s="2">
        <f t="shared" si="1"/>
        <v>3169.21149819892</v>
      </c>
      <c r="J12" s="2">
        <f t="shared" si="2"/>
        <v>12972.8503467274</v>
      </c>
      <c r="K12" s="2">
        <f t="shared" si="3"/>
        <v>9200</v>
      </c>
      <c r="L12" s="2">
        <f t="shared" si="4"/>
        <v>1.41009242899211</v>
      </c>
      <c r="M12" s="2"/>
      <c r="N12" s="2"/>
      <c r="O12" s="2"/>
      <c r="P12" s="2"/>
    </row>
    <row r="13" spans="4:16">
      <c r="D13" s="2">
        <v>2019</v>
      </c>
      <c r="E13" s="2">
        <v>11</v>
      </c>
      <c r="F13" s="2">
        <v>3.8909</v>
      </c>
      <c r="G13" s="2">
        <v>100</v>
      </c>
      <c r="H13" s="2">
        <f t="shared" si="5"/>
        <v>25.7009946284921</v>
      </c>
      <c r="I13" s="2">
        <f t="shared" si="1"/>
        <v>3144.78192864793</v>
      </c>
      <c r="J13" s="2">
        <f t="shared" si="2"/>
        <v>12236.0320061762</v>
      </c>
      <c r="K13" s="2">
        <f t="shared" si="3"/>
        <v>9100</v>
      </c>
      <c r="L13" s="2">
        <f t="shared" si="4"/>
        <v>1.34461890177761</v>
      </c>
      <c r="M13" s="2"/>
      <c r="N13" s="2"/>
      <c r="O13" s="2"/>
      <c r="P13" s="2"/>
    </row>
    <row r="14" spans="4:16">
      <c r="D14" s="2">
        <v>2019</v>
      </c>
      <c r="E14" s="2">
        <v>10</v>
      </c>
      <c r="F14" s="2">
        <v>3.9513</v>
      </c>
      <c r="G14" s="2">
        <v>100</v>
      </c>
      <c r="H14" s="2">
        <f t="shared" si="5"/>
        <v>25.3081264393997</v>
      </c>
      <c r="I14" s="2">
        <f t="shared" si="1"/>
        <v>3119.08093401944</v>
      </c>
      <c r="J14" s="2">
        <f t="shared" si="2"/>
        <v>12324.424494591</v>
      </c>
      <c r="K14" s="2">
        <f t="shared" si="3"/>
        <v>9000</v>
      </c>
      <c r="L14" s="2">
        <f t="shared" si="4"/>
        <v>1.369380499399</v>
      </c>
      <c r="M14" s="2"/>
      <c r="N14" s="2"/>
      <c r="O14" s="2"/>
      <c r="P14" s="2"/>
    </row>
    <row r="15" spans="4:16">
      <c r="D15" s="2">
        <v>2019</v>
      </c>
      <c r="E15" s="2">
        <v>9</v>
      </c>
      <c r="F15" s="2">
        <v>3.8798</v>
      </c>
      <c r="G15" s="2">
        <v>100</v>
      </c>
      <c r="H15" s="2">
        <f t="shared" si="5"/>
        <v>25.7745244600237</v>
      </c>
      <c r="I15" s="2">
        <f t="shared" si="1"/>
        <v>3093.77280758004</v>
      </c>
      <c r="J15" s="2">
        <f t="shared" si="2"/>
        <v>12003.219738849</v>
      </c>
      <c r="K15" s="2">
        <f t="shared" si="3"/>
        <v>8900</v>
      </c>
      <c r="L15" s="2">
        <f t="shared" si="4"/>
        <v>1.34867637515158</v>
      </c>
      <c r="M15" s="2"/>
      <c r="N15" s="2"/>
      <c r="O15" s="2"/>
      <c r="P15" s="2"/>
    </row>
    <row r="16" spans="4:16">
      <c r="D16" s="2">
        <v>2019</v>
      </c>
      <c r="E16" s="2">
        <v>8</v>
      </c>
      <c r="F16" s="2">
        <v>3.8641</v>
      </c>
      <c r="G16" s="2">
        <v>100</v>
      </c>
      <c r="H16" s="2">
        <f t="shared" si="5"/>
        <v>25.8792474314847</v>
      </c>
      <c r="I16" s="2">
        <f t="shared" si="1"/>
        <v>3067.99828312002</v>
      </c>
      <c r="J16" s="2">
        <f t="shared" si="2"/>
        <v>11855.0521658041</v>
      </c>
      <c r="K16" s="2">
        <f t="shared" si="3"/>
        <v>8800</v>
      </c>
      <c r="L16" s="2">
        <f t="shared" si="4"/>
        <v>1.34716501884137</v>
      </c>
      <c r="M16" s="2"/>
      <c r="N16" s="2"/>
      <c r="O16" s="2"/>
      <c r="P16" s="2"/>
    </row>
    <row r="17" spans="4:16">
      <c r="D17" s="2">
        <v>2019</v>
      </c>
      <c r="E17" s="2">
        <v>7</v>
      </c>
      <c r="F17" s="2">
        <v>3.8935</v>
      </c>
      <c r="G17" s="2">
        <v>100</v>
      </c>
      <c r="H17" s="2">
        <f t="shared" si="5"/>
        <v>25.6838320277385</v>
      </c>
      <c r="I17" s="2">
        <f t="shared" si="1"/>
        <v>3042.11903568853</v>
      </c>
      <c r="J17" s="2">
        <f t="shared" si="2"/>
        <v>11844.4904654533</v>
      </c>
      <c r="K17" s="2">
        <f t="shared" si="3"/>
        <v>8700</v>
      </c>
      <c r="L17" s="2">
        <f t="shared" si="4"/>
        <v>1.36143568568429</v>
      </c>
      <c r="M17" s="2"/>
      <c r="N17" s="2"/>
      <c r="O17" s="2"/>
      <c r="P17" s="2"/>
    </row>
    <row r="18" spans="4:16">
      <c r="D18" s="2">
        <v>2019</v>
      </c>
      <c r="E18" s="2">
        <v>6</v>
      </c>
      <c r="F18" s="2">
        <v>3.8541</v>
      </c>
      <c r="G18" s="2">
        <v>100</v>
      </c>
      <c r="H18" s="2">
        <f t="shared" si="5"/>
        <v>25.9463947484497</v>
      </c>
      <c r="I18" s="2">
        <f t="shared" si="1"/>
        <v>3016.43520366079</v>
      </c>
      <c r="J18" s="2">
        <f t="shared" si="2"/>
        <v>11625.6429184291</v>
      </c>
      <c r="K18" s="2">
        <f t="shared" si="3"/>
        <v>8600</v>
      </c>
      <c r="L18" s="2">
        <f t="shared" si="4"/>
        <v>1.35181894400338</v>
      </c>
      <c r="M18" s="2"/>
      <c r="N18" s="2"/>
      <c r="O18" s="2"/>
      <c r="P18" s="2"/>
    </row>
    <row r="19" spans="4:16">
      <c r="D19" s="2">
        <v>2019</v>
      </c>
      <c r="E19" s="2">
        <v>5</v>
      </c>
      <c r="F19" s="2">
        <v>3.6351</v>
      </c>
      <c r="G19" s="2">
        <v>100</v>
      </c>
      <c r="H19" s="2">
        <f t="shared" si="5"/>
        <v>27.5095595719513</v>
      </c>
      <c r="I19" s="2">
        <f t="shared" si="1"/>
        <v>2990.48880891234</v>
      </c>
      <c r="J19" s="2">
        <f t="shared" si="2"/>
        <v>10870.7258692773</v>
      </c>
      <c r="K19" s="2">
        <f t="shared" si="3"/>
        <v>8500</v>
      </c>
      <c r="L19" s="2">
        <f t="shared" si="4"/>
        <v>1.27890892579732</v>
      </c>
      <c r="M19" s="2"/>
      <c r="N19" s="2"/>
      <c r="O19" s="2"/>
      <c r="P19" s="2"/>
    </row>
    <row r="20" spans="4:16">
      <c r="D20" s="2">
        <v>2019</v>
      </c>
      <c r="E20" s="2">
        <v>4</v>
      </c>
      <c r="F20" s="2">
        <v>3.9051</v>
      </c>
      <c r="G20" s="2">
        <v>100</v>
      </c>
      <c r="H20" s="2">
        <f t="shared" si="5"/>
        <v>25.6075388594402</v>
      </c>
      <c r="I20" s="2">
        <f t="shared" si="1"/>
        <v>2962.97924934039</v>
      </c>
      <c r="J20" s="2">
        <f t="shared" si="2"/>
        <v>11570.7302665992</v>
      </c>
      <c r="K20" s="2">
        <f t="shared" si="3"/>
        <v>8400</v>
      </c>
      <c r="L20" s="2">
        <f t="shared" si="4"/>
        <v>1.37746788888085</v>
      </c>
      <c r="M20" s="2"/>
      <c r="N20" s="2"/>
      <c r="O20" s="2"/>
      <c r="P20" s="2"/>
    </row>
    <row r="21" spans="4:16">
      <c r="D21" s="2">
        <v>2019</v>
      </c>
      <c r="E21" s="2">
        <v>3</v>
      </c>
      <c r="F21" s="2">
        <v>3.8652</v>
      </c>
      <c r="G21" s="2">
        <v>100</v>
      </c>
      <c r="H21" s="2">
        <f t="shared" si="5"/>
        <v>25.8718824381662</v>
      </c>
      <c r="I21" s="2">
        <f t="shared" si="1"/>
        <v>2937.37171048095</v>
      </c>
      <c r="J21" s="2">
        <f t="shared" si="2"/>
        <v>11353.529135351</v>
      </c>
      <c r="K21" s="2">
        <f t="shared" si="3"/>
        <v>8300</v>
      </c>
      <c r="L21" s="2">
        <f t="shared" si="4"/>
        <v>1.36789507654831</v>
      </c>
      <c r="M21" s="2"/>
      <c r="N21" s="2"/>
      <c r="O21" s="2"/>
      <c r="P21" s="2"/>
    </row>
    <row r="22" spans="4:16">
      <c r="D22" s="2">
        <v>2019</v>
      </c>
      <c r="E22" s="2">
        <v>2</v>
      </c>
      <c r="F22" s="2">
        <v>3.6674</v>
      </c>
      <c r="G22" s="2">
        <v>100</v>
      </c>
      <c r="H22" s="2">
        <f t="shared" si="5"/>
        <v>27.2672738179637</v>
      </c>
      <c r="I22" s="2">
        <f t="shared" si="1"/>
        <v>2911.49982804278</v>
      </c>
      <c r="J22" s="2">
        <f t="shared" si="2"/>
        <v>10677.6344693641</v>
      </c>
      <c r="K22" s="2">
        <f t="shared" si="3"/>
        <v>8200</v>
      </c>
      <c r="L22" s="2">
        <f t="shared" si="4"/>
        <v>1.3021505450444</v>
      </c>
      <c r="M22" s="2"/>
      <c r="N22" s="2"/>
      <c r="O22" s="2"/>
      <c r="P22" s="2"/>
    </row>
    <row r="23" spans="4:16">
      <c r="D23" s="2">
        <v>2019</v>
      </c>
      <c r="E23" s="2">
        <v>1</v>
      </c>
      <c r="F23" s="2">
        <v>3.2019</v>
      </c>
      <c r="G23" s="2">
        <v>100</v>
      </c>
      <c r="H23" s="2">
        <f>G23/F23+O23</f>
        <v>82.8512744025467</v>
      </c>
      <c r="I23" s="2">
        <f t="shared" si="1"/>
        <v>2884.23255422482</v>
      </c>
      <c r="J23" s="2">
        <f t="shared" si="2"/>
        <v>9235.02421537246</v>
      </c>
      <c r="K23" s="2">
        <f t="shared" si="3"/>
        <v>8100</v>
      </c>
      <c r="L23" s="2">
        <f t="shared" si="4"/>
        <v>1.14012644634228</v>
      </c>
      <c r="M23" s="2">
        <v>0.059</v>
      </c>
      <c r="N23" s="2">
        <f>I24*M23</f>
        <v>165.281495509514</v>
      </c>
      <c r="O23" s="2">
        <f>N23/F23</f>
        <v>51.6198180797383</v>
      </c>
      <c r="P23" s="2"/>
    </row>
    <row r="24" spans="4:16">
      <c r="D24" s="2">
        <v>2018</v>
      </c>
      <c r="E24" s="2">
        <v>12</v>
      </c>
      <c r="F24" s="2">
        <v>3.0699</v>
      </c>
      <c r="G24" s="2">
        <v>100</v>
      </c>
      <c r="H24" s="2">
        <f t="shared" ref="H24:H34" si="6">G24/F24</f>
        <v>32.5743509560572</v>
      </c>
      <c r="I24" s="2">
        <f t="shared" si="1"/>
        <v>2801.38127982227</v>
      </c>
      <c r="J24" s="2">
        <f t="shared" si="2"/>
        <v>8599.9603909264</v>
      </c>
      <c r="K24" s="2">
        <f t="shared" si="3"/>
        <v>8000</v>
      </c>
      <c r="L24" s="2">
        <f t="shared" si="4"/>
        <v>1.0749950488658</v>
      </c>
      <c r="M24" s="2"/>
      <c r="N24" s="2"/>
      <c r="O24" s="2"/>
      <c r="P24" s="2"/>
    </row>
    <row r="25" spans="4:16">
      <c r="D25" s="2">
        <v>2018</v>
      </c>
      <c r="E25" s="2">
        <v>11</v>
      </c>
      <c r="F25" s="2">
        <v>3.2336</v>
      </c>
      <c r="G25" s="2">
        <v>100</v>
      </c>
      <c r="H25" s="2">
        <f t="shared" si="6"/>
        <v>30.9252845126175</v>
      </c>
      <c r="I25" s="2">
        <f t="shared" si="1"/>
        <v>2768.80692886622</v>
      </c>
      <c r="J25" s="2">
        <f t="shared" si="2"/>
        <v>8953.2140851818</v>
      </c>
      <c r="K25" s="2">
        <f t="shared" si="3"/>
        <v>7900</v>
      </c>
      <c r="L25" s="2">
        <f t="shared" si="4"/>
        <v>1.13331823863061</v>
      </c>
      <c r="M25" s="2"/>
      <c r="N25" s="2"/>
      <c r="O25" s="2"/>
      <c r="P25" s="2"/>
    </row>
    <row r="26" spans="4:16">
      <c r="D26" s="2">
        <v>2018</v>
      </c>
      <c r="E26" s="2">
        <v>10</v>
      </c>
      <c r="F26" s="2">
        <v>3.2145</v>
      </c>
      <c r="G26" s="2">
        <v>100</v>
      </c>
      <c r="H26" s="2">
        <f t="shared" si="6"/>
        <v>31.1090371752994</v>
      </c>
      <c r="I26" s="2">
        <f t="shared" si="1"/>
        <v>2737.8816443536</v>
      </c>
      <c r="J26" s="2">
        <f t="shared" si="2"/>
        <v>8800.92054577465</v>
      </c>
      <c r="K26" s="2">
        <f t="shared" si="3"/>
        <v>7800</v>
      </c>
      <c r="L26" s="2">
        <f t="shared" si="4"/>
        <v>1.12832314689419</v>
      </c>
      <c r="M26" s="2"/>
      <c r="N26" s="2"/>
      <c r="O26" s="2"/>
      <c r="P26" s="2"/>
    </row>
    <row r="27" spans="4:16">
      <c r="D27" s="2">
        <v>2018</v>
      </c>
      <c r="E27" s="2">
        <v>9</v>
      </c>
      <c r="F27" s="2">
        <v>3.5069</v>
      </c>
      <c r="G27" s="2">
        <v>100</v>
      </c>
      <c r="H27" s="2">
        <f t="shared" si="6"/>
        <v>28.515212866064</v>
      </c>
      <c r="I27" s="2">
        <f t="shared" si="1"/>
        <v>2706.7726071783</v>
      </c>
      <c r="J27" s="2">
        <f t="shared" si="2"/>
        <v>9492.38085611358</v>
      </c>
      <c r="K27" s="2">
        <f t="shared" si="3"/>
        <v>7700</v>
      </c>
      <c r="L27" s="2">
        <f t="shared" si="4"/>
        <v>1.23277673456021</v>
      </c>
      <c r="M27" s="2"/>
      <c r="N27" s="2"/>
      <c r="O27" s="2"/>
      <c r="P27" s="2"/>
    </row>
    <row r="28" spans="4:16">
      <c r="D28" s="2">
        <v>2018</v>
      </c>
      <c r="E28" s="2">
        <v>8</v>
      </c>
      <c r="F28" s="2">
        <v>3.3985</v>
      </c>
      <c r="G28" s="2">
        <v>100</v>
      </c>
      <c r="H28" s="2">
        <f t="shared" si="6"/>
        <v>29.4247462115639</v>
      </c>
      <c r="I28" s="2">
        <f t="shared" si="1"/>
        <v>2678.25739431224</v>
      </c>
      <c r="J28" s="2">
        <f t="shared" si="2"/>
        <v>9102.05775457014</v>
      </c>
      <c r="K28" s="2">
        <f t="shared" si="3"/>
        <v>7600</v>
      </c>
      <c r="L28" s="2">
        <f t="shared" si="4"/>
        <v>1.19763917823291</v>
      </c>
      <c r="M28" s="2"/>
      <c r="N28" s="2"/>
      <c r="O28" s="2"/>
      <c r="P28" s="2"/>
    </row>
    <row r="29" spans="4:16">
      <c r="D29" s="2">
        <v>2018</v>
      </c>
      <c r="E29" s="2">
        <v>7</v>
      </c>
      <c r="F29" s="2">
        <v>3.5773</v>
      </c>
      <c r="G29" s="2">
        <v>100</v>
      </c>
      <c r="H29" s="2">
        <f t="shared" si="6"/>
        <v>27.9540435523999</v>
      </c>
      <c r="I29" s="2">
        <f t="shared" si="1"/>
        <v>2648.83264810067</v>
      </c>
      <c r="J29" s="2">
        <f t="shared" si="2"/>
        <v>9475.66903205054</v>
      </c>
      <c r="K29" s="2">
        <f t="shared" si="3"/>
        <v>7500</v>
      </c>
      <c r="L29" s="2">
        <f t="shared" si="4"/>
        <v>1.26342253760674</v>
      </c>
      <c r="M29" s="2"/>
      <c r="N29" s="2"/>
      <c r="O29" s="2"/>
      <c r="P29" s="2"/>
    </row>
    <row r="30" spans="4:16">
      <c r="D30" s="2">
        <v>2018</v>
      </c>
      <c r="E30" s="2">
        <v>6</v>
      </c>
      <c r="F30" s="2">
        <v>3.541</v>
      </c>
      <c r="G30" s="2">
        <v>100</v>
      </c>
      <c r="H30" s="2">
        <f t="shared" si="6"/>
        <v>28.2406099971759</v>
      </c>
      <c r="I30" s="2">
        <f t="shared" si="1"/>
        <v>2620.87860454827</v>
      </c>
      <c r="J30" s="2">
        <f t="shared" si="2"/>
        <v>9280.53113870543</v>
      </c>
      <c r="K30" s="2">
        <f t="shared" si="3"/>
        <v>7400</v>
      </c>
      <c r="L30" s="2">
        <f t="shared" si="4"/>
        <v>1.25412582955479</v>
      </c>
      <c r="M30" s="2"/>
      <c r="N30" s="2"/>
      <c r="O30" s="2"/>
      <c r="P30" s="2"/>
    </row>
    <row r="31" spans="4:16">
      <c r="D31" s="2">
        <v>2018</v>
      </c>
      <c r="E31" s="2">
        <v>5</v>
      </c>
      <c r="F31" s="2">
        <v>3.8083</v>
      </c>
      <c r="G31" s="2">
        <v>100</v>
      </c>
      <c r="H31" s="2">
        <f t="shared" si="6"/>
        <v>26.2584355224116</v>
      </c>
      <c r="I31" s="2">
        <f t="shared" si="1"/>
        <v>2592.6379945511</v>
      </c>
      <c r="J31" s="2">
        <f t="shared" si="2"/>
        <v>9873.54327464894</v>
      </c>
      <c r="K31" s="2">
        <f t="shared" si="3"/>
        <v>7300</v>
      </c>
      <c r="L31" s="2">
        <f t="shared" si="4"/>
        <v>1.35254017460944</v>
      </c>
      <c r="M31" s="2"/>
      <c r="N31" s="2"/>
      <c r="O31" s="2"/>
      <c r="P31" s="2"/>
    </row>
    <row r="32" spans="4:16">
      <c r="D32" s="2">
        <v>2018</v>
      </c>
      <c r="E32" s="2">
        <v>4</v>
      </c>
      <c r="F32" s="2">
        <v>3.7566</v>
      </c>
      <c r="G32" s="2">
        <v>100</v>
      </c>
      <c r="H32" s="2">
        <f t="shared" si="6"/>
        <v>26.6198157908747</v>
      </c>
      <c r="I32" s="2">
        <f t="shared" si="1"/>
        <v>2566.37955902869</v>
      </c>
      <c r="J32" s="2">
        <f t="shared" si="2"/>
        <v>9640.86145144716</v>
      </c>
      <c r="K32" s="2">
        <f t="shared" si="3"/>
        <v>7200</v>
      </c>
      <c r="L32" s="2">
        <f t="shared" si="4"/>
        <v>1.33900853492322</v>
      </c>
      <c r="M32" s="2"/>
      <c r="N32" s="2"/>
      <c r="O32" s="2"/>
      <c r="P32" s="2"/>
    </row>
    <row r="33" spans="4:16">
      <c r="D33" s="2">
        <v>2018</v>
      </c>
      <c r="E33" s="2">
        <v>3</v>
      </c>
      <c r="F33" s="2">
        <v>3.899</v>
      </c>
      <c r="G33" s="2">
        <v>100</v>
      </c>
      <c r="H33" s="2">
        <f t="shared" si="6"/>
        <v>25.6476019492177</v>
      </c>
      <c r="I33" s="2">
        <f t="shared" si="1"/>
        <v>2539.75974323781</v>
      </c>
      <c r="J33" s="2">
        <f t="shared" si="2"/>
        <v>9902.52323888422</v>
      </c>
      <c r="K33" s="2">
        <f t="shared" si="3"/>
        <v>7100</v>
      </c>
      <c r="L33" s="2">
        <f t="shared" si="4"/>
        <v>1.39472158294144</v>
      </c>
      <c r="M33" s="2"/>
      <c r="N33" s="2"/>
      <c r="O33" s="2"/>
      <c r="P33" s="2"/>
    </row>
    <row r="34" spans="4:16">
      <c r="D34" s="2">
        <v>2018</v>
      </c>
      <c r="E34" s="2">
        <v>2</v>
      </c>
      <c r="F34" s="2">
        <v>4.0267</v>
      </c>
      <c r="G34" s="2">
        <v>100</v>
      </c>
      <c r="H34" s="2">
        <f t="shared" si="6"/>
        <v>24.8342315047061</v>
      </c>
      <c r="I34" s="2">
        <f t="shared" si="1"/>
        <v>2514.11214128859</v>
      </c>
      <c r="J34" s="2">
        <f t="shared" si="2"/>
        <v>10123.5753593268</v>
      </c>
      <c r="K34" s="2">
        <f t="shared" si="3"/>
        <v>7000</v>
      </c>
      <c r="L34" s="2">
        <f t="shared" si="4"/>
        <v>1.4462250513324</v>
      </c>
      <c r="M34" s="2"/>
      <c r="N34" s="2"/>
      <c r="O34" s="2"/>
      <c r="P34" s="2"/>
    </row>
    <row r="35" spans="4:16">
      <c r="D35" s="2">
        <v>2018</v>
      </c>
      <c r="E35" s="2">
        <v>1</v>
      </c>
      <c r="F35" s="2">
        <v>4.2792</v>
      </c>
      <c r="G35" s="2">
        <v>100</v>
      </c>
      <c r="H35" s="2">
        <f>G35/F35+O35</f>
        <v>49.5946508485293</v>
      </c>
      <c r="I35" s="2">
        <f t="shared" si="1"/>
        <v>2489.27790978389</v>
      </c>
      <c r="J35" s="2">
        <f t="shared" si="2"/>
        <v>10652.1180315472</v>
      </c>
      <c r="K35" s="2">
        <f t="shared" si="3"/>
        <v>6900</v>
      </c>
      <c r="L35" s="2">
        <f t="shared" si="4"/>
        <v>1.54378522196336</v>
      </c>
      <c r="M35" s="2">
        <v>0.046</v>
      </c>
      <c r="N35" s="2">
        <f>I36*M35</f>
        <v>112.225429911026</v>
      </c>
      <c r="O35" s="2">
        <f>N35/F35</f>
        <v>26.225796857129</v>
      </c>
      <c r="P35" s="2"/>
    </row>
    <row r="36" spans="4:16">
      <c r="D36" s="2">
        <v>2017</v>
      </c>
      <c r="E36" s="2">
        <v>12</v>
      </c>
      <c r="F36" s="2">
        <v>4.0774</v>
      </c>
      <c r="G36" s="2">
        <v>100</v>
      </c>
      <c r="H36" s="2">
        <f t="shared" ref="H36:H46" si="7">G36/F36</f>
        <v>24.5254328738902</v>
      </c>
      <c r="I36" s="2">
        <f t="shared" si="1"/>
        <v>2439.68325893536</v>
      </c>
      <c r="J36" s="2">
        <f t="shared" si="2"/>
        <v>9947.56451998303</v>
      </c>
      <c r="K36" s="2">
        <f t="shared" si="3"/>
        <v>6800</v>
      </c>
      <c r="L36" s="2">
        <f t="shared" si="4"/>
        <v>1.46287713529162</v>
      </c>
      <c r="M36" s="2"/>
      <c r="N36" s="2"/>
      <c r="O36" s="2"/>
      <c r="P36" s="2"/>
    </row>
    <row r="37" spans="4:16">
      <c r="D37" s="2">
        <v>2017</v>
      </c>
      <c r="E37" s="2">
        <v>11</v>
      </c>
      <c r="F37" s="2">
        <v>4.0665</v>
      </c>
      <c r="G37" s="2">
        <v>100</v>
      </c>
      <c r="H37" s="2">
        <f t="shared" si="7"/>
        <v>24.5911717693348</v>
      </c>
      <c r="I37" s="2">
        <f t="shared" si="1"/>
        <v>2415.15782606147</v>
      </c>
      <c r="J37" s="2">
        <f t="shared" si="2"/>
        <v>9821.23929967895</v>
      </c>
      <c r="K37" s="2">
        <f t="shared" si="3"/>
        <v>6700</v>
      </c>
      <c r="L37" s="2">
        <f t="shared" si="4"/>
        <v>1.46585661189238</v>
      </c>
      <c r="M37" s="2"/>
      <c r="N37" s="2"/>
      <c r="O37" s="2"/>
      <c r="P37" s="2"/>
    </row>
    <row r="38" spans="4:16">
      <c r="D38" s="2">
        <v>2017</v>
      </c>
      <c r="E38" s="2">
        <v>10</v>
      </c>
      <c r="F38" s="2">
        <v>4.0679</v>
      </c>
      <c r="G38" s="2">
        <v>100</v>
      </c>
      <c r="H38" s="2">
        <f t="shared" si="7"/>
        <v>24.582708522825</v>
      </c>
      <c r="I38" s="2">
        <f t="shared" si="1"/>
        <v>2390.56665429213</v>
      </c>
      <c r="J38" s="2">
        <f t="shared" si="2"/>
        <v>9724.58609299496</v>
      </c>
      <c r="K38" s="2">
        <f t="shared" si="3"/>
        <v>6600</v>
      </c>
      <c r="L38" s="2">
        <f t="shared" si="4"/>
        <v>1.47342213530227</v>
      </c>
      <c r="M38" s="2"/>
      <c r="N38" s="2"/>
      <c r="O38" s="2"/>
      <c r="P38" s="2"/>
    </row>
    <row r="39" spans="4:16">
      <c r="D39" s="2">
        <v>2017</v>
      </c>
      <c r="E39" s="2">
        <v>9</v>
      </c>
      <c r="F39" s="2">
        <v>3.8975</v>
      </c>
      <c r="G39" s="2">
        <v>100</v>
      </c>
      <c r="H39" s="2">
        <f t="shared" si="7"/>
        <v>25.6574727389352</v>
      </c>
      <c r="I39" s="2">
        <f t="shared" si="1"/>
        <v>2365.98394576931</v>
      </c>
      <c r="J39" s="2">
        <f t="shared" si="2"/>
        <v>9221.42242863587</v>
      </c>
      <c r="K39" s="2">
        <f t="shared" si="3"/>
        <v>6500</v>
      </c>
      <c r="L39" s="2">
        <f t="shared" si="4"/>
        <v>1.41868037363629</v>
      </c>
      <c r="M39" s="2"/>
      <c r="N39" s="2"/>
      <c r="O39" s="2"/>
      <c r="P39" s="2"/>
    </row>
    <row r="40" spans="4:16">
      <c r="D40" s="2">
        <v>2017</v>
      </c>
      <c r="E40" s="2">
        <v>8</v>
      </c>
      <c r="F40" s="2">
        <v>3.8831</v>
      </c>
      <c r="G40" s="2">
        <v>100</v>
      </c>
      <c r="H40" s="2">
        <f t="shared" si="7"/>
        <v>25.7526203291185</v>
      </c>
      <c r="I40" s="2">
        <f t="shared" si="1"/>
        <v>2340.32647303037</v>
      </c>
      <c r="J40" s="2">
        <f t="shared" si="2"/>
        <v>9087.72172742424</v>
      </c>
      <c r="K40" s="2">
        <f t="shared" si="3"/>
        <v>6400</v>
      </c>
      <c r="L40" s="2">
        <f t="shared" si="4"/>
        <v>1.41995651991004</v>
      </c>
      <c r="M40" s="2"/>
      <c r="N40" s="2"/>
      <c r="O40" s="2"/>
      <c r="P40" s="2"/>
    </row>
    <row r="41" spans="4:16">
      <c r="D41" s="2">
        <v>2017</v>
      </c>
      <c r="E41" s="2">
        <v>7</v>
      </c>
      <c r="F41" s="2">
        <v>3.7924</v>
      </c>
      <c r="G41" s="2">
        <v>100</v>
      </c>
      <c r="H41" s="2">
        <f t="shared" si="7"/>
        <v>26.3685265267377</v>
      </c>
      <c r="I41" s="2">
        <f t="shared" si="1"/>
        <v>2314.57385270125</v>
      </c>
      <c r="J41" s="2">
        <f t="shared" si="2"/>
        <v>8777.78987898423</v>
      </c>
      <c r="K41" s="2">
        <f t="shared" si="3"/>
        <v>6300</v>
      </c>
      <c r="L41" s="2">
        <f t="shared" si="4"/>
        <v>1.39329998079115</v>
      </c>
      <c r="M41" s="2"/>
      <c r="N41" s="2"/>
      <c r="O41" s="2"/>
      <c r="P41" s="2"/>
    </row>
    <row r="42" spans="4:16">
      <c r="D42" s="2">
        <v>2017</v>
      </c>
      <c r="E42" s="2">
        <v>6</v>
      </c>
      <c r="F42" s="2">
        <v>3.6919</v>
      </c>
      <c r="G42" s="2">
        <v>100</v>
      </c>
      <c r="H42" s="2">
        <f t="shared" si="7"/>
        <v>27.0863241149544</v>
      </c>
      <c r="I42" s="2">
        <f t="shared" si="1"/>
        <v>2288.20532617452</v>
      </c>
      <c r="J42" s="2">
        <f t="shared" si="2"/>
        <v>8447.82524370369</v>
      </c>
      <c r="K42" s="2">
        <f t="shared" si="3"/>
        <v>6200</v>
      </c>
      <c r="L42" s="2">
        <f t="shared" si="4"/>
        <v>1.36255245866189</v>
      </c>
      <c r="M42" s="2"/>
      <c r="N42" s="2"/>
      <c r="O42" s="2"/>
      <c r="P42" s="2"/>
    </row>
    <row r="43" spans="4:16">
      <c r="D43" s="2">
        <v>2017</v>
      </c>
      <c r="E43" s="2">
        <v>5</v>
      </c>
      <c r="F43" s="2">
        <v>3.4979</v>
      </c>
      <c r="G43" s="2">
        <v>100</v>
      </c>
      <c r="H43" s="2">
        <f t="shared" si="7"/>
        <v>28.5885817204608</v>
      </c>
      <c r="I43" s="2">
        <f t="shared" si="1"/>
        <v>2261.11900205956</v>
      </c>
      <c r="J43" s="2">
        <f t="shared" si="2"/>
        <v>7909.16815730414</v>
      </c>
      <c r="K43" s="2">
        <f t="shared" si="3"/>
        <v>6100</v>
      </c>
      <c r="L43" s="2">
        <f t="shared" si="4"/>
        <v>1.29658494382035</v>
      </c>
      <c r="M43" s="2"/>
      <c r="N43" s="2"/>
      <c r="O43" s="2"/>
      <c r="P43" s="2"/>
    </row>
    <row r="44" spans="4:16">
      <c r="D44" s="2">
        <v>2017</v>
      </c>
      <c r="E44" s="2">
        <v>4</v>
      </c>
      <c r="F44" s="2">
        <v>3.4384</v>
      </c>
      <c r="G44" s="2">
        <v>100</v>
      </c>
      <c r="H44" s="2">
        <f t="shared" si="7"/>
        <v>29.0832945556073</v>
      </c>
      <c r="I44" s="2">
        <f t="shared" si="1"/>
        <v>2232.5304203391</v>
      </c>
      <c r="J44" s="2">
        <f t="shared" si="2"/>
        <v>7676.33259729396</v>
      </c>
      <c r="K44" s="2">
        <f t="shared" si="3"/>
        <v>6000</v>
      </c>
      <c r="L44" s="2">
        <f t="shared" si="4"/>
        <v>1.27938876621566</v>
      </c>
      <c r="M44" s="2"/>
      <c r="N44" s="2"/>
      <c r="O44" s="2"/>
      <c r="P44" s="2"/>
    </row>
    <row r="45" spans="4:16">
      <c r="D45" s="2">
        <v>2017</v>
      </c>
      <c r="E45" s="2">
        <v>3</v>
      </c>
      <c r="F45" s="2">
        <v>3.4548</v>
      </c>
      <c r="G45" s="2">
        <v>100</v>
      </c>
      <c r="H45" s="2">
        <f t="shared" si="7"/>
        <v>28.9452356142179</v>
      </c>
      <c r="I45" s="2">
        <f t="shared" si="1"/>
        <v>2203.44712578349</v>
      </c>
      <c r="J45" s="2">
        <f t="shared" si="2"/>
        <v>7612.46913015681</v>
      </c>
      <c r="K45" s="2">
        <f t="shared" si="3"/>
        <v>5900</v>
      </c>
      <c r="L45" s="2">
        <f t="shared" si="4"/>
        <v>1.29024900511132</v>
      </c>
      <c r="M45" s="2"/>
      <c r="N45" s="2"/>
      <c r="O45" s="2"/>
      <c r="P45" s="2"/>
    </row>
    <row r="46" spans="4:16">
      <c r="D46" s="2">
        <v>2017</v>
      </c>
      <c r="E46" s="2">
        <v>2</v>
      </c>
      <c r="F46" s="2">
        <v>3.4502</v>
      </c>
      <c r="G46" s="2">
        <v>100</v>
      </c>
      <c r="H46" s="2">
        <f t="shared" si="7"/>
        <v>28.9838270245203</v>
      </c>
      <c r="I46" s="2">
        <f t="shared" si="1"/>
        <v>2174.50189016928</v>
      </c>
      <c r="J46" s="2">
        <f t="shared" si="2"/>
        <v>7502.46642146203</v>
      </c>
      <c r="K46" s="2">
        <f t="shared" si="3"/>
        <v>5800</v>
      </c>
      <c r="L46" s="2">
        <f t="shared" si="4"/>
        <v>1.29352869335552</v>
      </c>
      <c r="M46" s="2"/>
      <c r="N46" s="2"/>
      <c r="O46" s="2"/>
      <c r="P46" s="2"/>
    </row>
    <row r="47" spans="4:16">
      <c r="D47" s="2">
        <v>2017</v>
      </c>
      <c r="E47" s="2">
        <v>1</v>
      </c>
      <c r="F47" s="2">
        <v>3.3875</v>
      </c>
      <c r="G47" s="2">
        <v>100</v>
      </c>
      <c r="H47" s="2">
        <f>G47/F47+O47</f>
        <v>63.3270859761689</v>
      </c>
      <c r="I47" s="2">
        <f t="shared" si="1"/>
        <v>2145.51806314475</v>
      </c>
      <c r="J47" s="2">
        <f t="shared" si="2"/>
        <v>7267.94243890286</v>
      </c>
      <c r="K47" s="2">
        <f t="shared" si="3"/>
        <v>5700</v>
      </c>
      <c r="L47" s="2">
        <f t="shared" si="4"/>
        <v>1.27507762086015</v>
      </c>
      <c r="M47" s="2">
        <v>0.055</v>
      </c>
      <c r="N47" s="2">
        <f>I48*M47</f>
        <v>114.520503744272</v>
      </c>
      <c r="O47" s="2">
        <f>N47/F47</f>
        <v>33.8067907732169</v>
      </c>
      <c r="P47" s="2"/>
    </row>
    <row r="48" spans="4:16">
      <c r="D48" s="2">
        <v>2016</v>
      </c>
      <c r="E48" s="2">
        <v>12</v>
      </c>
      <c r="F48" s="2">
        <v>3.3654</v>
      </c>
      <c r="G48" s="2">
        <v>100</v>
      </c>
      <c r="H48" s="2">
        <f t="shared" ref="H48:H58" si="8">G48/F48</f>
        <v>29.714149878172</v>
      </c>
      <c r="I48" s="2">
        <f t="shared" si="1"/>
        <v>2082.19097716859</v>
      </c>
      <c r="J48" s="2">
        <f t="shared" si="2"/>
        <v>7007.40551456316</v>
      </c>
      <c r="K48" s="2">
        <f t="shared" si="3"/>
        <v>5600</v>
      </c>
      <c r="L48" s="2">
        <f t="shared" si="4"/>
        <v>1.25132241331485</v>
      </c>
      <c r="M48" s="2"/>
      <c r="N48" s="2"/>
      <c r="O48" s="2"/>
      <c r="P48" s="2"/>
    </row>
    <row r="49" spans="4:16">
      <c r="D49" s="2">
        <v>2016</v>
      </c>
      <c r="E49" s="2">
        <v>11</v>
      </c>
      <c r="F49" s="2">
        <v>3.5998</v>
      </c>
      <c r="G49" s="2">
        <v>100</v>
      </c>
      <c r="H49" s="2">
        <f t="shared" si="8"/>
        <v>27.779321073393</v>
      </c>
      <c r="I49" s="2">
        <f t="shared" si="1"/>
        <v>2052.47682729041</v>
      </c>
      <c r="J49" s="2">
        <f t="shared" si="2"/>
        <v>7388.50608288003</v>
      </c>
      <c r="K49" s="2">
        <f t="shared" si="3"/>
        <v>5500</v>
      </c>
      <c r="L49" s="2">
        <f t="shared" si="4"/>
        <v>1.34336474234182</v>
      </c>
      <c r="M49" s="2"/>
      <c r="N49" s="2"/>
      <c r="O49" s="2"/>
      <c r="P49" s="2"/>
    </row>
    <row r="50" spans="4:16">
      <c r="D50" s="2">
        <v>2016</v>
      </c>
      <c r="E50" s="2">
        <v>10</v>
      </c>
      <c r="F50" s="2">
        <v>3.396</v>
      </c>
      <c r="G50" s="2">
        <v>100</v>
      </c>
      <c r="H50" s="2">
        <f t="shared" si="8"/>
        <v>29.4464075382803</v>
      </c>
      <c r="I50" s="2">
        <f t="shared" si="1"/>
        <v>2024.69750621702</v>
      </c>
      <c r="J50" s="2">
        <f t="shared" si="2"/>
        <v>6875.872731113</v>
      </c>
      <c r="K50" s="2">
        <f t="shared" si="3"/>
        <v>5400</v>
      </c>
      <c r="L50" s="2">
        <f t="shared" si="4"/>
        <v>1.27330976502093</v>
      </c>
      <c r="M50" s="2"/>
      <c r="N50" s="2"/>
      <c r="O50" s="2"/>
      <c r="P50" s="2"/>
    </row>
    <row r="51" spans="4:16">
      <c r="D51" s="2">
        <v>2016</v>
      </c>
      <c r="E51" s="2">
        <v>9</v>
      </c>
      <c r="F51" s="2">
        <v>3.3142</v>
      </c>
      <c r="G51" s="2">
        <v>100</v>
      </c>
      <c r="H51" s="2">
        <f t="shared" si="8"/>
        <v>30.1731941343311</v>
      </c>
      <c r="I51" s="2">
        <f t="shared" si="1"/>
        <v>1995.25109867874</v>
      </c>
      <c r="J51" s="2">
        <f t="shared" si="2"/>
        <v>6612.66119124108</v>
      </c>
      <c r="K51" s="2">
        <f t="shared" si="3"/>
        <v>5300</v>
      </c>
      <c r="L51" s="2">
        <f t="shared" si="4"/>
        <v>1.24767192287568</v>
      </c>
      <c r="M51" s="2"/>
      <c r="N51" s="2"/>
      <c r="O51" s="2"/>
      <c r="P51" s="2"/>
    </row>
    <row r="52" spans="4:16">
      <c r="D52" s="2">
        <v>2016</v>
      </c>
      <c r="E52" s="2">
        <v>8</v>
      </c>
      <c r="F52" s="2">
        <v>3.3848</v>
      </c>
      <c r="G52" s="2">
        <v>100</v>
      </c>
      <c r="H52" s="2">
        <f t="shared" si="8"/>
        <v>29.5438430631057</v>
      </c>
      <c r="I52" s="2">
        <f t="shared" si="1"/>
        <v>1965.07790454441</v>
      </c>
      <c r="J52" s="2">
        <f t="shared" si="2"/>
        <v>6651.39569130192</v>
      </c>
      <c r="K52" s="2">
        <f t="shared" si="3"/>
        <v>5200</v>
      </c>
      <c r="L52" s="2">
        <f t="shared" si="4"/>
        <v>1.2791145560196</v>
      </c>
      <c r="M52" s="2"/>
      <c r="N52" s="2"/>
      <c r="O52" s="2"/>
      <c r="P52" s="2"/>
    </row>
    <row r="53" spans="4:16">
      <c r="D53" s="2">
        <v>2016</v>
      </c>
      <c r="E53" s="2">
        <v>7</v>
      </c>
      <c r="F53" s="2">
        <v>3.2569</v>
      </c>
      <c r="G53" s="2">
        <v>100</v>
      </c>
      <c r="H53" s="2">
        <f t="shared" si="8"/>
        <v>30.7040437225583</v>
      </c>
      <c r="I53" s="2">
        <f t="shared" si="1"/>
        <v>1935.5340614813</v>
      </c>
      <c r="J53" s="2">
        <f t="shared" si="2"/>
        <v>6303.84088483846</v>
      </c>
      <c r="K53" s="2">
        <f t="shared" si="3"/>
        <v>5100</v>
      </c>
      <c r="L53" s="2">
        <f t="shared" si="4"/>
        <v>1.23604723232127</v>
      </c>
      <c r="M53" s="2"/>
      <c r="N53" s="2"/>
      <c r="O53" s="2"/>
      <c r="P53" s="2"/>
    </row>
    <row r="54" spans="4:16">
      <c r="D54" s="2">
        <v>2016</v>
      </c>
      <c r="E54" s="2">
        <v>6</v>
      </c>
      <c r="F54" s="2">
        <v>3.1748</v>
      </c>
      <c r="G54" s="2">
        <v>100</v>
      </c>
      <c r="H54" s="2">
        <f t="shared" si="8"/>
        <v>31.4980471210785</v>
      </c>
      <c r="I54" s="2">
        <f t="shared" si="1"/>
        <v>1904.83001775875</v>
      </c>
      <c r="J54" s="2">
        <f t="shared" si="2"/>
        <v>6047.45434038047</v>
      </c>
      <c r="K54" s="2">
        <f t="shared" si="3"/>
        <v>5000</v>
      </c>
      <c r="L54" s="2">
        <f t="shared" si="4"/>
        <v>1.20949086807609</v>
      </c>
      <c r="M54" s="2"/>
      <c r="N54" s="2"/>
      <c r="O54" s="2"/>
      <c r="P54" s="2"/>
    </row>
    <row r="55" spans="4:16">
      <c r="D55" s="2">
        <v>2016</v>
      </c>
      <c r="E55" s="2">
        <v>5</v>
      </c>
      <c r="F55" s="2">
        <v>3.1688</v>
      </c>
      <c r="G55" s="2">
        <v>100</v>
      </c>
      <c r="H55" s="2">
        <f t="shared" si="8"/>
        <v>31.5576874526635</v>
      </c>
      <c r="I55" s="2">
        <f t="shared" si="1"/>
        <v>1873.33197063767</v>
      </c>
      <c r="J55" s="2">
        <f t="shared" si="2"/>
        <v>5936.21434855664</v>
      </c>
      <c r="K55" s="2">
        <f t="shared" si="3"/>
        <v>4900</v>
      </c>
      <c r="L55" s="2">
        <f t="shared" si="4"/>
        <v>1.21147231603197</v>
      </c>
      <c r="M55" s="2"/>
      <c r="N55" s="2"/>
      <c r="O55" s="2"/>
      <c r="P55" s="2"/>
    </row>
    <row r="56" spans="4:16">
      <c r="D56" s="2">
        <v>2016</v>
      </c>
      <c r="E56" s="2">
        <v>4</v>
      </c>
      <c r="F56" s="2">
        <v>3.1505</v>
      </c>
      <c r="G56" s="2">
        <v>100</v>
      </c>
      <c r="H56" s="2">
        <f t="shared" si="8"/>
        <v>31.7409934930963</v>
      </c>
      <c r="I56" s="2">
        <f t="shared" si="1"/>
        <v>1841.774283185</v>
      </c>
      <c r="J56" s="2">
        <f t="shared" si="2"/>
        <v>5802.50987917435</v>
      </c>
      <c r="K56" s="2">
        <f t="shared" si="3"/>
        <v>4800</v>
      </c>
      <c r="L56" s="2">
        <f t="shared" si="4"/>
        <v>1.20885622482799</v>
      </c>
      <c r="M56" s="2"/>
      <c r="N56" s="2"/>
      <c r="O56" s="2"/>
      <c r="P56" s="2"/>
    </row>
    <row r="57" spans="4:16">
      <c r="D57" s="2">
        <v>2016</v>
      </c>
      <c r="E57" s="2">
        <v>3</v>
      </c>
      <c r="F57" s="2">
        <v>3.2114</v>
      </c>
      <c r="G57" s="2">
        <v>100</v>
      </c>
      <c r="H57" s="2">
        <f t="shared" si="8"/>
        <v>31.1390670735505</v>
      </c>
      <c r="I57" s="2">
        <f t="shared" si="1"/>
        <v>1810.03328969191</v>
      </c>
      <c r="J57" s="2">
        <f t="shared" si="2"/>
        <v>5812.74090651659</v>
      </c>
      <c r="K57" s="2">
        <f t="shared" si="3"/>
        <v>4700</v>
      </c>
      <c r="L57" s="2">
        <f t="shared" si="4"/>
        <v>1.23675338436523</v>
      </c>
      <c r="M57" s="2"/>
      <c r="N57" s="2"/>
      <c r="O57" s="2"/>
      <c r="P57" s="2"/>
    </row>
    <row r="58" spans="4:16">
      <c r="D58" s="2">
        <v>2016</v>
      </c>
      <c r="E58" s="2">
        <v>2</v>
      </c>
      <c r="F58" s="2">
        <v>2.8719</v>
      </c>
      <c r="G58" s="2">
        <v>100</v>
      </c>
      <c r="H58" s="2">
        <f t="shared" si="8"/>
        <v>34.8201539050803</v>
      </c>
      <c r="I58" s="2">
        <f t="shared" si="1"/>
        <v>1778.89422261836</v>
      </c>
      <c r="J58" s="2">
        <f t="shared" si="2"/>
        <v>5108.80631793766</v>
      </c>
      <c r="K58" s="2">
        <f t="shared" si="3"/>
        <v>4600</v>
      </c>
      <c r="L58" s="2">
        <f t="shared" si="4"/>
        <v>1.11061006911688</v>
      </c>
      <c r="M58" s="2"/>
      <c r="N58" s="2"/>
      <c r="O58" s="2"/>
      <c r="P58" s="2"/>
    </row>
    <row r="59" spans="4:16">
      <c r="D59" s="2">
        <v>2016</v>
      </c>
      <c r="E59" s="2">
        <v>1</v>
      </c>
      <c r="F59" s="2">
        <v>2.9406</v>
      </c>
      <c r="G59" s="2">
        <v>100</v>
      </c>
      <c r="H59" s="2">
        <f>G59/F59+O59</f>
        <v>63.1594389304643</v>
      </c>
      <c r="I59" s="2">
        <f t="shared" si="1"/>
        <v>1744.07406871328</v>
      </c>
      <c r="J59" s="2">
        <f t="shared" si="2"/>
        <v>5128.62420645826</v>
      </c>
      <c r="K59" s="2">
        <f t="shared" si="3"/>
        <v>4500</v>
      </c>
      <c r="L59" s="2">
        <f t="shared" si="4"/>
        <v>1.13969426810184</v>
      </c>
      <c r="M59" s="2">
        <v>0.051</v>
      </c>
      <c r="N59" s="2">
        <f>I60*M59</f>
        <v>85.7266461189234</v>
      </c>
      <c r="O59" s="2">
        <f>N59/F59</f>
        <v>29.1527736240643</v>
      </c>
      <c r="P59" s="2"/>
    </row>
    <row r="60" spans="4:16">
      <c r="D60" s="2">
        <v>2015</v>
      </c>
      <c r="E60" s="2">
        <v>12</v>
      </c>
      <c r="F60" s="2">
        <v>3.7831</v>
      </c>
      <c r="G60" s="2">
        <v>100</v>
      </c>
      <c r="H60" s="2">
        <f t="shared" ref="H60:H70" si="9">G60/F60</f>
        <v>26.4333483122307</v>
      </c>
      <c r="I60" s="2">
        <f t="shared" si="1"/>
        <v>1680.91462978281</v>
      </c>
      <c r="J60" s="2">
        <f t="shared" si="2"/>
        <v>6359.06813593136</v>
      </c>
      <c r="K60" s="2">
        <f t="shared" si="3"/>
        <v>4400</v>
      </c>
      <c r="L60" s="2">
        <f t="shared" si="4"/>
        <v>1.44524275816622</v>
      </c>
      <c r="M60" s="2"/>
      <c r="N60" s="2"/>
      <c r="O60" s="2"/>
      <c r="P60" s="2"/>
    </row>
    <row r="61" spans="4:16">
      <c r="D61" s="2">
        <v>2015</v>
      </c>
      <c r="E61" s="2">
        <v>11</v>
      </c>
      <c r="F61" s="2">
        <v>3.6199</v>
      </c>
      <c r="G61" s="2">
        <v>100</v>
      </c>
      <c r="H61" s="2">
        <f t="shared" si="9"/>
        <v>27.6250725158154</v>
      </c>
      <c r="I61" s="2">
        <f t="shared" si="1"/>
        <v>1654.48128147058</v>
      </c>
      <c r="J61" s="2">
        <f t="shared" si="2"/>
        <v>5989.05679079536</v>
      </c>
      <c r="K61" s="2">
        <f t="shared" si="3"/>
        <v>4300</v>
      </c>
      <c r="L61" s="2">
        <f t="shared" si="4"/>
        <v>1.39280390483613</v>
      </c>
      <c r="M61" s="2"/>
      <c r="N61" s="2"/>
      <c r="O61" s="2"/>
      <c r="P61" s="2"/>
    </row>
    <row r="62" spans="4:16">
      <c r="D62" s="2">
        <v>2015</v>
      </c>
      <c r="E62" s="2">
        <v>10</v>
      </c>
      <c r="F62" s="2">
        <v>3.5853</v>
      </c>
      <c r="G62" s="2">
        <v>100</v>
      </c>
      <c r="H62" s="2">
        <f t="shared" si="9"/>
        <v>27.8916687585418</v>
      </c>
      <c r="I62" s="2">
        <f t="shared" si="1"/>
        <v>1626.85620895477</v>
      </c>
      <c r="J62" s="2">
        <f t="shared" si="2"/>
        <v>5832.76756596552</v>
      </c>
      <c r="K62" s="2">
        <f t="shared" si="3"/>
        <v>4200</v>
      </c>
      <c r="L62" s="2">
        <f t="shared" si="4"/>
        <v>1.38875418237274</v>
      </c>
      <c r="M62" s="2"/>
      <c r="N62" s="2"/>
      <c r="O62" s="2"/>
      <c r="P62" s="2"/>
    </row>
    <row r="63" spans="4:16">
      <c r="D63" s="2">
        <v>2015</v>
      </c>
      <c r="E63" s="2">
        <v>9</v>
      </c>
      <c r="F63" s="2">
        <v>3.2499</v>
      </c>
      <c r="G63" s="2">
        <v>100</v>
      </c>
      <c r="H63" s="2">
        <f t="shared" si="9"/>
        <v>30.7701775439244</v>
      </c>
      <c r="I63" s="2">
        <f t="shared" si="1"/>
        <v>1598.96454019622</v>
      </c>
      <c r="J63" s="2">
        <f t="shared" si="2"/>
        <v>5196.47485918371</v>
      </c>
      <c r="K63" s="2">
        <f t="shared" si="3"/>
        <v>4100</v>
      </c>
      <c r="L63" s="2">
        <f t="shared" si="4"/>
        <v>1.26743289248383</v>
      </c>
      <c r="M63" s="2"/>
      <c r="N63" s="2"/>
      <c r="O63" s="2"/>
      <c r="P63" s="2"/>
    </row>
    <row r="64" spans="4:16">
      <c r="D64" s="2">
        <v>2015</v>
      </c>
      <c r="E64" s="2">
        <v>8</v>
      </c>
      <c r="F64" s="2">
        <v>3.4079</v>
      </c>
      <c r="G64" s="2">
        <v>100</v>
      </c>
      <c r="H64" s="2">
        <f t="shared" si="9"/>
        <v>29.3435840253529</v>
      </c>
      <c r="I64" s="2">
        <f t="shared" si="1"/>
        <v>1568.1943626523</v>
      </c>
      <c r="J64" s="2">
        <f t="shared" si="2"/>
        <v>5344.24956848277</v>
      </c>
      <c r="K64" s="2">
        <f t="shared" si="3"/>
        <v>4000</v>
      </c>
      <c r="L64" s="2">
        <f t="shared" si="4"/>
        <v>1.33606239212069</v>
      </c>
      <c r="M64" s="2"/>
      <c r="N64" s="2"/>
      <c r="O64" s="2"/>
      <c r="P64" s="2"/>
    </row>
    <row r="65" spans="4:16">
      <c r="D65" s="2">
        <v>2015</v>
      </c>
      <c r="E65" s="2">
        <v>7</v>
      </c>
      <c r="F65" s="2">
        <v>3.8579</v>
      </c>
      <c r="G65" s="2">
        <v>100</v>
      </c>
      <c r="H65" s="2">
        <f t="shared" si="9"/>
        <v>25.9208377614765</v>
      </c>
      <c r="I65" s="2">
        <f t="shared" si="1"/>
        <v>1538.85077862695</v>
      </c>
      <c r="J65" s="2">
        <f t="shared" si="2"/>
        <v>5936.7324188649</v>
      </c>
      <c r="K65" s="2">
        <f t="shared" si="3"/>
        <v>3900</v>
      </c>
      <c r="L65" s="2">
        <f t="shared" si="4"/>
        <v>1.52223908176023</v>
      </c>
      <c r="M65" s="2"/>
      <c r="N65" s="2"/>
      <c r="O65" s="2"/>
      <c r="P65" s="2"/>
    </row>
    <row r="66" spans="4:16">
      <c r="D66" s="2">
        <v>2015</v>
      </c>
      <c r="E66" s="2">
        <v>6</v>
      </c>
      <c r="F66" s="2">
        <v>4.4784</v>
      </c>
      <c r="G66" s="2">
        <v>100</v>
      </c>
      <c r="H66" s="2">
        <f t="shared" si="9"/>
        <v>22.3294033583423</v>
      </c>
      <c r="I66" s="2">
        <f t="shared" ref="I66:I103" si="10">H66+I67</f>
        <v>1512.92994086547</v>
      </c>
      <c r="J66" s="2">
        <f t="shared" ref="J66:J103" si="11">I66*F66</f>
        <v>6775.50544717192</v>
      </c>
      <c r="K66" s="2">
        <f t="shared" ref="K66:K103" si="12">K67+G66</f>
        <v>3800</v>
      </c>
      <c r="L66" s="2">
        <f t="shared" ref="L66:L103" si="13">J66/K66</f>
        <v>1.78302774925577</v>
      </c>
      <c r="M66" s="2"/>
      <c r="N66" s="2"/>
      <c r="O66" s="2"/>
      <c r="P66" s="2"/>
    </row>
    <row r="67" spans="4:16">
      <c r="D67" s="2">
        <v>2015</v>
      </c>
      <c r="E67" s="2">
        <v>5</v>
      </c>
      <c r="F67" s="2">
        <v>4.8155</v>
      </c>
      <c r="G67" s="2">
        <v>100</v>
      </c>
      <c r="H67" s="2">
        <f t="shared" si="9"/>
        <v>20.7662755684768</v>
      </c>
      <c r="I67" s="2">
        <f t="shared" si="10"/>
        <v>1490.60053750713</v>
      </c>
      <c r="J67" s="2">
        <f t="shared" si="11"/>
        <v>7177.98688836558</v>
      </c>
      <c r="K67" s="2">
        <f t="shared" si="12"/>
        <v>3700</v>
      </c>
      <c r="L67" s="2">
        <f t="shared" si="13"/>
        <v>1.93999645631502</v>
      </c>
      <c r="M67" s="2"/>
      <c r="N67" s="2"/>
      <c r="O67" s="2"/>
      <c r="P67" s="2"/>
    </row>
    <row r="68" spans="4:16">
      <c r="D68" s="2">
        <v>2015</v>
      </c>
      <c r="E68" s="2">
        <v>4</v>
      </c>
      <c r="F68" s="2">
        <v>4.7309</v>
      </c>
      <c r="G68" s="2">
        <v>100</v>
      </c>
      <c r="H68" s="2">
        <f t="shared" si="9"/>
        <v>21.1376270899829</v>
      </c>
      <c r="I68" s="2">
        <f t="shared" si="10"/>
        <v>1469.83426193865</v>
      </c>
      <c r="J68" s="2">
        <f t="shared" si="11"/>
        <v>6953.63890980557</v>
      </c>
      <c r="K68" s="2">
        <f t="shared" si="12"/>
        <v>3600</v>
      </c>
      <c r="L68" s="2">
        <f t="shared" si="13"/>
        <v>1.93156636383488</v>
      </c>
      <c r="M68" s="2"/>
      <c r="N68" s="2"/>
      <c r="O68" s="2"/>
      <c r="P68" s="2"/>
    </row>
    <row r="69" spans="4:16">
      <c r="D69" s="2">
        <v>2015</v>
      </c>
      <c r="E69" s="2">
        <v>3</v>
      </c>
      <c r="F69" s="2">
        <v>4.0277</v>
      </c>
      <c r="G69" s="2">
        <v>100</v>
      </c>
      <c r="H69" s="2">
        <f t="shared" si="9"/>
        <v>24.8280656454056</v>
      </c>
      <c r="I69" s="2">
        <f t="shared" si="10"/>
        <v>1448.69663484867</v>
      </c>
      <c r="J69" s="2">
        <f t="shared" si="11"/>
        <v>5834.91543617998</v>
      </c>
      <c r="K69" s="2">
        <f t="shared" si="12"/>
        <v>3500</v>
      </c>
      <c r="L69" s="2">
        <f t="shared" si="13"/>
        <v>1.66711869605142</v>
      </c>
      <c r="M69" s="2"/>
      <c r="N69" s="2"/>
      <c r="O69" s="2"/>
      <c r="P69" s="2"/>
    </row>
    <row r="70" spans="4:16">
      <c r="D70" s="2">
        <v>2015</v>
      </c>
      <c r="E70" s="2">
        <v>2</v>
      </c>
      <c r="F70" s="2">
        <v>3.5614</v>
      </c>
      <c r="G70" s="2">
        <v>100</v>
      </c>
      <c r="H70" s="2">
        <f t="shared" si="9"/>
        <v>28.0788453978772</v>
      </c>
      <c r="I70" s="2">
        <f t="shared" si="10"/>
        <v>1423.86856920326</v>
      </c>
      <c r="J70" s="2">
        <f t="shared" si="11"/>
        <v>5070.9655223605</v>
      </c>
      <c r="K70" s="2">
        <f t="shared" si="12"/>
        <v>3400</v>
      </c>
      <c r="L70" s="2">
        <f t="shared" si="13"/>
        <v>1.49146044775309</v>
      </c>
      <c r="M70" s="2"/>
      <c r="N70" s="2"/>
      <c r="O70" s="2"/>
      <c r="P70" s="2"/>
    </row>
    <row r="71" spans="4:16">
      <c r="D71" s="2">
        <v>2015</v>
      </c>
      <c r="E71" s="2">
        <v>1</v>
      </c>
      <c r="F71" s="2">
        <v>3.424</v>
      </c>
      <c r="G71" s="2">
        <v>100</v>
      </c>
      <c r="H71" s="2">
        <f>G71/F71+O71</f>
        <v>43.0334317239631</v>
      </c>
      <c r="I71" s="2">
        <f t="shared" si="10"/>
        <v>1395.78972380539</v>
      </c>
      <c r="J71" s="2">
        <f t="shared" si="11"/>
        <v>4779.18401430964</v>
      </c>
      <c r="K71" s="2">
        <f t="shared" si="12"/>
        <v>3300</v>
      </c>
      <c r="L71" s="2">
        <f t="shared" si="13"/>
        <v>1.44823758009383</v>
      </c>
      <c r="M71" s="2">
        <v>0.035</v>
      </c>
      <c r="N71" s="2">
        <f>I72*M71</f>
        <v>47.3464702228498</v>
      </c>
      <c r="O71" s="2">
        <f>N71/F71</f>
        <v>13.8278242473276</v>
      </c>
      <c r="P71" s="2"/>
    </row>
    <row r="72" spans="4:16">
      <c r="D72" s="2">
        <v>2014</v>
      </c>
      <c r="E72" s="2">
        <v>12</v>
      </c>
      <c r="F72" s="2">
        <v>3.5693</v>
      </c>
      <c r="G72" s="2">
        <v>100</v>
      </c>
      <c r="H72" s="2">
        <f t="shared" ref="H72:H82" si="14">G72/F72</f>
        <v>28.0166979519794</v>
      </c>
      <c r="I72" s="2">
        <f t="shared" si="10"/>
        <v>1352.75629208142</v>
      </c>
      <c r="J72" s="2">
        <f t="shared" si="11"/>
        <v>4828.39303332622</v>
      </c>
      <c r="K72" s="2">
        <f t="shared" si="12"/>
        <v>3200</v>
      </c>
      <c r="L72" s="2">
        <f t="shared" si="13"/>
        <v>1.50887282291444</v>
      </c>
      <c r="M72" s="2"/>
      <c r="N72" s="2"/>
      <c r="O72" s="2"/>
      <c r="P72" s="2"/>
    </row>
    <row r="73" spans="4:16">
      <c r="D73" s="2">
        <v>2014</v>
      </c>
      <c r="E73" s="2">
        <v>11</v>
      </c>
      <c r="F73" s="2">
        <v>2.8414</v>
      </c>
      <c r="G73" s="2">
        <v>100</v>
      </c>
      <c r="H73" s="2">
        <f t="shared" si="14"/>
        <v>35.1939184908848</v>
      </c>
      <c r="I73" s="2">
        <f t="shared" si="10"/>
        <v>1324.73959412944</v>
      </c>
      <c r="J73" s="2">
        <f t="shared" si="11"/>
        <v>3764.1150827594</v>
      </c>
      <c r="K73" s="2">
        <f t="shared" si="12"/>
        <v>3100</v>
      </c>
      <c r="L73" s="2">
        <f t="shared" si="13"/>
        <v>1.21423067185787</v>
      </c>
      <c r="M73" s="2"/>
      <c r="N73" s="2"/>
      <c r="O73" s="2"/>
      <c r="P73" s="2"/>
    </row>
    <row r="74" spans="4:16">
      <c r="D74" s="2">
        <v>2014</v>
      </c>
      <c r="E74" s="2">
        <v>10</v>
      </c>
      <c r="F74" s="2">
        <v>2.5467</v>
      </c>
      <c r="G74" s="2">
        <v>100</v>
      </c>
      <c r="H74" s="2">
        <f t="shared" si="14"/>
        <v>39.2665017473593</v>
      </c>
      <c r="I74" s="2">
        <f t="shared" si="10"/>
        <v>1289.54567563856</v>
      </c>
      <c r="J74" s="2">
        <f t="shared" si="11"/>
        <v>3284.08597214872</v>
      </c>
      <c r="K74" s="2">
        <f t="shared" si="12"/>
        <v>3000</v>
      </c>
      <c r="L74" s="2">
        <f t="shared" si="13"/>
        <v>1.09469532404957</v>
      </c>
      <c r="M74" s="2"/>
      <c r="N74" s="2"/>
      <c r="O74" s="2"/>
      <c r="P74" s="2"/>
    </row>
    <row r="75" spans="4:16">
      <c r="D75" s="2">
        <v>2014</v>
      </c>
      <c r="E75" s="2">
        <v>9</v>
      </c>
      <c r="F75" s="2">
        <v>2.4931</v>
      </c>
      <c r="G75" s="2">
        <v>100</v>
      </c>
      <c r="H75" s="2">
        <f t="shared" si="14"/>
        <v>40.1107055473106</v>
      </c>
      <c r="I75" s="2">
        <f t="shared" si="10"/>
        <v>1250.2791738912</v>
      </c>
      <c r="J75" s="2">
        <f t="shared" si="11"/>
        <v>3117.07100842815</v>
      </c>
      <c r="K75" s="2">
        <f t="shared" si="12"/>
        <v>2900</v>
      </c>
      <c r="L75" s="2">
        <f t="shared" si="13"/>
        <v>1.07485207187178</v>
      </c>
      <c r="M75" s="2"/>
      <c r="N75" s="2"/>
      <c r="O75" s="2"/>
      <c r="P75" s="2"/>
    </row>
    <row r="76" spans="4:16">
      <c r="D76" s="2">
        <v>2014</v>
      </c>
      <c r="E76" s="2">
        <v>8</v>
      </c>
      <c r="F76" s="2">
        <v>2.3813</v>
      </c>
      <c r="G76" s="2">
        <v>100</v>
      </c>
      <c r="H76" s="2">
        <f t="shared" si="14"/>
        <v>41.9938688951413</v>
      </c>
      <c r="I76" s="2">
        <f t="shared" si="10"/>
        <v>1210.16846834389</v>
      </c>
      <c r="J76" s="2">
        <f t="shared" si="11"/>
        <v>2881.7741736673</v>
      </c>
      <c r="K76" s="2">
        <f t="shared" si="12"/>
        <v>2800</v>
      </c>
      <c r="L76" s="2">
        <f t="shared" si="13"/>
        <v>1.02920506202404</v>
      </c>
      <c r="M76" s="2"/>
      <c r="N76" s="2"/>
      <c r="O76" s="2"/>
      <c r="P76" s="2"/>
    </row>
    <row r="77" spans="4:16">
      <c r="D77" s="2">
        <v>2014</v>
      </c>
      <c r="E77" s="2">
        <v>7</v>
      </c>
      <c r="F77" s="2">
        <v>2.3933</v>
      </c>
      <c r="G77" s="2">
        <v>100</v>
      </c>
      <c r="H77" s="2">
        <f t="shared" si="14"/>
        <v>41.7833117452889</v>
      </c>
      <c r="I77" s="2">
        <f t="shared" si="10"/>
        <v>1168.17459944875</v>
      </c>
      <c r="J77" s="2">
        <f t="shared" si="11"/>
        <v>2795.79226886069</v>
      </c>
      <c r="K77" s="2">
        <f t="shared" si="12"/>
        <v>2700</v>
      </c>
      <c r="L77" s="2">
        <f t="shared" si="13"/>
        <v>1.03547861809655</v>
      </c>
      <c r="M77" s="2"/>
      <c r="N77" s="2"/>
      <c r="O77" s="2"/>
      <c r="P77" s="2"/>
    </row>
    <row r="78" spans="4:16">
      <c r="D78" s="2">
        <v>2014</v>
      </c>
      <c r="E78" s="2">
        <v>6</v>
      </c>
      <c r="F78" s="2">
        <v>2.1821</v>
      </c>
      <c r="G78" s="2">
        <v>100</v>
      </c>
      <c r="H78" s="2">
        <f t="shared" si="14"/>
        <v>45.8274139590303</v>
      </c>
      <c r="I78" s="2">
        <f t="shared" si="10"/>
        <v>1126.39128770346</v>
      </c>
      <c r="J78" s="2">
        <f t="shared" si="11"/>
        <v>2457.89842889772</v>
      </c>
      <c r="K78" s="2">
        <f t="shared" si="12"/>
        <v>2600</v>
      </c>
      <c r="L78" s="2">
        <f t="shared" si="13"/>
        <v>0.945345549576045</v>
      </c>
      <c r="M78" s="2"/>
      <c r="N78" s="2"/>
      <c r="O78" s="2"/>
      <c r="P78" s="2"/>
    </row>
    <row r="79" spans="4:16">
      <c r="D79" s="2">
        <v>2014</v>
      </c>
      <c r="E79" s="2">
        <v>5</v>
      </c>
      <c r="F79" s="2">
        <v>2.1553</v>
      </c>
      <c r="G79" s="2">
        <v>100</v>
      </c>
      <c r="H79" s="2">
        <f t="shared" si="14"/>
        <v>46.3972532826057</v>
      </c>
      <c r="I79" s="2">
        <f t="shared" si="10"/>
        <v>1080.56387374443</v>
      </c>
      <c r="J79" s="2">
        <f t="shared" si="11"/>
        <v>2328.93931708137</v>
      </c>
      <c r="K79" s="2">
        <f t="shared" si="12"/>
        <v>2500</v>
      </c>
      <c r="L79" s="2">
        <f t="shared" si="13"/>
        <v>0.931575726832547</v>
      </c>
      <c r="M79" s="2"/>
      <c r="N79" s="2"/>
      <c r="O79" s="2"/>
      <c r="P79" s="2"/>
    </row>
    <row r="80" spans="4:16">
      <c r="D80" s="2">
        <v>2014</v>
      </c>
      <c r="E80" s="2">
        <v>4</v>
      </c>
      <c r="F80" s="2">
        <v>2.1524</v>
      </c>
      <c r="G80" s="2">
        <v>100</v>
      </c>
      <c r="H80" s="2">
        <f t="shared" si="14"/>
        <v>46.4597658427802</v>
      </c>
      <c r="I80" s="2">
        <f t="shared" si="10"/>
        <v>1034.16662046182</v>
      </c>
      <c r="J80" s="2">
        <f t="shared" si="11"/>
        <v>2225.94023388203</v>
      </c>
      <c r="K80" s="2">
        <f t="shared" si="12"/>
        <v>2400</v>
      </c>
      <c r="L80" s="2">
        <f t="shared" si="13"/>
        <v>0.927475097450845</v>
      </c>
      <c r="M80" s="2"/>
      <c r="N80" s="2"/>
      <c r="O80" s="2"/>
      <c r="P80" s="2"/>
    </row>
    <row r="81" spans="4:16">
      <c r="D81" s="2">
        <v>2014</v>
      </c>
      <c r="E81" s="2">
        <v>3</v>
      </c>
      <c r="F81" s="2">
        <v>2.1403</v>
      </c>
      <c r="G81" s="2">
        <v>100</v>
      </c>
      <c r="H81" s="2">
        <f t="shared" si="14"/>
        <v>46.7224220903612</v>
      </c>
      <c r="I81" s="2">
        <f t="shared" si="10"/>
        <v>987.706854619043</v>
      </c>
      <c r="J81" s="2">
        <f t="shared" si="11"/>
        <v>2113.98898094114</v>
      </c>
      <c r="K81" s="2">
        <f t="shared" si="12"/>
        <v>2300</v>
      </c>
      <c r="L81" s="2">
        <f t="shared" si="13"/>
        <v>0.919125643887451</v>
      </c>
      <c r="M81" s="2"/>
      <c r="N81" s="2"/>
      <c r="O81" s="2"/>
      <c r="P81" s="2"/>
    </row>
    <row r="82" spans="4:16">
      <c r="D82" s="2">
        <v>2014</v>
      </c>
      <c r="E82" s="2">
        <v>2</v>
      </c>
      <c r="F82" s="2">
        <v>2.174</v>
      </c>
      <c r="G82" s="2">
        <v>100</v>
      </c>
      <c r="H82" s="2">
        <f t="shared" si="14"/>
        <v>45.9981600735971</v>
      </c>
      <c r="I82" s="2">
        <f t="shared" si="10"/>
        <v>940.984432528682</v>
      </c>
      <c r="J82" s="2">
        <f t="shared" si="11"/>
        <v>2045.70015631735</v>
      </c>
      <c r="K82" s="2">
        <f t="shared" si="12"/>
        <v>2200</v>
      </c>
      <c r="L82" s="2">
        <f t="shared" si="13"/>
        <v>0.929863707416979</v>
      </c>
      <c r="M82" s="2"/>
      <c r="N82" s="2"/>
      <c r="O82" s="2"/>
      <c r="P82" s="2"/>
    </row>
    <row r="83" spans="4:16">
      <c r="D83" s="2">
        <v>2014</v>
      </c>
      <c r="E83" s="2">
        <v>1</v>
      </c>
      <c r="F83" s="2">
        <v>2.1984</v>
      </c>
      <c r="G83" s="2">
        <v>100</v>
      </c>
      <c r="H83" s="2">
        <f>G83/F83+O83</f>
        <v>63.6393078159918</v>
      </c>
      <c r="I83" s="2">
        <f t="shared" si="10"/>
        <v>894.986272455084</v>
      </c>
      <c r="J83" s="2">
        <f t="shared" si="11"/>
        <v>1967.53782136526</v>
      </c>
      <c r="K83" s="2">
        <f t="shared" si="12"/>
        <v>2100</v>
      </c>
      <c r="L83" s="2">
        <f t="shared" si="13"/>
        <v>0.936922772078694</v>
      </c>
      <c r="M83" s="2">
        <v>0.048</v>
      </c>
      <c r="N83" s="2">
        <f>I84*M83</f>
        <v>39.9046543026764</v>
      </c>
      <c r="O83" s="2">
        <f>N83/F83</f>
        <v>18.1516804506352</v>
      </c>
      <c r="P83" s="2"/>
    </row>
    <row r="84" spans="4:16">
      <c r="D84" s="2">
        <v>2013</v>
      </c>
      <c r="E84" s="2">
        <v>12</v>
      </c>
      <c r="F84" s="2">
        <v>2.3786</v>
      </c>
      <c r="G84" s="2">
        <v>100</v>
      </c>
      <c r="H84" s="2">
        <f t="shared" ref="H84:H95" si="15">G84/F84</f>
        <v>42.0415370385941</v>
      </c>
      <c r="I84" s="2">
        <f t="shared" si="10"/>
        <v>831.346964639093</v>
      </c>
      <c r="J84" s="2">
        <f t="shared" si="11"/>
        <v>1977.44189009055</v>
      </c>
      <c r="K84" s="2">
        <f t="shared" si="12"/>
        <v>2000</v>
      </c>
      <c r="L84" s="2">
        <f t="shared" si="13"/>
        <v>0.988720945045273</v>
      </c>
      <c r="M84" s="2"/>
      <c r="N84" s="2"/>
      <c r="O84" s="2"/>
      <c r="P84" s="2"/>
    </row>
    <row r="85" spans="4:16">
      <c r="D85" s="2">
        <v>2013</v>
      </c>
      <c r="E85" s="2">
        <v>11</v>
      </c>
      <c r="F85" s="2">
        <v>2.4908</v>
      </c>
      <c r="G85" s="2">
        <v>100</v>
      </c>
      <c r="H85" s="2">
        <f t="shared" si="15"/>
        <v>40.1477436968042</v>
      </c>
      <c r="I85" s="2">
        <f t="shared" si="10"/>
        <v>789.305427600498</v>
      </c>
      <c r="J85" s="2">
        <f t="shared" si="11"/>
        <v>1966.00195906732</v>
      </c>
      <c r="K85" s="2">
        <f t="shared" si="12"/>
        <v>1900</v>
      </c>
      <c r="L85" s="2">
        <f t="shared" si="13"/>
        <v>1.03473787319333</v>
      </c>
      <c r="M85" s="2"/>
      <c r="N85" s="2"/>
      <c r="O85" s="2"/>
      <c r="P85" s="2"/>
    </row>
    <row r="86" spans="4:16">
      <c r="D86" s="2">
        <v>2013</v>
      </c>
      <c r="E86" s="2">
        <v>10</v>
      </c>
      <c r="F86" s="2">
        <v>2.4261</v>
      </c>
      <c r="G86" s="2">
        <v>100</v>
      </c>
      <c r="H86" s="2">
        <f t="shared" si="15"/>
        <v>41.2184163884424</v>
      </c>
      <c r="I86" s="2">
        <f t="shared" si="10"/>
        <v>749.157683903694</v>
      </c>
      <c r="J86" s="2">
        <f t="shared" si="11"/>
        <v>1817.53145691875</v>
      </c>
      <c r="K86" s="2">
        <f t="shared" si="12"/>
        <v>1800</v>
      </c>
      <c r="L86" s="2">
        <f t="shared" si="13"/>
        <v>1.0097396982882</v>
      </c>
      <c r="M86" s="2"/>
      <c r="N86" s="2"/>
      <c r="O86" s="2"/>
      <c r="P86" s="2"/>
    </row>
    <row r="87" spans="4:16">
      <c r="D87" s="2">
        <v>2013</v>
      </c>
      <c r="E87" s="2">
        <v>9</v>
      </c>
      <c r="F87" s="2">
        <v>2.4631</v>
      </c>
      <c r="G87" s="2">
        <v>100</v>
      </c>
      <c r="H87" s="2">
        <f t="shared" si="15"/>
        <v>40.5992448540457</v>
      </c>
      <c r="I87" s="2">
        <f t="shared" si="10"/>
        <v>707.939267515252</v>
      </c>
      <c r="J87" s="2">
        <f t="shared" si="11"/>
        <v>1743.72520981682</v>
      </c>
      <c r="K87" s="2">
        <f t="shared" si="12"/>
        <v>1700</v>
      </c>
      <c r="L87" s="2">
        <f t="shared" si="13"/>
        <v>1.02572071165695</v>
      </c>
      <c r="M87" s="2"/>
      <c r="N87" s="2"/>
      <c r="O87" s="2"/>
      <c r="P87" s="2"/>
    </row>
    <row r="88" spans="4:16">
      <c r="D88" s="2">
        <v>2013</v>
      </c>
      <c r="E88" s="2">
        <v>8</v>
      </c>
      <c r="F88" s="2">
        <v>2.3645</v>
      </c>
      <c r="G88" s="2">
        <v>100</v>
      </c>
      <c r="H88" s="2">
        <f t="shared" si="15"/>
        <v>42.2922393740749</v>
      </c>
      <c r="I88" s="2">
        <f t="shared" si="10"/>
        <v>667.340022661206</v>
      </c>
      <c r="J88" s="2">
        <f t="shared" si="11"/>
        <v>1577.92548358242</v>
      </c>
      <c r="K88" s="2">
        <f t="shared" si="12"/>
        <v>1600</v>
      </c>
      <c r="L88" s="2">
        <f t="shared" si="13"/>
        <v>0.986203427239014</v>
      </c>
      <c r="M88" s="2"/>
      <c r="N88" s="2"/>
      <c r="O88" s="2"/>
      <c r="P88" s="2"/>
    </row>
    <row r="89" spans="4:16">
      <c r="D89" s="2">
        <v>2013</v>
      </c>
      <c r="E89" s="2">
        <v>7</v>
      </c>
      <c r="F89" s="2">
        <v>2.2396</v>
      </c>
      <c r="G89" s="2">
        <v>100</v>
      </c>
      <c r="H89" s="2">
        <f t="shared" si="15"/>
        <v>44.6508305054474</v>
      </c>
      <c r="I89" s="2">
        <f t="shared" si="10"/>
        <v>625.047783287131</v>
      </c>
      <c r="J89" s="2">
        <f t="shared" si="11"/>
        <v>1399.85701544986</v>
      </c>
      <c r="K89" s="2">
        <f t="shared" si="12"/>
        <v>1500</v>
      </c>
      <c r="L89" s="2">
        <f t="shared" si="13"/>
        <v>0.933238010299906</v>
      </c>
      <c r="M89" s="2"/>
      <c r="N89" s="2"/>
      <c r="O89" s="2"/>
      <c r="P89" s="2"/>
    </row>
    <row r="90" spans="4:16">
      <c r="D90" s="2">
        <v>2013</v>
      </c>
      <c r="E90" s="2">
        <v>6</v>
      </c>
      <c r="F90" s="2">
        <v>2.2298</v>
      </c>
      <c r="G90" s="2">
        <v>100</v>
      </c>
      <c r="H90" s="2">
        <f t="shared" si="15"/>
        <v>44.8470714862319</v>
      </c>
      <c r="I90" s="2">
        <f t="shared" si="10"/>
        <v>580.396952781684</v>
      </c>
      <c r="J90" s="2">
        <f t="shared" si="11"/>
        <v>1294.1691253126</v>
      </c>
      <c r="K90" s="2">
        <f t="shared" si="12"/>
        <v>1400</v>
      </c>
      <c r="L90" s="2">
        <f t="shared" si="13"/>
        <v>0.924406518080428</v>
      </c>
      <c r="M90" s="2"/>
      <c r="N90" s="2"/>
      <c r="O90" s="2"/>
      <c r="P90" s="2"/>
    </row>
    <row r="91" spans="4:16">
      <c r="D91" s="2">
        <v>2013</v>
      </c>
      <c r="E91" s="2">
        <v>5</v>
      </c>
      <c r="F91" s="2">
        <v>2.6111</v>
      </c>
      <c r="G91" s="2">
        <v>100</v>
      </c>
      <c r="H91" s="2">
        <f t="shared" si="15"/>
        <v>38.2980353107886</v>
      </c>
      <c r="I91" s="2">
        <f t="shared" si="10"/>
        <v>535.549881295452</v>
      </c>
      <c r="J91" s="2">
        <f t="shared" si="11"/>
        <v>1398.37429505055</v>
      </c>
      <c r="K91" s="2">
        <f t="shared" si="12"/>
        <v>1300</v>
      </c>
      <c r="L91" s="2">
        <f t="shared" si="13"/>
        <v>1.07567253465427</v>
      </c>
      <c r="M91" s="2"/>
      <c r="N91" s="2"/>
      <c r="O91" s="2"/>
      <c r="P91" s="2"/>
    </row>
    <row r="92" spans="4:16">
      <c r="D92" s="2">
        <v>2013</v>
      </c>
      <c r="E92" s="2">
        <v>4</v>
      </c>
      <c r="F92" s="2">
        <v>2.4482</v>
      </c>
      <c r="G92" s="2">
        <v>100</v>
      </c>
      <c r="H92" s="2">
        <f t="shared" si="15"/>
        <v>40.8463360836533</v>
      </c>
      <c r="I92" s="2">
        <f t="shared" si="10"/>
        <v>497.251845984663</v>
      </c>
      <c r="J92" s="2">
        <f t="shared" si="11"/>
        <v>1217.37196933965</v>
      </c>
      <c r="K92" s="2">
        <f t="shared" si="12"/>
        <v>1200</v>
      </c>
      <c r="L92" s="2">
        <f t="shared" si="13"/>
        <v>1.01447664111638</v>
      </c>
      <c r="M92" s="2"/>
      <c r="N92" s="2"/>
      <c r="O92" s="2"/>
      <c r="P92" s="2"/>
    </row>
    <row r="93" spans="4:16">
      <c r="D93" s="2">
        <v>2013</v>
      </c>
      <c r="E93" s="2">
        <v>3</v>
      </c>
      <c r="F93" s="2">
        <v>2.4941</v>
      </c>
      <c r="G93" s="2">
        <v>100</v>
      </c>
      <c r="H93" s="2">
        <f t="shared" si="15"/>
        <v>40.094623311014</v>
      </c>
      <c r="I93" s="2">
        <f t="shared" si="10"/>
        <v>456.40550990101</v>
      </c>
      <c r="J93" s="2">
        <f t="shared" si="11"/>
        <v>1138.32098224411</v>
      </c>
      <c r="K93" s="2">
        <f t="shared" si="12"/>
        <v>1100</v>
      </c>
      <c r="L93" s="2">
        <f t="shared" si="13"/>
        <v>1.03483725658555</v>
      </c>
      <c r="M93" s="2"/>
      <c r="N93" s="2"/>
      <c r="O93" s="2"/>
      <c r="P93" s="2"/>
    </row>
    <row r="94" spans="4:16">
      <c r="D94" s="2">
        <v>2013</v>
      </c>
      <c r="E94" s="2">
        <v>2</v>
      </c>
      <c r="F94" s="2">
        <v>2.6718</v>
      </c>
      <c r="G94" s="2">
        <v>100</v>
      </c>
      <c r="H94" s="2">
        <f t="shared" si="15"/>
        <v>37.4279511939516</v>
      </c>
      <c r="I94" s="2">
        <f t="shared" si="10"/>
        <v>416.310886589996</v>
      </c>
      <c r="J94" s="2">
        <f t="shared" si="11"/>
        <v>1112.29942679115</v>
      </c>
      <c r="K94" s="2">
        <f t="shared" si="12"/>
        <v>1000</v>
      </c>
      <c r="L94" s="2">
        <f t="shared" si="13"/>
        <v>1.11229942679115</v>
      </c>
      <c r="M94" s="2"/>
      <c r="N94" s="2"/>
      <c r="O94" s="2"/>
      <c r="P94" s="2"/>
    </row>
    <row r="95" spans="4:16">
      <c r="D95" s="2">
        <v>2013</v>
      </c>
      <c r="E95" s="2">
        <v>1</v>
      </c>
      <c r="F95" s="2">
        <v>2.6873</v>
      </c>
      <c r="G95" s="2">
        <v>100</v>
      </c>
      <c r="H95" s="2">
        <f t="shared" si="15"/>
        <v>37.2120715960258</v>
      </c>
      <c r="I95" s="2">
        <f t="shared" si="10"/>
        <v>378.882935396044</v>
      </c>
      <c r="J95" s="2">
        <f t="shared" si="11"/>
        <v>1018.17211228979</v>
      </c>
      <c r="K95" s="2">
        <f t="shared" si="12"/>
        <v>900</v>
      </c>
      <c r="L95" s="2">
        <f t="shared" si="13"/>
        <v>1.13130234698866</v>
      </c>
      <c r="M95" s="2"/>
      <c r="N95" s="2"/>
      <c r="O95" s="2"/>
      <c r="P95" s="2"/>
    </row>
    <row r="96" spans="4:16">
      <c r="D96" s="2">
        <v>2012</v>
      </c>
      <c r="E96" s="2">
        <v>12</v>
      </c>
      <c r="F96" s="2">
        <v>2.525</v>
      </c>
      <c r="G96" s="2">
        <v>100</v>
      </c>
      <c r="H96" s="2">
        <f>G96/F96+O96</f>
        <v>43.5008360068024</v>
      </c>
      <c r="I96" s="2">
        <f t="shared" si="10"/>
        <v>341.670863800019</v>
      </c>
      <c r="J96" s="2">
        <f t="shared" si="11"/>
        <v>862.718931095047</v>
      </c>
      <c r="K96" s="2">
        <f t="shared" si="12"/>
        <v>800</v>
      </c>
      <c r="L96" s="2">
        <f t="shared" si="13"/>
        <v>1.07839866386881</v>
      </c>
      <c r="M96" s="2">
        <v>0.033</v>
      </c>
      <c r="N96" s="2">
        <f>I97*M96</f>
        <v>9.83961091717613</v>
      </c>
      <c r="O96" s="2">
        <f>N96/F96</f>
        <v>3.89687561076283</v>
      </c>
      <c r="P96" s="2"/>
    </row>
    <row r="97" spans="4:16">
      <c r="D97" s="2">
        <v>2012</v>
      </c>
      <c r="E97" s="2">
        <v>11</v>
      </c>
      <c r="F97" s="2">
        <v>2.149</v>
      </c>
      <c r="G97" s="2">
        <v>100</v>
      </c>
      <c r="H97" s="2">
        <f t="shared" ref="H97:H103" si="16">G97/F97</f>
        <v>46.5332712889716</v>
      </c>
      <c r="I97" s="2">
        <f t="shared" si="10"/>
        <v>298.170027793216</v>
      </c>
      <c r="J97" s="2">
        <f t="shared" si="11"/>
        <v>640.767389727622</v>
      </c>
      <c r="K97" s="2">
        <f t="shared" si="12"/>
        <v>700</v>
      </c>
      <c r="L97" s="2">
        <f t="shared" si="13"/>
        <v>0.915381985325174</v>
      </c>
      <c r="M97" s="2"/>
      <c r="N97" s="2"/>
      <c r="O97" s="2"/>
      <c r="P97" s="2"/>
    </row>
    <row r="98" spans="4:16">
      <c r="D98" s="2">
        <v>2012</v>
      </c>
      <c r="E98" s="2">
        <v>10</v>
      </c>
      <c r="F98" s="2">
        <v>2.29</v>
      </c>
      <c r="G98" s="2">
        <v>100</v>
      </c>
      <c r="H98" s="2">
        <f t="shared" si="16"/>
        <v>43.6681222707424</v>
      </c>
      <c r="I98" s="2">
        <f t="shared" si="10"/>
        <v>251.636756504245</v>
      </c>
      <c r="J98" s="2">
        <f t="shared" si="11"/>
        <v>576.24817239472</v>
      </c>
      <c r="K98" s="2">
        <f t="shared" si="12"/>
        <v>600</v>
      </c>
      <c r="L98" s="2">
        <f t="shared" si="13"/>
        <v>0.960413620657867</v>
      </c>
      <c r="M98" s="2"/>
      <c r="N98" s="2"/>
      <c r="O98" s="2"/>
      <c r="P98" s="2"/>
    </row>
    <row r="99" spans="4:16">
      <c r="D99" s="2">
        <v>2012</v>
      </c>
      <c r="E99" s="2">
        <v>9</v>
      </c>
      <c r="F99" s="2">
        <v>2.33</v>
      </c>
      <c r="G99" s="2">
        <v>100</v>
      </c>
      <c r="H99" s="2">
        <f t="shared" si="16"/>
        <v>42.9184549356223</v>
      </c>
      <c r="I99" s="2">
        <f t="shared" si="10"/>
        <v>207.968634233502</v>
      </c>
      <c r="J99" s="2">
        <f t="shared" si="11"/>
        <v>484.56691776406</v>
      </c>
      <c r="K99" s="2">
        <f t="shared" si="12"/>
        <v>500</v>
      </c>
      <c r="L99" s="2">
        <f t="shared" si="13"/>
        <v>0.96913383552812</v>
      </c>
      <c r="M99" s="2"/>
      <c r="N99" s="2"/>
      <c r="O99" s="2"/>
      <c r="P99" s="2"/>
    </row>
    <row r="100" spans="4:16">
      <c r="D100" s="2">
        <v>2012</v>
      </c>
      <c r="E100" s="2">
        <v>8</v>
      </c>
      <c r="F100" s="2">
        <v>2.24</v>
      </c>
      <c r="G100" s="2">
        <v>100</v>
      </c>
      <c r="H100" s="2">
        <f t="shared" si="16"/>
        <v>44.6428571428571</v>
      </c>
      <c r="I100" s="2">
        <f t="shared" si="10"/>
        <v>165.05017929788</v>
      </c>
      <c r="J100" s="2">
        <f t="shared" si="11"/>
        <v>369.712401627251</v>
      </c>
      <c r="K100" s="2">
        <f t="shared" si="12"/>
        <v>400</v>
      </c>
      <c r="L100" s="2">
        <f t="shared" si="13"/>
        <v>0.924281004068128</v>
      </c>
      <c r="M100" s="2"/>
      <c r="N100" s="2"/>
      <c r="O100" s="2"/>
      <c r="P100" s="2"/>
    </row>
    <row r="101" spans="4:16">
      <c r="D101" s="2">
        <v>2012</v>
      </c>
      <c r="E101" s="2">
        <v>7</v>
      </c>
      <c r="F101" s="2">
        <v>2.367</v>
      </c>
      <c r="G101" s="2">
        <v>100</v>
      </c>
      <c r="H101" s="2">
        <f t="shared" si="16"/>
        <v>42.247570764681</v>
      </c>
      <c r="I101" s="2">
        <f t="shared" si="10"/>
        <v>120.407322155023</v>
      </c>
      <c r="J101" s="2">
        <f t="shared" si="11"/>
        <v>285.004131540939</v>
      </c>
      <c r="K101" s="2">
        <f t="shared" si="12"/>
        <v>300</v>
      </c>
      <c r="L101" s="2">
        <f t="shared" si="13"/>
        <v>0.95001377180313</v>
      </c>
      <c r="M101" s="2"/>
      <c r="N101" s="2"/>
      <c r="O101" s="2"/>
      <c r="P101" s="2"/>
    </row>
    <row r="102" spans="4:16">
      <c r="D102" s="2">
        <v>2012</v>
      </c>
      <c r="E102" s="2">
        <v>6</v>
      </c>
      <c r="F102" s="2">
        <v>2.487</v>
      </c>
      <c r="G102" s="2">
        <v>100</v>
      </c>
      <c r="H102" s="2">
        <f t="shared" si="16"/>
        <v>40.2090872537193</v>
      </c>
      <c r="I102" s="2">
        <f t="shared" si="10"/>
        <v>78.1597513903417</v>
      </c>
      <c r="J102" s="2">
        <f t="shared" si="11"/>
        <v>194.38330170778</v>
      </c>
      <c r="K102" s="2">
        <f t="shared" si="12"/>
        <v>200</v>
      </c>
      <c r="L102" s="2">
        <f t="shared" si="13"/>
        <v>0.9719165085389</v>
      </c>
      <c r="M102" s="2"/>
      <c r="N102" s="2"/>
      <c r="O102" s="2"/>
      <c r="P102" s="2"/>
    </row>
    <row r="103" spans="4:16">
      <c r="D103" s="2">
        <v>2012</v>
      </c>
      <c r="E103" s="2">
        <v>5</v>
      </c>
      <c r="F103" s="2">
        <v>2.635</v>
      </c>
      <c r="G103" s="2">
        <v>100</v>
      </c>
      <c r="H103" s="2">
        <f t="shared" si="16"/>
        <v>37.9506641366224</v>
      </c>
      <c r="I103" s="2">
        <f t="shared" si="10"/>
        <v>37.9506641366224</v>
      </c>
      <c r="J103" s="2">
        <f t="shared" si="11"/>
        <v>100</v>
      </c>
      <c r="K103" s="2">
        <f t="shared" si="12"/>
        <v>100</v>
      </c>
      <c r="L103" s="2">
        <f t="shared" si="13"/>
        <v>1</v>
      </c>
      <c r="M103" s="2"/>
      <c r="N103" s="2"/>
      <c r="O103" s="2"/>
      <c r="P103" s="2"/>
    </row>
    <row r="104" spans="4:16">
      <c r="D104" s="2"/>
      <c r="E104" s="2"/>
      <c r="F104" s="2"/>
      <c r="G104" s="2"/>
      <c r="H104" s="2"/>
      <c r="I104" s="2">
        <v>0</v>
      </c>
      <c r="J104" s="2"/>
      <c r="K104" s="2">
        <v>0</v>
      </c>
      <c r="L104" s="2"/>
      <c r="M104" s="2"/>
      <c r="N104" s="2"/>
      <c r="O104" s="2"/>
      <c r="P104" s="2"/>
    </row>
    <row r="105" spans="4:16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10" spans="7:8">
      <c r="G110" s="2"/>
      <c r="H110" s="2">
        <v>1.2</v>
      </c>
    </row>
    <row r="111" spans="7:8">
      <c r="G111" s="2">
        <v>0</v>
      </c>
      <c r="H111" s="2">
        <f t="shared" ref="H111:H121" si="17">POWER($H$110,G111)</f>
        <v>1</v>
      </c>
    </row>
    <row r="112" spans="7:8">
      <c r="G112" s="2">
        <v>1</v>
      </c>
      <c r="H112" s="2">
        <f t="shared" si="17"/>
        <v>1.2</v>
      </c>
    </row>
    <row r="113" spans="7:8">
      <c r="G113" s="2">
        <v>2</v>
      </c>
      <c r="H113" s="2">
        <f t="shared" si="17"/>
        <v>1.44</v>
      </c>
    </row>
    <row r="114" spans="7:8">
      <c r="G114" s="2">
        <v>3</v>
      </c>
      <c r="H114" s="2">
        <f t="shared" si="17"/>
        <v>1.728</v>
      </c>
    </row>
    <row r="115" spans="7:8">
      <c r="G115" s="2">
        <v>4</v>
      </c>
      <c r="H115" s="2">
        <f t="shared" si="17"/>
        <v>2.0736</v>
      </c>
    </row>
    <row r="116" spans="7:8">
      <c r="G116" s="2">
        <v>5</v>
      </c>
      <c r="H116" s="2">
        <f t="shared" si="17"/>
        <v>2.48832</v>
      </c>
    </row>
    <row r="117" spans="7:8">
      <c r="G117" s="2">
        <v>6</v>
      </c>
      <c r="H117" s="2">
        <f t="shared" si="17"/>
        <v>2.985984</v>
      </c>
    </row>
    <row r="118" spans="7:8">
      <c r="G118" s="2">
        <v>7</v>
      </c>
      <c r="H118" s="2">
        <f t="shared" si="17"/>
        <v>3.5831808</v>
      </c>
    </row>
    <row r="119" spans="7:8">
      <c r="G119" s="2">
        <v>8</v>
      </c>
      <c r="H119" s="2">
        <f t="shared" si="17"/>
        <v>4.29981696</v>
      </c>
    </row>
    <row r="120" spans="7:8">
      <c r="G120" s="2">
        <v>9</v>
      </c>
      <c r="H120" s="2">
        <f t="shared" si="17"/>
        <v>5.159780352</v>
      </c>
    </row>
    <row r="121" spans="7:8">
      <c r="G121" s="2">
        <v>10</v>
      </c>
      <c r="H121" s="2">
        <f t="shared" si="17"/>
        <v>6.1917364224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L47"/>
  <sheetViews>
    <sheetView tabSelected="1" topLeftCell="A13" workbookViewId="0">
      <selection activeCell="E41" sqref="E41"/>
    </sheetView>
  </sheetViews>
  <sheetFormatPr defaultColWidth="9" defaultRowHeight="13.5"/>
  <cols>
    <col min="3" max="5" width="12.625"/>
    <col min="7" max="7" width="12.625"/>
  </cols>
  <sheetData>
    <row r="8" spans="2:3">
      <c r="B8" t="s">
        <v>33</v>
      </c>
      <c r="C8">
        <v>0.0427</v>
      </c>
    </row>
    <row r="9" spans="2:3">
      <c r="B9" t="s">
        <v>34</v>
      </c>
      <c r="C9">
        <f>C8*2</f>
        <v>0.0854</v>
      </c>
    </row>
    <row r="10" spans="2:3">
      <c r="B10" t="s">
        <v>35</v>
      </c>
      <c r="C10">
        <f>1/C9</f>
        <v>11.7096018735363</v>
      </c>
    </row>
    <row r="11" spans="2:3">
      <c r="B11" t="s">
        <v>36</v>
      </c>
      <c r="C11">
        <v>182.8</v>
      </c>
    </row>
    <row r="12" spans="2:3">
      <c r="B12" t="s">
        <v>37</v>
      </c>
      <c r="C12">
        <v>79.16</v>
      </c>
    </row>
    <row r="13" spans="2:3">
      <c r="B13" t="s">
        <v>38</v>
      </c>
      <c r="C13">
        <f>C12*C11</f>
        <v>14470.448</v>
      </c>
    </row>
    <row r="14" spans="2:5">
      <c r="B14">
        <v>4</v>
      </c>
      <c r="C14">
        <f>D14*E14</f>
        <v>158.72</v>
      </c>
      <c r="D14">
        <v>0.8</v>
      </c>
      <c r="E14">
        <v>198.4</v>
      </c>
    </row>
    <row r="15" spans="2:3">
      <c r="B15">
        <v>1</v>
      </c>
      <c r="C15">
        <v>260.63</v>
      </c>
    </row>
    <row r="16" spans="2:3">
      <c r="B16">
        <v>2</v>
      </c>
      <c r="C16">
        <v>426.2</v>
      </c>
    </row>
    <row r="17" spans="2:3">
      <c r="B17">
        <v>3</v>
      </c>
      <c r="C17">
        <v>343.58</v>
      </c>
    </row>
    <row r="18" spans="2:3">
      <c r="B18" t="s">
        <v>39</v>
      </c>
      <c r="C18">
        <f>SUM(C14:C17)</f>
        <v>1189.13</v>
      </c>
    </row>
    <row r="19" spans="2:3">
      <c r="B19" t="s">
        <v>40</v>
      </c>
      <c r="C19">
        <f>C13/C18</f>
        <v>12.1689369539075</v>
      </c>
    </row>
    <row r="20" spans="2:3">
      <c r="B20" t="s">
        <v>41</v>
      </c>
      <c r="C20">
        <v>0.02</v>
      </c>
    </row>
    <row r="21" spans="2:5">
      <c r="B21" t="s">
        <v>42</v>
      </c>
      <c r="C21">
        <f>C20+C8</f>
        <v>0.0627</v>
      </c>
      <c r="D21">
        <v>0.1</v>
      </c>
      <c r="E21" t="s">
        <v>43</v>
      </c>
    </row>
    <row r="22" spans="2:5">
      <c r="B22" t="s">
        <v>44</v>
      </c>
      <c r="C22">
        <f>C21+1</f>
        <v>1.0627</v>
      </c>
      <c r="D22">
        <f>1+D21</f>
        <v>1.1</v>
      </c>
      <c r="E22" t="s">
        <v>45</v>
      </c>
    </row>
    <row r="23" spans="2:5">
      <c r="B23">
        <v>1</v>
      </c>
      <c r="C23">
        <f>POWER(1/$C$22,$B23)</f>
        <v>0.940999341300461</v>
      </c>
      <c r="D23">
        <f t="shared" ref="D23:D26" si="0">POWER($D$22,$B23)</f>
        <v>1.1</v>
      </c>
      <c r="E23">
        <f t="shared" ref="E23:E25" si="1">D23*C23</f>
        <v>1.03509927543051</v>
      </c>
    </row>
    <row r="24" spans="2:5">
      <c r="B24">
        <v>2</v>
      </c>
      <c r="C24">
        <f t="shared" ref="C23:C26" si="2">POWER(1/$C$22,B24)</f>
        <v>0.885479760327902</v>
      </c>
      <c r="D24">
        <f t="shared" si="0"/>
        <v>1.21</v>
      </c>
      <c r="E24">
        <f t="shared" si="1"/>
        <v>1.07143050999676</v>
      </c>
    </row>
    <row r="25" spans="2:5">
      <c r="B25">
        <v>3</v>
      </c>
      <c r="C25">
        <f t="shared" si="2"/>
        <v>0.833235871203446</v>
      </c>
      <c r="D25">
        <f t="shared" si="0"/>
        <v>1.331</v>
      </c>
      <c r="E25">
        <f t="shared" si="1"/>
        <v>1.10903694457179</v>
      </c>
    </row>
    <row r="26" spans="2:5">
      <c r="B26">
        <v>4</v>
      </c>
      <c r="C26">
        <f t="shared" si="2"/>
        <v>0.784074405950358</v>
      </c>
      <c r="E26">
        <f>E25/(2*C8-C8)*C26</f>
        <v>20.3645780677312</v>
      </c>
    </row>
    <row r="27" spans="4:5">
      <c r="D27" t="s">
        <v>39</v>
      </c>
      <c r="E27">
        <f>SUM(E23:E26)</f>
        <v>23.5801447977303</v>
      </c>
    </row>
    <row r="28" spans="4:5">
      <c r="D28" t="s">
        <v>46</v>
      </c>
      <c r="E28">
        <f>E27*C18</f>
        <v>28039.857583325</v>
      </c>
    </row>
    <row r="29" spans="4:5">
      <c r="D29" t="s">
        <v>47</v>
      </c>
      <c r="E29">
        <f>E28/2</f>
        <v>14019.9287916625</v>
      </c>
    </row>
    <row r="30" spans="5:5">
      <c r="E30">
        <f>E29/C11</f>
        <v>76.6954529084383</v>
      </c>
    </row>
    <row r="33" spans="7:9">
      <c r="G33">
        <v>100</v>
      </c>
      <c r="H33">
        <v>0.1</v>
      </c>
      <c r="I33">
        <v>0.04</v>
      </c>
    </row>
    <row r="34" spans="7:7">
      <c r="G34">
        <f>G33/(H33-I33)</f>
        <v>1666.66666666667</v>
      </c>
    </row>
    <row r="36" spans="12:12">
      <c r="L36">
        <v>100</v>
      </c>
    </row>
    <row r="42" spans="3:4">
      <c r="C42" t="s">
        <v>48</v>
      </c>
      <c r="D42">
        <f>0.04</f>
        <v>0.04</v>
      </c>
    </row>
    <row r="43" spans="3:4">
      <c r="C43" t="s">
        <v>49</v>
      </c>
      <c r="D43">
        <f>2*D42</f>
        <v>0.08</v>
      </c>
    </row>
    <row r="44" spans="3:4">
      <c r="C44" t="s">
        <v>50</v>
      </c>
      <c r="D44">
        <v>1</v>
      </c>
    </row>
    <row r="45" spans="4:4">
      <c r="D45">
        <f>D44*(1+D42)/(D43-D42)</f>
        <v>26</v>
      </c>
    </row>
    <row r="46" spans="4:4">
      <c r="D46">
        <v>180</v>
      </c>
    </row>
    <row r="47" spans="4:4">
      <c r="D47">
        <f>D46*D45</f>
        <v>4680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assess</vt:lpstr>
      <vt:lpstr>fee</vt:lpstr>
      <vt:lpstr>300</vt:lpstr>
      <vt:lpstr>salary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满晓磊</dc:creator>
  <cp:lastModifiedBy>xlman</cp:lastModifiedBy>
  <dcterms:created xsi:type="dcterms:W3CDTF">2020-10-16T07:06:00Z</dcterms:created>
  <dcterms:modified xsi:type="dcterms:W3CDTF">2020-11-04T13:53:39Z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