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65" activeTab="8"/>
  </bookViews>
  <sheets>
    <sheet name="simplest" sheetId="4" r:id="rId1"/>
    <sheet name="Sheet5" sheetId="5" r:id="rId2"/>
    <sheet name="table" sheetId="1" r:id="rId3"/>
    <sheet name="detial" sheetId="8" r:id="rId4"/>
    <sheet name="balance" sheetId="6" r:id="rId5"/>
    <sheet name="Sheet1" sheetId="7" r:id="rId6"/>
    <sheet name="Sheet2" sheetId="9" r:id="rId7"/>
    <sheet name="GJJ" sheetId="10" r:id="rId8"/>
    <sheet name="Sheet4" sheetId="12" r:id="rId9"/>
  </sheets>
  <calcPr calcId="144525"/>
</workbook>
</file>

<file path=xl/comments1.xml><?xml version="1.0" encoding="utf-8"?>
<comments xmlns="http://schemas.openxmlformats.org/spreadsheetml/2006/main">
  <authors>
    <author>xlman</author>
  </authors>
  <commentList>
    <comment ref="E4" authorId="0">
      <text>
        <r>
          <rPr>
            <sz val="9"/>
            <rFont val="宋体"/>
            <charset val="134"/>
          </rPr>
          <t>分受限、不受限；
现金流量表 --&gt; 不受限</t>
        </r>
      </text>
    </comment>
  </commentList>
</comments>
</file>

<file path=xl/sharedStrings.xml><?xml version="1.0" encoding="utf-8"?>
<sst xmlns="http://schemas.openxmlformats.org/spreadsheetml/2006/main" count="997" uniqueCount="442">
  <si>
    <t>利润表</t>
  </si>
  <si>
    <t>start</t>
  </si>
  <si>
    <t>end</t>
  </si>
  <si>
    <t>FIFO</t>
  </si>
  <si>
    <t>销售收入</t>
  </si>
  <si>
    <t xml:space="preserve">  期初存货</t>
  </si>
  <si>
    <t xml:space="preserve">  + 原料采购</t>
  </si>
  <si>
    <t xml:space="preserve">    糖</t>
  </si>
  <si>
    <t xml:space="preserve">    柠檬</t>
  </si>
  <si>
    <t xml:space="preserve">   可供出售商品</t>
  </si>
  <si>
    <t xml:space="preserve">  - 期末存货</t>
  </si>
  <si>
    <t>\=商品销售成本</t>
  </si>
  <si>
    <t>毛利</t>
  </si>
  <si>
    <t>费用</t>
  </si>
  <si>
    <t xml:space="preserve">  杯子</t>
  </si>
  <si>
    <t xml:space="preserve">  场地</t>
  </si>
  <si>
    <t xml:space="preserve">  广告</t>
  </si>
  <si>
    <t>总费用</t>
  </si>
  <si>
    <t>净利润</t>
  </si>
  <si>
    <t>资产</t>
  </si>
  <si>
    <t>负债</t>
  </si>
  <si>
    <t>LIFO</t>
  </si>
  <si>
    <t>现金</t>
  </si>
  <si>
    <t>应付票据</t>
  </si>
  <si>
    <t>应付账款</t>
  </si>
  <si>
    <t>无息</t>
  </si>
  <si>
    <t>FILO</t>
  </si>
  <si>
    <t>所有者权益</t>
  </si>
  <si>
    <t>有息</t>
  </si>
  <si>
    <t>存货</t>
  </si>
  <si>
    <t>初始投资</t>
  </si>
  <si>
    <t>负债合计</t>
  </si>
  <si>
    <t>成本</t>
  </si>
  <si>
    <t>本周盈利</t>
  </si>
  <si>
    <t>利润</t>
  </si>
  <si>
    <t>总资产</t>
  </si>
  <si>
    <t>负债&amp;权益</t>
  </si>
  <si>
    <t>原材料</t>
  </si>
  <si>
    <t>成产品</t>
  </si>
  <si>
    <t>留存收益</t>
  </si>
  <si>
    <t>sum</t>
  </si>
  <si>
    <t>合计</t>
  </si>
  <si>
    <t>week 3 start</t>
  </si>
  <si>
    <t>应收账款</t>
  </si>
  <si>
    <t>待摊费用</t>
  </si>
  <si>
    <t>权益合计</t>
  </si>
  <si>
    <t>week 3 FIFO</t>
  </si>
  <si>
    <t>week 3 lIFO</t>
  </si>
  <si>
    <t>利润表 FIFO</t>
  </si>
  <si>
    <t xml:space="preserve">     柠檬汁</t>
  </si>
  <si>
    <t>week 4 start</t>
  </si>
  <si>
    <t xml:space="preserve">  油漆</t>
  </si>
  <si>
    <t xml:space="preserve">  修理费</t>
  </si>
  <si>
    <t xml:space="preserve">  利息</t>
  </si>
  <si>
    <t xml:space="preserve">  摊位折旧</t>
  </si>
  <si>
    <t>week 4 end</t>
  </si>
  <si>
    <t>现金流量表 week4</t>
  </si>
  <si>
    <t>现金流入</t>
  </si>
  <si>
    <t>购置存货的现金流出</t>
  </si>
  <si>
    <t>购置固定资产的现金投资</t>
  </si>
  <si>
    <t>费用的现金支付</t>
  </si>
  <si>
    <t>偿还借款</t>
  </si>
  <si>
    <t>现金流量净额</t>
  </si>
  <si>
    <t>期初现金余额</t>
  </si>
  <si>
    <t>期末现金余额</t>
  </si>
  <si>
    <t>固定资产</t>
  </si>
  <si>
    <t>week 5 start</t>
  </si>
  <si>
    <t>现金流量表 week5</t>
  </si>
  <si>
    <t>week 5 end</t>
  </si>
  <si>
    <t>应交税金</t>
  </si>
  <si>
    <t xml:space="preserve">  工资</t>
  </si>
  <si>
    <t xml:space="preserve">  旅行车折旧</t>
  </si>
  <si>
    <t>固定资产-建筑</t>
  </si>
  <si>
    <t>固定资产-设备</t>
  </si>
  <si>
    <t>税前利润</t>
  </si>
  <si>
    <t>税</t>
  </si>
  <si>
    <t>流动资产小计</t>
  </si>
  <si>
    <t>累计折旧</t>
  </si>
  <si>
    <t>固定资产净值</t>
  </si>
  <si>
    <t>所有者权益合计</t>
  </si>
  <si>
    <t>总负债及所有者权益</t>
  </si>
  <si>
    <t>week 6 start</t>
  </si>
  <si>
    <t>核销前</t>
  </si>
  <si>
    <t>25%所得税</t>
  </si>
  <si>
    <t>week 6 end</t>
  </si>
  <si>
    <t xml:space="preserve">    应付账款</t>
  </si>
  <si>
    <t>核销后</t>
  </si>
  <si>
    <t>期初存货</t>
  </si>
  <si>
    <t xml:space="preserve">  + 直接人工</t>
  </si>
  <si>
    <t xml:space="preserve">  可供出售的商品</t>
  </si>
  <si>
    <t xml:space="preserve">  玻璃杯</t>
  </si>
  <si>
    <t xml:space="preserve">  坏账</t>
  </si>
  <si>
    <t xml:space="preserve">  利息费用</t>
  </si>
  <si>
    <t xml:space="preserve">  保险费用</t>
  </si>
  <si>
    <t xml:space="preserve">  油漆费用</t>
  </si>
  <si>
    <t xml:space="preserve">  顶棚维修费用</t>
  </si>
  <si>
    <t xml:space="preserve">  折旧费用</t>
  </si>
  <si>
    <t>流动资产：</t>
  </si>
  <si>
    <t>流动负债：</t>
  </si>
  <si>
    <t>一、营业总收入</t>
  </si>
  <si>
    <t xml:space="preserve">    货币资金</t>
  </si>
  <si>
    <t xml:space="preserve">    短期借款</t>
  </si>
  <si>
    <t xml:space="preserve">    其中：营业收入</t>
  </si>
  <si>
    <t xml:space="preserve">    结算备付金</t>
  </si>
  <si>
    <t xml:space="preserve">    向中央银行借款</t>
  </si>
  <si>
    <t xml:space="preserve">            利息收入</t>
  </si>
  <si>
    <t xml:space="preserve">    拆出资金</t>
  </si>
  <si>
    <t xml:space="preserve">    吸收存款及同业存放</t>
  </si>
  <si>
    <t xml:space="preserve">            已赚保费</t>
  </si>
  <si>
    <t xml:space="preserve">    交易性金融资产</t>
  </si>
  <si>
    <t xml:space="preserve">    拆入资金</t>
  </si>
  <si>
    <t xml:space="preserve">        手续费及佣金收入</t>
  </si>
  <si>
    <t xml:space="preserve">    应收票据</t>
  </si>
  <si>
    <t xml:space="preserve">    交易性金融负债</t>
  </si>
  <si>
    <t>二、营业总成本</t>
  </si>
  <si>
    <t xml:space="preserve">    应收账款</t>
  </si>
  <si>
    <t xml:space="preserve">    应付票据</t>
  </si>
  <si>
    <t xml:space="preserve">    其中：营业成本</t>
  </si>
  <si>
    <t xml:space="preserve">    预付款项</t>
  </si>
  <si>
    <t xml:space="preserve">        利息支出</t>
  </si>
  <si>
    <t xml:space="preserve">    应收保费</t>
  </si>
  <si>
    <t xml:space="preserve">    预收款项</t>
  </si>
  <si>
    <t xml:space="preserve">        手续费及佣金支出</t>
  </si>
  <si>
    <t xml:space="preserve">    应收分保账款</t>
  </si>
  <si>
    <t xml:space="preserve">    卖出回购金融资产款</t>
  </si>
  <si>
    <t xml:space="preserve">        退保金</t>
  </si>
  <si>
    <t xml:space="preserve">    应收分保合同准备金</t>
  </si>
  <si>
    <t xml:space="preserve">    应付手续费及佣金</t>
  </si>
  <si>
    <t xml:space="preserve">        赔付支出净额</t>
  </si>
  <si>
    <t xml:space="preserve">    应收利息</t>
  </si>
  <si>
    <t xml:space="preserve">    应付职工薪酬</t>
  </si>
  <si>
    <t xml:space="preserve">        提取保险合同准备金净额</t>
  </si>
  <si>
    <t xml:space="preserve">    应收股利</t>
  </si>
  <si>
    <t xml:space="preserve">    应交税费</t>
  </si>
  <si>
    <t xml:space="preserve">        保单红利支出</t>
  </si>
  <si>
    <t xml:space="preserve">    其他应收款</t>
  </si>
  <si>
    <t xml:space="preserve">    应付利息</t>
  </si>
  <si>
    <t xml:space="preserve">        分保费用</t>
  </si>
  <si>
    <t xml:space="preserve">    买入返售金融资产</t>
  </si>
  <si>
    <t xml:space="preserve">    应付股利</t>
  </si>
  <si>
    <t xml:space="preserve">        营业税金及附加</t>
  </si>
  <si>
    <t xml:space="preserve">    存货</t>
  </si>
  <si>
    <t xml:space="preserve">    其他应付款</t>
  </si>
  <si>
    <t xml:space="preserve">        销售费用</t>
  </si>
  <si>
    <t xml:space="preserve">    持有待售资产</t>
  </si>
  <si>
    <t xml:space="preserve">        其中：应付利息</t>
  </si>
  <si>
    <t xml:space="preserve">        管理费用</t>
  </si>
  <si>
    <t xml:space="preserve">    一年内到期的非流动资产</t>
  </si>
  <si>
    <t xml:space="preserve">        应付股利</t>
  </si>
  <si>
    <t xml:space="preserve">        财务费用</t>
  </si>
  <si>
    <t xml:space="preserve">    其他流动资产</t>
  </si>
  <si>
    <t xml:space="preserve">    持有待售负债</t>
  </si>
  <si>
    <t xml:space="preserve">        资产减值损失</t>
  </si>
  <si>
    <t xml:space="preserve">       流动资产合计</t>
  </si>
  <si>
    <t xml:space="preserve">    应付分保账款</t>
  </si>
  <si>
    <t>非主营业务净收入</t>
  </si>
  <si>
    <t xml:space="preserve">    加：公允价值变动收益（损失以“－”号填列）</t>
  </si>
  <si>
    <t>生产类</t>
  </si>
  <si>
    <t>非流动资产：</t>
  </si>
  <si>
    <t xml:space="preserve">    保险合同准备金  </t>
  </si>
  <si>
    <t xml:space="preserve">    投资收益（损失以“－”号填列）</t>
  </si>
  <si>
    <t>经营类</t>
  </si>
  <si>
    <t xml:space="preserve">    发放贷款及垫款</t>
  </si>
  <si>
    <t xml:space="preserve">    代理买卖证券款</t>
  </si>
  <si>
    <t xml:space="preserve">       其中：对联营企业和合营企业的投资收益</t>
  </si>
  <si>
    <t>投资类</t>
  </si>
  <si>
    <t xml:space="preserve">    可供出售金融资产</t>
  </si>
  <si>
    <t xml:space="preserve">    代理承销证券款</t>
  </si>
  <si>
    <t xml:space="preserve">    汇兑收益（损失以“－”号填列）</t>
  </si>
  <si>
    <t xml:space="preserve">    持有至到期投资</t>
  </si>
  <si>
    <t xml:space="preserve">    一年内到期的非流动负债</t>
  </si>
  <si>
    <t>三、营业利润（亏损以“－”号填列）</t>
  </si>
  <si>
    <t xml:space="preserve">    长期应收款</t>
  </si>
  <si>
    <t xml:space="preserve">    其他流动负债</t>
  </si>
  <si>
    <t xml:space="preserve">    加：营业外收入</t>
  </si>
  <si>
    <t xml:space="preserve">    长期股权投资</t>
  </si>
  <si>
    <t xml:space="preserve">      流动负债合计</t>
  </si>
  <si>
    <t xml:space="preserve">    减：营业外支出</t>
  </si>
  <si>
    <t xml:space="preserve">    投资性房地产</t>
  </si>
  <si>
    <t xml:space="preserve">非流动负债：  </t>
  </si>
  <si>
    <t xml:space="preserve">     其中：非流动资产处置损失</t>
  </si>
  <si>
    <t xml:space="preserve">    固定资产</t>
  </si>
  <si>
    <t xml:space="preserve">    长期借款</t>
  </si>
  <si>
    <t>四、利润总额（亏损总额以“－”号填列）</t>
  </si>
  <si>
    <t xml:space="preserve">    在建工程</t>
  </si>
  <si>
    <t xml:space="preserve">     应付债券</t>
  </si>
  <si>
    <t xml:space="preserve">    减：所得税费用</t>
  </si>
  <si>
    <t xml:space="preserve">    工程物资</t>
  </si>
  <si>
    <t xml:space="preserve">     长期应付款</t>
  </si>
  <si>
    <t>五、净利润（净亏损以“－”号填列）</t>
  </si>
  <si>
    <t xml:space="preserve">    固定资产清理</t>
  </si>
  <si>
    <t xml:space="preserve">     专项应付款</t>
  </si>
  <si>
    <t xml:space="preserve">     归属于母公司所有者的净利润</t>
  </si>
  <si>
    <t xml:space="preserve">    生产性生物资产</t>
  </si>
  <si>
    <t xml:space="preserve">     预计负债</t>
  </si>
  <si>
    <t xml:space="preserve">     少数股东损益</t>
  </si>
  <si>
    <t xml:space="preserve">    油气资产</t>
  </si>
  <si>
    <t xml:space="preserve">     递延所得税负债</t>
  </si>
  <si>
    <t>六、每股收益：</t>
  </si>
  <si>
    <t xml:space="preserve">    无形资产</t>
  </si>
  <si>
    <t xml:space="preserve">     其他非流动负债</t>
  </si>
  <si>
    <t xml:space="preserve">      （一）基本每股收益</t>
  </si>
  <si>
    <t xml:space="preserve">    开发支出</t>
  </si>
  <si>
    <t xml:space="preserve">       非流动负债合计</t>
  </si>
  <si>
    <t xml:space="preserve">      （二）稀释每股收益</t>
  </si>
  <si>
    <t xml:space="preserve">    商誉</t>
  </si>
  <si>
    <t xml:space="preserve">         负债合计</t>
  </si>
  <si>
    <t>七、其他综合收益</t>
  </si>
  <si>
    <t xml:space="preserve">    长期待摊费用</t>
  </si>
  <si>
    <t>所有者权益（或股东权益）：</t>
  </si>
  <si>
    <t>八、综合收益总额</t>
  </si>
  <si>
    <t xml:space="preserve">    递延所得税资产</t>
  </si>
  <si>
    <t xml:space="preserve">     实收资本（或股本）</t>
  </si>
  <si>
    <t xml:space="preserve">    归属于母公司所有者的综合收益总额</t>
  </si>
  <si>
    <t xml:space="preserve">    其他非流动资产</t>
  </si>
  <si>
    <t xml:space="preserve">     资本公积</t>
  </si>
  <si>
    <t xml:space="preserve">    归属于少数股东的综合收益总额</t>
  </si>
  <si>
    <t xml:space="preserve">      非流动资产合计</t>
  </si>
  <si>
    <t xml:space="preserve">     减：库存股</t>
  </si>
  <si>
    <t xml:space="preserve">        资产总计</t>
  </si>
  <si>
    <t xml:space="preserve">     专项储备</t>
  </si>
  <si>
    <t xml:space="preserve">     盈余公积</t>
  </si>
  <si>
    <t xml:space="preserve">     一般风险准备</t>
  </si>
  <si>
    <t xml:space="preserve">     未分配利润</t>
  </si>
  <si>
    <t xml:space="preserve">     外币报表折算差额</t>
  </si>
  <si>
    <t xml:space="preserve">     归属于母公司所有者权益合计</t>
  </si>
  <si>
    <t xml:space="preserve">     少数股东权益</t>
  </si>
  <si>
    <t xml:space="preserve">    所有者权益合计</t>
  </si>
  <si>
    <t xml:space="preserve"> 负债和所有者权益总计</t>
  </si>
  <si>
    <t>一、经营活动产生的现金 流量：</t>
  </si>
  <si>
    <t xml:space="preserve">     货币资金</t>
  </si>
  <si>
    <t>（一）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</si>
  <si>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一）</t>
    </r>
  </si>
  <si>
    <t xml:space="preserve">    销售商品、提供劳务收到的现金</t>
  </si>
  <si>
    <t xml:space="preserve">     结算备付金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</si>
  <si>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二）</t>
    </r>
  </si>
  <si>
    <t xml:space="preserve">    客户存款和同业存放款项净增加额</t>
  </si>
  <si>
    <t xml:space="preserve">     拆出资金</t>
  </si>
  <si>
    <t>（十八）</t>
  </si>
  <si>
    <t xml:space="preserve">    向中央银行借款净增加额</t>
  </si>
  <si>
    <t xml:space="preserve">     交易性金融资产</t>
  </si>
  <si>
    <t xml:space="preserve">    向其他金融机构拆入资金净增加额</t>
  </si>
  <si>
    <t xml:space="preserve">     应收票据</t>
  </si>
  <si>
    <t>（二）</t>
  </si>
  <si>
    <t xml:space="preserve">    收到原保险合同保费取得的现金</t>
  </si>
  <si>
    <t xml:space="preserve">     应收账款</t>
  </si>
  <si>
    <t>（四）</t>
  </si>
  <si>
    <t xml:space="preserve">    收到再保险业务现金净额</t>
  </si>
  <si>
    <t xml:space="preserve">     预付款项</t>
  </si>
  <si>
    <t>（六）</t>
  </si>
  <si>
    <t>（十九）</t>
  </si>
  <si>
    <t xml:space="preserve">    保户储金及投资款净增加额</t>
  </si>
  <si>
    <t xml:space="preserve">     应收保费</t>
  </si>
  <si>
    <t>（二十）</t>
  </si>
  <si>
    <t xml:space="preserve">    处置交易性金融资产净增加额</t>
  </si>
  <si>
    <t xml:space="preserve">     应收分保账款</t>
  </si>
  <si>
    <t xml:space="preserve">    收取利息、手续费及佣金的现金</t>
  </si>
  <si>
    <t xml:space="preserve">     应收分保合同准备金</t>
  </si>
  <si>
    <t xml:space="preserve">    拆入资金净增加额</t>
  </si>
  <si>
    <t xml:space="preserve">     应收利息</t>
  </si>
  <si>
    <t>（三）</t>
  </si>
  <si>
    <t>（二十一）</t>
  </si>
  <si>
    <t xml:space="preserve">    回购业务资金净增加额</t>
  </si>
  <si>
    <t xml:space="preserve">     应收股利</t>
  </si>
  <si>
    <t>（二十二）</t>
  </si>
  <si>
    <t xml:space="preserve">    收到的税费返还</t>
  </si>
  <si>
    <t xml:space="preserve">     其他应收款</t>
  </si>
  <si>
    <t>（五）</t>
  </si>
  <si>
    <t>（二十三）</t>
  </si>
  <si>
    <t xml:space="preserve">    收到其他与经营活动有关的现金</t>
  </si>
  <si>
    <t>（四十三）1</t>
  </si>
  <si>
    <t xml:space="preserve">     买入返售金融资产</t>
  </si>
  <si>
    <t>（ 三 十三）</t>
  </si>
  <si>
    <t xml:space="preserve">       经营活动现金流入小计</t>
  </si>
  <si>
    <t xml:space="preserve">     存货</t>
  </si>
  <si>
    <t>（七）</t>
  </si>
  <si>
    <t>（二十四）</t>
  </si>
  <si>
    <t>（ 三 十四）</t>
  </si>
  <si>
    <t xml:space="preserve">    购买商品、接受劳务支付的现金</t>
  </si>
  <si>
    <t xml:space="preserve">     一年内到期的非流动 资产</t>
  </si>
  <si>
    <t>（ 三 十五)</t>
  </si>
  <si>
    <t xml:space="preserve">    客户贷款及垫款净增加额</t>
  </si>
  <si>
    <t xml:space="preserve">     其他流动资产</t>
  </si>
  <si>
    <t xml:space="preserve">    保险合同准备金</t>
  </si>
  <si>
    <t>（ 三 十六)</t>
  </si>
  <si>
    <t xml:space="preserve">    存放中央银行和同业款项净增加额</t>
  </si>
  <si>
    <t>（ 三 十八）</t>
  </si>
  <si>
    <t xml:space="preserve">    支付原保险合同赔付款项的现金</t>
  </si>
  <si>
    <t xml:space="preserve"> 非流动资产：</t>
  </si>
  <si>
    <t xml:space="preserve">    支付利息、手续费及佣金的现金</t>
  </si>
  <si>
    <t xml:space="preserve">     发放贷款及垫款</t>
  </si>
  <si>
    <t>（八）</t>
  </si>
  <si>
    <t>（ 三 十七）</t>
  </si>
  <si>
    <t xml:space="preserve">    支付保单红利的现金</t>
  </si>
  <si>
    <t xml:space="preserve">     可供出售金融资产</t>
  </si>
  <si>
    <t xml:space="preserve">    支付给职工以及为职工支付的现金</t>
  </si>
  <si>
    <t xml:space="preserve">     持有至到期投资</t>
  </si>
  <si>
    <t>（九）</t>
  </si>
  <si>
    <t xml:space="preserve">    支付的各项税费</t>
  </si>
  <si>
    <t xml:space="preserve">     长期应收款</t>
  </si>
  <si>
    <t>非流动负债：</t>
  </si>
  <si>
    <t xml:space="preserve">    支付其他与经营活动有关的现金</t>
  </si>
  <si>
    <t>（四十三）2</t>
  </si>
  <si>
    <t xml:space="preserve">     长期股权投资</t>
  </si>
  <si>
    <t>（十）</t>
  </si>
  <si>
    <t>（ 三 十九）</t>
  </si>
  <si>
    <t xml:space="preserve">     经营活动现金流出小计</t>
  </si>
  <si>
    <t xml:space="preserve">     投资性房地产</t>
  </si>
  <si>
    <t>（四十）</t>
  </si>
  <si>
    <t xml:space="preserve">       经营活动产生的现金流量净额</t>
  </si>
  <si>
    <t xml:space="preserve">     固定资产</t>
  </si>
  <si>
    <t>（十一）</t>
  </si>
  <si>
    <t>二、投资活动产生的现金流量：</t>
  </si>
  <si>
    <t xml:space="preserve">     在建工程</t>
  </si>
  <si>
    <t>（十二）</t>
  </si>
  <si>
    <t>（二十五）</t>
  </si>
  <si>
    <t xml:space="preserve">    收回投资收到的现金</t>
  </si>
  <si>
    <t xml:space="preserve">     工程物资</t>
  </si>
  <si>
    <t>（十三）</t>
  </si>
  <si>
    <t>（ 四 十一）</t>
  </si>
  <si>
    <t xml:space="preserve">    取得投资收益收到的现金</t>
  </si>
  <si>
    <t xml:space="preserve">     固定资产清理</t>
  </si>
  <si>
    <t xml:space="preserve">    处置固定资产、无形资产和其
他长期资产收回的现金净额</t>
  </si>
  <si>
    <t xml:space="preserve">     生产性生物资产</t>
  </si>
  <si>
    <t xml:space="preserve">    处置子公司及其他营业单位收
到的现金净额</t>
  </si>
  <si>
    <t xml:space="preserve">     油气资产</t>
  </si>
  <si>
    <t xml:space="preserve">    收到其他与投资活动有关的现金</t>
  </si>
  <si>
    <t>（四十三）3</t>
  </si>
  <si>
    <t xml:space="preserve">     无形资产</t>
  </si>
  <si>
    <t>（十四）</t>
  </si>
  <si>
    <t xml:space="preserve">     投资活动现金流入小计</t>
  </si>
  <si>
    <t xml:space="preserve">     开发支出</t>
  </si>
  <si>
    <t xml:space="preserve">    购建固定资产、无形资产和其他
长期资产支付的现金</t>
  </si>
  <si>
    <t xml:space="preserve">     商誉</t>
  </si>
  <si>
    <t>（二十六）</t>
  </si>
  <si>
    <t xml:space="preserve">    投资支付的现金</t>
  </si>
  <si>
    <t xml:space="preserve">     长期待摊费用</t>
  </si>
  <si>
    <t>（十五）</t>
  </si>
  <si>
    <t>（二十七）</t>
  </si>
  <si>
    <t xml:space="preserve">    质押贷款净增加额</t>
  </si>
  <si>
    <t xml:space="preserve">     递延所得税资产</t>
  </si>
  <si>
    <t>（十六)</t>
  </si>
  <si>
    <t xml:space="preserve">      取得子公司及其他营业单位支付
的现金净额</t>
  </si>
  <si>
    <t>？</t>
  </si>
  <si>
    <t xml:space="preserve">     其他非流动资产</t>
  </si>
  <si>
    <t xml:space="preserve">     支付其他与投资活动有关的现金</t>
  </si>
  <si>
    <t xml:space="preserve">（四十三）4 </t>
  </si>
  <si>
    <t>（二十八）</t>
  </si>
  <si>
    <t xml:space="preserve">      投资活动现金流出小计</t>
  </si>
  <si>
    <t>（二十九）</t>
  </si>
  <si>
    <t xml:space="preserve">        投资活动产生的现金流量净额</t>
  </si>
  <si>
    <t>（三十）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</si>
  <si>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</si>
  <si>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</si>
  <si>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</si>
  <si>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 取得借款收到的现金</t>
  </si>
  <si>
    <t xml:space="preserve">     发行债券收到的现金</t>
  </si>
  <si>
    <t>负债和所有者权益总计</t>
  </si>
  <si>
    <t xml:space="preserve">     收到其他与筹资活动有关的现金</t>
  </si>
  <si>
    <t>（四十三）5</t>
  </si>
  <si>
    <t xml:space="preserve">      筹资活动现金流入小计</t>
  </si>
  <si>
    <t xml:space="preserve">     偿还债务支付的现金</t>
  </si>
  <si>
    <t xml:space="preserve">     分配股利、利润或偿付利息支付的现金</t>
  </si>
  <si>
    <t xml:space="preserve">     其中：子公司支付给少数股东的股利、利润</t>
  </si>
  <si>
    <t xml:space="preserve"> 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</si>
  <si>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</si>
  <si>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</si>
  <si>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</si>
  <si>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</si>
  <si>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 加：期初现金及现金等价物余额</t>
  </si>
  <si>
    <t>六、期末现金及现金等价物余额</t>
  </si>
  <si>
    <t>性质</t>
  </si>
  <si>
    <t>为经营持有；价值较大非货币类；寿命1Y+。</t>
  </si>
  <si>
    <t>exp</t>
  </si>
  <si>
    <t>建筑物、机械设备、运输工具。</t>
  </si>
  <si>
    <t>折旧政策</t>
  </si>
  <si>
    <t>年限平均</t>
  </si>
  <si>
    <t>折旧均衡分摊到各期</t>
  </si>
  <si>
    <t>properties</t>
  </si>
  <si>
    <t>折旧
1）折旧政策 # 变动关注，变动影响
2）影响利润 # 影响税收（优-&gt;免息贷；劣-&gt;资本运作）
3）折旧 != Δ价值 # 隐藏价值</t>
  </si>
  <si>
    <t>工作量法</t>
  </si>
  <si>
    <t>生产量/预计使用周期总量</t>
  </si>
  <si>
    <t>减值测试
不可转回 != 不可操纵 # 低估-&gt;出售</t>
  </si>
  <si>
    <t>双倍余额法</t>
  </si>
  <si>
    <t>0~(n-2)双倍;(n-2)~n直线.</t>
  </si>
  <si>
    <t>固定资产清理</t>
  </si>
  <si>
    <t>出售、报废、损毁、固资对外投资、交换、债务重组，导致从固资划出但未处理完毕的固资账值净值。</t>
  </si>
  <si>
    <t>年数总和法</t>
  </si>
  <si>
    <t>(ov-sv)*[4/(54321)]</t>
  </si>
  <si>
    <t xml:space="preserve">所得-税费-费用
C+ -&gt; profit 营业外收入；C- -&gt;营外支 </t>
  </si>
  <si>
    <t>归属</t>
  </si>
  <si>
    <t>折旧</t>
  </si>
  <si>
    <t>减值/转</t>
  </si>
  <si>
    <t>生物资产</t>
  </si>
  <si>
    <t>消耗性</t>
  </si>
  <si>
    <t>goods</t>
  </si>
  <si>
    <t>×</t>
  </si>
  <si>
    <t xml:space="preserve">√ | √  </t>
  </si>
  <si>
    <t>公益性</t>
  </si>
  <si>
    <t>balance</t>
  </si>
  <si>
    <t>生产性</t>
  </si>
  <si>
    <t>√</t>
  </si>
  <si>
    <t>√ | ×</t>
  </si>
  <si>
    <t>book rate</t>
  </si>
  <si>
    <t>true rate</t>
  </si>
  <si>
    <t>cash out</t>
  </si>
  <si>
    <t>cash in</t>
  </si>
  <si>
    <t>income</t>
  </si>
  <si>
    <t>tycb</t>
  </si>
  <si>
    <t>book val</t>
  </si>
  <si>
    <t xml:space="preserve"> 流动资产：</t>
  </si>
  <si>
    <t xml:space="preserve">     一年内到期的非流动</t>
  </si>
  <si>
    <t xml:space="preserve"> 资产</t>
  </si>
  <si>
    <t>90,527,500.00---------</t>
  </si>
  <si>
    <t>2,773,189,099.54---------</t>
  </si>
  <si>
    <t>27,383,888.89-------</t>
  </si>
  <si>
    <t xml:space="preserve">    一年内到期的非流动</t>
  </si>
  <si>
    <t xml:space="preserve"> 所有者权益（或股东权</t>
  </si>
  <si>
    <t xml:space="preserve"> 益）：</t>
  </si>
  <si>
    <t>13,296,286.27-------</t>
  </si>
  <si>
    <t xml:space="preserve">     归属于母公司所有者</t>
  </si>
  <si>
    <t xml:space="preserve">                                            42,622,216,487.81         34,149,654,123.68</t>
  </si>
  <si>
    <t xml:space="preserve"> 权益合计</t>
  </si>
  <si>
    <t>Process finished with exit code 0</t>
  </si>
  <si>
    <t>汇缴[2021-03]</t>
  </si>
  <si>
    <t>公积金批扣</t>
  </si>
  <si>
    <t>汇缴[2021-02]</t>
  </si>
  <si>
    <t>汇缴[2021-01]</t>
  </si>
  <si>
    <t>汇缴[2020-12]</t>
  </si>
  <si>
    <t>assert</t>
  </si>
  <si>
    <t>ear</t>
  </si>
  <si>
    <t>share</t>
  </si>
  <si>
    <t>hold</t>
  </si>
  <si>
    <t>dis</t>
  </si>
  <si>
    <t>price</t>
  </si>
  <si>
    <t>dis_share</t>
  </si>
  <si>
    <t>sum_dis_share</t>
  </si>
  <si>
    <t>ROE</t>
  </si>
  <si>
    <t>Share</t>
  </si>
  <si>
    <t xml:space="preserve"> discounting</t>
  </si>
  <si>
    <t>PE</t>
  </si>
  <si>
    <t>discounting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</si>
</sst>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8" formatCode="&quot;￥&quot;#,##0.00;[Red]&quot;￥&quot;\-#,##0.00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676767"/>
      <name val="微软雅黑"/>
      <charset val="134"/>
    </font>
    <font>
      <b/>
      <sz val="11"/>
      <color theme="1"/>
      <name val="微软雅黑"/>
      <charset val="134"/>
    </font>
    <font>
      <b/>
      <sz val="11"/>
      <color rgb="FF7030A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B7B7B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9" fillId="14" borderId="11" applyNumberFormat="0" applyAlignment="0" applyProtection="0">
      <alignment vertical="center"/>
    </xf>
    <xf numFmtId="0" fontId="7" fillId="11" borderId="9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9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ill="1" applyAlignme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8" fontId="2" fillId="2" borderId="1" xfId="0" applyNumberFormat="1" applyFont="1" applyFill="1" applyBorder="1" applyAlignment="1">
      <alignment horizontal="center" vertical="center" wrapText="1"/>
    </xf>
    <xf numFmtId="4" fontId="0" fillId="0" borderId="0" xfId="0" applyNumberFormat="1">
      <alignment vertical="center"/>
    </xf>
    <xf numFmtId="0" fontId="0" fillId="0" borderId="2" xfId="0" applyBorder="1">
      <alignment vertical="center"/>
    </xf>
    <xf numFmtId="10" fontId="0" fillId="0" borderId="2" xfId="0" applyNumberFormat="1" applyBorder="1">
      <alignment vertical="center"/>
    </xf>
    <xf numFmtId="0" fontId="1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4" borderId="2" xfId="0" applyFont="1" applyFill="1" applyBorder="1">
      <alignment vertical="center"/>
    </xf>
    <xf numFmtId="0" fontId="1" fillId="5" borderId="2" xfId="0" applyFont="1" applyFill="1" applyBorder="1">
      <alignment vertical="center"/>
    </xf>
    <xf numFmtId="4" fontId="1" fillId="0" borderId="2" xfId="0" applyNumberFormat="1" applyFont="1" applyBorder="1">
      <alignment vertical="center"/>
    </xf>
    <xf numFmtId="4" fontId="1" fillId="0" borderId="0" xfId="0" applyNumberFormat="1" applyFont="1" applyBorder="1">
      <alignment vertical="center"/>
    </xf>
    <xf numFmtId="0" fontId="1" fillId="6" borderId="2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4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5" fillId="4" borderId="2" xfId="1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8" borderId="0" xfId="0" applyFill="1">
      <alignment vertical="center"/>
    </xf>
    <xf numFmtId="0" fontId="1" fillId="0" borderId="2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9" borderId="2" xfId="0" applyFont="1" applyFill="1" applyBorder="1">
      <alignment vertical="center"/>
    </xf>
    <xf numFmtId="0" fontId="1" fillId="9" borderId="2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opLeftCell="E75" workbookViewId="0">
      <selection activeCell="B62" sqref="B62"/>
    </sheetView>
  </sheetViews>
  <sheetFormatPr defaultColWidth="9" defaultRowHeight="16.5"/>
  <cols>
    <col min="1" max="1" width="15.5" style="2" customWidth="1"/>
    <col min="2" max="5" width="9" style="2"/>
    <col min="6" max="7" width="13.875" style="2" customWidth="1"/>
    <col min="8" max="11" width="9" style="2"/>
    <col min="12" max="12" width="23.375" style="2" customWidth="1"/>
    <col min="13" max="16384" width="9" style="2"/>
  </cols>
  <sheetData>
    <row r="1" spans="1:14">
      <c r="A1" s="37" t="s">
        <v>0</v>
      </c>
      <c r="B1" s="37" t="s">
        <v>1</v>
      </c>
      <c r="C1" s="37" t="s">
        <v>2</v>
      </c>
      <c r="F1" s="37" t="s">
        <v>0</v>
      </c>
      <c r="G1" s="37" t="s">
        <v>1</v>
      </c>
      <c r="H1" s="37" t="s">
        <v>2</v>
      </c>
      <c r="L1" s="42" t="s">
        <v>3</v>
      </c>
      <c r="M1" s="42"/>
      <c r="N1" s="42"/>
    </row>
    <row r="2" spans="1:14">
      <c r="A2" s="15" t="s">
        <v>4</v>
      </c>
      <c r="B2" s="15"/>
      <c r="C2" s="15">
        <v>25</v>
      </c>
      <c r="F2" s="15" t="s">
        <v>4</v>
      </c>
      <c r="G2" s="15"/>
      <c r="H2" s="15">
        <v>2</v>
      </c>
      <c r="L2" s="37" t="s">
        <v>0</v>
      </c>
      <c r="M2" s="37" t="s">
        <v>1</v>
      </c>
      <c r="N2" s="37" t="s">
        <v>2</v>
      </c>
    </row>
    <row r="3" spans="1:14">
      <c r="A3" s="15" t="s">
        <v>5</v>
      </c>
      <c r="B3" s="15">
        <v>0</v>
      </c>
      <c r="C3" s="15"/>
      <c r="F3" s="15" t="s">
        <v>5</v>
      </c>
      <c r="G3" s="15">
        <v>2</v>
      </c>
      <c r="H3" s="15"/>
      <c r="L3" s="15" t="s">
        <v>4</v>
      </c>
      <c r="M3" s="15"/>
      <c r="N3" s="15">
        <v>30</v>
      </c>
    </row>
    <row r="4" spans="1:14">
      <c r="A4" s="15" t="s">
        <v>6</v>
      </c>
      <c r="B4" s="15"/>
      <c r="C4" s="15"/>
      <c r="F4" s="15" t="s">
        <v>6</v>
      </c>
      <c r="G4" s="15"/>
      <c r="H4" s="15"/>
      <c r="L4" s="15" t="s">
        <v>5</v>
      </c>
      <c r="M4" s="15">
        <v>12</v>
      </c>
      <c r="N4" s="15"/>
    </row>
    <row r="5" spans="1:14">
      <c r="A5" s="15" t="s">
        <v>7</v>
      </c>
      <c r="B5" s="15">
        <v>2</v>
      </c>
      <c r="C5" s="15"/>
      <c r="F5" s="15" t="s">
        <v>7</v>
      </c>
      <c r="G5" s="15"/>
      <c r="H5" s="15"/>
      <c r="L5" s="15" t="s">
        <v>6</v>
      </c>
      <c r="M5" s="15"/>
      <c r="N5" s="15"/>
    </row>
    <row r="6" spans="1:14">
      <c r="A6" s="15" t="s">
        <v>8</v>
      </c>
      <c r="B6" s="15">
        <v>10</v>
      </c>
      <c r="C6" s="15"/>
      <c r="F6" s="15" t="s">
        <v>8</v>
      </c>
      <c r="G6" s="15"/>
      <c r="H6" s="15"/>
      <c r="L6" s="15" t="s">
        <v>7</v>
      </c>
      <c r="M6" s="15">
        <v>0</v>
      </c>
      <c r="N6" s="15"/>
    </row>
    <row r="7" spans="1:14">
      <c r="A7" s="15" t="s">
        <v>9</v>
      </c>
      <c r="B7" s="15"/>
      <c r="C7" s="15">
        <f>B6+B5</f>
        <v>12</v>
      </c>
      <c r="F7" s="15" t="s">
        <v>9</v>
      </c>
      <c r="G7" s="15"/>
      <c r="H7" s="15">
        <f>G6+G5</f>
        <v>0</v>
      </c>
      <c r="L7" s="15" t="s">
        <v>8</v>
      </c>
      <c r="M7" s="15">
        <v>20</v>
      </c>
      <c r="N7" s="15"/>
    </row>
    <row r="8" spans="1:14">
      <c r="A8" s="15" t="s">
        <v>10</v>
      </c>
      <c r="B8" s="15"/>
      <c r="C8" s="15">
        <v>2</v>
      </c>
      <c r="F8" s="15" t="s">
        <v>10</v>
      </c>
      <c r="G8" s="15"/>
      <c r="H8" s="15">
        <v>0</v>
      </c>
      <c r="L8" s="15" t="s">
        <v>9</v>
      </c>
      <c r="M8" s="15"/>
      <c r="N8" s="15">
        <f>M7+M6+M4</f>
        <v>32</v>
      </c>
    </row>
    <row r="9" spans="1:14">
      <c r="A9" s="15" t="s">
        <v>11</v>
      </c>
      <c r="B9" s="15"/>
      <c r="C9" s="15">
        <f>C7-C8</f>
        <v>10</v>
      </c>
      <c r="F9" s="15" t="s">
        <v>11</v>
      </c>
      <c r="G9" s="15"/>
      <c r="H9" s="15">
        <f>H7-H8</f>
        <v>0</v>
      </c>
      <c r="L9" s="15" t="s">
        <v>10</v>
      </c>
      <c r="M9" s="15"/>
      <c r="N9" s="15">
        <v>20</v>
      </c>
    </row>
    <row r="10" spans="1:14">
      <c r="A10" s="30" t="s">
        <v>12</v>
      </c>
      <c r="B10" s="30"/>
      <c r="C10" s="30">
        <f>C2-C9</f>
        <v>15</v>
      </c>
      <c r="F10" s="30" t="s">
        <v>12</v>
      </c>
      <c r="G10" s="30"/>
      <c r="H10" s="30">
        <f>H2-H9</f>
        <v>2</v>
      </c>
      <c r="L10" s="15" t="s">
        <v>11</v>
      </c>
      <c r="M10" s="15"/>
      <c r="N10" s="15">
        <f>N8-N9</f>
        <v>12</v>
      </c>
    </row>
    <row r="11" spans="1:14">
      <c r="A11" s="15" t="s">
        <v>13</v>
      </c>
      <c r="B11" s="15"/>
      <c r="C11" s="15"/>
      <c r="F11" s="15" t="s">
        <v>13</v>
      </c>
      <c r="G11" s="15"/>
      <c r="H11" s="15"/>
      <c r="L11" s="30" t="s">
        <v>12</v>
      </c>
      <c r="M11" s="30"/>
      <c r="N11" s="30">
        <f>N3-N10</f>
        <v>18</v>
      </c>
    </row>
    <row r="12" spans="1:14">
      <c r="A12" s="15" t="s">
        <v>14</v>
      </c>
      <c r="B12" s="15"/>
      <c r="C12" s="15">
        <v>2</v>
      </c>
      <c r="F12" s="15" t="s">
        <v>14</v>
      </c>
      <c r="G12" s="15"/>
      <c r="H12" s="15">
        <v>2</v>
      </c>
      <c r="L12" s="15" t="s">
        <v>13</v>
      </c>
      <c r="M12" s="15"/>
      <c r="N12" s="15"/>
    </row>
    <row r="13" spans="1:14">
      <c r="A13" s="15" t="s">
        <v>15</v>
      </c>
      <c r="B13" s="15"/>
      <c r="C13" s="15">
        <v>2</v>
      </c>
      <c r="F13" s="15" t="s">
        <v>15</v>
      </c>
      <c r="G13" s="15"/>
      <c r="H13" s="15">
        <v>2</v>
      </c>
      <c r="L13" s="15" t="s">
        <v>14</v>
      </c>
      <c r="M13" s="15"/>
      <c r="N13" s="15">
        <v>0</v>
      </c>
    </row>
    <row r="14" spans="1:14">
      <c r="A14" s="15" t="s">
        <v>16</v>
      </c>
      <c r="B14" s="15"/>
      <c r="C14" s="15">
        <v>1</v>
      </c>
      <c r="F14" s="15" t="s">
        <v>16</v>
      </c>
      <c r="G14" s="15"/>
      <c r="H14" s="15">
        <v>1</v>
      </c>
      <c r="L14" s="15" t="s">
        <v>15</v>
      </c>
      <c r="M14" s="15"/>
      <c r="N14" s="15">
        <v>0</v>
      </c>
    </row>
    <row r="15" spans="1:14">
      <c r="A15" s="30" t="s">
        <v>17</v>
      </c>
      <c r="B15" s="30"/>
      <c r="C15" s="30">
        <f>SUM(C12:C14)</f>
        <v>5</v>
      </c>
      <c r="F15" s="30" t="s">
        <v>17</v>
      </c>
      <c r="G15" s="30"/>
      <c r="H15" s="30">
        <f>SUM(H12:H14)</f>
        <v>5</v>
      </c>
      <c r="L15" s="15" t="s">
        <v>16</v>
      </c>
      <c r="M15" s="15"/>
      <c r="N15" s="15">
        <v>0</v>
      </c>
    </row>
    <row r="16" spans="1:14">
      <c r="A16" s="30" t="s">
        <v>18</v>
      </c>
      <c r="B16" s="30"/>
      <c r="C16" s="30">
        <f>C10-C15</f>
        <v>10</v>
      </c>
      <c r="F16" s="30" t="s">
        <v>18</v>
      </c>
      <c r="G16" s="30"/>
      <c r="H16" s="30">
        <f>H10-H15</f>
        <v>-3</v>
      </c>
      <c r="L16" s="30" t="s">
        <v>17</v>
      </c>
      <c r="M16" s="30"/>
      <c r="N16" s="30">
        <f>SUM(N13:N15)</f>
        <v>0</v>
      </c>
    </row>
    <row r="17" spans="12:14">
      <c r="L17" s="30" t="s">
        <v>18</v>
      </c>
      <c r="M17" s="30"/>
      <c r="N17" s="30">
        <f>N11-N16</f>
        <v>18</v>
      </c>
    </row>
    <row r="19" spans="1:14">
      <c r="A19" s="40" t="s">
        <v>19</v>
      </c>
      <c r="B19" s="40"/>
      <c r="C19" s="40" t="s">
        <v>20</v>
      </c>
      <c r="D19" s="40"/>
      <c r="F19" s="40" t="s">
        <v>19</v>
      </c>
      <c r="G19" s="40"/>
      <c r="H19" s="40"/>
      <c r="I19" s="40" t="s">
        <v>20</v>
      </c>
      <c r="J19" s="40"/>
      <c r="L19" s="42" t="s">
        <v>21</v>
      </c>
      <c r="M19" s="42"/>
      <c r="N19" s="42"/>
    </row>
    <row r="20" spans="1:18">
      <c r="A20" s="15" t="s">
        <v>22</v>
      </c>
      <c r="B20" s="15">
        <v>13</v>
      </c>
      <c r="C20" s="15" t="s">
        <v>23</v>
      </c>
      <c r="D20" s="15">
        <v>0</v>
      </c>
      <c r="I20" s="2" t="s">
        <v>24</v>
      </c>
      <c r="J20" s="2">
        <v>4</v>
      </c>
      <c r="K20" s="2" t="s">
        <v>25</v>
      </c>
      <c r="L20" s="37" t="s">
        <v>0</v>
      </c>
      <c r="M20" s="37" t="s">
        <v>1</v>
      </c>
      <c r="N20" s="37" t="s">
        <v>2</v>
      </c>
      <c r="Q20" s="2" t="s">
        <v>3</v>
      </c>
      <c r="R20" s="2" t="s">
        <v>26</v>
      </c>
    </row>
    <row r="21" spans="1:18">
      <c r="A21" s="15"/>
      <c r="B21" s="15"/>
      <c r="C21" s="40" t="s">
        <v>27</v>
      </c>
      <c r="D21" s="40"/>
      <c r="F21" s="41" t="s">
        <v>22</v>
      </c>
      <c r="G21" s="41"/>
      <c r="H21" s="41">
        <v>45</v>
      </c>
      <c r="I21" s="15" t="s">
        <v>23</v>
      </c>
      <c r="J21" s="15">
        <v>50</v>
      </c>
      <c r="K21" s="2" t="s">
        <v>28</v>
      </c>
      <c r="L21" s="15" t="s">
        <v>4</v>
      </c>
      <c r="M21" s="15"/>
      <c r="N21" s="15">
        <v>30</v>
      </c>
      <c r="P21" s="2" t="s">
        <v>4</v>
      </c>
      <c r="Q21" s="2">
        <v>30</v>
      </c>
      <c r="R21" s="2">
        <v>30</v>
      </c>
    </row>
    <row r="22" spans="1:18">
      <c r="A22" s="15" t="s">
        <v>29</v>
      </c>
      <c r="B22" s="15">
        <v>2</v>
      </c>
      <c r="C22" s="15" t="s">
        <v>30</v>
      </c>
      <c r="D22" s="15">
        <v>5</v>
      </c>
      <c r="F22" s="41"/>
      <c r="G22" s="41"/>
      <c r="H22" s="41"/>
      <c r="I22" s="15" t="s">
        <v>31</v>
      </c>
      <c r="J22" s="15">
        <f>SUM(J20:J21)</f>
        <v>54</v>
      </c>
      <c r="L22" s="15" t="s">
        <v>5</v>
      </c>
      <c r="M22" s="15">
        <v>12</v>
      </c>
      <c r="N22" s="15"/>
      <c r="P22" s="2" t="s">
        <v>32</v>
      </c>
      <c r="Q22" s="2">
        <v>12</v>
      </c>
      <c r="R22" s="2">
        <v>22</v>
      </c>
    </row>
    <row r="23" spans="1:18">
      <c r="A23" s="15"/>
      <c r="B23" s="15"/>
      <c r="C23" s="15" t="s">
        <v>33</v>
      </c>
      <c r="D23" s="15">
        <v>10</v>
      </c>
      <c r="F23" s="15"/>
      <c r="G23" s="15"/>
      <c r="H23" s="15"/>
      <c r="I23" s="40" t="s">
        <v>27</v>
      </c>
      <c r="J23" s="40"/>
      <c r="L23" s="15" t="s">
        <v>6</v>
      </c>
      <c r="M23" s="15"/>
      <c r="N23" s="15"/>
      <c r="P23" s="2" t="s">
        <v>34</v>
      </c>
      <c r="Q23" s="2">
        <v>18</v>
      </c>
      <c r="R23" s="2">
        <v>8</v>
      </c>
    </row>
    <row r="24" spans="1:18">
      <c r="A24" s="30" t="s">
        <v>35</v>
      </c>
      <c r="B24" s="30">
        <f>B22+B20</f>
        <v>15</v>
      </c>
      <c r="C24" s="30" t="s">
        <v>36</v>
      </c>
      <c r="D24" s="30">
        <f>D23+D22+D20</f>
        <v>15</v>
      </c>
      <c r="F24" s="41" t="s">
        <v>29</v>
      </c>
      <c r="G24" s="41" t="s">
        <v>37</v>
      </c>
      <c r="H24" s="41">
        <v>12</v>
      </c>
      <c r="I24" s="15" t="s">
        <v>30</v>
      </c>
      <c r="J24" s="15">
        <v>5</v>
      </c>
      <c r="L24" s="15" t="s">
        <v>7</v>
      </c>
      <c r="M24" s="15">
        <v>0</v>
      </c>
      <c r="N24" s="15"/>
      <c r="P24" s="2" t="s">
        <v>29</v>
      </c>
      <c r="Q24" s="2">
        <v>20</v>
      </c>
      <c r="R24" s="2">
        <v>10</v>
      </c>
    </row>
    <row r="25" spans="6:14">
      <c r="F25" s="41"/>
      <c r="G25" s="41" t="s">
        <v>38</v>
      </c>
      <c r="H25" s="41">
        <v>12</v>
      </c>
      <c r="I25" s="15" t="s">
        <v>39</v>
      </c>
      <c r="J25" s="15">
        <v>10</v>
      </c>
      <c r="L25" s="15" t="s">
        <v>8</v>
      </c>
      <c r="M25" s="15">
        <v>20</v>
      </c>
      <c r="N25" s="15"/>
    </row>
    <row r="26" spans="6:14">
      <c r="F26" s="41"/>
      <c r="G26" s="41" t="s">
        <v>40</v>
      </c>
      <c r="H26" s="41">
        <f>H25+H24</f>
        <v>24</v>
      </c>
      <c r="I26" s="15" t="s">
        <v>33</v>
      </c>
      <c r="J26" s="15">
        <v>0</v>
      </c>
      <c r="L26" s="15" t="s">
        <v>9</v>
      </c>
      <c r="M26" s="15"/>
      <c r="N26" s="15">
        <f>M25+M24+M22</f>
        <v>32</v>
      </c>
    </row>
    <row r="27" spans="6:14">
      <c r="F27" s="15"/>
      <c r="G27" s="15"/>
      <c r="H27" s="15"/>
      <c r="I27" s="15" t="s">
        <v>41</v>
      </c>
      <c r="J27" s="15">
        <f>SUM(J24:J26)</f>
        <v>15</v>
      </c>
      <c r="L27" s="15" t="s">
        <v>10</v>
      </c>
      <c r="M27" s="15"/>
      <c r="N27" s="15">
        <v>10</v>
      </c>
    </row>
    <row r="28" spans="6:14">
      <c r="F28" s="30" t="s">
        <v>35</v>
      </c>
      <c r="G28" s="30"/>
      <c r="H28" s="30">
        <f>H21+H26</f>
        <v>69</v>
      </c>
      <c r="I28" s="30" t="s">
        <v>36</v>
      </c>
      <c r="J28" s="30">
        <f>J27+J22</f>
        <v>69</v>
      </c>
      <c r="L28" s="15" t="s">
        <v>11</v>
      </c>
      <c r="M28" s="15"/>
      <c r="N28" s="15">
        <f>N26-N27</f>
        <v>22</v>
      </c>
    </row>
    <row r="29" spans="12:14">
      <c r="L29" s="30" t="s">
        <v>12</v>
      </c>
      <c r="M29" s="30"/>
      <c r="N29" s="30">
        <f>N21-N28</f>
        <v>8</v>
      </c>
    </row>
    <row r="30" spans="12:14">
      <c r="L30" s="15" t="s">
        <v>13</v>
      </c>
      <c r="M30" s="15"/>
      <c r="N30" s="15"/>
    </row>
    <row r="31" spans="12:14">
      <c r="L31" s="15" t="s">
        <v>14</v>
      </c>
      <c r="M31" s="15"/>
      <c r="N31" s="15">
        <v>0</v>
      </c>
    </row>
    <row r="32" spans="12:14">
      <c r="L32" s="15" t="s">
        <v>15</v>
      </c>
      <c r="M32" s="15"/>
      <c r="N32" s="15">
        <v>0</v>
      </c>
    </row>
    <row r="33" spans="12:14">
      <c r="L33" s="15" t="s">
        <v>16</v>
      </c>
      <c r="M33" s="15"/>
      <c r="N33" s="15">
        <v>0</v>
      </c>
    </row>
    <row r="34" spans="12:14">
      <c r="L34" s="30" t="s">
        <v>17</v>
      </c>
      <c r="M34" s="30"/>
      <c r="N34" s="30">
        <f>SUM(N31:N33)</f>
        <v>0</v>
      </c>
    </row>
    <row r="35" spans="6:14">
      <c r="F35" s="42" t="s">
        <v>42</v>
      </c>
      <c r="G35" s="42"/>
      <c r="H35" s="42"/>
      <c r="I35" s="42"/>
      <c r="J35" s="42"/>
      <c r="L35" s="30" t="s">
        <v>18</v>
      </c>
      <c r="M35" s="30"/>
      <c r="N35" s="30">
        <f>N29-N34</f>
        <v>8</v>
      </c>
    </row>
    <row r="36" spans="6:10">
      <c r="F36" s="40" t="s">
        <v>19</v>
      </c>
      <c r="G36" s="40"/>
      <c r="H36" s="40"/>
      <c r="I36" s="40" t="s">
        <v>20</v>
      </c>
      <c r="J36" s="40"/>
    </row>
    <row r="37" spans="6:10">
      <c r="F37" s="15"/>
      <c r="G37" s="15"/>
      <c r="H37" s="15"/>
      <c r="I37" s="2" t="s">
        <v>24</v>
      </c>
      <c r="J37" s="2">
        <v>4</v>
      </c>
    </row>
    <row r="38" spans="6:10">
      <c r="F38" s="41" t="s">
        <v>22</v>
      </c>
      <c r="G38" s="41"/>
      <c r="H38" s="41">
        <v>34</v>
      </c>
      <c r="I38" s="15" t="s">
        <v>23</v>
      </c>
      <c r="J38" s="15">
        <v>25</v>
      </c>
    </row>
    <row r="39" spans="6:10">
      <c r="F39" s="41" t="s">
        <v>43</v>
      </c>
      <c r="G39" s="41"/>
      <c r="H39" s="41">
        <v>6</v>
      </c>
      <c r="I39" s="15" t="s">
        <v>31</v>
      </c>
      <c r="J39" s="15">
        <f>SUM(J37:J38)</f>
        <v>29</v>
      </c>
    </row>
    <row r="40" spans="6:10">
      <c r="F40" s="15"/>
      <c r="G40" s="15"/>
      <c r="H40" s="15"/>
      <c r="I40" s="40" t="s">
        <v>27</v>
      </c>
      <c r="J40" s="40"/>
    </row>
    <row r="41" spans="6:10">
      <c r="F41" s="41" t="s">
        <v>29</v>
      </c>
      <c r="G41" s="41" t="s">
        <v>37</v>
      </c>
      <c r="H41" s="41">
        <v>12</v>
      </c>
      <c r="I41" s="15" t="s">
        <v>30</v>
      </c>
      <c r="J41" s="15">
        <v>5</v>
      </c>
    </row>
    <row r="42" spans="6:10">
      <c r="F42" s="41"/>
      <c r="G42" s="41" t="s">
        <v>38</v>
      </c>
      <c r="H42" s="41">
        <v>0</v>
      </c>
      <c r="I42" s="15" t="s">
        <v>39</v>
      </c>
      <c r="J42" s="15">
        <v>10</v>
      </c>
    </row>
    <row r="43" spans="6:10">
      <c r="F43" s="41"/>
      <c r="G43" s="41" t="s">
        <v>40</v>
      </c>
      <c r="H43" s="41">
        <f>H42+H41</f>
        <v>12</v>
      </c>
      <c r="I43" s="15" t="s">
        <v>33</v>
      </c>
      <c r="J43" s="15">
        <v>10</v>
      </c>
    </row>
    <row r="44" spans="6:10">
      <c r="F44" s="15" t="s">
        <v>44</v>
      </c>
      <c r="G44" s="15"/>
      <c r="H44" s="15">
        <v>2</v>
      </c>
      <c r="I44" s="15" t="s">
        <v>45</v>
      </c>
      <c r="J44" s="15">
        <f>SUM(J41:J43)</f>
        <v>25</v>
      </c>
    </row>
    <row r="45" spans="6:10">
      <c r="F45" s="30" t="s">
        <v>35</v>
      </c>
      <c r="G45" s="30"/>
      <c r="H45" s="30">
        <f>H38+H43+H39+H44</f>
        <v>54</v>
      </c>
      <c r="I45" s="30" t="s">
        <v>36</v>
      </c>
      <c r="J45" s="30">
        <f>J44+J39</f>
        <v>54</v>
      </c>
    </row>
    <row r="48" spans="6:10">
      <c r="F48" s="42" t="s">
        <v>46</v>
      </c>
      <c r="G48" s="42"/>
      <c r="H48" s="42"/>
      <c r="I48" s="42"/>
      <c r="J48" s="42"/>
    </row>
    <row r="49" spans="6:10">
      <c r="F49" s="40" t="s">
        <v>19</v>
      </c>
      <c r="G49" s="40"/>
      <c r="H49" s="40"/>
      <c r="I49" s="40" t="s">
        <v>20</v>
      </c>
      <c r="J49" s="40"/>
    </row>
    <row r="50" spans="6:10">
      <c r="F50" s="15"/>
      <c r="G50" s="15"/>
      <c r="H50" s="15"/>
      <c r="I50" s="15" t="s">
        <v>24</v>
      </c>
      <c r="J50" s="15">
        <v>24</v>
      </c>
    </row>
    <row r="51" spans="6:10">
      <c r="F51" s="41" t="s">
        <v>22</v>
      </c>
      <c r="G51" s="41"/>
      <c r="H51" s="41">
        <v>59</v>
      </c>
      <c r="I51" s="15" t="s">
        <v>23</v>
      </c>
      <c r="J51" s="15">
        <v>25</v>
      </c>
    </row>
    <row r="52" spans="6:10">
      <c r="F52" s="41" t="s">
        <v>43</v>
      </c>
      <c r="G52" s="41"/>
      <c r="H52" s="41">
        <v>11</v>
      </c>
      <c r="I52" s="15" t="s">
        <v>31</v>
      </c>
      <c r="J52" s="15">
        <f>SUM(J50:J51)</f>
        <v>49</v>
      </c>
    </row>
    <row r="53" spans="6:10">
      <c r="F53" s="15"/>
      <c r="G53" s="15"/>
      <c r="H53" s="15"/>
      <c r="I53" s="40" t="s">
        <v>27</v>
      </c>
      <c r="J53" s="40"/>
    </row>
    <row r="54" spans="6:10">
      <c r="F54" s="41" t="s">
        <v>29</v>
      </c>
      <c r="G54" s="41" t="s">
        <v>37</v>
      </c>
      <c r="H54" s="41">
        <v>20</v>
      </c>
      <c r="I54" s="15" t="s">
        <v>30</v>
      </c>
      <c r="J54" s="15">
        <v>5</v>
      </c>
    </row>
    <row r="55" spans="6:10">
      <c r="F55" s="41"/>
      <c r="G55" s="41" t="s">
        <v>38</v>
      </c>
      <c r="H55" s="41">
        <v>0</v>
      </c>
      <c r="I55" s="15" t="s">
        <v>39</v>
      </c>
      <c r="J55" s="15">
        <v>20</v>
      </c>
    </row>
    <row r="56" spans="6:10">
      <c r="F56" s="41"/>
      <c r="G56" s="41" t="s">
        <v>40</v>
      </c>
      <c r="H56" s="41">
        <f>H55+H54</f>
        <v>20</v>
      </c>
      <c r="I56" s="15" t="s">
        <v>33</v>
      </c>
      <c r="J56" s="15">
        <v>18</v>
      </c>
    </row>
    <row r="57" spans="6:10">
      <c r="F57" s="15" t="s">
        <v>44</v>
      </c>
      <c r="G57" s="15"/>
      <c r="H57" s="15">
        <v>2</v>
      </c>
      <c r="I57" s="15" t="s">
        <v>45</v>
      </c>
      <c r="J57" s="15">
        <f>SUM(J54:J56)</f>
        <v>43</v>
      </c>
    </row>
    <row r="58" spans="6:10">
      <c r="F58" s="30" t="s">
        <v>35</v>
      </c>
      <c r="G58" s="30"/>
      <c r="H58" s="30">
        <f>H51+H56+H52+H57</f>
        <v>92</v>
      </c>
      <c r="I58" s="30" t="s">
        <v>36</v>
      </c>
      <c r="J58" s="30">
        <f>J57+J52</f>
        <v>92</v>
      </c>
    </row>
    <row r="60" spans="6:10">
      <c r="F60" s="42" t="s">
        <v>47</v>
      </c>
      <c r="G60" s="42"/>
      <c r="H60" s="42"/>
      <c r="I60" s="42"/>
      <c r="J60" s="42"/>
    </row>
    <row r="61" spans="6:10">
      <c r="F61" s="40" t="s">
        <v>19</v>
      </c>
      <c r="G61" s="40"/>
      <c r="H61" s="40"/>
      <c r="I61" s="40" t="s">
        <v>20</v>
      </c>
      <c r="J61" s="40"/>
    </row>
    <row r="62" spans="6:10">
      <c r="F62" s="15"/>
      <c r="G62" s="15"/>
      <c r="H62" s="15"/>
      <c r="I62" s="15" t="s">
        <v>24</v>
      </c>
      <c r="J62" s="15">
        <v>24</v>
      </c>
    </row>
    <row r="63" spans="6:10">
      <c r="F63" s="41" t="s">
        <v>22</v>
      </c>
      <c r="G63" s="41"/>
      <c r="H63" s="41">
        <v>59</v>
      </c>
      <c r="I63" s="15" t="s">
        <v>23</v>
      </c>
      <c r="J63" s="15">
        <v>25</v>
      </c>
    </row>
    <row r="64" spans="6:10">
      <c r="F64" s="41" t="s">
        <v>43</v>
      </c>
      <c r="G64" s="41"/>
      <c r="H64" s="41">
        <v>11</v>
      </c>
      <c r="I64" s="15" t="s">
        <v>31</v>
      </c>
      <c r="J64" s="15">
        <f>SUM(J62:J63)</f>
        <v>49</v>
      </c>
    </row>
    <row r="65" spans="6:10">
      <c r="F65" s="15"/>
      <c r="G65" s="15"/>
      <c r="H65" s="15"/>
      <c r="I65" s="40" t="s">
        <v>27</v>
      </c>
      <c r="J65" s="40"/>
    </row>
    <row r="66" spans="6:10">
      <c r="F66" s="41" t="s">
        <v>29</v>
      </c>
      <c r="G66" s="41" t="s">
        <v>37</v>
      </c>
      <c r="H66" s="41">
        <v>10</v>
      </c>
      <c r="I66" s="15" t="s">
        <v>30</v>
      </c>
      <c r="J66" s="15">
        <v>5</v>
      </c>
    </row>
    <row r="67" spans="6:14">
      <c r="F67" s="41"/>
      <c r="G67" s="41" t="s">
        <v>38</v>
      </c>
      <c r="H67" s="41">
        <v>0</v>
      </c>
      <c r="I67" s="15" t="s">
        <v>39</v>
      </c>
      <c r="J67" s="15">
        <v>20</v>
      </c>
      <c r="L67" s="42" t="s">
        <v>48</v>
      </c>
      <c r="M67" s="42"/>
      <c r="N67" s="42"/>
    </row>
    <row r="68" spans="6:14">
      <c r="F68" s="41"/>
      <c r="G68" s="41" t="s">
        <v>40</v>
      </c>
      <c r="H68" s="41">
        <f>H67+H66</f>
        <v>10</v>
      </c>
      <c r="I68" s="15" t="s">
        <v>33</v>
      </c>
      <c r="J68" s="15">
        <v>8</v>
      </c>
      <c r="L68" s="37" t="s">
        <v>0</v>
      </c>
      <c r="M68" s="37" t="s">
        <v>1</v>
      </c>
      <c r="N68" s="37" t="s">
        <v>2</v>
      </c>
    </row>
    <row r="69" spans="6:14">
      <c r="F69" s="15" t="s">
        <v>44</v>
      </c>
      <c r="G69" s="15"/>
      <c r="H69" s="15">
        <v>2</v>
      </c>
      <c r="I69" s="15" t="s">
        <v>45</v>
      </c>
      <c r="J69" s="15">
        <f>SUM(J66:J68)</f>
        <v>33</v>
      </c>
      <c r="L69" s="15" t="s">
        <v>4</v>
      </c>
      <c r="M69" s="15"/>
      <c r="N69" s="15">
        <v>50</v>
      </c>
    </row>
    <row r="70" spans="6:14">
      <c r="F70" s="30" t="s">
        <v>35</v>
      </c>
      <c r="G70" s="30"/>
      <c r="H70" s="30">
        <f>H63+H68+H64+H69</f>
        <v>82</v>
      </c>
      <c r="I70" s="30" t="s">
        <v>36</v>
      </c>
      <c r="J70" s="30">
        <f>J69+J64</f>
        <v>82</v>
      </c>
      <c r="L70" s="15" t="s">
        <v>5</v>
      </c>
      <c r="M70" s="15">
        <v>10</v>
      </c>
      <c r="N70" s="15"/>
    </row>
    <row r="71" spans="12:14">
      <c r="L71" s="15" t="s">
        <v>6</v>
      </c>
      <c r="M71" s="15"/>
      <c r="N71" s="15"/>
    </row>
    <row r="72" spans="12:14">
      <c r="L72" s="15"/>
      <c r="M72" s="15">
        <v>0</v>
      </c>
      <c r="N72" s="15"/>
    </row>
    <row r="73" spans="12:14">
      <c r="L73" s="15" t="s">
        <v>49</v>
      </c>
      <c r="M73" s="15">
        <v>20</v>
      </c>
      <c r="N73" s="15"/>
    </row>
    <row r="74" spans="6:14">
      <c r="F74" s="42" t="s">
        <v>50</v>
      </c>
      <c r="G74" s="42"/>
      <c r="H74" s="42"/>
      <c r="I74" s="42"/>
      <c r="J74" s="42"/>
      <c r="L74" s="15" t="s">
        <v>9</v>
      </c>
      <c r="M74" s="15"/>
      <c r="N74" s="15">
        <f>M73+M70</f>
        <v>30</v>
      </c>
    </row>
    <row r="75" spans="6:14">
      <c r="F75" s="40" t="s">
        <v>19</v>
      </c>
      <c r="G75" s="40"/>
      <c r="H75" s="40"/>
      <c r="I75" s="40" t="s">
        <v>20</v>
      </c>
      <c r="J75" s="40"/>
      <c r="L75" s="15" t="s">
        <v>10</v>
      </c>
      <c r="M75" s="15"/>
      <c r="N75" s="15">
        <f>M70</f>
        <v>10</v>
      </c>
    </row>
    <row r="76" spans="6:14">
      <c r="F76" s="15"/>
      <c r="G76" s="15"/>
      <c r="H76" s="15"/>
      <c r="I76" s="15" t="s">
        <v>24</v>
      </c>
      <c r="J76" s="15">
        <v>24</v>
      </c>
      <c r="L76" s="15" t="s">
        <v>11</v>
      </c>
      <c r="M76" s="15"/>
      <c r="N76" s="15">
        <f>N74-N75</f>
        <v>20</v>
      </c>
    </row>
    <row r="77" spans="6:14">
      <c r="F77" s="41" t="s">
        <v>22</v>
      </c>
      <c r="G77" s="41"/>
      <c r="H77" s="41">
        <v>59</v>
      </c>
      <c r="I77" s="15" t="s">
        <v>23</v>
      </c>
      <c r="J77" s="15">
        <v>25</v>
      </c>
      <c r="L77" s="30" t="s">
        <v>12</v>
      </c>
      <c r="M77" s="30"/>
      <c r="N77" s="30">
        <f>N69-N76</f>
        <v>30</v>
      </c>
    </row>
    <row r="78" spans="6:14">
      <c r="F78" s="41" t="s">
        <v>43</v>
      </c>
      <c r="G78" s="41"/>
      <c r="H78" s="41">
        <v>11</v>
      </c>
      <c r="I78" s="15" t="s">
        <v>31</v>
      </c>
      <c r="J78" s="15">
        <f>SUM(J76:J77)</f>
        <v>49</v>
      </c>
      <c r="L78" s="15" t="s">
        <v>13</v>
      </c>
      <c r="M78" s="15"/>
      <c r="N78" s="15"/>
    </row>
    <row r="79" spans="6:14">
      <c r="F79" s="15"/>
      <c r="G79" s="15"/>
      <c r="H79" s="15"/>
      <c r="I79" s="40" t="s">
        <v>27</v>
      </c>
      <c r="J79" s="40"/>
      <c r="L79" s="15" t="s">
        <v>51</v>
      </c>
      <c r="M79" s="15"/>
      <c r="N79" s="15">
        <v>2</v>
      </c>
    </row>
    <row r="80" spans="6:14">
      <c r="F80" s="41" t="s">
        <v>29</v>
      </c>
      <c r="G80" s="41" t="s">
        <v>37</v>
      </c>
      <c r="H80" s="41">
        <v>10</v>
      </c>
      <c r="I80" s="15" t="s">
        <v>30</v>
      </c>
      <c r="J80" s="15">
        <v>5</v>
      </c>
      <c r="L80" s="15" t="s">
        <v>52</v>
      </c>
      <c r="M80" s="15"/>
      <c r="N80" s="15">
        <v>1</v>
      </c>
    </row>
    <row r="81" spans="6:14">
      <c r="F81" s="41"/>
      <c r="G81" s="41" t="s">
        <v>38</v>
      </c>
      <c r="H81" s="41">
        <v>0</v>
      </c>
      <c r="I81" s="15" t="s">
        <v>39</v>
      </c>
      <c r="J81" s="15">
        <v>28</v>
      </c>
      <c r="L81" s="15" t="s">
        <v>53</v>
      </c>
      <c r="M81" s="15"/>
      <c r="N81" s="15">
        <v>2</v>
      </c>
    </row>
    <row r="82" spans="6:14">
      <c r="F82" s="41"/>
      <c r="G82" s="41" t="s">
        <v>40</v>
      </c>
      <c r="H82" s="41">
        <f>H81+H80</f>
        <v>10</v>
      </c>
      <c r="I82" s="15" t="s">
        <v>33</v>
      </c>
      <c r="J82" s="15">
        <v>0</v>
      </c>
      <c r="L82" s="2" t="s">
        <v>54</v>
      </c>
      <c r="N82" s="2">
        <v>1</v>
      </c>
    </row>
    <row r="83" spans="6:14">
      <c r="F83" s="15" t="s">
        <v>44</v>
      </c>
      <c r="G83" s="15"/>
      <c r="H83" s="15">
        <v>2</v>
      </c>
      <c r="I83" s="15" t="s">
        <v>45</v>
      </c>
      <c r="J83" s="15">
        <f>SUM(J80:J82)</f>
        <v>33</v>
      </c>
      <c r="L83" s="30" t="s">
        <v>17</v>
      </c>
      <c r="M83" s="30"/>
      <c r="N83" s="30">
        <f>SUM(N79:N82)</f>
        <v>6</v>
      </c>
    </row>
    <row r="84" spans="6:14">
      <c r="F84" s="30" t="s">
        <v>35</v>
      </c>
      <c r="G84" s="30"/>
      <c r="H84" s="30">
        <f>H77+H82+H78+H83</f>
        <v>82</v>
      </c>
      <c r="I84" s="30" t="s">
        <v>36</v>
      </c>
      <c r="J84" s="30">
        <f>J83+J78</f>
        <v>82</v>
      </c>
      <c r="L84" s="30" t="s">
        <v>18</v>
      </c>
      <c r="M84" s="30"/>
      <c r="N84" s="30">
        <f>N77-N83</f>
        <v>24</v>
      </c>
    </row>
    <row r="86" spans="6:10">
      <c r="F86" s="42" t="s">
        <v>55</v>
      </c>
      <c r="G86" s="42"/>
      <c r="H86" s="42"/>
      <c r="I86" s="42"/>
      <c r="J86" s="42"/>
    </row>
    <row r="87" spans="6:14">
      <c r="F87" s="40" t="s">
        <v>19</v>
      </c>
      <c r="G87" s="40"/>
      <c r="H87" s="40"/>
      <c r="I87" s="40" t="s">
        <v>20</v>
      </c>
      <c r="J87" s="40"/>
      <c r="L87" s="43" t="s">
        <v>56</v>
      </c>
      <c r="M87" s="44"/>
      <c r="N87" s="45"/>
    </row>
    <row r="88" spans="6:14">
      <c r="F88" s="15"/>
      <c r="G88" s="15"/>
      <c r="H88" s="15"/>
      <c r="I88" s="15" t="s">
        <v>24</v>
      </c>
      <c r="J88" s="15">
        <v>23</v>
      </c>
      <c r="L88" s="15" t="s">
        <v>57</v>
      </c>
      <c r="M88" s="46">
        <f>5+40</f>
        <v>45</v>
      </c>
      <c r="N88" s="15"/>
    </row>
    <row r="89" spans="6:14">
      <c r="F89" s="41" t="s">
        <v>22</v>
      </c>
      <c r="G89" s="41"/>
      <c r="H89" s="41">
        <v>41</v>
      </c>
      <c r="I89" s="15" t="s">
        <v>23</v>
      </c>
      <c r="J89" s="15">
        <v>0</v>
      </c>
      <c r="L89" s="41" t="s">
        <v>58</v>
      </c>
      <c r="M89" s="47">
        <f>-20-4</f>
        <v>-24</v>
      </c>
      <c r="N89" s="41"/>
    </row>
    <row r="90" spans="6:14">
      <c r="F90" s="41" t="s">
        <v>43</v>
      </c>
      <c r="G90" s="41"/>
      <c r="H90" s="41">
        <v>16</v>
      </c>
      <c r="I90" s="15" t="s">
        <v>31</v>
      </c>
      <c r="J90" s="15">
        <f>SUM(J88:J89)</f>
        <v>23</v>
      </c>
      <c r="L90" s="41" t="s">
        <v>59</v>
      </c>
      <c r="M90" s="47">
        <v>-10</v>
      </c>
      <c r="N90" s="41"/>
    </row>
    <row r="91" spans="6:14">
      <c r="F91" s="15"/>
      <c r="G91" s="15"/>
      <c r="H91" s="15"/>
      <c r="I91" s="40" t="s">
        <v>27</v>
      </c>
      <c r="J91" s="40"/>
      <c r="L91" s="15" t="s">
        <v>60</v>
      </c>
      <c r="M91" s="46">
        <f>-2-2</f>
        <v>-4</v>
      </c>
      <c r="N91" s="15"/>
    </row>
    <row r="92" spans="6:14">
      <c r="F92" s="41" t="s">
        <v>29</v>
      </c>
      <c r="G92" s="41" t="s">
        <v>37</v>
      </c>
      <c r="H92" s="41">
        <v>10</v>
      </c>
      <c r="I92" s="15" t="s">
        <v>30</v>
      </c>
      <c r="J92" s="15">
        <v>5</v>
      </c>
      <c r="L92" s="41" t="s">
        <v>61</v>
      </c>
      <c r="M92" s="41"/>
      <c r="N92" s="46">
        <v>-25</v>
      </c>
    </row>
    <row r="93" spans="6:14">
      <c r="F93" s="41"/>
      <c r="G93" s="41" t="s">
        <v>38</v>
      </c>
      <c r="H93" s="41">
        <v>0</v>
      </c>
      <c r="I93" s="15" t="s">
        <v>39</v>
      </c>
      <c r="J93" s="15">
        <v>28</v>
      </c>
      <c r="L93" s="41" t="s">
        <v>62</v>
      </c>
      <c r="M93" s="41"/>
      <c r="N93" s="46">
        <f>SUM(M88:M91)</f>
        <v>7</v>
      </c>
    </row>
    <row r="94" spans="6:14">
      <c r="F94" s="41"/>
      <c r="G94" s="41" t="s">
        <v>40</v>
      </c>
      <c r="H94" s="41">
        <f>H93+H92</f>
        <v>10</v>
      </c>
      <c r="I94" s="15" t="s">
        <v>33</v>
      </c>
      <c r="J94" s="15">
        <v>24</v>
      </c>
      <c r="L94" s="41" t="s">
        <v>63</v>
      </c>
      <c r="M94" s="41"/>
      <c r="N94" s="46">
        <v>59</v>
      </c>
    </row>
    <row r="95" spans="6:14">
      <c r="F95" s="41" t="s">
        <v>44</v>
      </c>
      <c r="G95" s="41"/>
      <c r="H95" s="41">
        <v>2</v>
      </c>
      <c r="I95" s="15"/>
      <c r="J95" s="15"/>
      <c r="L95" s="15" t="s">
        <v>64</v>
      </c>
      <c r="M95" s="15"/>
      <c r="N95" s="46">
        <f>N94+N93+N92</f>
        <v>41</v>
      </c>
    </row>
    <row r="96" spans="6:10">
      <c r="F96" s="15" t="s">
        <v>65</v>
      </c>
      <c r="G96" s="15"/>
      <c r="H96" s="15">
        <v>11</v>
      </c>
      <c r="I96" s="15" t="s">
        <v>45</v>
      </c>
      <c r="J96" s="15">
        <f>SUM(J92:J94)</f>
        <v>57</v>
      </c>
    </row>
    <row r="97" spans="6:10">
      <c r="F97" s="30" t="s">
        <v>35</v>
      </c>
      <c r="G97" s="30"/>
      <c r="H97" s="30">
        <f>H89+H94+H90+H96+H95</f>
        <v>80</v>
      </c>
      <c r="I97" s="30" t="s">
        <v>36</v>
      </c>
      <c r="J97" s="30">
        <f>J96+J90</f>
        <v>80</v>
      </c>
    </row>
    <row r="102" spans="6:10">
      <c r="F102" s="42" t="s">
        <v>66</v>
      </c>
      <c r="G102" s="42"/>
      <c r="H102" s="42"/>
      <c r="I102" s="42"/>
      <c r="J102" s="42"/>
    </row>
    <row r="103" spans="6:14">
      <c r="F103" s="40" t="s">
        <v>19</v>
      </c>
      <c r="G103" s="40"/>
      <c r="H103" s="40"/>
      <c r="I103" s="40" t="s">
        <v>20</v>
      </c>
      <c r="J103" s="40"/>
      <c r="L103" s="43" t="s">
        <v>67</v>
      </c>
      <c r="M103" s="44"/>
      <c r="N103" s="45"/>
    </row>
    <row r="104" spans="6:14">
      <c r="F104" s="15"/>
      <c r="G104" s="15"/>
      <c r="H104" s="15"/>
      <c r="I104" s="15" t="s">
        <v>24</v>
      </c>
      <c r="J104" s="15">
        <v>23</v>
      </c>
      <c r="L104" s="15" t="s">
        <v>57</v>
      </c>
      <c r="M104" s="46">
        <v>50</v>
      </c>
      <c r="N104" s="15"/>
    </row>
    <row r="105" spans="6:14">
      <c r="F105" s="41" t="s">
        <v>22</v>
      </c>
      <c r="G105" s="41"/>
      <c r="H105" s="41">
        <v>41</v>
      </c>
      <c r="I105" s="15" t="s">
        <v>23</v>
      </c>
      <c r="J105" s="15">
        <v>0</v>
      </c>
      <c r="L105" s="41" t="s">
        <v>58</v>
      </c>
      <c r="M105" s="47">
        <v>-21</v>
      </c>
      <c r="N105" s="41"/>
    </row>
    <row r="106" spans="6:14">
      <c r="F106" s="41" t="s">
        <v>43</v>
      </c>
      <c r="G106" s="41"/>
      <c r="H106" s="41">
        <v>16</v>
      </c>
      <c r="I106" s="15" t="s">
        <v>31</v>
      </c>
      <c r="J106" s="15">
        <f>SUM(J104:J105)</f>
        <v>23</v>
      </c>
      <c r="L106" s="41" t="s">
        <v>59</v>
      </c>
      <c r="M106" s="47">
        <v>-20</v>
      </c>
      <c r="N106" s="41"/>
    </row>
    <row r="107" spans="6:14">
      <c r="F107" s="15"/>
      <c r="G107" s="15"/>
      <c r="H107" s="15"/>
      <c r="I107" s="40" t="s">
        <v>27</v>
      </c>
      <c r="J107" s="40"/>
      <c r="L107" s="15" t="s">
        <v>60</v>
      </c>
      <c r="M107" s="46">
        <v>-4</v>
      </c>
      <c r="N107" s="15"/>
    </row>
    <row r="108" spans="6:14">
      <c r="F108" s="41" t="s">
        <v>29</v>
      </c>
      <c r="G108" s="41" t="s">
        <v>37</v>
      </c>
      <c r="H108" s="41">
        <v>10</v>
      </c>
      <c r="I108" s="15" t="s">
        <v>30</v>
      </c>
      <c r="J108" s="15">
        <v>5</v>
      </c>
      <c r="L108" s="41" t="s">
        <v>61</v>
      </c>
      <c r="M108" s="41"/>
      <c r="N108" s="46">
        <v>0</v>
      </c>
    </row>
    <row r="109" spans="6:14">
      <c r="F109" s="41"/>
      <c r="G109" s="41" t="s">
        <v>38</v>
      </c>
      <c r="H109" s="41">
        <v>0</v>
      </c>
      <c r="I109" s="15" t="s">
        <v>39</v>
      </c>
      <c r="J109" s="15">
        <v>52</v>
      </c>
      <c r="L109" s="41" t="s">
        <v>62</v>
      </c>
      <c r="M109" s="41"/>
      <c r="N109" s="46">
        <f>SUM(M104:M107)</f>
        <v>5</v>
      </c>
    </row>
    <row r="110" spans="6:14">
      <c r="F110" s="41"/>
      <c r="G110" s="41" t="s">
        <v>40</v>
      </c>
      <c r="H110" s="41">
        <f>H109+H108</f>
        <v>10</v>
      </c>
      <c r="I110" s="15" t="s">
        <v>33</v>
      </c>
      <c r="J110" s="15">
        <v>0</v>
      </c>
      <c r="L110" s="41" t="s">
        <v>63</v>
      </c>
      <c r="M110" s="41"/>
      <c r="N110" s="46">
        <v>41</v>
      </c>
    </row>
    <row r="111" spans="6:14">
      <c r="F111" s="41" t="s">
        <v>44</v>
      </c>
      <c r="G111" s="41"/>
      <c r="H111" s="41">
        <v>2</v>
      </c>
      <c r="I111" s="15"/>
      <c r="J111" s="15"/>
      <c r="L111" s="15" t="s">
        <v>64</v>
      </c>
      <c r="M111" s="15"/>
      <c r="N111" s="46">
        <f>N110+N109+N108</f>
        <v>46</v>
      </c>
    </row>
    <row r="112" spans="6:10">
      <c r="F112" s="15" t="s">
        <v>65</v>
      </c>
      <c r="G112" s="15"/>
      <c r="H112" s="15">
        <v>11</v>
      </c>
      <c r="I112" s="15" t="s">
        <v>45</v>
      </c>
      <c r="J112" s="15">
        <f>SUM(J108:J110)</f>
        <v>57</v>
      </c>
    </row>
    <row r="113" spans="6:14">
      <c r="F113" s="30" t="s">
        <v>35</v>
      </c>
      <c r="G113" s="30"/>
      <c r="H113" s="30">
        <f>H105+H110+H106+H112+H111</f>
        <v>80</v>
      </c>
      <c r="I113" s="30" t="s">
        <v>36</v>
      </c>
      <c r="J113" s="30">
        <f>J112+J106</f>
        <v>80</v>
      </c>
      <c r="L113" s="42" t="s">
        <v>48</v>
      </c>
      <c r="M113" s="42"/>
      <c r="N113" s="42"/>
    </row>
    <row r="114" spans="12:14">
      <c r="L114" s="37" t="s">
        <v>0</v>
      </c>
      <c r="M114" s="37" t="s">
        <v>1</v>
      </c>
      <c r="N114" s="37" t="s">
        <v>2</v>
      </c>
    </row>
    <row r="115" spans="12:14">
      <c r="L115" s="15" t="s">
        <v>4</v>
      </c>
      <c r="M115" s="15"/>
      <c r="N115" s="15">
        <v>50</v>
      </c>
    </row>
    <row r="116" spans="12:14">
      <c r="L116" s="15" t="s">
        <v>5</v>
      </c>
      <c r="M116" s="15">
        <v>10</v>
      </c>
      <c r="N116" s="15"/>
    </row>
    <row r="117" spans="6:14">
      <c r="F117" s="42" t="s">
        <v>68</v>
      </c>
      <c r="G117" s="42"/>
      <c r="H117" s="42"/>
      <c r="I117" s="42"/>
      <c r="J117" s="42"/>
      <c r="L117" s="15" t="s">
        <v>6</v>
      </c>
      <c r="M117" s="15"/>
      <c r="N117" s="15"/>
    </row>
    <row r="118" spans="6:14">
      <c r="F118" s="40" t="s">
        <v>19</v>
      </c>
      <c r="G118" s="40"/>
      <c r="H118" s="40"/>
      <c r="I118" s="40" t="s">
        <v>20</v>
      </c>
      <c r="J118" s="40"/>
      <c r="L118" s="15"/>
      <c r="M118" s="15">
        <v>0</v>
      </c>
      <c r="N118" s="15"/>
    </row>
    <row r="119" spans="6:14">
      <c r="F119" s="15"/>
      <c r="G119" s="15"/>
      <c r="H119" s="15"/>
      <c r="I119" s="15" t="s">
        <v>24</v>
      </c>
      <c r="J119" s="15">
        <v>32</v>
      </c>
      <c r="L119" s="15" t="s">
        <v>49</v>
      </c>
      <c r="M119" s="15">
        <v>30</v>
      </c>
      <c r="N119" s="15"/>
    </row>
    <row r="120" spans="6:14">
      <c r="F120" s="41" t="s">
        <v>22</v>
      </c>
      <c r="G120" s="41"/>
      <c r="H120" s="41">
        <f>N111</f>
        <v>46</v>
      </c>
      <c r="I120" s="15" t="s">
        <v>23</v>
      </c>
      <c r="J120" s="15">
        <v>0</v>
      </c>
      <c r="L120" s="15" t="s">
        <v>9</v>
      </c>
      <c r="M120" s="15"/>
      <c r="N120" s="15">
        <f>M119+M116</f>
        <v>40</v>
      </c>
    </row>
    <row r="121" spans="6:14">
      <c r="F121" s="41" t="s">
        <v>43</v>
      </c>
      <c r="G121" s="41"/>
      <c r="H121" s="41">
        <v>16</v>
      </c>
      <c r="I121" s="2" t="s">
        <v>69</v>
      </c>
      <c r="J121" s="2">
        <v>3</v>
      </c>
      <c r="L121" s="15" t="s">
        <v>10</v>
      </c>
      <c r="M121" s="15"/>
      <c r="N121" s="15">
        <f>M116</f>
        <v>10</v>
      </c>
    </row>
    <row r="122" spans="6:14">
      <c r="F122" s="15"/>
      <c r="G122" s="15"/>
      <c r="H122" s="15"/>
      <c r="I122" s="15" t="s">
        <v>31</v>
      </c>
      <c r="J122" s="15">
        <f>SUM(J119:J121)</f>
        <v>35</v>
      </c>
      <c r="L122" s="15" t="s">
        <v>11</v>
      </c>
      <c r="M122" s="15"/>
      <c r="N122" s="15">
        <f>N120-N121</f>
        <v>30</v>
      </c>
    </row>
    <row r="123" spans="6:14">
      <c r="F123" s="41" t="s">
        <v>29</v>
      </c>
      <c r="G123" s="41" t="s">
        <v>37</v>
      </c>
      <c r="H123" s="41">
        <v>10</v>
      </c>
      <c r="I123" s="40" t="s">
        <v>27</v>
      </c>
      <c r="J123" s="40"/>
      <c r="L123" s="30" t="s">
        <v>12</v>
      </c>
      <c r="M123" s="30"/>
      <c r="N123" s="30">
        <f>N115-N122</f>
        <v>20</v>
      </c>
    </row>
    <row r="124" spans="6:14">
      <c r="F124" s="41"/>
      <c r="G124" s="41" t="s">
        <v>38</v>
      </c>
      <c r="H124" s="41">
        <v>0</v>
      </c>
      <c r="I124" s="15" t="s">
        <v>30</v>
      </c>
      <c r="J124" s="15">
        <v>5</v>
      </c>
      <c r="L124" s="15" t="s">
        <v>13</v>
      </c>
      <c r="M124" s="15"/>
      <c r="N124" s="15"/>
    </row>
    <row r="125" spans="6:14">
      <c r="F125" s="41"/>
      <c r="G125" s="41" t="s">
        <v>40</v>
      </c>
      <c r="H125" s="41">
        <f>H124+H123</f>
        <v>10</v>
      </c>
      <c r="I125" s="15" t="s">
        <v>39</v>
      </c>
      <c r="J125" s="15">
        <v>52</v>
      </c>
      <c r="L125" s="15" t="s">
        <v>70</v>
      </c>
      <c r="M125" s="15"/>
      <c r="N125" s="15">
        <v>4</v>
      </c>
    </row>
    <row r="126" spans="6:14">
      <c r="F126" s="41" t="s">
        <v>44</v>
      </c>
      <c r="G126" s="41"/>
      <c r="H126" s="41">
        <v>2</v>
      </c>
      <c r="I126" s="15" t="s">
        <v>33</v>
      </c>
      <c r="J126" s="15">
        <f>N130</f>
        <v>9</v>
      </c>
      <c r="L126" s="15" t="s">
        <v>71</v>
      </c>
      <c r="M126" s="15"/>
      <c r="N126" s="15">
        <v>4</v>
      </c>
    </row>
    <row r="127" spans="6:14">
      <c r="F127" s="15" t="s">
        <v>72</v>
      </c>
      <c r="G127" s="15"/>
      <c r="H127" s="15">
        <v>11</v>
      </c>
      <c r="I127" s="15"/>
      <c r="J127" s="15"/>
      <c r="L127" s="15" t="s">
        <v>17</v>
      </c>
      <c r="M127" s="15"/>
      <c r="N127" s="15">
        <f>N126+N125</f>
        <v>8</v>
      </c>
    </row>
    <row r="128" spans="6:14">
      <c r="F128" s="15" t="s">
        <v>73</v>
      </c>
      <c r="G128" s="15"/>
      <c r="H128" s="15">
        <f>20-N126</f>
        <v>16</v>
      </c>
      <c r="I128" s="15" t="s">
        <v>45</v>
      </c>
      <c r="J128" s="15">
        <f>SUM(J124:J126)</f>
        <v>66</v>
      </c>
      <c r="L128" s="30" t="s">
        <v>74</v>
      </c>
      <c r="M128" s="30"/>
      <c r="N128" s="30">
        <f>N123-N127</f>
        <v>12</v>
      </c>
    </row>
    <row r="129" spans="6:14">
      <c r="F129" s="30" t="s">
        <v>35</v>
      </c>
      <c r="G129" s="30"/>
      <c r="H129" s="30">
        <f>H120+H125+H121+H128+H126+H127</f>
        <v>101</v>
      </c>
      <c r="I129" s="30" t="s">
        <v>36</v>
      </c>
      <c r="J129" s="30">
        <f>J128+J122</f>
        <v>101</v>
      </c>
      <c r="L129" s="39" t="s">
        <v>75</v>
      </c>
      <c r="M129" s="39"/>
      <c r="N129" s="39">
        <v>3</v>
      </c>
    </row>
    <row r="130" spans="12:14">
      <c r="L130" s="30" t="s">
        <v>18</v>
      </c>
      <c r="M130" s="30"/>
      <c r="N130" s="30">
        <f>N128-N129</f>
        <v>9</v>
      </c>
    </row>
    <row r="131" spans="5:10">
      <c r="E131" s="43" t="s">
        <v>19</v>
      </c>
      <c r="F131" s="44"/>
      <c r="G131" s="45"/>
      <c r="H131" s="43" t="s">
        <v>20</v>
      </c>
      <c r="I131" s="44"/>
      <c r="J131" s="45"/>
    </row>
    <row r="132" spans="5:10">
      <c r="E132" s="15" t="s">
        <v>22</v>
      </c>
      <c r="F132" s="15"/>
      <c r="G132" s="15">
        <v>46</v>
      </c>
      <c r="H132" s="41" t="s">
        <v>24</v>
      </c>
      <c r="I132" s="41"/>
      <c r="J132" s="15">
        <v>32</v>
      </c>
    </row>
    <row r="133" spans="5:10">
      <c r="E133" s="15" t="s">
        <v>43</v>
      </c>
      <c r="F133" s="15"/>
      <c r="G133" s="15">
        <v>16</v>
      </c>
      <c r="H133" s="15" t="s">
        <v>23</v>
      </c>
      <c r="I133" s="15"/>
      <c r="J133" s="15">
        <v>0</v>
      </c>
    </row>
    <row r="134" spans="5:10">
      <c r="E134" s="15" t="s">
        <v>29</v>
      </c>
      <c r="F134" s="15"/>
      <c r="G134" s="15">
        <v>10</v>
      </c>
      <c r="H134" s="15" t="s">
        <v>69</v>
      </c>
      <c r="I134" s="15"/>
      <c r="J134" s="15">
        <v>3</v>
      </c>
    </row>
    <row r="135" spans="5:10">
      <c r="E135" s="15" t="s">
        <v>44</v>
      </c>
      <c r="F135" s="15"/>
      <c r="G135" s="15">
        <v>2</v>
      </c>
      <c r="H135" s="30" t="s">
        <v>31</v>
      </c>
      <c r="I135" s="30"/>
      <c r="J135" s="30">
        <f>J132+J134</f>
        <v>35</v>
      </c>
    </row>
    <row r="136" spans="5:10">
      <c r="E136" s="15"/>
      <c r="F136" s="15"/>
      <c r="G136" s="15"/>
      <c r="H136" s="48" t="s">
        <v>27</v>
      </c>
      <c r="I136" s="50"/>
      <c r="J136" s="51"/>
    </row>
    <row r="137" spans="5:10">
      <c r="E137" s="30" t="s">
        <v>76</v>
      </c>
      <c r="F137" s="30"/>
      <c r="G137" s="30">
        <f>SUM(G132:G135)</f>
        <v>74</v>
      </c>
      <c r="H137" s="15" t="s">
        <v>30</v>
      </c>
      <c r="I137" s="15"/>
      <c r="J137" s="15">
        <v>5</v>
      </c>
    </row>
    <row r="138" spans="5:10">
      <c r="E138" s="15" t="s">
        <v>65</v>
      </c>
      <c r="F138" s="15"/>
      <c r="G138" s="15">
        <v>32</v>
      </c>
      <c r="H138" s="15" t="s">
        <v>39</v>
      </c>
      <c r="I138" s="15"/>
      <c r="J138" s="15">
        <v>52</v>
      </c>
    </row>
    <row r="139" spans="5:10">
      <c r="E139" s="15" t="s">
        <v>77</v>
      </c>
      <c r="F139" s="15"/>
      <c r="G139" s="15">
        <v>5</v>
      </c>
      <c r="H139" s="15" t="s">
        <v>33</v>
      </c>
      <c r="I139" s="15"/>
      <c r="J139" s="15">
        <f>N130</f>
        <v>9</v>
      </c>
    </row>
    <row r="140" spans="5:10">
      <c r="E140" s="30" t="s">
        <v>78</v>
      </c>
      <c r="F140" s="30"/>
      <c r="G140" s="30">
        <f>G138-G139</f>
        <v>27</v>
      </c>
      <c r="H140" s="30" t="s">
        <v>79</v>
      </c>
      <c r="I140" s="30"/>
      <c r="J140" s="30">
        <f>SUM(J137:J139)</f>
        <v>66</v>
      </c>
    </row>
    <row r="141" spans="5:10">
      <c r="E141" s="29" t="s">
        <v>35</v>
      </c>
      <c r="F141" s="29"/>
      <c r="G141" s="29">
        <f>G140+G137</f>
        <v>101</v>
      </c>
      <c r="H141" s="29" t="s">
        <v>80</v>
      </c>
      <c r="I141" s="29"/>
      <c r="J141" s="29">
        <f>J140+J135</f>
        <v>101</v>
      </c>
    </row>
    <row r="145" spans="6:14">
      <c r="F145" s="16" t="s">
        <v>81</v>
      </c>
      <c r="G145" s="16"/>
      <c r="H145" s="16"/>
      <c r="I145" s="16"/>
      <c r="J145" s="16"/>
      <c r="L145" s="43" t="s">
        <v>67</v>
      </c>
      <c r="M145" s="44"/>
      <c r="N145" s="45"/>
    </row>
    <row r="146" spans="6:14">
      <c r="F146" s="49" t="s">
        <v>19</v>
      </c>
      <c r="G146" s="49"/>
      <c r="H146" s="49"/>
      <c r="I146" s="49" t="s">
        <v>20</v>
      </c>
      <c r="J146" s="49"/>
      <c r="L146" s="15" t="s">
        <v>57</v>
      </c>
      <c r="M146" s="46">
        <v>50</v>
      </c>
      <c r="N146" s="15"/>
    </row>
    <row r="147" spans="6:14">
      <c r="F147" s="15"/>
      <c r="G147" s="15"/>
      <c r="H147" s="15"/>
      <c r="I147" s="15" t="s">
        <v>24</v>
      </c>
      <c r="J147" s="15">
        <v>32</v>
      </c>
      <c r="L147" s="41" t="s">
        <v>58</v>
      </c>
      <c r="M147" s="47">
        <v>-21</v>
      </c>
      <c r="N147" s="41"/>
    </row>
    <row r="148" spans="6:14">
      <c r="F148" s="15" t="s">
        <v>22</v>
      </c>
      <c r="G148" s="15"/>
      <c r="H148" s="15">
        <v>46</v>
      </c>
      <c r="I148" s="15" t="s">
        <v>23</v>
      </c>
      <c r="J148" s="15">
        <v>0</v>
      </c>
      <c r="L148" s="41" t="s">
        <v>59</v>
      </c>
      <c r="M148" s="47">
        <v>-20</v>
      </c>
      <c r="N148" s="41"/>
    </row>
    <row r="149" spans="6:14">
      <c r="F149" s="15" t="s">
        <v>43</v>
      </c>
      <c r="G149" s="15"/>
      <c r="H149" s="15">
        <v>16</v>
      </c>
      <c r="I149" s="15" t="s">
        <v>69</v>
      </c>
      <c r="J149" s="15">
        <v>14</v>
      </c>
      <c r="L149" s="15" t="s">
        <v>60</v>
      </c>
      <c r="M149" s="46">
        <v>-4</v>
      </c>
      <c r="N149" s="15"/>
    </row>
    <row r="150" spans="6:14">
      <c r="F150" s="15"/>
      <c r="G150" s="15"/>
      <c r="H150" s="15"/>
      <c r="I150" s="30" t="s">
        <v>31</v>
      </c>
      <c r="J150" s="30">
        <f>J149+J148+J147</f>
        <v>46</v>
      </c>
      <c r="L150" s="41" t="s">
        <v>61</v>
      </c>
      <c r="M150" s="41"/>
      <c r="N150" s="46">
        <v>0</v>
      </c>
    </row>
    <row r="151" spans="6:14">
      <c r="F151" s="15" t="s">
        <v>29</v>
      </c>
      <c r="G151" s="15" t="s">
        <v>37</v>
      </c>
      <c r="H151" s="15">
        <v>10</v>
      </c>
      <c r="I151" s="22" t="s">
        <v>27</v>
      </c>
      <c r="J151" s="22"/>
      <c r="L151" s="41" t="s">
        <v>62</v>
      </c>
      <c r="M151" s="41"/>
      <c r="N151" s="46">
        <f>SUM(M146:M149)</f>
        <v>5</v>
      </c>
    </row>
    <row r="152" spans="6:14">
      <c r="F152" s="15"/>
      <c r="G152" s="15" t="s">
        <v>38</v>
      </c>
      <c r="H152" s="15">
        <v>0</v>
      </c>
      <c r="I152" s="15" t="s">
        <v>30</v>
      </c>
      <c r="J152" s="15">
        <v>5</v>
      </c>
      <c r="L152" s="41" t="s">
        <v>63</v>
      </c>
      <c r="M152" s="41"/>
      <c r="N152" s="46">
        <v>41</v>
      </c>
    </row>
    <row r="153" spans="6:14">
      <c r="F153" s="15"/>
      <c r="G153" s="15" t="s">
        <v>40</v>
      </c>
      <c r="H153" s="15">
        <v>10</v>
      </c>
      <c r="I153" s="15" t="s">
        <v>39</v>
      </c>
      <c r="J153" s="15">
        <v>40</v>
      </c>
      <c r="L153" s="15" t="s">
        <v>64</v>
      </c>
      <c r="M153" s="15"/>
      <c r="N153" s="46">
        <f>N152+N151+N150</f>
        <v>46</v>
      </c>
    </row>
    <row r="154" spans="6:10">
      <c r="F154" s="15" t="s">
        <v>44</v>
      </c>
      <c r="G154" s="15"/>
      <c r="H154" s="15">
        <v>2</v>
      </c>
      <c r="I154" s="15" t="s">
        <v>33</v>
      </c>
      <c r="J154" s="15">
        <v>0</v>
      </c>
    </row>
    <row r="155" spans="6:14">
      <c r="F155" s="15" t="s">
        <v>72</v>
      </c>
      <c r="G155" s="15"/>
      <c r="H155" s="15">
        <v>11</v>
      </c>
      <c r="I155" s="15"/>
      <c r="J155" s="15"/>
      <c r="L155" s="42" t="s">
        <v>48</v>
      </c>
      <c r="M155" s="42"/>
      <c r="N155" s="42"/>
    </row>
    <row r="156" spans="6:14">
      <c r="F156" s="15" t="s">
        <v>73</v>
      </c>
      <c r="G156" s="15"/>
      <c r="H156" s="15">
        <v>16</v>
      </c>
      <c r="I156" s="30" t="s">
        <v>45</v>
      </c>
      <c r="J156" s="30">
        <f>SUM(J152:J155)</f>
        <v>45</v>
      </c>
      <c r="L156" s="37" t="s">
        <v>0</v>
      </c>
      <c r="M156" s="37" t="s">
        <v>1</v>
      </c>
      <c r="N156" s="37" t="s">
        <v>2</v>
      </c>
    </row>
    <row r="157" spans="6:14">
      <c r="F157" s="29" t="s">
        <v>35</v>
      </c>
      <c r="G157" s="29"/>
      <c r="H157" s="29">
        <f>H156+H155+H154+H153+H149+H148</f>
        <v>101</v>
      </c>
      <c r="I157" s="29" t="s">
        <v>36</v>
      </c>
      <c r="J157" s="29">
        <f>J156+J150</f>
        <v>91</v>
      </c>
      <c r="L157" s="15" t="s">
        <v>4</v>
      </c>
      <c r="M157" s="15"/>
      <c r="N157" s="15">
        <v>0</v>
      </c>
    </row>
    <row r="158" spans="12:14">
      <c r="L158" s="15" t="s">
        <v>5</v>
      </c>
      <c r="M158" s="15">
        <v>10</v>
      </c>
      <c r="N158" s="15"/>
    </row>
    <row r="159" spans="1:14">
      <c r="A159" s="2" t="s">
        <v>82</v>
      </c>
      <c r="L159" s="15" t="s">
        <v>6</v>
      </c>
      <c r="M159" s="15"/>
      <c r="N159" s="15"/>
    </row>
    <row r="160" spans="1:14">
      <c r="A160" s="2" t="s">
        <v>74</v>
      </c>
      <c r="B160" s="2" t="s">
        <v>83</v>
      </c>
      <c r="F160" s="16" t="s">
        <v>84</v>
      </c>
      <c r="G160" s="16"/>
      <c r="H160" s="16"/>
      <c r="I160" s="16"/>
      <c r="J160" s="16"/>
      <c r="L160" s="15" t="s">
        <v>85</v>
      </c>
      <c r="M160" s="15">
        <v>32</v>
      </c>
      <c r="N160" s="15"/>
    </row>
    <row r="161" spans="1:14">
      <c r="A161" s="2">
        <v>64</v>
      </c>
      <c r="B161" s="2">
        <v>16</v>
      </c>
      <c r="F161" s="49" t="s">
        <v>19</v>
      </c>
      <c r="G161" s="49"/>
      <c r="H161" s="49"/>
      <c r="I161" s="49" t="s">
        <v>20</v>
      </c>
      <c r="J161" s="49"/>
      <c r="L161" s="15" t="s">
        <v>49</v>
      </c>
      <c r="M161" s="15">
        <v>0</v>
      </c>
      <c r="N161" s="15"/>
    </row>
    <row r="162" spans="1:14">
      <c r="A162" s="2" t="s">
        <v>86</v>
      </c>
      <c r="F162" s="15"/>
      <c r="G162" s="15"/>
      <c r="H162" s="15"/>
      <c r="I162" s="15" t="s">
        <v>24</v>
      </c>
      <c r="J162" s="15">
        <v>0</v>
      </c>
      <c r="L162" s="15" t="s">
        <v>9</v>
      </c>
      <c r="M162" s="15"/>
      <c r="N162" s="15">
        <f>M161+M158</f>
        <v>10</v>
      </c>
    </row>
    <row r="163" spans="1:14">
      <c r="A163" s="2" t="s">
        <v>74</v>
      </c>
      <c r="B163" s="2" t="s">
        <v>83</v>
      </c>
      <c r="F163" s="15" t="s">
        <v>22</v>
      </c>
      <c r="G163" s="15"/>
      <c r="H163" s="15">
        <v>18</v>
      </c>
      <c r="I163" s="15" t="s">
        <v>23</v>
      </c>
      <c r="J163" s="15">
        <v>0</v>
      </c>
      <c r="L163" s="15" t="s">
        <v>10</v>
      </c>
      <c r="M163" s="15"/>
      <c r="N163" s="15">
        <v>0</v>
      </c>
    </row>
    <row r="164" spans="1:14">
      <c r="A164" s="2">
        <v>54</v>
      </c>
      <c r="B164" s="2">
        <v>13.5</v>
      </c>
      <c r="F164" s="15" t="s">
        <v>43</v>
      </c>
      <c r="G164" s="15"/>
      <c r="H164" s="15">
        <v>0</v>
      </c>
      <c r="I164" s="15" t="s">
        <v>69</v>
      </c>
      <c r="J164" s="15">
        <v>0</v>
      </c>
      <c r="L164" s="15" t="s">
        <v>11</v>
      </c>
      <c r="M164" s="15"/>
      <c r="N164" s="15">
        <f>N162-N163</f>
        <v>10</v>
      </c>
    </row>
    <row r="165" spans="2:14">
      <c r="B165" s="2">
        <f>A164-B164</f>
        <v>40.5</v>
      </c>
      <c r="F165" s="15"/>
      <c r="G165" s="15"/>
      <c r="H165" s="15"/>
      <c r="I165" s="30" t="s">
        <v>31</v>
      </c>
      <c r="J165" s="30">
        <f>SUM(J162:J164)</f>
        <v>0</v>
      </c>
      <c r="L165" s="30" t="s">
        <v>12</v>
      </c>
      <c r="M165" s="30"/>
      <c r="N165" s="30">
        <f>N157-N164</f>
        <v>-10</v>
      </c>
    </row>
    <row r="166" spans="6:14">
      <c r="F166" s="15" t="s">
        <v>29</v>
      </c>
      <c r="G166" s="15" t="s">
        <v>37</v>
      </c>
      <c r="H166" s="15">
        <v>0</v>
      </c>
      <c r="I166" s="22" t="s">
        <v>27</v>
      </c>
      <c r="J166" s="22"/>
      <c r="L166" s="15" t="s">
        <v>13</v>
      </c>
      <c r="M166" s="15"/>
      <c r="N166" s="15"/>
    </row>
    <row r="167" spans="6:14">
      <c r="F167" s="15"/>
      <c r="G167" s="15" t="s">
        <v>38</v>
      </c>
      <c r="H167" s="15">
        <v>0</v>
      </c>
      <c r="I167" s="15" t="s">
        <v>30</v>
      </c>
      <c r="J167" s="15">
        <v>5</v>
      </c>
      <c r="L167" s="15" t="s">
        <v>70</v>
      </c>
      <c r="M167" s="15"/>
      <c r="N167" s="15">
        <v>0</v>
      </c>
    </row>
    <row r="168" spans="6:14">
      <c r="F168" s="15"/>
      <c r="G168" s="15" t="s">
        <v>40</v>
      </c>
      <c r="H168" s="15">
        <f>SUM(H166:H167)</f>
        <v>0</v>
      </c>
      <c r="I168" s="15" t="s">
        <v>39</v>
      </c>
      <c r="J168" s="15">
        <v>40</v>
      </c>
      <c r="L168" s="15" t="s">
        <v>71</v>
      </c>
      <c r="M168" s="15"/>
      <c r="N168" s="15">
        <v>0</v>
      </c>
    </row>
    <row r="169" spans="6:14">
      <c r="F169" s="15" t="s">
        <v>44</v>
      </c>
      <c r="G169" s="15"/>
      <c r="H169" s="15">
        <v>0</v>
      </c>
      <c r="I169" s="15" t="s">
        <v>33</v>
      </c>
      <c r="J169" s="15">
        <v>0</v>
      </c>
      <c r="L169" s="15" t="s">
        <v>17</v>
      </c>
      <c r="M169" s="15"/>
      <c r="N169" s="15">
        <v>0</v>
      </c>
    </row>
    <row r="170" spans="6:14">
      <c r="F170" s="15" t="s">
        <v>72</v>
      </c>
      <c r="G170" s="15"/>
      <c r="H170" s="15">
        <v>11</v>
      </c>
      <c r="I170" s="15"/>
      <c r="J170" s="15"/>
      <c r="L170" s="30" t="s">
        <v>74</v>
      </c>
      <c r="M170" s="30"/>
      <c r="N170" s="30">
        <f>N165-N169</f>
        <v>-10</v>
      </c>
    </row>
    <row r="171" spans="6:14">
      <c r="F171" s="15" t="s">
        <v>73</v>
      </c>
      <c r="G171" s="15"/>
      <c r="H171" s="15">
        <v>16</v>
      </c>
      <c r="I171" s="30" t="s">
        <v>45</v>
      </c>
      <c r="J171" s="30">
        <f>SUM(J167:J170)</f>
        <v>45</v>
      </c>
      <c r="L171" s="39" t="s">
        <v>75</v>
      </c>
      <c r="M171" s="39"/>
      <c r="N171" s="39">
        <v>14</v>
      </c>
    </row>
    <row r="172" spans="6:14">
      <c r="F172" s="29" t="s">
        <v>35</v>
      </c>
      <c r="G172" s="29"/>
      <c r="H172" s="29">
        <f>H171+H170+H169+H168+H164+H163</f>
        <v>45</v>
      </c>
      <c r="I172" s="29" t="s">
        <v>36</v>
      </c>
      <c r="J172" s="29">
        <f>J171+J165</f>
        <v>45</v>
      </c>
      <c r="L172" s="30" t="s">
        <v>18</v>
      </c>
      <c r="M172" s="30"/>
      <c r="N172" s="30">
        <f>N170-N171</f>
        <v>-24</v>
      </c>
    </row>
  </sheetData>
  <mergeCells count="51">
    <mergeCell ref="L1:N1"/>
    <mergeCell ref="A19:B19"/>
    <mergeCell ref="C19:D19"/>
    <mergeCell ref="F19:H19"/>
    <mergeCell ref="I19:J19"/>
    <mergeCell ref="L19:N19"/>
    <mergeCell ref="C21:D21"/>
    <mergeCell ref="I23:J23"/>
    <mergeCell ref="F35:J35"/>
    <mergeCell ref="F36:H36"/>
    <mergeCell ref="I36:J36"/>
    <mergeCell ref="I40:J40"/>
    <mergeCell ref="F48:J48"/>
    <mergeCell ref="F49:H49"/>
    <mergeCell ref="I49:J49"/>
    <mergeCell ref="I53:J53"/>
    <mergeCell ref="F60:J60"/>
    <mergeCell ref="F61:H61"/>
    <mergeCell ref="I61:J61"/>
    <mergeCell ref="I65:J65"/>
    <mergeCell ref="L67:N67"/>
    <mergeCell ref="F74:J74"/>
    <mergeCell ref="F75:H75"/>
    <mergeCell ref="I75:J75"/>
    <mergeCell ref="I79:J79"/>
    <mergeCell ref="F86:J86"/>
    <mergeCell ref="F87:H87"/>
    <mergeCell ref="I87:J87"/>
    <mergeCell ref="L87:N87"/>
    <mergeCell ref="I91:J91"/>
    <mergeCell ref="F102:J102"/>
    <mergeCell ref="F103:H103"/>
    <mergeCell ref="I103:J103"/>
    <mergeCell ref="L103:N103"/>
    <mergeCell ref="I107:J107"/>
    <mergeCell ref="L113:N113"/>
    <mergeCell ref="F117:J117"/>
    <mergeCell ref="F118:H118"/>
    <mergeCell ref="I118:J118"/>
    <mergeCell ref="I123:J123"/>
    <mergeCell ref="E131:G131"/>
    <mergeCell ref="H131:J131"/>
    <mergeCell ref="H136:J136"/>
    <mergeCell ref="F145:J145"/>
    <mergeCell ref="L145:N145"/>
    <mergeCell ref="F146:H146"/>
    <mergeCell ref="I146:J146"/>
    <mergeCell ref="L155:N155"/>
    <mergeCell ref="F160:J160"/>
    <mergeCell ref="F161:H161"/>
    <mergeCell ref="I161:J16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7"/>
  <sheetViews>
    <sheetView workbookViewId="0">
      <selection activeCell="B62" sqref="B62"/>
    </sheetView>
  </sheetViews>
  <sheetFormatPr defaultColWidth="9" defaultRowHeight="13.5"/>
  <cols>
    <col min="2" max="2" width="15.25" customWidth="1"/>
  </cols>
  <sheetData>
    <row r="2" spans="6:8">
      <c r="F2">
        <v>1</v>
      </c>
      <c r="G2">
        <v>2</v>
      </c>
      <c r="H2">
        <v>3</v>
      </c>
    </row>
    <row r="3" ht="15" spans="2:4">
      <c r="B3" s="37" t="s">
        <v>0</v>
      </c>
      <c r="C3" s="37" t="s">
        <v>1</v>
      </c>
      <c r="D3" s="37" t="s">
        <v>2</v>
      </c>
    </row>
    <row r="4" ht="16.5" spans="2:10">
      <c r="B4" s="15" t="s">
        <v>4</v>
      </c>
      <c r="C4" s="15"/>
      <c r="D4" s="15">
        <f>SUM(F4:J4)</f>
        <v>187</v>
      </c>
      <c r="F4">
        <v>25</v>
      </c>
      <c r="G4">
        <v>32</v>
      </c>
      <c r="H4">
        <v>30</v>
      </c>
      <c r="I4">
        <v>50</v>
      </c>
      <c r="J4">
        <v>50</v>
      </c>
    </row>
    <row r="5" ht="16.5" spans="2:4">
      <c r="B5" s="15" t="s">
        <v>87</v>
      </c>
      <c r="C5" s="15">
        <v>0</v>
      </c>
      <c r="D5" s="15"/>
    </row>
    <row r="6" ht="16.5" spans="2:10">
      <c r="B6" s="15" t="s">
        <v>6</v>
      </c>
      <c r="C6" s="15">
        <f>SUM(F6:J6)</f>
        <v>106</v>
      </c>
      <c r="D6" s="15"/>
      <c r="F6">
        <v>12</v>
      </c>
      <c r="G6" s="38">
        <f>4+20</f>
        <v>24</v>
      </c>
      <c r="H6">
        <v>20</v>
      </c>
      <c r="I6">
        <v>20</v>
      </c>
      <c r="J6">
        <v>30</v>
      </c>
    </row>
    <row r="7" ht="16.5" spans="2:7">
      <c r="B7" s="15" t="s">
        <v>88</v>
      </c>
      <c r="C7" s="15">
        <f>G7</f>
        <v>1</v>
      </c>
      <c r="D7" s="15"/>
      <c r="G7">
        <v>1</v>
      </c>
    </row>
    <row r="8" ht="16.5" spans="2:7">
      <c r="B8" s="15" t="s">
        <v>89</v>
      </c>
      <c r="C8" s="15">
        <f>C7+C6</f>
        <v>107</v>
      </c>
      <c r="D8" s="15"/>
      <c r="G8">
        <v>0</v>
      </c>
    </row>
    <row r="9" ht="16.5" spans="2:7">
      <c r="B9" s="15" t="s">
        <v>10</v>
      </c>
      <c r="C9" s="15"/>
      <c r="D9" s="15">
        <v>0</v>
      </c>
      <c r="F9">
        <v>0</v>
      </c>
      <c r="G9">
        <v>0</v>
      </c>
    </row>
    <row r="10" ht="16.5" spans="2:7">
      <c r="B10" s="15" t="s">
        <v>11</v>
      </c>
      <c r="C10" s="15"/>
      <c r="D10" s="15">
        <f>C8-D9</f>
        <v>107</v>
      </c>
      <c r="F10">
        <v>0</v>
      </c>
      <c r="G10">
        <v>0</v>
      </c>
    </row>
    <row r="11" ht="16.5" spans="2:4">
      <c r="B11" s="30" t="s">
        <v>12</v>
      </c>
      <c r="C11" s="30"/>
      <c r="D11" s="30">
        <f>D4-D10</f>
        <v>80</v>
      </c>
    </row>
    <row r="12" ht="16.5" spans="2:4">
      <c r="B12" s="15" t="s">
        <v>13</v>
      </c>
      <c r="C12" s="15"/>
      <c r="D12" s="15"/>
    </row>
    <row r="13" ht="16.5" spans="2:6">
      <c r="B13" s="15" t="s">
        <v>90</v>
      </c>
      <c r="C13" s="15"/>
      <c r="D13" s="15">
        <v>2</v>
      </c>
      <c r="F13">
        <v>2</v>
      </c>
    </row>
    <row r="14" ht="16.5" spans="2:6">
      <c r="B14" s="15" t="s">
        <v>16</v>
      </c>
      <c r="C14" s="15"/>
      <c r="D14" s="15">
        <v>1</v>
      </c>
      <c r="F14">
        <v>1</v>
      </c>
    </row>
    <row r="15" ht="16.5" spans="2:6">
      <c r="B15" s="15" t="s">
        <v>15</v>
      </c>
      <c r="C15" s="15"/>
      <c r="D15" s="15">
        <v>2</v>
      </c>
      <c r="F15">
        <v>2</v>
      </c>
    </row>
    <row r="16" ht="16.5" spans="2:7">
      <c r="B16" s="15" t="s">
        <v>91</v>
      </c>
      <c r="C16" s="15"/>
      <c r="D16" s="15">
        <f t="shared" ref="D16:D18" si="0">G16</f>
        <v>4</v>
      </c>
      <c r="G16">
        <v>4</v>
      </c>
    </row>
    <row r="17" ht="16.5" spans="2:7">
      <c r="B17" s="15" t="s">
        <v>92</v>
      </c>
      <c r="C17" s="15"/>
      <c r="D17" s="15">
        <f t="shared" si="0"/>
        <v>4</v>
      </c>
      <c r="G17">
        <v>4</v>
      </c>
    </row>
    <row r="18" ht="16.5" spans="2:7">
      <c r="B18" s="15" t="s">
        <v>93</v>
      </c>
      <c r="C18" s="15"/>
      <c r="D18" s="15">
        <f t="shared" si="0"/>
        <v>1</v>
      </c>
      <c r="G18">
        <v>1</v>
      </c>
    </row>
    <row r="19" ht="16.5" spans="2:8">
      <c r="B19" s="15" t="s">
        <v>94</v>
      </c>
      <c r="C19" s="15"/>
      <c r="D19" s="15">
        <f t="shared" ref="D19:D21" si="1">H19</f>
        <v>2</v>
      </c>
      <c r="H19">
        <v>2</v>
      </c>
    </row>
    <row r="20" ht="16.5" spans="2:8">
      <c r="B20" s="15" t="s">
        <v>95</v>
      </c>
      <c r="C20" s="15"/>
      <c r="D20" s="15">
        <f t="shared" si="1"/>
        <v>1</v>
      </c>
      <c r="H20">
        <v>1</v>
      </c>
    </row>
    <row r="21" ht="16.5" spans="2:8">
      <c r="B21" s="15" t="s">
        <v>96</v>
      </c>
      <c r="C21" s="15"/>
      <c r="D21" s="15">
        <v>5</v>
      </c>
      <c r="H21">
        <v>1</v>
      </c>
    </row>
    <row r="22" ht="16.5" spans="2:4">
      <c r="B22" s="15" t="s">
        <v>70</v>
      </c>
      <c r="C22" s="15"/>
      <c r="D22" s="15">
        <v>4</v>
      </c>
    </row>
    <row r="23" ht="16.5" spans="2:4">
      <c r="B23" s="15"/>
      <c r="C23" s="15"/>
      <c r="D23" s="15"/>
    </row>
    <row r="24" ht="16.5" spans="2:4">
      <c r="B24" s="15" t="s">
        <v>17</v>
      </c>
      <c r="C24" s="15"/>
      <c r="D24" s="15">
        <f>SUM(D13:D23)</f>
        <v>26</v>
      </c>
    </row>
    <row r="25" ht="16.5" spans="2:4">
      <c r="B25" s="30" t="s">
        <v>74</v>
      </c>
      <c r="C25" s="30"/>
      <c r="D25" s="30">
        <f>D11-D24</f>
        <v>54</v>
      </c>
    </row>
    <row r="26" ht="16.5" spans="2:4">
      <c r="B26" s="39" t="s">
        <v>75</v>
      </c>
      <c r="C26" s="39"/>
      <c r="D26" s="39">
        <v>14</v>
      </c>
    </row>
    <row r="27" ht="16.5" spans="2:4">
      <c r="B27" s="30" t="s">
        <v>18</v>
      </c>
      <c r="C27" s="30"/>
      <c r="D27" s="30">
        <f>D25-D26</f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52"/>
  <sheetViews>
    <sheetView topLeftCell="D1" workbookViewId="0">
      <selection activeCell="J37" sqref="J37:K39"/>
    </sheetView>
  </sheetViews>
  <sheetFormatPr defaultColWidth="9" defaultRowHeight="16.5"/>
  <cols>
    <col min="1" max="1" width="7" style="2" customWidth="1"/>
    <col min="2" max="2" width="9" style="2"/>
    <col min="3" max="3" width="24.625" style="2" customWidth="1"/>
    <col min="4" max="4" width="7.25" style="32" customWidth="1"/>
    <col min="5" max="5" width="9" style="2"/>
    <col min="6" max="6" width="27.5" style="2" customWidth="1"/>
    <col min="7" max="7" width="9" style="2"/>
    <col min="8" max="8" width="11.5" style="2"/>
    <col min="9" max="9" width="9" style="2"/>
    <col min="10" max="10" width="46.375" style="2" customWidth="1"/>
    <col min="11" max="12" width="18.875" style="2" customWidth="1"/>
    <col min="13" max="13" width="14.125" style="2"/>
    <col min="14" max="16384" width="9" style="2"/>
  </cols>
  <sheetData>
    <row r="4" spans="3:12">
      <c r="C4" s="22" t="s">
        <v>97</v>
      </c>
      <c r="F4" s="22" t="s">
        <v>98</v>
      </c>
      <c r="J4" s="15" t="s">
        <v>99</v>
      </c>
      <c r="K4" s="26">
        <v>31070596222.23</v>
      </c>
      <c r="L4" s="26">
        <v>26455335152.99</v>
      </c>
    </row>
    <row r="5" spans="3:12">
      <c r="C5" s="25" t="s">
        <v>100</v>
      </c>
      <c r="F5" s="15" t="s">
        <v>101</v>
      </c>
      <c r="J5" s="15" t="s">
        <v>102</v>
      </c>
      <c r="K5" s="26">
        <v>30921801316.6</v>
      </c>
      <c r="L5" s="26">
        <v>26455335152.99</v>
      </c>
    </row>
    <row r="6" spans="3:12">
      <c r="C6" s="15" t="s">
        <v>103</v>
      </c>
      <c r="F6" s="15" t="s">
        <v>104</v>
      </c>
      <c r="J6" s="15" t="s">
        <v>105</v>
      </c>
      <c r="K6" s="26">
        <v>148673987.03</v>
      </c>
      <c r="L6" s="15"/>
    </row>
    <row r="7" spans="3:12">
      <c r="C7" s="28" t="s">
        <v>106</v>
      </c>
      <c r="F7" s="15" t="s">
        <v>107</v>
      </c>
      <c r="J7" s="15" t="s">
        <v>108</v>
      </c>
      <c r="K7" s="15"/>
      <c r="L7" s="15"/>
    </row>
    <row r="8" spans="3:12">
      <c r="C8" s="28" t="s">
        <v>109</v>
      </c>
      <c r="F8" s="15" t="s">
        <v>110</v>
      </c>
      <c r="J8" s="15" t="s">
        <v>111</v>
      </c>
      <c r="K8" s="26">
        <v>120918.6</v>
      </c>
      <c r="L8" s="15"/>
    </row>
    <row r="9" spans="3:12">
      <c r="C9" s="25" t="s">
        <v>112</v>
      </c>
      <c r="F9" s="15" t="s">
        <v>113</v>
      </c>
      <c r="J9" s="15" t="s">
        <v>114</v>
      </c>
      <c r="K9" s="26">
        <v>9282061270.23</v>
      </c>
      <c r="L9" s="26">
        <v>7627698585.34</v>
      </c>
    </row>
    <row r="10" spans="3:12">
      <c r="C10" s="25" t="s">
        <v>115</v>
      </c>
      <c r="F10" s="15" t="s">
        <v>116</v>
      </c>
      <c r="J10" s="15" t="s">
        <v>117</v>
      </c>
      <c r="K10" s="26">
        <v>2193920307.99</v>
      </c>
      <c r="L10" s="26">
        <v>2044306468.76</v>
      </c>
    </row>
    <row r="11" spans="3:12">
      <c r="C11" s="25" t="s">
        <v>118</v>
      </c>
      <c r="F11" s="15" t="s">
        <v>85</v>
      </c>
      <c r="J11" s="15" t="s">
        <v>119</v>
      </c>
      <c r="K11" s="26">
        <v>35507483.16</v>
      </c>
      <c r="L11" s="15"/>
    </row>
    <row r="12" spans="3:12">
      <c r="C12" s="25" t="s">
        <v>120</v>
      </c>
      <c r="F12" s="15" t="s">
        <v>121</v>
      </c>
      <c r="J12" s="15" t="s">
        <v>122</v>
      </c>
      <c r="K12" s="26">
        <v>90547.86</v>
      </c>
      <c r="L12" s="15"/>
    </row>
    <row r="13" spans="3:12">
      <c r="C13" s="25" t="s">
        <v>123</v>
      </c>
      <c r="D13" s="33"/>
      <c r="F13" s="15" t="s">
        <v>124</v>
      </c>
      <c r="J13" s="15" t="s">
        <v>125</v>
      </c>
      <c r="K13" s="15"/>
      <c r="L13" s="15"/>
    </row>
    <row r="14" spans="3:12">
      <c r="C14" s="25" t="s">
        <v>126</v>
      </c>
      <c r="F14" s="15" t="s">
        <v>127</v>
      </c>
      <c r="J14" s="15" t="s">
        <v>128</v>
      </c>
      <c r="K14" s="15"/>
      <c r="L14" s="15"/>
    </row>
    <row r="15" spans="3:12">
      <c r="C15" s="25" t="s">
        <v>129</v>
      </c>
      <c r="F15" s="15" t="s">
        <v>130</v>
      </c>
      <c r="J15" s="15" t="s">
        <v>131</v>
      </c>
      <c r="K15" s="15"/>
      <c r="L15" s="15"/>
    </row>
    <row r="16" spans="3:12">
      <c r="C16" s="25" t="s">
        <v>132</v>
      </c>
      <c r="F16" s="15" t="s">
        <v>133</v>
      </c>
      <c r="J16" s="15" t="s">
        <v>134</v>
      </c>
      <c r="K16" s="15"/>
      <c r="L16" s="15"/>
    </row>
    <row r="17" spans="3:12">
      <c r="C17" s="25" t="s">
        <v>135</v>
      </c>
      <c r="F17" s="15" t="s">
        <v>136</v>
      </c>
      <c r="J17" s="15" t="s">
        <v>137</v>
      </c>
      <c r="K17" s="15"/>
      <c r="L17" s="15"/>
    </row>
    <row r="18" spans="3:12">
      <c r="C18" s="28" t="s">
        <v>138</v>
      </c>
      <c r="F18" s="15" t="s">
        <v>139</v>
      </c>
      <c r="J18" s="15" t="s">
        <v>140</v>
      </c>
      <c r="K18" s="26">
        <v>2790747889.49</v>
      </c>
      <c r="L18" s="26">
        <v>2572644755.42</v>
      </c>
    </row>
    <row r="19" spans="3:12">
      <c r="C19" s="25" t="s">
        <v>141</v>
      </c>
      <c r="F19" s="15" t="s">
        <v>142</v>
      </c>
      <c r="J19" s="15" t="s">
        <v>143</v>
      </c>
      <c r="K19" s="26">
        <v>1858132722.71</v>
      </c>
      <c r="L19" s="26">
        <v>1224553444.02</v>
      </c>
    </row>
    <row r="20" spans="3:12">
      <c r="C20" s="34" t="s">
        <v>144</v>
      </c>
      <c r="F20" s="35" t="s">
        <v>145</v>
      </c>
      <c r="J20" s="15" t="s">
        <v>146</v>
      </c>
      <c r="K20" s="26">
        <v>2834740716</v>
      </c>
      <c r="L20" s="26">
        <v>2204190581.13</v>
      </c>
    </row>
    <row r="21" spans="3:12">
      <c r="C21" s="15" t="s">
        <v>147</v>
      </c>
      <c r="F21" s="35" t="s">
        <v>148</v>
      </c>
      <c r="J21" s="15" t="s">
        <v>149</v>
      </c>
      <c r="K21" s="26">
        <v>-429074364.68</v>
      </c>
      <c r="L21" s="26">
        <v>-420975922.49</v>
      </c>
    </row>
    <row r="22" spans="3:12">
      <c r="C22" s="15" t="s">
        <v>150</v>
      </c>
      <c r="F22" s="35" t="s">
        <v>151</v>
      </c>
      <c r="J22" s="15" t="s">
        <v>152</v>
      </c>
      <c r="K22" s="26">
        <v>-2004032.3</v>
      </c>
      <c r="L22" s="26">
        <v>2979258.5</v>
      </c>
    </row>
    <row r="23" spans="3:12">
      <c r="C23" s="29" t="s">
        <v>153</v>
      </c>
      <c r="F23" s="15" t="s">
        <v>154</v>
      </c>
      <c r="I23" s="31" t="s">
        <v>155</v>
      </c>
      <c r="J23" s="24" t="s">
        <v>156</v>
      </c>
      <c r="K23" s="15"/>
      <c r="L23" s="15"/>
    </row>
    <row r="24" spans="1:12">
      <c r="A24" s="24" t="s">
        <v>157</v>
      </c>
      <c r="C24" s="22" t="s">
        <v>158</v>
      </c>
      <c r="F24" s="15" t="s">
        <v>159</v>
      </c>
      <c r="I24" s="31"/>
      <c r="J24" s="24" t="s">
        <v>160</v>
      </c>
      <c r="K24" s="26">
        <v>3010000</v>
      </c>
      <c r="L24" s="26">
        <v>3103250</v>
      </c>
    </row>
    <row r="25" spans="1:12">
      <c r="A25" s="25" t="s">
        <v>161</v>
      </c>
      <c r="C25" s="15" t="s">
        <v>162</v>
      </c>
      <c r="F25" s="15" t="s">
        <v>163</v>
      </c>
      <c r="I25" s="31"/>
      <c r="J25" s="24" t="s">
        <v>164</v>
      </c>
      <c r="K25" s="15"/>
      <c r="L25" s="15"/>
    </row>
    <row r="26" spans="1:12">
      <c r="A26" s="28" t="s">
        <v>165</v>
      </c>
      <c r="C26" s="28" t="s">
        <v>166</v>
      </c>
      <c r="F26" s="15" t="s">
        <v>167</v>
      </c>
      <c r="I26" s="31"/>
      <c r="J26" s="24" t="s">
        <v>168</v>
      </c>
      <c r="K26" s="15"/>
      <c r="L26" s="15"/>
    </row>
    <row r="27" spans="3:12">
      <c r="C27" s="28" t="s">
        <v>169</v>
      </c>
      <c r="F27" s="15" t="s">
        <v>170</v>
      </c>
      <c r="J27" s="15" t="s">
        <v>171</v>
      </c>
      <c r="K27" s="26">
        <v>21791544952</v>
      </c>
      <c r="L27" s="26">
        <v>18830739817.65</v>
      </c>
    </row>
    <row r="28" spans="3:12">
      <c r="C28" s="25" t="s">
        <v>172</v>
      </c>
      <c r="F28" s="15" t="s">
        <v>173</v>
      </c>
      <c r="J28" s="15" t="s">
        <v>174</v>
      </c>
      <c r="K28" s="26">
        <v>32763249.14</v>
      </c>
      <c r="L28" s="26">
        <v>6756532.19</v>
      </c>
    </row>
    <row r="29" spans="3:12">
      <c r="C29" s="28" t="s">
        <v>175</v>
      </c>
      <c r="F29" s="29" t="s">
        <v>176</v>
      </c>
      <c r="J29" s="15" t="s">
        <v>177</v>
      </c>
      <c r="K29" s="26">
        <v>391947775.17</v>
      </c>
      <c r="L29" s="26">
        <v>137005880.68</v>
      </c>
    </row>
    <row r="30" spans="3:12">
      <c r="C30" s="28" t="s">
        <v>178</v>
      </c>
      <c r="F30" s="22" t="s">
        <v>179</v>
      </c>
      <c r="J30" s="15" t="s">
        <v>180</v>
      </c>
      <c r="K30" s="26">
        <v>8997287.17</v>
      </c>
      <c r="L30" s="26">
        <v>165718.82</v>
      </c>
    </row>
    <row r="31" spans="3:12">
      <c r="C31" s="24" t="s">
        <v>181</v>
      </c>
      <c r="F31" s="15" t="s">
        <v>182</v>
      </c>
      <c r="J31" s="15" t="s">
        <v>183</v>
      </c>
      <c r="K31" s="26">
        <v>21432360425.97</v>
      </c>
      <c r="L31" s="26">
        <v>18700490469.16</v>
      </c>
    </row>
    <row r="32" spans="3:12">
      <c r="C32" s="24" t="s">
        <v>184</v>
      </c>
      <c r="F32" s="15" t="s">
        <v>185</v>
      </c>
      <c r="J32" s="15" t="s">
        <v>186</v>
      </c>
      <c r="K32" s="26">
        <v>5467460544.92</v>
      </c>
      <c r="L32" s="26">
        <v>4692039766.99</v>
      </c>
    </row>
    <row r="33" spans="3:12">
      <c r="C33" s="24" t="s">
        <v>187</v>
      </c>
      <c r="F33" s="15" t="s">
        <v>188</v>
      </c>
      <c r="J33" s="15" t="s">
        <v>189</v>
      </c>
      <c r="K33" s="26">
        <v>15964899881.05</v>
      </c>
      <c r="L33" s="26">
        <v>14008450702.17</v>
      </c>
    </row>
    <row r="34" spans="3:12">
      <c r="C34" s="24" t="s">
        <v>190</v>
      </c>
      <c r="F34" s="15" t="s">
        <v>191</v>
      </c>
      <c r="J34" s="15" t="s">
        <v>192</v>
      </c>
      <c r="K34" s="26">
        <v>15136639784.35</v>
      </c>
      <c r="L34" s="26">
        <v>13308079612.88</v>
      </c>
    </row>
    <row r="35" spans="3:12">
      <c r="C35" s="36" t="s">
        <v>193</v>
      </c>
      <c r="F35" s="15" t="s">
        <v>194</v>
      </c>
      <c r="J35" s="15" t="s">
        <v>195</v>
      </c>
      <c r="K35" s="26">
        <v>828260096.7</v>
      </c>
      <c r="L35" s="26">
        <v>700371089.29</v>
      </c>
    </row>
    <row r="36" spans="3:12">
      <c r="C36" s="24" t="s">
        <v>196</v>
      </c>
      <c r="F36" s="15" t="s">
        <v>197</v>
      </c>
      <c r="J36" s="15" t="s">
        <v>198</v>
      </c>
      <c r="K36" s="15"/>
      <c r="L36" s="15"/>
    </row>
    <row r="37" spans="3:12">
      <c r="C37" s="24" t="s">
        <v>199</v>
      </c>
      <c r="F37" s="15" t="s">
        <v>200</v>
      </c>
      <c r="J37" s="15" t="s">
        <v>201</v>
      </c>
      <c r="K37" s="15">
        <v>14.58</v>
      </c>
      <c r="L37" s="15">
        <v>12.82</v>
      </c>
    </row>
    <row r="38" spans="3:12">
      <c r="C38" s="24" t="s">
        <v>202</v>
      </c>
      <c r="F38" s="29" t="s">
        <v>203</v>
      </c>
      <c r="J38" s="15" t="s">
        <v>204</v>
      </c>
      <c r="K38" s="15">
        <v>14.58</v>
      </c>
      <c r="L38" s="15">
        <v>12.82</v>
      </c>
    </row>
    <row r="39" spans="3:12">
      <c r="C39" s="24" t="s">
        <v>205</v>
      </c>
      <c r="F39" s="30" t="s">
        <v>206</v>
      </c>
      <c r="J39" s="15" t="s">
        <v>207</v>
      </c>
      <c r="K39" s="15"/>
      <c r="L39" s="15"/>
    </row>
    <row r="40" spans="3:12">
      <c r="C40" s="24" t="s">
        <v>208</v>
      </c>
      <c r="F40" s="22" t="s">
        <v>209</v>
      </c>
      <c r="J40" s="15" t="s">
        <v>210</v>
      </c>
      <c r="K40" s="26">
        <v>15964899881.05</v>
      </c>
      <c r="L40" s="26">
        <v>14008450702.17</v>
      </c>
    </row>
    <row r="41" spans="3:12">
      <c r="C41" s="28" t="s">
        <v>211</v>
      </c>
      <c r="F41" s="15" t="s">
        <v>212</v>
      </c>
      <c r="J41" s="15" t="s">
        <v>213</v>
      </c>
      <c r="K41" s="26">
        <v>15136639784.35</v>
      </c>
      <c r="L41" s="26">
        <v>13308079612.88</v>
      </c>
    </row>
    <row r="42" spans="3:12">
      <c r="C42" s="28" t="s">
        <v>214</v>
      </c>
      <c r="F42" s="15" t="s">
        <v>215</v>
      </c>
      <c r="J42" s="15" t="s">
        <v>216</v>
      </c>
      <c r="K42" s="26">
        <v>828260096.7</v>
      </c>
      <c r="L42" s="26">
        <v>700371089.29</v>
      </c>
    </row>
    <row r="43" spans="3:6">
      <c r="C43" s="29" t="s">
        <v>217</v>
      </c>
      <c r="F43" s="15" t="s">
        <v>218</v>
      </c>
    </row>
    <row r="44" spans="3:6">
      <c r="C44" s="30" t="s">
        <v>219</v>
      </c>
      <c r="F44" s="15" t="s">
        <v>220</v>
      </c>
    </row>
    <row r="45" spans="6:6">
      <c r="F45" s="15" t="s">
        <v>221</v>
      </c>
    </row>
    <row r="46" spans="6:6">
      <c r="F46" s="15" t="s">
        <v>222</v>
      </c>
    </row>
    <row r="47" spans="6:6">
      <c r="F47" s="15" t="s">
        <v>223</v>
      </c>
    </row>
    <row r="48" spans="6:6">
      <c r="F48" s="15" t="s">
        <v>224</v>
      </c>
    </row>
    <row r="49" spans="6:6">
      <c r="F49" s="15" t="s">
        <v>225</v>
      </c>
    </row>
    <row r="50" spans="6:6">
      <c r="F50" s="15" t="s">
        <v>226</v>
      </c>
    </row>
    <row r="51" spans="6:6">
      <c r="F51" s="30" t="s">
        <v>227</v>
      </c>
    </row>
    <row r="52" spans="6:6">
      <c r="F52" s="30" t="s">
        <v>228</v>
      </c>
    </row>
  </sheetData>
  <mergeCells count="1">
    <mergeCell ref="I23:I26"/>
  </mergeCells>
  <hyperlinks>
    <hyperlink ref="C35" location="domain!D11" display="    生产性生物资产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59"/>
  <sheetViews>
    <sheetView topLeftCell="G5" workbookViewId="0">
      <selection activeCell="L17" sqref="L17"/>
    </sheetView>
  </sheetViews>
  <sheetFormatPr defaultColWidth="9" defaultRowHeight="16.5"/>
  <cols>
    <col min="1" max="1" width="9" style="2"/>
    <col min="2" max="2" width="15.625" style="2" customWidth="1"/>
    <col min="3" max="3" width="25.625" style="2" customWidth="1"/>
    <col min="4" max="4" width="8.875" style="2" customWidth="1"/>
    <col min="5" max="6" width="18.875" style="2" customWidth="1"/>
    <col min="7" max="7" width="8.375" style="2" customWidth="1"/>
    <col min="8" max="8" width="30.25" style="2" customWidth="1"/>
    <col min="9" max="9" width="10.875" style="2" customWidth="1"/>
    <col min="10" max="11" width="18.875" style="2" customWidth="1"/>
    <col min="12" max="13" width="9" style="2"/>
    <col min="14" max="14" width="15.625" style="2" customWidth="1"/>
    <col min="15" max="15" width="46.375" style="2" customWidth="1"/>
    <col min="16" max="16" width="12" style="2" customWidth="1"/>
    <col min="17" max="18" width="18.875" style="2" customWidth="1"/>
    <col min="19" max="20" width="9" style="2"/>
    <col min="21" max="21" width="33" style="13" customWidth="1"/>
    <col min="22" max="22" width="12.625" style="2" customWidth="1"/>
    <col min="23" max="24" width="18.875" style="2" customWidth="1"/>
    <col min="25" max="16384" width="9" style="2"/>
  </cols>
  <sheetData>
    <row r="3" spans="3:24">
      <c r="C3" s="22" t="s">
        <v>97</v>
      </c>
      <c r="D3" s="15"/>
      <c r="E3" s="15"/>
      <c r="F3" s="15"/>
      <c r="G3" s="23"/>
      <c r="H3" s="22" t="s">
        <v>98</v>
      </c>
      <c r="I3" s="15"/>
      <c r="J3" s="15"/>
      <c r="K3" s="15"/>
      <c r="O3" s="15" t="s">
        <v>99</v>
      </c>
      <c r="P3" s="15"/>
      <c r="Q3" s="26">
        <v>31070596222.23</v>
      </c>
      <c r="R3" s="26">
        <v>26455335152.99</v>
      </c>
      <c r="U3" s="17" t="s">
        <v>229</v>
      </c>
      <c r="V3" s="15"/>
      <c r="W3" s="15"/>
      <c r="X3" s="15"/>
    </row>
    <row r="4" spans="1:24">
      <c r="A4" s="24" t="s">
        <v>157</v>
      </c>
      <c r="C4" s="25" t="s">
        <v>230</v>
      </c>
      <c r="D4" s="15" t="s">
        <v>231</v>
      </c>
      <c r="E4" s="26">
        <v>25185009331.68</v>
      </c>
      <c r="F4" s="26">
        <v>22061999850.17</v>
      </c>
      <c r="G4" s="27"/>
      <c r="H4" s="15" t="s">
        <v>101</v>
      </c>
      <c r="I4" s="15"/>
      <c r="J4" s="15"/>
      <c r="K4" s="15"/>
      <c r="O4" s="15" t="s">
        <v>102</v>
      </c>
      <c r="P4" s="15" t="s">
        <v>232</v>
      </c>
      <c r="Q4" s="26">
        <v>30921801316.6</v>
      </c>
      <c r="R4" s="26">
        <v>26455335152.99</v>
      </c>
      <c r="U4" s="17" t="s">
        <v>233</v>
      </c>
      <c r="V4" s="15"/>
      <c r="W4" s="26">
        <v>33233870603.65</v>
      </c>
      <c r="X4" s="26">
        <v>28912367684.82</v>
      </c>
    </row>
    <row r="5" spans="1:24">
      <c r="A5" s="25" t="s">
        <v>161</v>
      </c>
      <c r="C5" s="15" t="s">
        <v>234</v>
      </c>
      <c r="D5" s="15"/>
      <c r="E5" s="15"/>
      <c r="F5" s="15"/>
      <c r="G5" s="23"/>
      <c r="H5" s="15" t="s">
        <v>104</v>
      </c>
      <c r="I5" s="15"/>
      <c r="J5" s="15"/>
      <c r="K5" s="15"/>
      <c r="O5" s="15" t="s">
        <v>105</v>
      </c>
      <c r="P5" s="15" t="s">
        <v>235</v>
      </c>
      <c r="Q5" s="26">
        <v>148673987.03</v>
      </c>
      <c r="R5" s="15"/>
      <c r="U5" s="17" t="s">
        <v>236</v>
      </c>
      <c r="V5" s="15"/>
      <c r="W5" s="26">
        <v>2773189099.54</v>
      </c>
      <c r="X5" s="15"/>
    </row>
    <row r="6" spans="1:24">
      <c r="A6" s="28" t="s">
        <v>165</v>
      </c>
      <c r="C6" s="28" t="s">
        <v>237</v>
      </c>
      <c r="D6" s="15"/>
      <c r="E6" s="15"/>
      <c r="F6" s="15"/>
      <c r="G6" s="23"/>
      <c r="H6" s="15" t="s">
        <v>107</v>
      </c>
      <c r="I6" s="15" t="s">
        <v>238</v>
      </c>
      <c r="J6" s="26">
        <v>2773189099.54</v>
      </c>
      <c r="K6" s="15"/>
      <c r="O6" s="15" t="s">
        <v>108</v>
      </c>
      <c r="P6" s="15"/>
      <c r="Q6" s="15"/>
      <c r="R6" s="15"/>
      <c r="U6" s="17" t="s">
        <v>239</v>
      </c>
      <c r="V6" s="15"/>
      <c r="W6" s="15"/>
      <c r="X6" s="15"/>
    </row>
    <row r="7" spans="3:24">
      <c r="C7" s="28" t="s">
        <v>240</v>
      </c>
      <c r="D7" s="15"/>
      <c r="E7" s="15"/>
      <c r="F7" s="15"/>
      <c r="G7" s="23"/>
      <c r="H7" s="15" t="s">
        <v>110</v>
      </c>
      <c r="I7" s="15"/>
      <c r="J7" s="15"/>
      <c r="K7" s="15"/>
      <c r="O7" s="15" t="s">
        <v>111</v>
      </c>
      <c r="P7" s="15" t="s">
        <v>235</v>
      </c>
      <c r="Q7" s="26">
        <v>120918.6</v>
      </c>
      <c r="R7" s="15"/>
      <c r="U7" s="17" t="s">
        <v>241</v>
      </c>
      <c r="V7" s="15"/>
      <c r="W7" s="15"/>
      <c r="X7" s="15"/>
    </row>
    <row r="8" spans="3:24">
      <c r="C8" s="25" t="s">
        <v>242</v>
      </c>
      <c r="D8" s="15" t="s">
        <v>243</v>
      </c>
      <c r="E8" s="26">
        <v>296084005</v>
      </c>
      <c r="F8" s="26">
        <v>204079117.8</v>
      </c>
      <c r="G8" s="27"/>
      <c r="H8" s="15" t="s">
        <v>113</v>
      </c>
      <c r="I8" s="15"/>
      <c r="J8" s="15"/>
      <c r="K8" s="15"/>
      <c r="O8" s="15" t="s">
        <v>114</v>
      </c>
      <c r="P8" s="15"/>
      <c r="Q8" s="26">
        <v>9282061270.23</v>
      </c>
      <c r="R8" s="26">
        <v>7627698585.34</v>
      </c>
      <c r="U8" s="17" t="s">
        <v>244</v>
      </c>
      <c r="V8" s="15"/>
      <c r="W8" s="15"/>
      <c r="X8" s="15"/>
    </row>
    <row r="9" spans="3:24">
      <c r="C9" s="25" t="s">
        <v>245</v>
      </c>
      <c r="D9" s="15" t="s">
        <v>246</v>
      </c>
      <c r="E9" s="26">
        <v>927222.79</v>
      </c>
      <c r="F9" s="26">
        <v>17818147.27</v>
      </c>
      <c r="G9" s="27"/>
      <c r="H9" s="15" t="s">
        <v>116</v>
      </c>
      <c r="I9" s="15"/>
      <c r="J9" s="15"/>
      <c r="K9" s="15"/>
      <c r="O9" s="15" t="s">
        <v>117</v>
      </c>
      <c r="P9" s="15"/>
      <c r="Q9" s="26">
        <v>2193920307.99</v>
      </c>
      <c r="R9" s="26">
        <v>2044306468.76</v>
      </c>
      <c r="U9" s="17" t="s">
        <v>247</v>
      </c>
      <c r="V9" s="15"/>
      <c r="W9" s="15"/>
      <c r="X9" s="15"/>
    </row>
    <row r="10" spans="3:24">
      <c r="C10" s="25" t="s">
        <v>248</v>
      </c>
      <c r="D10" s="15" t="s">
        <v>249</v>
      </c>
      <c r="E10" s="26">
        <v>4304579299.68</v>
      </c>
      <c r="F10" s="26">
        <v>3872870407.89</v>
      </c>
      <c r="G10" s="27"/>
      <c r="H10" s="15" t="s">
        <v>85</v>
      </c>
      <c r="I10" s="15" t="s">
        <v>250</v>
      </c>
      <c r="J10" s="26">
        <v>284748288.89</v>
      </c>
      <c r="K10" s="26">
        <v>345280977.68</v>
      </c>
      <c r="O10" s="15" t="s">
        <v>119</v>
      </c>
      <c r="P10" s="15"/>
      <c r="Q10" s="26">
        <v>35507483.16</v>
      </c>
      <c r="R10" s="15"/>
      <c r="U10" s="17" t="s">
        <v>251</v>
      </c>
      <c r="V10" s="15"/>
      <c r="W10" s="15"/>
      <c r="X10" s="15"/>
    </row>
    <row r="11" spans="3:24">
      <c r="C11" s="25" t="s">
        <v>252</v>
      </c>
      <c r="D11" s="15"/>
      <c r="E11" s="15"/>
      <c r="F11" s="15"/>
      <c r="G11" s="23"/>
      <c r="H11" s="15" t="s">
        <v>121</v>
      </c>
      <c r="I11" s="15" t="s">
        <v>253</v>
      </c>
      <c r="J11" s="26">
        <v>3045113586.1</v>
      </c>
      <c r="K11" s="26">
        <v>5091386269.55</v>
      </c>
      <c r="O11" s="15" t="s">
        <v>122</v>
      </c>
      <c r="P11" s="15"/>
      <c r="Q11" s="26">
        <v>90547.86</v>
      </c>
      <c r="R11" s="15"/>
      <c r="U11" s="17" t="s">
        <v>254</v>
      </c>
      <c r="V11" s="15"/>
      <c r="W11" s="15"/>
      <c r="X11" s="15"/>
    </row>
    <row r="12" spans="3:24">
      <c r="C12" s="25" t="s">
        <v>255</v>
      </c>
      <c r="D12" s="15"/>
      <c r="E12" s="15"/>
      <c r="F12" s="15"/>
      <c r="G12" s="23"/>
      <c r="H12" s="15" t="s">
        <v>124</v>
      </c>
      <c r="I12" s="15"/>
      <c r="J12" s="15"/>
      <c r="K12" s="15"/>
      <c r="O12" s="15" t="s">
        <v>125</v>
      </c>
      <c r="P12" s="15"/>
      <c r="Q12" s="15"/>
      <c r="R12" s="15"/>
      <c r="U12" s="17" t="s">
        <v>256</v>
      </c>
      <c r="V12" s="15"/>
      <c r="W12" s="26">
        <v>120698483.4</v>
      </c>
      <c r="X12" s="15"/>
    </row>
    <row r="13" spans="3:24">
      <c r="C13" s="25" t="s">
        <v>257</v>
      </c>
      <c r="D13" s="15"/>
      <c r="E13" s="15"/>
      <c r="F13" s="15"/>
      <c r="G13" s="23"/>
      <c r="H13" s="15" t="s">
        <v>127</v>
      </c>
      <c r="I13" s="15"/>
      <c r="J13" s="15"/>
      <c r="K13" s="15"/>
      <c r="O13" s="15" t="s">
        <v>128</v>
      </c>
      <c r="P13" s="15"/>
      <c r="Q13" s="15"/>
      <c r="R13" s="15"/>
      <c r="U13" s="17" t="s">
        <v>258</v>
      </c>
      <c r="V13" s="15"/>
      <c r="W13" s="15"/>
      <c r="X13" s="15"/>
    </row>
    <row r="14" spans="3:24">
      <c r="C14" s="25" t="s">
        <v>259</v>
      </c>
      <c r="D14" s="15" t="s">
        <v>260</v>
      </c>
      <c r="E14" s="26">
        <v>188599147.23</v>
      </c>
      <c r="F14" s="26">
        <v>264612813.22</v>
      </c>
      <c r="G14" s="27"/>
      <c r="H14" s="15" t="s">
        <v>130</v>
      </c>
      <c r="I14" s="15" t="s">
        <v>261</v>
      </c>
      <c r="J14" s="26">
        <v>260284491.74</v>
      </c>
      <c r="K14" s="26">
        <v>269657755.58</v>
      </c>
      <c r="O14" s="15" t="s">
        <v>131</v>
      </c>
      <c r="P14" s="15"/>
      <c r="Q14" s="15"/>
      <c r="R14" s="15"/>
      <c r="U14" s="17" t="s">
        <v>262</v>
      </c>
      <c r="V14" s="15"/>
      <c r="W14" s="15"/>
      <c r="X14" s="15"/>
    </row>
    <row r="15" spans="3:24">
      <c r="C15" s="25" t="s">
        <v>263</v>
      </c>
      <c r="D15" s="15"/>
      <c r="E15" s="15"/>
      <c r="F15" s="15"/>
      <c r="G15" s="23"/>
      <c r="H15" s="15" t="s">
        <v>133</v>
      </c>
      <c r="I15" s="15" t="s">
        <v>264</v>
      </c>
      <c r="J15" s="26">
        <v>3311880890.49</v>
      </c>
      <c r="K15" s="26">
        <v>2430093461.38</v>
      </c>
      <c r="O15" s="15" t="s">
        <v>134</v>
      </c>
      <c r="P15" s="15"/>
      <c r="Q15" s="15"/>
      <c r="R15" s="15"/>
      <c r="U15" s="17" t="s">
        <v>265</v>
      </c>
      <c r="V15" s="15"/>
      <c r="W15" s="15"/>
      <c r="X15" s="15"/>
    </row>
    <row r="16" spans="3:24">
      <c r="C16" s="25" t="s">
        <v>266</v>
      </c>
      <c r="D16" s="15" t="s">
        <v>267</v>
      </c>
      <c r="E16" s="26">
        <v>119574188.82</v>
      </c>
      <c r="F16" s="26">
        <v>137968684.11</v>
      </c>
      <c r="G16" s="27"/>
      <c r="H16" s="15" t="s">
        <v>136</v>
      </c>
      <c r="I16" s="15" t="s">
        <v>268</v>
      </c>
      <c r="J16" s="26">
        <v>27383888.89</v>
      </c>
      <c r="K16" s="15"/>
      <c r="O16" s="15" t="s">
        <v>137</v>
      </c>
      <c r="P16" s="15"/>
      <c r="Q16" s="15"/>
      <c r="R16" s="15"/>
      <c r="U16" s="17" t="s">
        <v>269</v>
      </c>
      <c r="V16" s="15" t="s">
        <v>270</v>
      </c>
      <c r="W16" s="26">
        <v>585366816.43</v>
      </c>
      <c r="X16" s="26">
        <v>387671188.51</v>
      </c>
    </row>
    <row r="17" spans="3:24">
      <c r="C17" s="28" t="s">
        <v>271</v>
      </c>
      <c r="D17" s="15"/>
      <c r="E17" s="15"/>
      <c r="F17" s="15"/>
      <c r="G17" s="23"/>
      <c r="H17" s="15" t="s">
        <v>139</v>
      </c>
      <c r="I17" s="15"/>
      <c r="J17" s="15"/>
      <c r="K17" s="15"/>
      <c r="O17" s="15" t="s">
        <v>140</v>
      </c>
      <c r="P17" s="15" t="s">
        <v>272</v>
      </c>
      <c r="Q17" s="26">
        <v>2790747889.49</v>
      </c>
      <c r="R17" s="26">
        <v>2572644755.42</v>
      </c>
      <c r="U17" s="17" t="s">
        <v>273</v>
      </c>
      <c r="V17" s="15"/>
      <c r="W17" s="26">
        <v>36713125003.02</v>
      </c>
      <c r="X17" s="26">
        <v>29300038873.33</v>
      </c>
    </row>
    <row r="18" spans="3:24">
      <c r="C18" s="25" t="s">
        <v>274</v>
      </c>
      <c r="D18" s="15" t="s">
        <v>275</v>
      </c>
      <c r="E18" s="26">
        <v>11836810239.03</v>
      </c>
      <c r="F18" s="26">
        <v>9665727593.42</v>
      </c>
      <c r="G18" s="27"/>
      <c r="H18" s="15" t="s">
        <v>142</v>
      </c>
      <c r="I18" s="15" t="s">
        <v>276</v>
      </c>
      <c r="J18" s="26">
        <v>1604688158.14</v>
      </c>
      <c r="K18" s="26">
        <v>1389984092.02</v>
      </c>
      <c r="O18" s="15" t="s">
        <v>143</v>
      </c>
      <c r="P18" s="15" t="s">
        <v>277</v>
      </c>
      <c r="Q18" s="26">
        <v>1858132722.71</v>
      </c>
      <c r="R18" s="26">
        <v>1224553444.02</v>
      </c>
      <c r="U18" s="17" t="s">
        <v>278</v>
      </c>
      <c r="V18" s="15"/>
      <c r="W18" s="26">
        <v>3152308925.47</v>
      </c>
      <c r="X18" s="26">
        <v>2707393653.33</v>
      </c>
    </row>
    <row r="19" spans="3:24">
      <c r="C19" s="15" t="s">
        <v>279</v>
      </c>
      <c r="D19" s="15"/>
      <c r="E19" s="15"/>
      <c r="F19" s="15"/>
      <c r="G19" s="23"/>
      <c r="H19" s="15" t="s">
        <v>154</v>
      </c>
      <c r="I19" s="15"/>
      <c r="J19" s="15"/>
      <c r="K19" s="15"/>
      <c r="O19" s="15" t="s">
        <v>146</v>
      </c>
      <c r="P19" s="15" t="s">
        <v>280</v>
      </c>
      <c r="Q19" s="26">
        <v>2834740716</v>
      </c>
      <c r="R19" s="26">
        <v>2204190581.13</v>
      </c>
      <c r="U19" s="17" t="s">
        <v>281</v>
      </c>
      <c r="V19" s="15"/>
      <c r="W19" s="26">
        <v>91447500</v>
      </c>
      <c r="X19" s="15"/>
    </row>
    <row r="20" spans="3:24">
      <c r="C20" s="15" t="s">
        <v>282</v>
      </c>
      <c r="D20" s="15"/>
      <c r="E20" s="15"/>
      <c r="F20" s="15"/>
      <c r="G20" s="23"/>
      <c r="H20" s="15" t="s">
        <v>283</v>
      </c>
      <c r="I20" s="15"/>
      <c r="J20" s="15"/>
      <c r="K20" s="15"/>
      <c r="O20" s="15" t="s">
        <v>149</v>
      </c>
      <c r="P20" s="15" t="s">
        <v>284</v>
      </c>
      <c r="Q20" s="26">
        <v>-429074364.68</v>
      </c>
      <c r="R20" s="26">
        <v>-420975922.49</v>
      </c>
      <c r="U20" s="17" t="s">
        <v>285</v>
      </c>
      <c r="V20" s="15"/>
      <c r="W20" s="26">
        <v>3193267094.01</v>
      </c>
      <c r="X20" s="15"/>
    </row>
    <row r="21" spans="3:24">
      <c r="C21" s="29" t="s">
        <v>153</v>
      </c>
      <c r="D21" s="15"/>
      <c r="E21" s="26">
        <v>41931583434.23</v>
      </c>
      <c r="F21" s="26">
        <v>36225076613.88</v>
      </c>
      <c r="G21" s="27"/>
      <c r="H21" s="15" t="s">
        <v>163</v>
      </c>
      <c r="I21" s="15"/>
      <c r="J21" s="15"/>
      <c r="K21" s="15"/>
      <c r="O21" s="15" t="s">
        <v>152</v>
      </c>
      <c r="P21" s="15" t="s">
        <v>286</v>
      </c>
      <c r="Q21" s="26">
        <v>-2004032.3</v>
      </c>
      <c r="R21" s="26">
        <v>2979258.5</v>
      </c>
      <c r="U21" s="17" t="s">
        <v>287</v>
      </c>
      <c r="V21" s="15"/>
      <c r="W21" s="15"/>
      <c r="X21" s="15"/>
    </row>
    <row r="22" spans="3:24">
      <c r="C22" s="22" t="s">
        <v>288</v>
      </c>
      <c r="D22" s="15"/>
      <c r="E22" s="15"/>
      <c r="F22" s="15"/>
      <c r="G22" s="23"/>
      <c r="H22" s="15" t="s">
        <v>167</v>
      </c>
      <c r="I22" s="15"/>
      <c r="J22" s="15"/>
      <c r="K22" s="15"/>
      <c r="N22" s="31" t="s">
        <v>155</v>
      </c>
      <c r="O22" s="24" t="s">
        <v>156</v>
      </c>
      <c r="P22" s="15"/>
      <c r="Q22" s="15"/>
      <c r="R22" s="15"/>
      <c r="U22" s="17" t="s">
        <v>289</v>
      </c>
      <c r="V22" s="15"/>
      <c r="W22" s="26">
        <v>8214142.13</v>
      </c>
      <c r="X22" s="15"/>
    </row>
    <row r="23" spans="3:24">
      <c r="C23" s="15" t="s">
        <v>290</v>
      </c>
      <c r="D23" s="15" t="s">
        <v>291</v>
      </c>
      <c r="E23" s="26">
        <v>90527500</v>
      </c>
      <c r="F23" s="15"/>
      <c r="G23" s="23"/>
      <c r="H23" s="15" t="s">
        <v>170</v>
      </c>
      <c r="I23" s="15"/>
      <c r="J23" s="15"/>
      <c r="K23" s="15"/>
      <c r="N23" s="31"/>
      <c r="O23" s="24" t="s">
        <v>160</v>
      </c>
      <c r="P23" s="15" t="s">
        <v>292</v>
      </c>
      <c r="Q23" s="26">
        <v>3010000</v>
      </c>
      <c r="R23" s="26">
        <v>3103250</v>
      </c>
      <c r="U23" s="17" t="s">
        <v>293</v>
      </c>
      <c r="V23" s="15"/>
      <c r="W23" s="15"/>
      <c r="X23" s="15"/>
    </row>
    <row r="24" spans="3:24">
      <c r="C24" s="28" t="s">
        <v>294</v>
      </c>
      <c r="D24" s="15"/>
      <c r="E24" s="15"/>
      <c r="F24" s="15"/>
      <c r="G24" s="23"/>
      <c r="H24" s="15" t="s">
        <v>173</v>
      </c>
      <c r="I24" s="15"/>
      <c r="J24" s="15"/>
      <c r="K24" s="15"/>
      <c r="N24" s="31"/>
      <c r="O24" s="24" t="s">
        <v>164</v>
      </c>
      <c r="P24" s="15"/>
      <c r="Q24" s="15"/>
      <c r="R24" s="15"/>
      <c r="U24" s="17" t="s">
        <v>295</v>
      </c>
      <c r="V24" s="15"/>
      <c r="W24" s="26">
        <v>3135608084.79</v>
      </c>
      <c r="X24" s="26">
        <v>2953919072.54</v>
      </c>
    </row>
    <row r="25" spans="3:24">
      <c r="C25" s="28" t="s">
        <v>296</v>
      </c>
      <c r="D25" s="15" t="s">
        <v>297</v>
      </c>
      <c r="E25" s="26">
        <v>50000000</v>
      </c>
      <c r="F25" s="26">
        <v>50000000</v>
      </c>
      <c r="G25" s="27"/>
      <c r="H25" s="29" t="s">
        <v>176</v>
      </c>
      <c r="I25" s="15"/>
      <c r="J25" s="26">
        <v>11307288403.79</v>
      </c>
      <c r="K25" s="26">
        <v>9526402556.21</v>
      </c>
      <c r="N25" s="31"/>
      <c r="O25" s="24" t="s">
        <v>168</v>
      </c>
      <c r="P25" s="15"/>
      <c r="Q25" s="15"/>
      <c r="R25" s="15"/>
      <c r="U25" s="17" t="s">
        <v>298</v>
      </c>
      <c r="V25" s="15"/>
      <c r="W25" s="26">
        <v>12533350979.21</v>
      </c>
      <c r="X25" s="26">
        <v>10170840319.22</v>
      </c>
    </row>
    <row r="26" spans="3:24">
      <c r="C26" s="25" t="s">
        <v>299</v>
      </c>
      <c r="D26" s="15"/>
      <c r="E26" s="15"/>
      <c r="F26" s="15"/>
      <c r="G26" s="23"/>
      <c r="H26" s="22" t="s">
        <v>300</v>
      </c>
      <c r="I26" s="15"/>
      <c r="J26" s="15"/>
      <c r="K26" s="15"/>
      <c r="O26" s="15" t="s">
        <v>171</v>
      </c>
      <c r="P26" s="15"/>
      <c r="Q26" s="26">
        <v>21791544952</v>
      </c>
      <c r="R26" s="26">
        <v>18830739817.65</v>
      </c>
      <c r="U26" s="17" t="s">
        <v>301</v>
      </c>
      <c r="V26" s="15" t="s">
        <v>302</v>
      </c>
      <c r="W26" s="26">
        <v>1943903415.49</v>
      </c>
      <c r="X26" s="26">
        <v>1546575218.99</v>
      </c>
    </row>
    <row r="27" spans="3:24">
      <c r="C27" s="28" t="s">
        <v>303</v>
      </c>
      <c r="D27" s="15" t="s">
        <v>304</v>
      </c>
      <c r="E27" s="26">
        <v>4000000</v>
      </c>
      <c r="F27" s="26">
        <v>4000000.01</v>
      </c>
      <c r="G27" s="27"/>
      <c r="H27" s="15" t="s">
        <v>182</v>
      </c>
      <c r="I27" s="15"/>
      <c r="J27" s="15"/>
      <c r="K27" s="15"/>
      <c r="O27" s="15" t="s">
        <v>174</v>
      </c>
      <c r="P27" s="15" t="s">
        <v>305</v>
      </c>
      <c r="Q27" s="26">
        <v>32763249.14</v>
      </c>
      <c r="R27" s="26">
        <v>6756532.19</v>
      </c>
      <c r="U27" s="17" t="s">
        <v>306</v>
      </c>
      <c r="V27" s="15"/>
      <c r="W27" s="26">
        <v>24058100141.1</v>
      </c>
      <c r="X27" s="26">
        <v>17378728264.08</v>
      </c>
    </row>
    <row r="28" spans="3:24">
      <c r="C28" s="28" t="s">
        <v>307</v>
      </c>
      <c r="D28" s="15"/>
      <c r="E28" s="15"/>
      <c r="F28" s="15"/>
      <c r="G28" s="23"/>
      <c r="H28" s="15" t="s">
        <v>185</v>
      </c>
      <c r="I28" s="15"/>
      <c r="J28" s="15"/>
      <c r="K28" s="15"/>
      <c r="O28" s="15" t="s">
        <v>177</v>
      </c>
      <c r="P28" s="15" t="s">
        <v>308</v>
      </c>
      <c r="Q28" s="26">
        <v>391947775.17</v>
      </c>
      <c r="R28" s="26">
        <v>137005880.68</v>
      </c>
      <c r="U28" s="17" t="s">
        <v>309</v>
      </c>
      <c r="V28" s="15"/>
      <c r="W28" s="26">
        <v>12655024861.92</v>
      </c>
      <c r="X28" s="26">
        <v>11921310609.25</v>
      </c>
    </row>
    <row r="29" spans="3:24">
      <c r="C29" s="24" t="s">
        <v>310</v>
      </c>
      <c r="D29" s="15" t="s">
        <v>311</v>
      </c>
      <c r="E29" s="26">
        <v>8523256960.11</v>
      </c>
      <c r="F29" s="26">
        <v>6807333231.09</v>
      </c>
      <c r="G29" s="27"/>
      <c r="H29" s="15" t="s">
        <v>188</v>
      </c>
      <c r="I29" s="15"/>
      <c r="J29" s="15"/>
      <c r="K29" s="15"/>
      <c r="O29" s="15" t="s">
        <v>180</v>
      </c>
      <c r="P29" s="15"/>
      <c r="Q29" s="26">
        <v>8997287.17</v>
      </c>
      <c r="R29" s="26">
        <v>165718.82</v>
      </c>
      <c r="U29" s="17" t="s">
        <v>312</v>
      </c>
      <c r="V29" s="15"/>
      <c r="W29" s="15"/>
      <c r="X29" s="15"/>
    </row>
    <row r="30" spans="3:24">
      <c r="C30" s="24" t="s">
        <v>313</v>
      </c>
      <c r="D30" s="15" t="s">
        <v>314</v>
      </c>
      <c r="E30" s="26">
        <v>456328292.13</v>
      </c>
      <c r="F30" s="26">
        <v>392672323.95</v>
      </c>
      <c r="G30" s="27"/>
      <c r="H30" s="15" t="s">
        <v>191</v>
      </c>
      <c r="I30" s="15" t="s">
        <v>315</v>
      </c>
      <c r="J30" s="26">
        <v>17770000</v>
      </c>
      <c r="K30" s="26">
        <v>17770000</v>
      </c>
      <c r="O30" s="15" t="s">
        <v>183</v>
      </c>
      <c r="P30" s="15"/>
      <c r="Q30" s="26">
        <v>21432360425.97</v>
      </c>
      <c r="R30" s="26">
        <v>18700490469.16</v>
      </c>
      <c r="U30" s="17" t="s">
        <v>316</v>
      </c>
      <c r="V30" s="15"/>
      <c r="W30" s="15"/>
      <c r="X30" s="26">
        <v>10000000</v>
      </c>
    </row>
    <row r="31" spans="3:24">
      <c r="C31" s="24" t="s">
        <v>317</v>
      </c>
      <c r="D31" s="15" t="s">
        <v>318</v>
      </c>
      <c r="E31" s="26">
        <v>1725110.46</v>
      </c>
      <c r="F31" s="26">
        <v>2676942.59</v>
      </c>
      <c r="G31" s="27"/>
      <c r="H31" s="15" t="s">
        <v>194</v>
      </c>
      <c r="I31" s="15"/>
      <c r="J31" s="15"/>
      <c r="K31" s="15"/>
      <c r="O31" s="15" t="s">
        <v>186</v>
      </c>
      <c r="P31" s="15" t="s">
        <v>319</v>
      </c>
      <c r="Q31" s="26">
        <v>5467460544.92</v>
      </c>
      <c r="R31" s="26">
        <v>4692039766.99</v>
      </c>
      <c r="U31" s="17" t="s">
        <v>320</v>
      </c>
      <c r="V31" s="15"/>
      <c r="W31" s="26">
        <v>3010000</v>
      </c>
      <c r="X31" s="26">
        <v>4129000</v>
      </c>
    </row>
    <row r="32" ht="33" spans="3:24">
      <c r="C32" s="24" t="s">
        <v>321</v>
      </c>
      <c r="D32" s="15"/>
      <c r="E32" s="15"/>
      <c r="F32" s="15"/>
      <c r="G32" s="23"/>
      <c r="H32" s="15" t="s">
        <v>197</v>
      </c>
      <c r="I32" s="15"/>
      <c r="J32" s="15"/>
      <c r="K32" s="15"/>
      <c r="O32" s="15" t="s">
        <v>189</v>
      </c>
      <c r="P32" s="15"/>
      <c r="Q32" s="26">
        <v>15964899881.05</v>
      </c>
      <c r="R32" s="26">
        <v>14008450702.17</v>
      </c>
      <c r="U32" s="17" t="s">
        <v>322</v>
      </c>
      <c r="V32" s="15"/>
      <c r="W32" s="15"/>
      <c r="X32" s="26">
        <v>79000</v>
      </c>
    </row>
    <row r="33" ht="33" spans="3:24">
      <c r="C33" s="24" t="s">
        <v>323</v>
      </c>
      <c r="D33" s="15"/>
      <c r="E33" s="15"/>
      <c r="F33" s="15"/>
      <c r="G33" s="23"/>
      <c r="H33" s="15" t="s">
        <v>200</v>
      </c>
      <c r="I33" s="15"/>
      <c r="J33" s="15"/>
      <c r="K33" s="15"/>
      <c r="O33" s="15" t="s">
        <v>192</v>
      </c>
      <c r="P33" s="15"/>
      <c r="Q33" s="26">
        <v>15136639784.35</v>
      </c>
      <c r="R33" s="26">
        <v>13308079612.88</v>
      </c>
      <c r="U33" s="17" t="s">
        <v>324</v>
      </c>
      <c r="V33" s="15"/>
      <c r="W33" s="15"/>
      <c r="X33" s="15"/>
    </row>
    <row r="34" spans="3:24">
      <c r="C34" s="24" t="s">
        <v>325</v>
      </c>
      <c r="D34" s="15"/>
      <c r="E34" s="15"/>
      <c r="F34" s="15"/>
      <c r="G34" s="23"/>
      <c r="H34" s="29" t="s">
        <v>203</v>
      </c>
      <c r="I34" s="15"/>
      <c r="J34" s="26">
        <v>17770000</v>
      </c>
      <c r="K34" s="26">
        <v>17770000</v>
      </c>
      <c r="O34" s="15" t="s">
        <v>195</v>
      </c>
      <c r="P34" s="15"/>
      <c r="Q34" s="26">
        <v>828260096.7</v>
      </c>
      <c r="R34" s="26">
        <v>700371089.29</v>
      </c>
      <c r="U34" s="17" t="s">
        <v>326</v>
      </c>
      <c r="V34" s="15" t="s">
        <v>327</v>
      </c>
      <c r="W34" s="26">
        <v>756386234.64</v>
      </c>
      <c r="X34" s="26">
        <v>340299568</v>
      </c>
    </row>
    <row r="35" spans="3:24">
      <c r="C35" s="24" t="s">
        <v>328</v>
      </c>
      <c r="D35" s="15" t="s">
        <v>329</v>
      </c>
      <c r="E35" s="26">
        <v>3563308110.51</v>
      </c>
      <c r="F35" s="26">
        <v>862615899.2</v>
      </c>
      <c r="G35" s="27"/>
      <c r="H35" s="30" t="s">
        <v>206</v>
      </c>
      <c r="I35" s="15"/>
      <c r="J35" s="26">
        <v>11325058403.79</v>
      </c>
      <c r="K35" s="26">
        <v>9544172556.21</v>
      </c>
      <c r="O35" s="15" t="s">
        <v>198</v>
      </c>
      <c r="P35" s="15"/>
      <c r="Q35" s="15"/>
      <c r="R35" s="15"/>
      <c r="U35" s="17" t="s">
        <v>330</v>
      </c>
      <c r="V35" s="15"/>
      <c r="W35" s="26">
        <v>759396234.64</v>
      </c>
      <c r="X35" s="26">
        <v>354507568</v>
      </c>
    </row>
    <row r="36" ht="33" spans="3:24">
      <c r="C36" s="24" t="s">
        <v>331</v>
      </c>
      <c r="D36" s="15"/>
      <c r="E36" s="15"/>
      <c r="F36" s="15"/>
      <c r="G36" s="23"/>
      <c r="H36" s="22" t="s">
        <v>209</v>
      </c>
      <c r="I36" s="15"/>
      <c r="J36" s="15"/>
      <c r="K36" s="15"/>
      <c r="O36" s="15" t="s">
        <v>201</v>
      </c>
      <c r="P36" s="15"/>
      <c r="Q36" s="15">
        <v>14.58</v>
      </c>
      <c r="R36" s="15">
        <v>12.82</v>
      </c>
      <c r="U36" s="17" t="s">
        <v>332</v>
      </c>
      <c r="V36" s="15"/>
      <c r="W36" s="26">
        <v>5405740026.23</v>
      </c>
      <c r="X36" s="26">
        <v>4211900807.91</v>
      </c>
    </row>
    <row r="37" spans="3:24">
      <c r="C37" s="24" t="s">
        <v>333</v>
      </c>
      <c r="D37" s="15"/>
      <c r="E37" s="15"/>
      <c r="F37" s="15"/>
      <c r="G37" s="23"/>
      <c r="H37" s="15" t="s">
        <v>212</v>
      </c>
      <c r="I37" s="15" t="s">
        <v>334</v>
      </c>
      <c r="J37" s="26">
        <v>1038180000</v>
      </c>
      <c r="K37" s="26">
        <v>1038180000</v>
      </c>
      <c r="O37" s="15" t="s">
        <v>204</v>
      </c>
      <c r="P37" s="15"/>
      <c r="Q37" s="15">
        <v>14.58</v>
      </c>
      <c r="R37" s="15">
        <v>12.82</v>
      </c>
      <c r="U37" s="17" t="s">
        <v>335</v>
      </c>
      <c r="V37" s="15"/>
      <c r="W37" s="15"/>
      <c r="X37" s="15"/>
    </row>
    <row r="38" spans="3:24">
      <c r="C38" s="24" t="s">
        <v>336</v>
      </c>
      <c r="D38" s="15" t="s">
        <v>337</v>
      </c>
      <c r="E38" s="26">
        <v>8048744.96</v>
      </c>
      <c r="F38" s="26">
        <v>10177029.43</v>
      </c>
      <c r="G38" s="27"/>
      <c r="H38" s="15" t="s">
        <v>215</v>
      </c>
      <c r="I38" s="15" t="s">
        <v>338</v>
      </c>
      <c r="J38" s="26">
        <v>1374964415.72</v>
      </c>
      <c r="K38" s="26">
        <v>1374964415.72</v>
      </c>
      <c r="O38" s="15" t="s">
        <v>207</v>
      </c>
      <c r="P38" s="15"/>
      <c r="Q38" s="15"/>
      <c r="R38" s="15"/>
      <c r="U38" s="17" t="s">
        <v>339</v>
      </c>
      <c r="V38" s="15"/>
      <c r="W38" s="15"/>
      <c r="X38" s="15"/>
    </row>
    <row r="39" ht="33" spans="3:24">
      <c r="C39" s="28" t="s">
        <v>340</v>
      </c>
      <c r="D39" s="15" t="s">
        <v>341</v>
      </c>
      <c r="E39" s="26">
        <v>825372524.65</v>
      </c>
      <c r="F39" s="26">
        <v>643656913.32</v>
      </c>
      <c r="G39" s="27"/>
      <c r="H39" s="15" t="s">
        <v>218</v>
      </c>
      <c r="I39" s="15"/>
      <c r="J39" s="15"/>
      <c r="K39" s="15"/>
      <c r="O39" s="15" t="s">
        <v>210</v>
      </c>
      <c r="P39" s="15"/>
      <c r="Q39" s="26">
        <v>15964899881.05</v>
      </c>
      <c r="R39" s="26">
        <v>14008450702.17</v>
      </c>
      <c r="U39" s="17" t="s">
        <v>342</v>
      </c>
      <c r="V39" s="15"/>
      <c r="W39" s="15"/>
      <c r="X39" s="15"/>
    </row>
    <row r="40" spans="2:24">
      <c r="B40" s="2" t="s">
        <v>343</v>
      </c>
      <c r="C40" s="28" t="s">
        <v>344</v>
      </c>
      <c r="D40" s="15"/>
      <c r="E40" s="15"/>
      <c r="F40" s="15"/>
      <c r="G40" s="23"/>
      <c r="H40" s="15" t="s">
        <v>220</v>
      </c>
      <c r="I40" s="15"/>
      <c r="J40" s="15"/>
      <c r="K40" s="15"/>
      <c r="O40" s="15" t="s">
        <v>213</v>
      </c>
      <c r="P40" s="15"/>
      <c r="Q40" s="26">
        <v>15136639784.35</v>
      </c>
      <c r="R40" s="26">
        <v>13308079612.88</v>
      </c>
      <c r="U40" s="17" t="s">
        <v>345</v>
      </c>
      <c r="V40" s="15" t="s">
        <v>346</v>
      </c>
      <c r="W40" s="26">
        <v>692967608.36</v>
      </c>
      <c r="X40" s="26">
        <v>342083058.36</v>
      </c>
    </row>
    <row r="41" spans="3:24">
      <c r="C41" s="29" t="s">
        <v>217</v>
      </c>
      <c r="D41" s="15"/>
      <c r="E41" s="26">
        <v>13522567242.82</v>
      </c>
      <c r="F41" s="26">
        <v>8773132339.58</v>
      </c>
      <c r="G41" s="27"/>
      <c r="H41" s="15" t="s">
        <v>221</v>
      </c>
      <c r="I41" s="15" t="s">
        <v>347</v>
      </c>
      <c r="J41" s="26">
        <v>4220803927.18</v>
      </c>
      <c r="K41" s="26">
        <v>3036434460.46</v>
      </c>
      <c r="O41" s="15" t="s">
        <v>216</v>
      </c>
      <c r="P41" s="15"/>
      <c r="Q41" s="26">
        <v>828260096.7</v>
      </c>
      <c r="R41" s="26">
        <v>700371089.29</v>
      </c>
      <c r="U41" s="17" t="s">
        <v>348</v>
      </c>
      <c r="V41" s="15"/>
      <c r="W41" s="26">
        <v>6098707634.59</v>
      </c>
      <c r="X41" s="26">
        <v>4553983866.27</v>
      </c>
    </row>
    <row r="42" spans="3:24">
      <c r="C42" s="30" t="s">
        <v>219</v>
      </c>
      <c r="D42" s="15"/>
      <c r="E42" s="26">
        <v>55454150677.05</v>
      </c>
      <c r="F42" s="26">
        <v>44998208953.46</v>
      </c>
      <c r="G42" s="27"/>
      <c r="H42" s="15" t="s">
        <v>222</v>
      </c>
      <c r="I42" s="15" t="s">
        <v>349</v>
      </c>
      <c r="J42" s="26">
        <v>13296286.27</v>
      </c>
      <c r="K42" s="15"/>
      <c r="U42" s="17" t="s">
        <v>350</v>
      </c>
      <c r="V42" s="15"/>
      <c r="W42" s="26">
        <v>-5339311399.95</v>
      </c>
      <c r="X42" s="26">
        <v>-4199476298.27</v>
      </c>
    </row>
    <row r="43" spans="8:24">
      <c r="H43" s="15" t="s">
        <v>223</v>
      </c>
      <c r="I43" s="15" t="s">
        <v>351</v>
      </c>
      <c r="J43" s="26">
        <v>35974971858.64</v>
      </c>
      <c r="K43" s="26">
        <v>28700075247.5</v>
      </c>
      <c r="U43" s="17" t="s">
        <v>352</v>
      </c>
      <c r="V43" s="15"/>
      <c r="W43" s="15"/>
      <c r="X43" s="15"/>
    </row>
    <row r="44" spans="8:24">
      <c r="H44" s="15" t="s">
        <v>224</v>
      </c>
      <c r="I44" s="15"/>
      <c r="J44" s="15"/>
      <c r="K44" s="15"/>
      <c r="U44" s="17" t="s">
        <v>353</v>
      </c>
      <c r="V44" s="15"/>
      <c r="W44" s="26">
        <v>6000000</v>
      </c>
      <c r="X44" s="26">
        <v>392000000</v>
      </c>
    </row>
    <row r="45" ht="33" spans="8:24">
      <c r="H45" s="15" t="s">
        <v>225</v>
      </c>
      <c r="I45" s="15"/>
      <c r="J45" s="26">
        <v>42622216487.81</v>
      </c>
      <c r="K45" s="26">
        <v>34149654123.68</v>
      </c>
      <c r="U45" s="17" t="s">
        <v>354</v>
      </c>
      <c r="V45" s="15"/>
      <c r="W45" s="26">
        <v>6000000</v>
      </c>
      <c r="X45" s="26">
        <v>392000000</v>
      </c>
    </row>
    <row r="46" spans="8:24">
      <c r="H46" s="15" t="s">
        <v>226</v>
      </c>
      <c r="I46" s="15"/>
      <c r="J46" s="26">
        <v>1506875785.45</v>
      </c>
      <c r="K46" s="26">
        <v>1304382273.57</v>
      </c>
      <c r="U46" s="17" t="s">
        <v>355</v>
      </c>
      <c r="V46" s="15"/>
      <c r="W46" s="15"/>
      <c r="X46" s="15"/>
    </row>
    <row r="47" spans="8:24">
      <c r="H47" s="30" t="s">
        <v>227</v>
      </c>
      <c r="I47" s="15"/>
      <c r="J47" s="26">
        <v>44129092273.26</v>
      </c>
      <c r="K47" s="26">
        <v>35454036397.25</v>
      </c>
      <c r="U47" s="17" t="s">
        <v>356</v>
      </c>
      <c r="V47" s="15"/>
      <c r="W47" s="15"/>
      <c r="X47" s="15"/>
    </row>
    <row r="48" spans="8:24">
      <c r="H48" s="30" t="s">
        <v>357</v>
      </c>
      <c r="I48" s="15"/>
      <c r="J48" s="26">
        <v>55454150677.05</v>
      </c>
      <c r="K48" s="26">
        <v>44998208953.46</v>
      </c>
      <c r="U48" s="17" t="s">
        <v>358</v>
      </c>
      <c r="V48" s="15" t="s">
        <v>359</v>
      </c>
      <c r="W48" s="26">
        <v>17474.78</v>
      </c>
      <c r="X48" s="26">
        <v>89497.15</v>
      </c>
    </row>
    <row r="49" spans="21:24">
      <c r="U49" s="17" t="s">
        <v>360</v>
      </c>
      <c r="V49" s="15"/>
      <c r="W49" s="26">
        <v>6017474.78</v>
      </c>
      <c r="X49" s="26">
        <v>392089497.15</v>
      </c>
    </row>
    <row r="50" spans="21:24">
      <c r="U50" s="17" t="s">
        <v>361</v>
      </c>
      <c r="V50" s="15"/>
      <c r="W50" s="15"/>
      <c r="X50" s="15"/>
    </row>
    <row r="51" ht="33" spans="21:24">
      <c r="U51" s="17" t="s">
        <v>362</v>
      </c>
      <c r="V51" s="15"/>
      <c r="W51" s="26">
        <v>7391988549.25</v>
      </c>
      <c r="X51" s="26">
        <v>4306614120</v>
      </c>
    </row>
    <row r="52" ht="33" spans="21:24">
      <c r="U52" s="17" t="s">
        <v>363</v>
      </c>
      <c r="V52" s="15"/>
      <c r="W52" s="26">
        <v>631766584.82</v>
      </c>
      <c r="X52" s="26">
        <v>200188455.98</v>
      </c>
    </row>
    <row r="53" spans="21:24">
      <c r="U53" s="17" t="s">
        <v>364</v>
      </c>
      <c r="V53" s="15"/>
      <c r="W53" s="15"/>
      <c r="X53" s="15"/>
    </row>
    <row r="54" spans="21:24">
      <c r="U54" s="17" t="s">
        <v>365</v>
      </c>
      <c r="V54" s="15"/>
      <c r="W54" s="26">
        <v>7391988549.25</v>
      </c>
      <c r="X54" s="26">
        <v>4306614120</v>
      </c>
    </row>
    <row r="55" spans="21:24">
      <c r="U55" s="17" t="s">
        <v>366</v>
      </c>
      <c r="V55" s="15"/>
      <c r="W55" s="26">
        <v>-7385971074.47</v>
      </c>
      <c r="X55" s="26">
        <v>-3914524622.85</v>
      </c>
    </row>
    <row r="56" ht="33" spans="21:24">
      <c r="U56" s="17" t="s">
        <v>367</v>
      </c>
      <c r="V56" s="15"/>
      <c r="W56" s="15"/>
      <c r="X56" s="15"/>
    </row>
    <row r="57" spans="21:24">
      <c r="U57" s="17" t="s">
        <v>368</v>
      </c>
      <c r="V57" s="15"/>
      <c r="W57" s="26">
        <v>-70257612.5</v>
      </c>
      <c r="X57" s="26">
        <v>3807309688.13</v>
      </c>
    </row>
    <row r="58" spans="21:24">
      <c r="U58" s="17" t="s">
        <v>369</v>
      </c>
      <c r="V58" s="15"/>
      <c r="W58" s="26">
        <v>22061999850.17</v>
      </c>
      <c r="X58" s="26">
        <v>18254690162.04</v>
      </c>
    </row>
    <row r="59" spans="21:24">
      <c r="U59" s="17" t="s">
        <v>370</v>
      </c>
      <c r="V59" s="15"/>
      <c r="W59" s="26">
        <v>21991742237.67</v>
      </c>
      <c r="X59" s="26">
        <v>22061999850.17</v>
      </c>
    </row>
  </sheetData>
  <mergeCells count="1">
    <mergeCell ref="N22:N25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13"/>
  <sheetViews>
    <sheetView workbookViewId="0">
      <selection activeCell="B62" sqref="B62"/>
    </sheetView>
  </sheetViews>
  <sheetFormatPr defaultColWidth="9" defaultRowHeight="16.5"/>
  <cols>
    <col min="1" max="1" width="9" style="13"/>
    <col min="2" max="2" width="11.125" style="2" customWidth="1"/>
    <col min="3" max="3" width="38.75" style="2" customWidth="1"/>
    <col min="4" max="10" width="9" style="2"/>
    <col min="11" max="11" width="10.875" style="2" customWidth="1"/>
    <col min="12" max="12" width="24.5" style="2" customWidth="1"/>
    <col min="13" max="16384" width="9" style="2"/>
  </cols>
  <sheetData>
    <row r="4" spans="1:3">
      <c r="A4" s="14" t="s">
        <v>65</v>
      </c>
      <c r="B4" s="15" t="s">
        <v>371</v>
      </c>
      <c r="C4" s="15" t="s">
        <v>372</v>
      </c>
    </row>
    <row r="5" spans="1:12">
      <c r="A5" s="14"/>
      <c r="B5" s="15" t="s">
        <v>373</v>
      </c>
      <c r="C5" s="15" t="s">
        <v>374</v>
      </c>
      <c r="J5" s="21" t="s">
        <v>375</v>
      </c>
      <c r="K5" s="15" t="s">
        <v>376</v>
      </c>
      <c r="L5" s="15" t="s">
        <v>377</v>
      </c>
    </row>
    <row r="6" ht="82.5" spans="1:12">
      <c r="A6" s="14"/>
      <c r="B6" s="16" t="s">
        <v>378</v>
      </c>
      <c r="C6" s="17" t="s">
        <v>379</v>
      </c>
      <c r="J6" s="21"/>
      <c r="K6" s="15" t="s">
        <v>380</v>
      </c>
      <c r="L6" s="15" t="s">
        <v>381</v>
      </c>
    </row>
    <row r="7" ht="33" spans="1:12">
      <c r="A7" s="14"/>
      <c r="B7" s="16"/>
      <c r="C7" s="17" t="s">
        <v>382</v>
      </c>
      <c r="J7" s="21"/>
      <c r="K7" s="15" t="s">
        <v>383</v>
      </c>
      <c r="L7" s="15" t="s">
        <v>384</v>
      </c>
    </row>
    <row r="8" ht="49.5" spans="1:12">
      <c r="A8" s="18" t="s">
        <v>385</v>
      </c>
      <c r="B8" s="15"/>
      <c r="C8" s="17" t="s">
        <v>386</v>
      </c>
      <c r="J8" s="21"/>
      <c r="K8" s="15" t="s">
        <v>387</v>
      </c>
      <c r="L8" s="15" t="s">
        <v>388</v>
      </c>
    </row>
    <row r="9" ht="33" spans="1:3">
      <c r="A9" s="19"/>
      <c r="B9" s="15"/>
      <c r="C9" s="17" t="s">
        <v>389</v>
      </c>
    </row>
    <row r="10" spans="4:8">
      <c r="D10" s="15"/>
      <c r="E10" s="15"/>
      <c r="F10" s="15" t="s">
        <v>390</v>
      </c>
      <c r="G10" s="15" t="s">
        <v>391</v>
      </c>
      <c r="H10" s="15" t="s">
        <v>392</v>
      </c>
    </row>
    <row r="11" spans="4:8">
      <c r="D11" s="18" t="s">
        <v>393</v>
      </c>
      <c r="E11" s="15" t="s">
        <v>394</v>
      </c>
      <c r="F11" s="15" t="s">
        <v>395</v>
      </c>
      <c r="G11" s="15" t="s">
        <v>396</v>
      </c>
      <c r="H11" s="15" t="s">
        <v>397</v>
      </c>
    </row>
    <row r="12" spans="4:8">
      <c r="D12" s="20"/>
      <c r="E12" s="15" t="s">
        <v>398</v>
      </c>
      <c r="F12" s="15" t="s">
        <v>399</v>
      </c>
      <c r="G12" s="15" t="s">
        <v>396</v>
      </c>
      <c r="H12" s="15"/>
    </row>
    <row r="13" spans="4:8">
      <c r="D13" s="19"/>
      <c r="E13" s="15" t="s">
        <v>400</v>
      </c>
      <c r="F13" s="15" t="s">
        <v>399</v>
      </c>
      <c r="G13" s="15" t="s">
        <v>401</v>
      </c>
      <c r="H13" s="15" t="s">
        <v>402</v>
      </c>
    </row>
  </sheetData>
  <mergeCells count="5">
    <mergeCell ref="A4:A7"/>
    <mergeCell ref="A8:A9"/>
    <mergeCell ref="B6:B7"/>
    <mergeCell ref="D11:D13"/>
    <mergeCell ref="J5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G34"/>
  <sheetViews>
    <sheetView workbookViewId="0">
      <selection activeCell="B62" sqref="B62"/>
    </sheetView>
  </sheetViews>
  <sheetFormatPr defaultColWidth="9" defaultRowHeight="13.5" outlineLevelCol="6"/>
  <cols>
    <col min="4" max="4" width="10.375" customWidth="1"/>
    <col min="5" max="5" width="10.375"/>
    <col min="6" max="6" width="9.375"/>
    <col min="7" max="7" width="12.625"/>
  </cols>
  <sheetData>
    <row r="5" spans="5:5">
      <c r="E5">
        <v>1.1</v>
      </c>
    </row>
    <row r="6" spans="4:7">
      <c r="D6">
        <v>59</v>
      </c>
      <c r="E6">
        <f>POWER($E$5,F6)</f>
        <v>1.1</v>
      </c>
      <c r="F6">
        <v>1</v>
      </c>
      <c r="G6">
        <f>D6/E6</f>
        <v>53.6363636363636</v>
      </c>
    </row>
    <row r="7" spans="4:7">
      <c r="D7">
        <v>59</v>
      </c>
      <c r="E7">
        <f>POWER($E$5,F7)</f>
        <v>1.21</v>
      </c>
      <c r="F7">
        <v>2</v>
      </c>
      <c r="G7">
        <f>D7/E7</f>
        <v>48.7603305785124</v>
      </c>
    </row>
    <row r="8" spans="4:7">
      <c r="D8">
        <v>59</v>
      </c>
      <c r="E8">
        <f>POWER($E$5,F8)</f>
        <v>1.331</v>
      </c>
      <c r="F8">
        <v>3</v>
      </c>
      <c r="G8">
        <f>D8/E8</f>
        <v>44.3275732531931</v>
      </c>
    </row>
    <row r="9" spans="4:7">
      <c r="D9">
        <v>59</v>
      </c>
      <c r="E9">
        <f>POWER($E$5,F9)</f>
        <v>1.4641</v>
      </c>
      <c r="F9">
        <v>4</v>
      </c>
      <c r="G9">
        <f>D9/E9</f>
        <v>40.2977938665392</v>
      </c>
    </row>
    <row r="10" spans="2:7">
      <c r="B10">
        <v>1250</v>
      </c>
      <c r="C10">
        <v>59</v>
      </c>
      <c r="D10">
        <f>B10+C10</f>
        <v>1309</v>
      </c>
      <c r="E10">
        <f>POWER($E$5,F10)</f>
        <v>1.61051</v>
      </c>
      <c r="F10">
        <v>5</v>
      </c>
      <c r="G10">
        <f>D10/E10</f>
        <v>812.786011884434</v>
      </c>
    </row>
    <row r="11" spans="7:7">
      <c r="G11">
        <f>SUM(G6:G10)</f>
        <v>999.808073219042</v>
      </c>
    </row>
    <row r="14" spans="3:7">
      <c r="C14" s="11"/>
      <c r="D14" s="11" t="s">
        <v>403</v>
      </c>
      <c r="E14" s="11">
        <v>0</v>
      </c>
      <c r="F14" s="11"/>
      <c r="G14" s="11"/>
    </row>
    <row r="15" spans="3:7">
      <c r="C15" s="11"/>
      <c r="D15" s="11" t="s">
        <v>404</v>
      </c>
      <c r="E15" s="12">
        <v>0.0845</v>
      </c>
      <c r="F15" s="11"/>
      <c r="G15" s="11"/>
    </row>
    <row r="16" spans="3:7">
      <c r="C16" s="11"/>
      <c r="D16" s="11" t="s">
        <v>405</v>
      </c>
      <c r="E16" s="11" t="s">
        <v>406</v>
      </c>
      <c r="F16" s="11" t="s">
        <v>407</v>
      </c>
      <c r="G16" s="11" t="s">
        <v>408</v>
      </c>
    </row>
    <row r="17" spans="3:7">
      <c r="C17" s="11">
        <v>0</v>
      </c>
      <c r="D17" s="11">
        <v>1000</v>
      </c>
      <c r="E17" s="11">
        <f t="shared" ref="E17:E21" si="0">$D$17*$E$14</f>
        <v>0</v>
      </c>
      <c r="F17" s="11"/>
      <c r="G17" s="11">
        <f>D17</f>
        <v>1000</v>
      </c>
    </row>
    <row r="18" spans="3:7">
      <c r="C18" s="11">
        <v>1</v>
      </c>
      <c r="D18" s="11">
        <v>0</v>
      </c>
      <c r="E18" s="11">
        <f t="shared" si="0"/>
        <v>0</v>
      </c>
      <c r="F18" s="11">
        <f t="shared" ref="F18:F22" si="1">$E$15*G17</f>
        <v>84.5</v>
      </c>
      <c r="G18" s="11">
        <f t="shared" ref="G18:G22" si="2">G17+F18-E18</f>
        <v>1084.5</v>
      </c>
    </row>
    <row r="19" spans="3:7">
      <c r="C19" s="11">
        <v>2</v>
      </c>
      <c r="D19" s="11">
        <v>0</v>
      </c>
      <c r="E19" s="11">
        <f t="shared" si="0"/>
        <v>0</v>
      </c>
      <c r="F19" s="11">
        <f t="shared" si="1"/>
        <v>91.64025</v>
      </c>
      <c r="G19" s="11">
        <f t="shared" si="2"/>
        <v>1176.14025</v>
      </c>
    </row>
    <row r="20" spans="3:7">
      <c r="C20" s="11">
        <v>3</v>
      </c>
      <c r="D20" s="11">
        <v>0</v>
      </c>
      <c r="E20" s="11">
        <f t="shared" si="0"/>
        <v>0</v>
      </c>
      <c r="F20" s="11">
        <f t="shared" si="1"/>
        <v>99.383851125</v>
      </c>
      <c r="G20" s="11">
        <f t="shared" si="2"/>
        <v>1275.524101125</v>
      </c>
    </row>
    <row r="21" spans="3:7">
      <c r="C21" s="11">
        <v>4</v>
      </c>
      <c r="D21" s="11">
        <v>0</v>
      </c>
      <c r="E21" s="11">
        <f t="shared" si="0"/>
        <v>0</v>
      </c>
      <c r="F21" s="11">
        <f t="shared" si="1"/>
        <v>107.781786545062</v>
      </c>
      <c r="G21" s="11">
        <f t="shared" si="2"/>
        <v>1383.30588767006</v>
      </c>
    </row>
    <row r="22" spans="3:7">
      <c r="C22" s="11">
        <v>5</v>
      </c>
      <c r="D22" s="11">
        <v>0</v>
      </c>
      <c r="E22" s="11">
        <v>1500</v>
      </c>
      <c r="F22" s="11">
        <f t="shared" si="1"/>
        <v>116.88934750812</v>
      </c>
      <c r="G22" s="11">
        <f t="shared" si="2"/>
        <v>0.195235178182656</v>
      </c>
    </row>
    <row r="23" spans="3:7">
      <c r="C23" s="11"/>
      <c r="D23" s="11">
        <f t="shared" ref="D23:G23" si="3">SUM(D17:D22)</f>
        <v>1000</v>
      </c>
      <c r="E23" s="11">
        <f t="shared" si="3"/>
        <v>1500</v>
      </c>
      <c r="F23" s="11">
        <f t="shared" si="3"/>
        <v>500.195235178183</v>
      </c>
      <c r="G23" s="11"/>
    </row>
    <row r="25" spans="3:7">
      <c r="C25" s="11"/>
      <c r="D25" s="11" t="s">
        <v>403</v>
      </c>
      <c r="E25" s="12">
        <v>0.048</v>
      </c>
      <c r="F25" s="11" t="s">
        <v>409</v>
      </c>
      <c r="G25" s="11">
        <v>30000</v>
      </c>
    </row>
    <row r="26" spans="3:7">
      <c r="C26" s="11"/>
      <c r="D26" s="11" t="s">
        <v>404</v>
      </c>
      <c r="E26" s="12">
        <v>0.090955</v>
      </c>
      <c r="F26" s="11"/>
      <c r="G26" s="11"/>
    </row>
    <row r="27" spans="3:7">
      <c r="C27" s="11"/>
      <c r="D27" s="11" t="s">
        <v>405</v>
      </c>
      <c r="E27" s="11" t="s">
        <v>406</v>
      </c>
      <c r="F27" s="11" t="s">
        <v>407</v>
      </c>
      <c r="G27" s="11" t="s">
        <v>408</v>
      </c>
    </row>
    <row r="28" spans="3:7">
      <c r="C28" s="11">
        <v>0</v>
      </c>
      <c r="D28" s="11">
        <v>25000</v>
      </c>
      <c r="E28" s="11">
        <f t="shared" ref="E28:E33" si="4">$E$25*$G$25</f>
        <v>1440</v>
      </c>
      <c r="F28" s="11"/>
      <c r="G28" s="11">
        <f>D28</f>
        <v>25000</v>
      </c>
    </row>
    <row r="29" spans="3:7">
      <c r="C29" s="11">
        <v>1</v>
      </c>
      <c r="D29" s="11">
        <v>0</v>
      </c>
      <c r="E29" s="11">
        <f t="shared" si="4"/>
        <v>1440</v>
      </c>
      <c r="F29" s="11">
        <f t="shared" ref="F29:F33" si="5">$E$26*G28</f>
        <v>2273.875</v>
      </c>
      <c r="G29" s="11">
        <f t="shared" ref="G29:G33" si="6">G28+F29-E29</f>
        <v>25833.875</v>
      </c>
    </row>
    <row r="30" spans="3:7">
      <c r="C30" s="11">
        <v>2</v>
      </c>
      <c r="D30" s="11">
        <v>0</v>
      </c>
      <c r="E30" s="11">
        <f t="shared" si="4"/>
        <v>1440</v>
      </c>
      <c r="F30" s="11">
        <f t="shared" si="5"/>
        <v>2349.720100625</v>
      </c>
      <c r="G30" s="11">
        <f t="shared" si="6"/>
        <v>26743.595100625</v>
      </c>
    </row>
    <row r="31" spans="3:7">
      <c r="C31" s="11">
        <v>3</v>
      </c>
      <c r="D31" s="11">
        <v>0</v>
      </c>
      <c r="E31" s="11">
        <f t="shared" si="4"/>
        <v>1440</v>
      </c>
      <c r="F31" s="11">
        <f t="shared" si="5"/>
        <v>2432.46369237735</v>
      </c>
      <c r="G31" s="11">
        <f t="shared" si="6"/>
        <v>27736.0587930023</v>
      </c>
    </row>
    <row r="32" spans="3:7">
      <c r="C32" s="11">
        <v>4</v>
      </c>
      <c r="D32" s="11">
        <v>0</v>
      </c>
      <c r="E32" s="11">
        <f t="shared" si="4"/>
        <v>1440</v>
      </c>
      <c r="F32" s="11">
        <f t="shared" si="5"/>
        <v>2522.73322751753</v>
      </c>
      <c r="G32" s="11">
        <f t="shared" si="6"/>
        <v>28818.7920205199</v>
      </c>
    </row>
    <row r="33" spans="3:7">
      <c r="C33" s="11">
        <v>5</v>
      </c>
      <c r="D33" s="11">
        <v>0</v>
      </c>
      <c r="E33" s="11">
        <f>$E$25*$G$25+G25</f>
        <v>31440</v>
      </c>
      <c r="F33" s="11">
        <f t="shared" si="5"/>
        <v>2621.21322822639</v>
      </c>
      <c r="G33" s="11">
        <f t="shared" si="6"/>
        <v>0.00524874625989469</v>
      </c>
    </row>
    <row r="34" spans="3:7">
      <c r="C34" s="11"/>
      <c r="D34" s="11">
        <f t="shared" ref="D34:F34" si="7">SUM(D28:D33)</f>
        <v>25000</v>
      </c>
      <c r="E34" s="11">
        <f t="shared" si="7"/>
        <v>38640</v>
      </c>
      <c r="F34" s="11"/>
      <c r="G34" s="1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93"/>
  <sheetViews>
    <sheetView topLeftCell="A20" workbookViewId="0">
      <selection activeCell="B62" sqref="B62"/>
    </sheetView>
  </sheetViews>
  <sheetFormatPr defaultColWidth="9" defaultRowHeight="13.5" outlineLevelCol="4"/>
  <cols>
    <col min="2" max="2" width="31.75" customWidth="1"/>
    <col min="3" max="3" width="19.375" customWidth="1"/>
    <col min="4" max="5" width="19.375"/>
  </cols>
  <sheetData>
    <row r="2" spans="2:2">
      <c r="B2" t="s">
        <v>410</v>
      </c>
    </row>
    <row r="3" spans="2:5">
      <c r="B3" t="s">
        <v>230</v>
      </c>
      <c r="C3" t="s">
        <v>231</v>
      </c>
      <c r="D3" s="10">
        <v>25185009331.68</v>
      </c>
      <c r="E3" s="10">
        <v>22061999850.17</v>
      </c>
    </row>
    <row r="4" spans="2:2">
      <c r="B4" t="s">
        <v>234</v>
      </c>
    </row>
    <row r="5" spans="2:2">
      <c r="B5" t="s">
        <v>237</v>
      </c>
    </row>
    <row r="6" spans="2:2">
      <c r="B6" t="s">
        <v>240</v>
      </c>
    </row>
    <row r="7" spans="2:5">
      <c r="B7" t="s">
        <v>242</v>
      </c>
      <c r="C7" t="s">
        <v>243</v>
      </c>
      <c r="D7" s="10">
        <v>296084005</v>
      </c>
      <c r="E7" s="10">
        <v>204079117.8</v>
      </c>
    </row>
    <row r="8" spans="2:5">
      <c r="B8" t="s">
        <v>245</v>
      </c>
      <c r="C8" t="s">
        <v>246</v>
      </c>
      <c r="D8" s="10">
        <v>927222.79</v>
      </c>
      <c r="E8" s="10">
        <v>17818147.27</v>
      </c>
    </row>
    <row r="9" spans="2:5">
      <c r="B9" t="s">
        <v>248</v>
      </c>
      <c r="C9" t="s">
        <v>249</v>
      </c>
      <c r="D9" s="10">
        <v>4304579299.68</v>
      </c>
      <c r="E9" s="10">
        <v>3872870407.89</v>
      </c>
    </row>
    <row r="10" spans="2:2">
      <c r="B10" t="s">
        <v>252</v>
      </c>
    </row>
    <row r="11" spans="2:2">
      <c r="B11" t="s">
        <v>255</v>
      </c>
    </row>
    <row r="12" spans="2:2">
      <c r="B12" t="s">
        <v>257</v>
      </c>
    </row>
    <row r="13" spans="2:5">
      <c r="B13" t="s">
        <v>259</v>
      </c>
      <c r="C13" t="s">
        <v>260</v>
      </c>
      <c r="D13" s="10">
        <v>188599147.23</v>
      </c>
      <c r="E13" s="10">
        <v>264612813.22</v>
      </c>
    </row>
    <row r="14" spans="2:2">
      <c r="B14" t="s">
        <v>263</v>
      </c>
    </row>
    <row r="15" spans="2:5">
      <c r="B15" t="s">
        <v>266</v>
      </c>
      <c r="C15" t="s">
        <v>267</v>
      </c>
      <c r="D15" s="10">
        <v>119574188.82</v>
      </c>
      <c r="E15" s="10">
        <v>137968684.11</v>
      </c>
    </row>
    <row r="16" spans="2:2">
      <c r="B16" t="s">
        <v>271</v>
      </c>
    </row>
    <row r="17" spans="2:5">
      <c r="B17" t="s">
        <v>274</v>
      </c>
      <c r="C17" t="s">
        <v>275</v>
      </c>
      <c r="D17" s="10">
        <v>11836810239.03</v>
      </c>
      <c r="E17" s="10">
        <v>9665727593.42</v>
      </c>
    </row>
    <row r="18" spans="2:2">
      <c r="B18" t="s">
        <v>411</v>
      </c>
    </row>
    <row r="19" spans="2:2">
      <c r="B19" t="s">
        <v>412</v>
      </c>
    </row>
    <row r="20" spans="2:2">
      <c r="B20" t="s">
        <v>282</v>
      </c>
    </row>
    <row r="21" spans="2:5">
      <c r="B21" t="s">
        <v>153</v>
      </c>
      <c r="C21" s="10"/>
      <c r="D21" s="10">
        <v>41931583434.23</v>
      </c>
      <c r="E21" s="10">
        <v>36225076613.88</v>
      </c>
    </row>
    <row r="22" spans="2:2">
      <c r="B22" t="s">
        <v>288</v>
      </c>
    </row>
    <row r="23" spans="2:4">
      <c r="B23" t="s">
        <v>290</v>
      </c>
      <c r="C23" t="s">
        <v>291</v>
      </c>
      <c r="D23" t="s">
        <v>413</v>
      </c>
    </row>
    <row r="24" spans="2:2">
      <c r="B24" t="s">
        <v>294</v>
      </c>
    </row>
    <row r="25" spans="2:5">
      <c r="B25" t="s">
        <v>296</v>
      </c>
      <c r="C25" t="s">
        <v>297</v>
      </c>
      <c r="D25" s="10">
        <v>50000000</v>
      </c>
      <c r="E25" s="10">
        <v>50000000</v>
      </c>
    </row>
    <row r="26" spans="2:2">
      <c r="B26" t="s">
        <v>299</v>
      </c>
    </row>
    <row r="27" spans="2:5">
      <c r="B27" t="s">
        <v>303</v>
      </c>
      <c r="C27" t="s">
        <v>304</v>
      </c>
      <c r="D27" s="10">
        <v>4000000</v>
      </c>
      <c r="E27" s="10">
        <v>4000000</v>
      </c>
    </row>
    <row r="28" spans="2:2">
      <c r="B28" t="s">
        <v>307</v>
      </c>
    </row>
    <row r="29" spans="2:5">
      <c r="B29" t="s">
        <v>310</v>
      </c>
      <c r="C29" t="s">
        <v>311</v>
      </c>
      <c r="D29" s="10">
        <v>8523256960.11</v>
      </c>
      <c r="E29" s="10">
        <v>6807333231.09</v>
      </c>
    </row>
    <row r="30" spans="2:5">
      <c r="B30" t="s">
        <v>313</v>
      </c>
      <c r="C30" t="s">
        <v>314</v>
      </c>
      <c r="D30" s="10">
        <v>456328292.13</v>
      </c>
      <c r="E30" s="10">
        <v>392672323.95</v>
      </c>
    </row>
    <row r="31" spans="2:5">
      <c r="B31" t="s">
        <v>317</v>
      </c>
      <c r="C31" t="s">
        <v>318</v>
      </c>
      <c r="D31" s="10">
        <v>1725110.46</v>
      </c>
      <c r="E31" s="10">
        <v>2676942.59</v>
      </c>
    </row>
    <row r="32" spans="2:2">
      <c r="B32" t="s">
        <v>321</v>
      </c>
    </row>
    <row r="33" spans="2:2">
      <c r="B33" t="s">
        <v>323</v>
      </c>
    </row>
    <row r="34" spans="2:5">
      <c r="B34" t="s">
        <v>199</v>
      </c>
      <c r="C34" t="s">
        <v>329</v>
      </c>
      <c r="D34" s="10">
        <v>3563308110.51</v>
      </c>
      <c r="E34" s="10">
        <v>862615899.2</v>
      </c>
    </row>
    <row r="35" spans="2:2">
      <c r="B35" t="s">
        <v>202</v>
      </c>
    </row>
    <row r="36" spans="2:2">
      <c r="B36" t="s">
        <v>205</v>
      </c>
    </row>
    <row r="37" spans="2:5">
      <c r="B37" t="s">
        <v>208</v>
      </c>
      <c r="C37" t="s">
        <v>337</v>
      </c>
      <c r="D37" s="10">
        <v>8048744.96</v>
      </c>
      <c r="E37" s="10">
        <v>10177029.43</v>
      </c>
    </row>
    <row r="38" spans="2:5">
      <c r="B38" t="s">
        <v>211</v>
      </c>
      <c r="C38" t="s">
        <v>341</v>
      </c>
      <c r="D38" s="10">
        <v>825372524.65</v>
      </c>
      <c r="E38" s="10">
        <v>643656913.32</v>
      </c>
    </row>
    <row r="39" spans="2:2">
      <c r="B39" t="s">
        <v>214</v>
      </c>
    </row>
    <row r="40" spans="2:5">
      <c r="B40" t="s">
        <v>217</v>
      </c>
      <c r="C40" s="10"/>
      <c r="D40" s="10">
        <v>13522567242.82</v>
      </c>
      <c r="E40" s="10">
        <v>8773132339.58</v>
      </c>
    </row>
    <row r="41" spans="2:5">
      <c r="B41" t="s">
        <v>219</v>
      </c>
      <c r="C41" s="10"/>
      <c r="D41" s="10">
        <v>55454150677.05</v>
      </c>
      <c r="E41" s="10">
        <v>44998208953.46</v>
      </c>
    </row>
    <row r="42" spans="2:2">
      <c r="B42" t="s">
        <v>98</v>
      </c>
    </row>
    <row r="43" spans="2:2">
      <c r="B43" t="s">
        <v>101</v>
      </c>
    </row>
    <row r="44" spans="2:2">
      <c r="B44" t="s">
        <v>104</v>
      </c>
    </row>
    <row r="45" spans="2:4">
      <c r="B45" t="s">
        <v>107</v>
      </c>
      <c r="C45" t="s">
        <v>238</v>
      </c>
      <c r="D45" t="s">
        <v>414</v>
      </c>
    </row>
    <row r="46" spans="2:2">
      <c r="B46" t="s">
        <v>110</v>
      </c>
    </row>
    <row r="47" spans="2:2">
      <c r="B47" t="s">
        <v>113</v>
      </c>
    </row>
    <row r="48" spans="2:2">
      <c r="B48" t="s">
        <v>116</v>
      </c>
    </row>
    <row r="49" spans="2:5">
      <c r="B49" t="s">
        <v>85</v>
      </c>
      <c r="C49" t="s">
        <v>250</v>
      </c>
      <c r="D49" s="10">
        <v>284748288.89</v>
      </c>
      <c r="E49" s="10">
        <v>345280977.68</v>
      </c>
    </row>
    <row r="50" spans="2:5">
      <c r="B50" t="s">
        <v>121</v>
      </c>
      <c r="C50" t="s">
        <v>253</v>
      </c>
      <c r="D50" s="10">
        <v>3045113586.1</v>
      </c>
      <c r="E50" s="10">
        <v>5091386269.55</v>
      </c>
    </row>
    <row r="51" spans="2:2">
      <c r="B51" t="s">
        <v>124</v>
      </c>
    </row>
    <row r="52" spans="2:2">
      <c r="B52" t="s">
        <v>127</v>
      </c>
    </row>
    <row r="53" spans="2:5">
      <c r="B53" t="s">
        <v>130</v>
      </c>
      <c r="C53" t="s">
        <v>261</v>
      </c>
      <c r="D53" s="10">
        <v>260284491.74</v>
      </c>
      <c r="E53" s="10">
        <v>269657755.58</v>
      </c>
    </row>
    <row r="54" spans="2:5">
      <c r="B54" t="s">
        <v>133</v>
      </c>
      <c r="C54" t="s">
        <v>264</v>
      </c>
      <c r="D54" s="10">
        <v>3311880890.49</v>
      </c>
      <c r="E54" s="10">
        <v>2430093461.38</v>
      </c>
    </row>
    <row r="55" spans="2:4">
      <c r="B55" t="s">
        <v>136</v>
      </c>
      <c r="C55" t="s">
        <v>268</v>
      </c>
      <c r="D55" t="s">
        <v>415</v>
      </c>
    </row>
    <row r="56" spans="2:2">
      <c r="B56" t="s">
        <v>139</v>
      </c>
    </row>
    <row r="57" spans="2:5">
      <c r="B57" t="s">
        <v>142</v>
      </c>
      <c r="C57" t="s">
        <v>276</v>
      </c>
      <c r="D57" s="10">
        <v>1604688158.14</v>
      </c>
      <c r="E57" s="10">
        <v>1389984092.02</v>
      </c>
    </row>
    <row r="58" spans="2:2">
      <c r="B58" t="s">
        <v>154</v>
      </c>
    </row>
    <row r="59" spans="2:2">
      <c r="B59" t="s">
        <v>283</v>
      </c>
    </row>
    <row r="60" spans="2:2">
      <c r="B60" t="s">
        <v>163</v>
      </c>
    </row>
    <row r="61" spans="2:2">
      <c r="B61" t="s">
        <v>167</v>
      </c>
    </row>
    <row r="62" spans="2:2">
      <c r="B62" t="s">
        <v>416</v>
      </c>
    </row>
    <row r="63" spans="2:2">
      <c r="B63" t="s">
        <v>20</v>
      </c>
    </row>
    <row r="64" spans="2:2">
      <c r="B64" t="s">
        <v>173</v>
      </c>
    </row>
    <row r="65" spans="2:5">
      <c r="B65" t="s">
        <v>176</v>
      </c>
      <c r="C65" s="10"/>
      <c r="D65" s="10">
        <v>11307288403.79</v>
      </c>
      <c r="E65" s="10">
        <v>9526402556.21</v>
      </c>
    </row>
    <row r="66" spans="2:2">
      <c r="B66" t="s">
        <v>300</v>
      </c>
    </row>
    <row r="67" spans="2:2">
      <c r="B67" t="s">
        <v>182</v>
      </c>
    </row>
    <row r="68" spans="2:5">
      <c r="B68" t="s">
        <v>191</v>
      </c>
      <c r="C68" t="s">
        <v>315</v>
      </c>
      <c r="D68" s="10">
        <v>17770000</v>
      </c>
      <c r="E68" s="10">
        <v>17770000</v>
      </c>
    </row>
    <row r="69" spans="2:2">
      <c r="B69" t="s">
        <v>194</v>
      </c>
    </row>
    <row r="70" spans="2:2">
      <c r="B70" t="s">
        <v>197</v>
      </c>
    </row>
    <row r="71" spans="2:2">
      <c r="B71" t="s">
        <v>200</v>
      </c>
    </row>
    <row r="72" spans="2:5">
      <c r="B72" t="s">
        <v>203</v>
      </c>
      <c r="C72" s="10"/>
      <c r="D72" s="10">
        <v>17770000</v>
      </c>
      <c r="E72" s="10">
        <v>17770000</v>
      </c>
    </row>
    <row r="73" spans="2:5">
      <c r="B73" t="s">
        <v>206</v>
      </c>
      <c r="C73" s="10"/>
      <c r="D73" s="10">
        <v>11325058403.79</v>
      </c>
      <c r="E73" s="10">
        <v>9544172556.21</v>
      </c>
    </row>
    <row r="74" spans="2:2">
      <c r="B74" t="s">
        <v>417</v>
      </c>
    </row>
    <row r="75" spans="2:2">
      <c r="B75" t="s">
        <v>418</v>
      </c>
    </row>
    <row r="76" spans="2:5">
      <c r="B76" t="s">
        <v>212</v>
      </c>
      <c r="C76" t="s">
        <v>334</v>
      </c>
      <c r="D76" s="10">
        <v>1038180000</v>
      </c>
      <c r="E76" s="10">
        <v>1038180000</v>
      </c>
    </row>
    <row r="77" spans="2:5">
      <c r="B77" t="s">
        <v>215</v>
      </c>
      <c r="C77" t="s">
        <v>338</v>
      </c>
      <c r="D77" s="10">
        <v>1374964415.72</v>
      </c>
      <c r="E77" s="10">
        <v>1374964415.72</v>
      </c>
    </row>
    <row r="78" spans="2:2">
      <c r="B78" t="s">
        <v>218</v>
      </c>
    </row>
    <row r="79" spans="2:2">
      <c r="B79" t="s">
        <v>220</v>
      </c>
    </row>
    <row r="80" spans="2:5">
      <c r="B80" t="s">
        <v>221</v>
      </c>
      <c r="C80" t="s">
        <v>347</v>
      </c>
      <c r="D80" s="10">
        <v>4220803927.18</v>
      </c>
      <c r="E80" s="10">
        <v>3036434460.46</v>
      </c>
    </row>
    <row r="81" spans="2:4">
      <c r="B81" t="s">
        <v>222</v>
      </c>
      <c r="C81" t="s">
        <v>349</v>
      </c>
      <c r="D81" t="s">
        <v>419</v>
      </c>
    </row>
    <row r="82" spans="2:5">
      <c r="B82" t="s">
        <v>223</v>
      </c>
      <c r="C82" t="s">
        <v>351</v>
      </c>
      <c r="D82" s="10">
        <v>35974971858.64</v>
      </c>
      <c r="E82" s="10">
        <v>28700075247.5</v>
      </c>
    </row>
    <row r="83" spans="2:2">
      <c r="B83" t="s">
        <v>224</v>
      </c>
    </row>
    <row r="84" spans="2:2">
      <c r="B84" t="s">
        <v>420</v>
      </c>
    </row>
    <row r="85" spans="2:2">
      <c r="B85" t="s">
        <v>421</v>
      </c>
    </row>
    <row r="86" spans="2:2">
      <c r="B86" t="s">
        <v>422</v>
      </c>
    </row>
    <row r="87" spans="2:5">
      <c r="B87" t="s">
        <v>226</v>
      </c>
      <c r="C87" s="10"/>
      <c r="D87" s="10">
        <v>1506875785.45</v>
      </c>
      <c r="E87" s="10">
        <v>1304382273.57</v>
      </c>
    </row>
    <row r="88" spans="2:5">
      <c r="B88" t="s">
        <v>227</v>
      </c>
      <c r="C88" s="10"/>
      <c r="D88" s="10">
        <v>44129092273.26</v>
      </c>
      <c r="E88" s="10">
        <v>35454036397.25</v>
      </c>
    </row>
    <row r="89" spans="2:5">
      <c r="B89" t="s">
        <v>228</v>
      </c>
      <c r="C89" s="10"/>
      <c r="D89" s="10">
        <v>55454150677.05</v>
      </c>
      <c r="E89" s="10">
        <v>44998208953.46</v>
      </c>
    </row>
    <row r="93" spans="2:2">
      <c r="B93" t="s">
        <v>423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G12"/>
  <sheetViews>
    <sheetView workbookViewId="0">
      <selection activeCell="H23" sqref="H23"/>
    </sheetView>
  </sheetViews>
  <sheetFormatPr defaultColWidth="9" defaultRowHeight="13.5" outlineLevelCol="6"/>
  <cols>
    <col min="1" max="1" width="9" style="6"/>
    <col min="2" max="2" width="12.125" style="6" customWidth="1"/>
    <col min="3" max="3" width="14.5" style="6" customWidth="1"/>
    <col min="4" max="5" width="9" style="6"/>
    <col min="6" max="6" width="12.375" style="6" customWidth="1"/>
    <col min="7" max="7" width="9.375" style="6"/>
    <col min="8" max="16384" width="9" style="6"/>
  </cols>
  <sheetData>
    <row r="5" s="6" customFormat="1" ht="17.25" spans="2:7">
      <c r="B5" s="7">
        <v>44285</v>
      </c>
      <c r="C5" s="8" t="s">
        <v>424</v>
      </c>
      <c r="D5" s="8">
        <v>0</v>
      </c>
      <c r="E5" s="8">
        <v>2730</v>
      </c>
      <c r="F5" s="9">
        <v>65506</v>
      </c>
      <c r="G5" s="6">
        <f t="shared" ref="G5:G8" si="0">F6-D5+E5</f>
        <v>65506</v>
      </c>
    </row>
    <row r="6" s="6" customFormat="1" ht="17.25" spans="2:7">
      <c r="B6" s="7">
        <v>44277</v>
      </c>
      <c r="C6" s="8" t="s">
        <v>425</v>
      </c>
      <c r="D6" s="8">
        <v>1318.34</v>
      </c>
      <c r="E6" s="8">
        <v>0</v>
      </c>
      <c r="F6" s="9">
        <v>62776</v>
      </c>
      <c r="G6" s="6">
        <f t="shared" si="0"/>
        <v>62776</v>
      </c>
    </row>
    <row r="7" s="6" customFormat="1" ht="17.25" spans="2:7">
      <c r="B7" s="7">
        <v>44252</v>
      </c>
      <c r="C7" s="8" t="s">
        <v>426</v>
      </c>
      <c r="D7" s="8">
        <v>0</v>
      </c>
      <c r="E7" s="8">
        <v>2730</v>
      </c>
      <c r="F7" s="9">
        <v>64094.34</v>
      </c>
      <c r="G7" s="6">
        <f t="shared" si="0"/>
        <v>64094.34</v>
      </c>
    </row>
    <row r="8" s="6" customFormat="1" ht="17.25" spans="2:7">
      <c r="B8" s="7">
        <v>44247</v>
      </c>
      <c r="C8" s="8" t="s">
        <v>425</v>
      </c>
      <c r="D8" s="8">
        <v>1318.34</v>
      </c>
      <c r="E8" s="8">
        <v>0</v>
      </c>
      <c r="F8" s="9">
        <v>61364.34</v>
      </c>
      <c r="G8" s="6">
        <f t="shared" si="0"/>
        <v>61364.34</v>
      </c>
    </row>
    <row r="9" s="6" customFormat="1" ht="17.25" spans="2:6">
      <c r="B9" s="7">
        <v>44225</v>
      </c>
      <c r="C9" s="8" t="s">
        <v>427</v>
      </c>
      <c r="D9" s="8">
        <v>0</v>
      </c>
      <c r="E9" s="8">
        <v>2730</v>
      </c>
      <c r="F9" s="9">
        <v>62682.68</v>
      </c>
    </row>
    <row r="10" s="6" customFormat="1" ht="17.25" spans="2:6">
      <c r="B10" s="7">
        <v>44216</v>
      </c>
      <c r="C10" s="8" t="s">
        <v>425</v>
      </c>
      <c r="D10" s="8">
        <v>1318.34</v>
      </c>
      <c r="E10" s="8">
        <v>0</v>
      </c>
      <c r="F10" s="9">
        <v>59952.68</v>
      </c>
    </row>
    <row r="11" s="6" customFormat="1" ht="17.25" spans="2:6">
      <c r="B11" s="7">
        <v>44194</v>
      </c>
      <c r="C11" s="8" t="s">
        <v>428</v>
      </c>
      <c r="D11" s="8">
        <v>0</v>
      </c>
      <c r="E11" s="8">
        <v>2730</v>
      </c>
      <c r="F11" s="9">
        <v>61271.02</v>
      </c>
    </row>
    <row r="12" s="6" customFormat="1" ht="17.25" spans="2:6">
      <c r="B12" s="7">
        <v>44186</v>
      </c>
      <c r="C12" s="8" t="s">
        <v>425</v>
      </c>
      <c r="D12" s="8">
        <v>1318.34</v>
      </c>
      <c r="E12" s="8">
        <v>0</v>
      </c>
      <c r="F12" s="9">
        <v>58541.02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B36"/>
  <sheetViews>
    <sheetView tabSelected="1" zoomScale="85" zoomScaleNormal="85" workbookViewId="0">
      <selection activeCell="I19" sqref="I19"/>
    </sheetView>
  </sheetViews>
  <sheetFormatPr defaultColWidth="9" defaultRowHeight="16.5"/>
  <cols>
    <col min="1" max="3" width="9" style="1"/>
    <col min="4" max="4" width="14.125" style="1"/>
    <col min="5" max="6" width="9" style="1"/>
    <col min="7" max="11" width="14.125" style="1"/>
    <col min="12" max="14" width="9" style="1"/>
    <col min="15" max="15" width="12.375" style="1" customWidth="1"/>
    <col min="16" max="19" width="9" style="1"/>
    <col min="20" max="28" width="14.125" style="1"/>
  </cols>
  <sheetData>
    <row r="4" spans="7:8">
      <c r="G4" s="2" t="s">
        <v>399</v>
      </c>
      <c r="H4" s="2" t="s">
        <v>407</v>
      </c>
    </row>
    <row r="5" spans="3:27">
      <c r="C5" s="3">
        <v>0.1</v>
      </c>
      <c r="D5" s="1">
        <v>28</v>
      </c>
      <c r="E5" s="1"/>
      <c r="F5" s="1">
        <v>0</v>
      </c>
      <c r="G5" s="1">
        <v>1</v>
      </c>
      <c r="H5" s="1">
        <f>1*$C$5*POWER($D$6,F5)</f>
        <v>0.1</v>
      </c>
      <c r="T5" s="1" t="s">
        <v>429</v>
      </c>
      <c r="U5" s="1" t="s">
        <v>430</v>
      </c>
      <c r="V5" s="1" t="s">
        <v>431</v>
      </c>
      <c r="W5" s="1" t="s">
        <v>432</v>
      </c>
      <c r="X5" s="1" t="s">
        <v>433</v>
      </c>
      <c r="Y5" s="1" t="s">
        <v>434</v>
      </c>
      <c r="Z5" s="1" t="s">
        <v>435</v>
      </c>
      <c r="AA5" s="1" t="s">
        <v>436</v>
      </c>
    </row>
    <row r="6" spans="3:26">
      <c r="C6" s="3">
        <v>3</v>
      </c>
      <c r="D6" s="1">
        <f>POWER(C6,1/D$5)</f>
        <v>1.04001605773794</v>
      </c>
      <c r="F6" s="1">
        <v>1</v>
      </c>
      <c r="G6" s="1">
        <f t="shared" ref="G6:G33" si="0">1*POWER($D$7,F6)</f>
        <v>1.0591640081942</v>
      </c>
      <c r="H6" s="1">
        <f>1*$C$5*POWER($D$6,F6)</f>
        <v>0.104001605773794</v>
      </c>
      <c r="I6" s="1">
        <f t="shared" ref="I6:I33" si="1">POWER($D$8,F6)</f>
        <v>1.04</v>
      </c>
      <c r="J6" s="1">
        <f t="shared" ref="J6:J33" si="2">H6/I6</f>
        <v>0.100001544013263</v>
      </c>
      <c r="O6" s="2" t="s">
        <v>437</v>
      </c>
      <c r="P6" s="3">
        <v>0.15</v>
      </c>
      <c r="Q6" s="1"/>
      <c r="R6" s="1"/>
      <c r="S6" s="1">
        <v>1</v>
      </c>
      <c r="T6" s="1">
        <v>1</v>
      </c>
      <c r="U6" s="1">
        <f t="shared" ref="U6:U29" si="3">T6*$P$6</f>
        <v>0.15</v>
      </c>
      <c r="V6" s="1">
        <f t="shared" ref="V6:V29" si="4">T6*$P$7</f>
        <v>0.015</v>
      </c>
      <c r="W6" s="1">
        <f t="shared" ref="W6:W29" si="5">U6-V6</f>
        <v>0.135</v>
      </c>
      <c r="X6" s="1">
        <f t="shared" ref="X6:X29" si="6">POWER(1+$P$9,S6)</f>
        <v>1.04</v>
      </c>
      <c r="Y6" s="1">
        <f t="shared" ref="Y6:Y29" si="7">U6*$P$8</f>
        <v>2.25</v>
      </c>
      <c r="Z6" s="1">
        <f t="shared" ref="Z6:Z29" si="8">V6/X6</f>
        <v>0.0144230769230769</v>
      </c>
    </row>
    <row r="7" spans="3:28">
      <c r="C7" s="3">
        <v>5</v>
      </c>
      <c r="D7" s="1">
        <f>POWER(C7,1/D$5)</f>
        <v>1.0591640081942</v>
      </c>
      <c r="F7" s="1">
        <v>2</v>
      </c>
      <c r="G7" s="1">
        <f t="shared" si="0"/>
        <v>1.121828396254</v>
      </c>
      <c r="H7" s="1">
        <f>1*$C$5*POWER($D$6,F7)</f>
        <v>0.108163340035277</v>
      </c>
      <c r="I7" s="1">
        <f t="shared" si="1"/>
        <v>1.0816</v>
      </c>
      <c r="J7" s="1">
        <f t="shared" si="2"/>
        <v>0.100003088050367</v>
      </c>
      <c r="O7" s="2" t="s">
        <v>438</v>
      </c>
      <c r="P7" s="3">
        <v>0.015</v>
      </c>
      <c r="Q7" s="1"/>
      <c r="R7" s="1"/>
      <c r="S7" s="1">
        <v>2</v>
      </c>
      <c r="T7" s="1">
        <f t="shared" ref="T7:T29" si="9">T6+W6</f>
        <v>1.135</v>
      </c>
      <c r="U7" s="1">
        <f t="shared" si="3"/>
        <v>0.17025</v>
      </c>
      <c r="V7" s="1">
        <f t="shared" si="4"/>
        <v>0.017025</v>
      </c>
      <c r="W7" s="1">
        <f t="shared" si="5"/>
        <v>0.153225</v>
      </c>
      <c r="X7" s="1">
        <f t="shared" si="6"/>
        <v>1.0816</v>
      </c>
      <c r="Y7" s="1">
        <f t="shared" si="7"/>
        <v>2.55375</v>
      </c>
      <c r="Z7" s="1">
        <f t="shared" si="8"/>
        <v>0.0157405695266272</v>
      </c>
      <c r="AA7" s="1">
        <f>SUM($Z$6:Z7)</f>
        <v>0.0301636464497041</v>
      </c>
      <c r="AB7" s="1">
        <f>Y7/X7+AA7</f>
        <v>2.39124907544379</v>
      </c>
    </row>
    <row r="8" spans="2:28">
      <c r="B8" s="4" t="s">
        <v>439</v>
      </c>
      <c r="C8" s="5"/>
      <c r="D8" s="1">
        <v>1.04</v>
      </c>
      <c r="E8" s="1"/>
      <c r="F8" s="1">
        <v>3</v>
      </c>
      <c r="G8" s="1">
        <f t="shared" si="0"/>
        <v>1.18820026068246</v>
      </c>
      <c r="H8" s="1">
        <f>1*$C$5*POWER($D$6,F8)</f>
        <v>0.112491610495257</v>
      </c>
      <c r="I8" s="1">
        <f t="shared" si="1"/>
        <v>1.124864</v>
      </c>
      <c r="J8" s="1">
        <f t="shared" si="2"/>
        <v>0.10000463211131</v>
      </c>
      <c r="O8" s="1" t="s">
        <v>440</v>
      </c>
      <c r="P8" s="1">
        <v>15</v>
      </c>
      <c r="Q8" s="1"/>
      <c r="R8" s="1"/>
      <c r="S8" s="1">
        <v>3</v>
      </c>
      <c r="T8" s="1">
        <f t="shared" si="9"/>
        <v>1.288225</v>
      </c>
      <c r="U8" s="1">
        <f t="shared" si="3"/>
        <v>0.19323375</v>
      </c>
      <c r="V8" s="1">
        <f t="shared" si="4"/>
        <v>0.019323375</v>
      </c>
      <c r="W8" s="1">
        <f t="shared" si="5"/>
        <v>0.173910375</v>
      </c>
      <c r="X8" s="1">
        <f t="shared" si="6"/>
        <v>1.124864</v>
      </c>
      <c r="Y8" s="1">
        <f t="shared" si="7"/>
        <v>2.89850625</v>
      </c>
      <c r="Z8" s="1">
        <f t="shared" si="8"/>
        <v>0.0171784100122326</v>
      </c>
      <c r="AA8" s="1">
        <f>SUM($Z$6:Z8)</f>
        <v>0.0473420564619367</v>
      </c>
      <c r="AB8" s="1">
        <f t="shared" ref="AB8:AB29" si="10">Y8/X8+AA8</f>
        <v>2.62410355829682</v>
      </c>
    </row>
    <row r="9" spans="6:28">
      <c r="F9" s="1">
        <v>4</v>
      </c>
      <c r="G9" s="1">
        <f t="shared" si="0"/>
        <v>1.25849895064183</v>
      </c>
      <c r="H9" s="1">
        <f>1*$C$5*POWER($D$6,F9)</f>
        <v>0.116993081275869</v>
      </c>
      <c r="I9" s="1">
        <f t="shared" si="1"/>
        <v>1.16985856</v>
      </c>
      <c r="J9" s="1">
        <f t="shared" si="2"/>
        <v>0.100006176196094</v>
      </c>
      <c r="O9" s="1" t="s">
        <v>441</v>
      </c>
      <c r="P9" s="3">
        <v>0.04</v>
      </c>
      <c r="Q9" s="1"/>
      <c r="R9" s="1"/>
      <c r="S9" s="1">
        <v>4</v>
      </c>
      <c r="T9" s="1">
        <f t="shared" si="9"/>
        <v>1.462135375</v>
      </c>
      <c r="U9" s="1">
        <f t="shared" si="3"/>
        <v>0.21932030625</v>
      </c>
      <c r="V9" s="1">
        <f t="shared" si="4"/>
        <v>0.021932030625</v>
      </c>
      <c r="W9" s="1">
        <f t="shared" si="5"/>
        <v>0.197388275625</v>
      </c>
      <c r="X9" s="1">
        <f t="shared" si="6"/>
        <v>1.16985856</v>
      </c>
      <c r="Y9" s="1">
        <f t="shared" si="7"/>
        <v>3.28980459375</v>
      </c>
      <c r="Z9" s="1">
        <f t="shared" si="8"/>
        <v>0.0187475916960423</v>
      </c>
      <c r="AA9" s="1">
        <f>SUM($Z$6:Z9)</f>
        <v>0.066089648157979</v>
      </c>
      <c r="AB9" s="1">
        <f t="shared" si="10"/>
        <v>2.87822840256432</v>
      </c>
    </row>
    <row r="10" spans="6:28">
      <c r="F10" s="1">
        <v>5</v>
      </c>
      <c r="G10" s="1">
        <f t="shared" si="0"/>
        <v>1.33295679286999</v>
      </c>
      <c r="H10" s="1">
        <f>1*$C$5*POWER($D$6,F10)</f>
        <v>0.121674683171143</v>
      </c>
      <c r="I10" s="1">
        <f t="shared" si="1"/>
        <v>1.2166529024</v>
      </c>
      <c r="J10" s="1">
        <f t="shared" si="2"/>
        <v>0.100007720304719</v>
      </c>
      <c r="S10" s="1">
        <v>5</v>
      </c>
      <c r="T10" s="1">
        <f t="shared" si="9"/>
        <v>1.659523650625</v>
      </c>
      <c r="U10" s="1">
        <f t="shared" si="3"/>
        <v>0.24892854759375</v>
      </c>
      <c r="V10" s="1">
        <f t="shared" si="4"/>
        <v>0.024892854759375</v>
      </c>
      <c r="W10" s="1">
        <f t="shared" si="5"/>
        <v>0.224035692834375</v>
      </c>
      <c r="X10" s="1">
        <f t="shared" si="6"/>
        <v>1.2166529024</v>
      </c>
      <c r="Y10" s="1">
        <f t="shared" si="7"/>
        <v>3.73392821390625</v>
      </c>
      <c r="Z10" s="1">
        <f t="shared" si="8"/>
        <v>0.0204601120913539</v>
      </c>
      <c r="AA10" s="1">
        <f>SUM($Z$6:Z10)</f>
        <v>0.0865497602493329</v>
      </c>
      <c r="AB10" s="1">
        <f t="shared" si="10"/>
        <v>3.15556657395241</v>
      </c>
    </row>
    <row r="11" spans="6:28">
      <c r="F11" s="1">
        <v>6</v>
      </c>
      <c r="G11" s="1">
        <f t="shared" si="0"/>
        <v>1.41181985948587</v>
      </c>
      <c r="H11" s="1">
        <f>1*$C$5*POWER($D$6,F11)</f>
        <v>0.126543624318165</v>
      </c>
      <c r="I11" s="1">
        <f t="shared" si="1"/>
        <v>1.265319018496</v>
      </c>
      <c r="J11" s="1">
        <f t="shared" si="2"/>
        <v>0.100009264437185</v>
      </c>
      <c r="S11" s="1">
        <v>6</v>
      </c>
      <c r="T11" s="1">
        <f t="shared" si="9"/>
        <v>1.88355934345937</v>
      </c>
      <c r="U11" s="1">
        <f t="shared" si="3"/>
        <v>0.282533901518906</v>
      </c>
      <c r="V11" s="1">
        <f t="shared" si="4"/>
        <v>0.0282533901518906</v>
      </c>
      <c r="W11" s="1">
        <f t="shared" si="5"/>
        <v>0.254280511367016</v>
      </c>
      <c r="X11" s="1">
        <f t="shared" si="6"/>
        <v>1.265319018496</v>
      </c>
      <c r="Y11" s="1">
        <f t="shared" si="7"/>
        <v>4.23800852278359</v>
      </c>
      <c r="Z11" s="1">
        <f t="shared" si="8"/>
        <v>0.0223290646381602</v>
      </c>
      <c r="AA11" s="1">
        <f>SUM($Z$6:Z11)</f>
        <v>0.108878824887493</v>
      </c>
      <c r="AB11" s="1">
        <f t="shared" si="10"/>
        <v>3.45823852061152</v>
      </c>
    </row>
    <row r="12" spans="6:28">
      <c r="F12" s="1">
        <v>7</v>
      </c>
      <c r="G12" s="1">
        <f t="shared" si="0"/>
        <v>1.49534878122122</v>
      </c>
      <c r="H12" s="1">
        <f>1*$C$5*POWER($D$6,F12)</f>
        <v>0.131607401295249</v>
      </c>
      <c r="I12" s="1">
        <f t="shared" si="1"/>
        <v>1.31593177923584</v>
      </c>
      <c r="J12" s="1">
        <f t="shared" si="2"/>
        <v>0.100010808593492</v>
      </c>
      <c r="S12" s="1">
        <v>7</v>
      </c>
      <c r="T12" s="1">
        <f t="shared" si="9"/>
        <v>2.13783985482639</v>
      </c>
      <c r="U12" s="1">
        <f t="shared" si="3"/>
        <v>0.320675978223959</v>
      </c>
      <c r="V12" s="1">
        <f t="shared" si="4"/>
        <v>0.0320675978223959</v>
      </c>
      <c r="W12" s="1">
        <f t="shared" si="5"/>
        <v>0.288608380401563</v>
      </c>
      <c r="X12" s="1">
        <f t="shared" si="6"/>
        <v>1.31593177923584</v>
      </c>
      <c r="Y12" s="1">
        <f t="shared" si="7"/>
        <v>4.81013967335938</v>
      </c>
      <c r="Z12" s="1">
        <f t="shared" si="8"/>
        <v>0.0243687388118383</v>
      </c>
      <c r="AA12" s="1">
        <f>SUM($Z$6:Z12)</f>
        <v>0.133247563699331</v>
      </c>
      <c r="AB12" s="1">
        <f t="shared" si="10"/>
        <v>3.78855838547508</v>
      </c>
    </row>
    <row r="13" spans="6:28">
      <c r="F13" s="1">
        <v>8</v>
      </c>
      <c r="G13" s="1">
        <f t="shared" si="0"/>
        <v>1.58381960876658</v>
      </c>
      <c r="H13" s="1">
        <f>1*$C$5*POWER($D$6,F13)</f>
        <v>0.13687381066422</v>
      </c>
      <c r="I13" s="1">
        <f t="shared" si="1"/>
        <v>1.36856905040527</v>
      </c>
      <c r="J13" s="1">
        <f t="shared" si="2"/>
        <v>0.100012352773642</v>
      </c>
      <c r="S13" s="1">
        <v>8</v>
      </c>
      <c r="T13" s="1">
        <f t="shared" si="9"/>
        <v>2.42644823522795</v>
      </c>
      <c r="U13" s="1">
        <f t="shared" si="3"/>
        <v>0.363967235284193</v>
      </c>
      <c r="V13" s="1">
        <f t="shared" si="4"/>
        <v>0.0363967235284193</v>
      </c>
      <c r="W13" s="1">
        <f t="shared" si="5"/>
        <v>0.327570511755774</v>
      </c>
      <c r="X13" s="1">
        <f t="shared" si="6"/>
        <v>1.36856905040527</v>
      </c>
      <c r="Y13" s="1">
        <f t="shared" si="7"/>
        <v>5.4595085292629</v>
      </c>
      <c r="Z13" s="1">
        <f t="shared" si="8"/>
        <v>0.0265947293763812</v>
      </c>
      <c r="AA13" s="1">
        <f>SUM($Z$6:Z13)</f>
        <v>0.159842293075713</v>
      </c>
      <c r="AB13" s="1">
        <f t="shared" si="10"/>
        <v>4.1490516995329</v>
      </c>
    </row>
    <row r="14" spans="6:28">
      <c r="F14" s="1">
        <v>9</v>
      </c>
      <c r="G14" s="1">
        <f t="shared" si="0"/>
        <v>1.67752472507778</v>
      </c>
      <c r="H14" s="1">
        <f>1*$C$5*POWER($D$6,F14)</f>
        <v>0.142350960974571</v>
      </c>
      <c r="I14" s="1">
        <f t="shared" si="1"/>
        <v>1.42331181242148</v>
      </c>
      <c r="J14" s="1">
        <f t="shared" si="2"/>
        <v>0.100013896977634</v>
      </c>
      <c r="S14" s="1">
        <v>9</v>
      </c>
      <c r="T14" s="1">
        <f t="shared" si="9"/>
        <v>2.75401874698373</v>
      </c>
      <c r="U14" s="1">
        <f t="shared" si="3"/>
        <v>0.413102812047559</v>
      </c>
      <c r="V14" s="1">
        <f t="shared" si="4"/>
        <v>0.0413102812047559</v>
      </c>
      <c r="W14" s="1">
        <f t="shared" si="5"/>
        <v>0.371792530842803</v>
      </c>
      <c r="X14" s="1">
        <f t="shared" si="6"/>
        <v>1.42331181242148</v>
      </c>
      <c r="Y14" s="1">
        <f t="shared" si="7"/>
        <v>6.19654218071338</v>
      </c>
      <c r="Z14" s="1">
        <f t="shared" si="8"/>
        <v>0.029024055617493</v>
      </c>
      <c r="AA14" s="1">
        <f>SUM($Z$6:Z14)</f>
        <v>0.188866348693206</v>
      </c>
      <c r="AB14" s="1">
        <f t="shared" si="10"/>
        <v>4.54247469131715</v>
      </c>
    </row>
    <row r="15" spans="6:28">
      <c r="F15" s="1">
        <v>10</v>
      </c>
      <c r="G15" s="1">
        <f t="shared" si="0"/>
        <v>1.77677381165825</v>
      </c>
      <c r="H15" s="1">
        <f>1*$C$5*POWER($D$6,F15)</f>
        <v>0.148047285247981</v>
      </c>
      <c r="I15" s="1">
        <f t="shared" si="1"/>
        <v>1.48024428491834</v>
      </c>
      <c r="J15" s="1">
        <f t="shared" si="2"/>
        <v>0.100015441205468</v>
      </c>
      <c r="S15" s="1">
        <v>10</v>
      </c>
      <c r="T15" s="1">
        <f t="shared" si="9"/>
        <v>3.12581127782653</v>
      </c>
      <c r="U15" s="1">
        <f t="shared" si="3"/>
        <v>0.468871691673979</v>
      </c>
      <c r="V15" s="1">
        <f t="shared" si="4"/>
        <v>0.0468871691673979</v>
      </c>
      <c r="W15" s="1">
        <f t="shared" si="5"/>
        <v>0.421984522506582</v>
      </c>
      <c r="X15" s="1">
        <f t="shared" si="6"/>
        <v>1.48024428491834</v>
      </c>
      <c r="Y15" s="1">
        <f t="shared" si="7"/>
        <v>7.03307537510969</v>
      </c>
      <c r="Z15" s="1">
        <f t="shared" si="8"/>
        <v>0.0316752914671678</v>
      </c>
      <c r="AA15" s="1">
        <f>SUM($Z$6:Z15)</f>
        <v>0.220541640160373</v>
      </c>
      <c r="AB15" s="1">
        <f t="shared" si="10"/>
        <v>4.97183536023554</v>
      </c>
    </row>
    <row r="16" spans="6:28">
      <c r="F16" s="1">
        <v>11</v>
      </c>
      <c r="G16" s="1">
        <f t="shared" si="0"/>
        <v>1.88189487201044</v>
      </c>
      <c r="H16" s="1">
        <f>1*$C$5*POWER($D$6,F16)</f>
        <v>0.153971553962409</v>
      </c>
      <c r="I16" s="1">
        <f t="shared" si="1"/>
        <v>1.53945405631508</v>
      </c>
      <c r="J16" s="1">
        <f t="shared" si="2"/>
        <v>0.100016985457146</v>
      </c>
      <c r="S16" s="1">
        <v>11</v>
      </c>
      <c r="T16" s="1">
        <f t="shared" si="9"/>
        <v>3.54779580033311</v>
      </c>
      <c r="U16" s="1">
        <f t="shared" si="3"/>
        <v>0.532169370049967</v>
      </c>
      <c r="V16" s="1">
        <f t="shared" si="4"/>
        <v>0.0532169370049967</v>
      </c>
      <c r="W16" s="1">
        <f t="shared" si="5"/>
        <v>0.47895243304497</v>
      </c>
      <c r="X16" s="1">
        <f t="shared" si="6"/>
        <v>1.53945405631508</v>
      </c>
      <c r="Y16" s="1">
        <f t="shared" si="7"/>
        <v>7.9825405507495</v>
      </c>
      <c r="Z16" s="1">
        <f t="shared" si="8"/>
        <v>0.0345687075146495</v>
      </c>
      <c r="AA16" s="1">
        <f>SUM($Z$6:Z16)</f>
        <v>0.255110347675023</v>
      </c>
      <c r="AB16" s="1">
        <f t="shared" si="10"/>
        <v>5.44041647487245</v>
      </c>
    </row>
    <row r="17" spans="6:28">
      <c r="F17" s="1">
        <v>12</v>
      </c>
      <c r="G17" s="1">
        <f t="shared" si="0"/>
        <v>1.99323531563869</v>
      </c>
      <c r="H17" s="1">
        <f>1*$C$5*POWER($D$6,F17)</f>
        <v>0.16013288855577</v>
      </c>
      <c r="I17" s="1">
        <f t="shared" si="1"/>
        <v>1.60103221856768</v>
      </c>
      <c r="J17" s="1">
        <f t="shared" si="2"/>
        <v>0.100018529732667</v>
      </c>
      <c r="S17" s="1">
        <v>12</v>
      </c>
      <c r="T17" s="1">
        <f t="shared" si="9"/>
        <v>4.02674823337808</v>
      </c>
      <c r="U17" s="1">
        <f t="shared" si="3"/>
        <v>0.604012235006712</v>
      </c>
      <c r="V17" s="1">
        <f t="shared" si="4"/>
        <v>0.0604012235006712</v>
      </c>
      <c r="W17" s="1">
        <f t="shared" si="5"/>
        <v>0.543611011506041</v>
      </c>
      <c r="X17" s="1">
        <f t="shared" si="6"/>
        <v>1.60103221856768</v>
      </c>
      <c r="Y17" s="1">
        <f t="shared" si="7"/>
        <v>9.06018352510068</v>
      </c>
      <c r="Z17" s="1">
        <f t="shared" si="8"/>
        <v>0.0377264259895453</v>
      </c>
      <c r="AA17" s="1">
        <f>SUM($Z$6:Z17)</f>
        <v>0.292836773664568</v>
      </c>
      <c r="AB17" s="1">
        <f t="shared" si="10"/>
        <v>5.95180067209637</v>
      </c>
    </row>
    <row r="18" spans="6:28">
      <c r="F18" s="1">
        <v>13</v>
      </c>
      <c r="G18" s="1">
        <f t="shared" si="0"/>
        <v>2.1111631061861</v>
      </c>
      <c r="H18" s="1">
        <f>1*$C$5*POWER($D$6,F18)</f>
        <v>0.16654077546996</v>
      </c>
      <c r="I18" s="1">
        <f t="shared" si="1"/>
        <v>1.66507350731039</v>
      </c>
      <c r="J18" s="1">
        <f t="shared" si="2"/>
        <v>0.100020074032032</v>
      </c>
      <c r="S18" s="1">
        <v>13</v>
      </c>
      <c r="T18" s="1">
        <f t="shared" si="9"/>
        <v>4.57035924488412</v>
      </c>
      <c r="U18" s="1">
        <f t="shared" si="3"/>
        <v>0.685553886732618</v>
      </c>
      <c r="V18" s="1">
        <f t="shared" si="4"/>
        <v>0.0685553886732618</v>
      </c>
      <c r="W18" s="1">
        <f t="shared" si="5"/>
        <v>0.616998498059357</v>
      </c>
      <c r="X18" s="1">
        <f t="shared" si="6"/>
        <v>1.66507350731039</v>
      </c>
      <c r="Y18" s="1">
        <f t="shared" si="7"/>
        <v>10.2833083009893</v>
      </c>
      <c r="Z18" s="1">
        <f t="shared" si="8"/>
        <v>0.0411725899020519</v>
      </c>
      <c r="AA18" s="1">
        <f>SUM($Z$6:Z18)</f>
        <v>0.33400936356662</v>
      </c>
      <c r="AB18" s="1">
        <f t="shared" si="10"/>
        <v>6.5098978488744</v>
      </c>
    </row>
    <row r="19" spans="6:28">
      <c r="F19" s="1">
        <v>14</v>
      </c>
      <c r="G19" s="1">
        <f t="shared" si="0"/>
        <v>2.23606797749979</v>
      </c>
      <c r="H19" s="1">
        <f>1*$C$5*POWER($D$6,F19)</f>
        <v>0.173205080756888</v>
      </c>
      <c r="I19" s="1">
        <f t="shared" si="1"/>
        <v>1.7316764476028</v>
      </c>
      <c r="J19" s="1">
        <f t="shared" si="2"/>
        <v>0.100021618355241</v>
      </c>
      <c r="S19" s="1">
        <v>14</v>
      </c>
      <c r="T19" s="1">
        <f t="shared" si="9"/>
        <v>5.18735774294348</v>
      </c>
      <c r="U19" s="1">
        <f t="shared" si="3"/>
        <v>0.778103661441522</v>
      </c>
      <c r="V19" s="1">
        <f t="shared" si="4"/>
        <v>0.0778103661441522</v>
      </c>
      <c r="W19" s="1">
        <f t="shared" si="5"/>
        <v>0.70029329529737</v>
      </c>
      <c r="X19" s="1">
        <f t="shared" si="6"/>
        <v>1.7316764476028</v>
      </c>
      <c r="Y19" s="1">
        <f t="shared" si="7"/>
        <v>11.6715549216228</v>
      </c>
      <c r="Z19" s="1">
        <f t="shared" si="8"/>
        <v>0.0449335476334893</v>
      </c>
      <c r="AA19" s="1">
        <f>SUM($Z$6:Z19)</f>
        <v>0.378942911200109</v>
      </c>
      <c r="AB19" s="1">
        <f t="shared" si="10"/>
        <v>7.11897505622351</v>
      </c>
    </row>
    <row r="20" spans="6:28">
      <c r="F20" s="1">
        <v>15</v>
      </c>
      <c r="G20" s="1">
        <f t="shared" si="0"/>
        <v>2.36836272164338</v>
      </c>
      <c r="H20" s="1">
        <f>1*$C$5*POWER($D$6,F20)</f>
        <v>0.18013606526896</v>
      </c>
      <c r="I20" s="1">
        <f t="shared" si="1"/>
        <v>1.80094350550692</v>
      </c>
      <c r="J20" s="1">
        <f t="shared" si="2"/>
        <v>0.100023162702295</v>
      </c>
      <c r="S20" s="1">
        <v>15</v>
      </c>
      <c r="T20" s="1">
        <f t="shared" si="9"/>
        <v>5.88765103824085</v>
      </c>
      <c r="U20" s="1">
        <f t="shared" si="3"/>
        <v>0.883147655736127</v>
      </c>
      <c r="V20" s="1">
        <f t="shared" si="4"/>
        <v>0.0883147655736127</v>
      </c>
      <c r="W20" s="1">
        <f t="shared" si="5"/>
        <v>0.794832890162515</v>
      </c>
      <c r="X20" s="1">
        <f t="shared" si="6"/>
        <v>1.80094350550692</v>
      </c>
      <c r="Y20" s="1">
        <f t="shared" si="7"/>
        <v>13.2472148360419</v>
      </c>
      <c r="Z20" s="1">
        <f t="shared" si="8"/>
        <v>0.0490380543884715</v>
      </c>
      <c r="AA20" s="1">
        <f>SUM($Z$6:Z20)</f>
        <v>0.427980965588581</v>
      </c>
      <c r="AB20" s="1">
        <f t="shared" si="10"/>
        <v>7.78368912385931</v>
      </c>
    </row>
    <row r="21" spans="6:28">
      <c r="F21" s="1">
        <v>16</v>
      </c>
      <c r="G21" s="1">
        <f t="shared" si="0"/>
        <v>2.50848455311352</v>
      </c>
      <c r="H21" s="1">
        <f>1*$C$5*POWER($D$6,F21)</f>
        <v>0.187344400457448</v>
      </c>
      <c r="I21" s="1">
        <f t="shared" si="1"/>
        <v>1.87298124572719</v>
      </c>
      <c r="J21" s="1">
        <f t="shared" si="2"/>
        <v>0.100024707073194</v>
      </c>
      <c r="S21" s="1">
        <v>16</v>
      </c>
      <c r="T21" s="1">
        <f t="shared" si="9"/>
        <v>6.68248392840336</v>
      </c>
      <c r="U21" s="1">
        <f t="shared" si="3"/>
        <v>1.0023725892605</v>
      </c>
      <c r="V21" s="1">
        <f t="shared" si="4"/>
        <v>0.10023725892605</v>
      </c>
      <c r="W21" s="1">
        <f t="shared" si="5"/>
        <v>0.902135330334454</v>
      </c>
      <c r="X21" s="1">
        <f t="shared" si="6"/>
        <v>1.87298124572719</v>
      </c>
      <c r="Y21" s="1">
        <f t="shared" si="7"/>
        <v>15.0355888389076</v>
      </c>
      <c r="Z21" s="1">
        <f t="shared" si="8"/>
        <v>0.0535174920489569</v>
      </c>
      <c r="AA21" s="1">
        <f>SUM($Z$6:Z21)</f>
        <v>0.481498457637538</v>
      </c>
      <c r="AB21" s="1">
        <f t="shared" si="10"/>
        <v>8.50912226498107</v>
      </c>
    </row>
    <row r="22" spans="6:28">
      <c r="F22" s="1">
        <v>17</v>
      </c>
      <c r="G22" s="1">
        <f t="shared" si="0"/>
        <v>2.65689655376895</v>
      </c>
      <c r="H22" s="1">
        <f>1*$C$5*POWER($D$6,F22)</f>
        <v>0.194841184803033</v>
      </c>
      <c r="I22" s="1">
        <f t="shared" si="1"/>
        <v>1.94790049555628</v>
      </c>
      <c r="J22" s="1">
        <f t="shared" si="2"/>
        <v>0.100026251467937</v>
      </c>
      <c r="S22" s="1">
        <v>17</v>
      </c>
      <c r="T22" s="1">
        <f t="shared" si="9"/>
        <v>7.58461925873782</v>
      </c>
      <c r="U22" s="1">
        <f t="shared" si="3"/>
        <v>1.13769288881067</v>
      </c>
      <c r="V22" s="1">
        <f t="shared" si="4"/>
        <v>0.113769288881067</v>
      </c>
      <c r="W22" s="1">
        <f t="shared" si="5"/>
        <v>1.02392359992961</v>
      </c>
      <c r="X22" s="1">
        <f t="shared" si="6"/>
        <v>1.94790049555628</v>
      </c>
      <c r="Y22" s="1">
        <f t="shared" si="7"/>
        <v>17.0653933321601</v>
      </c>
      <c r="Z22" s="1">
        <f t="shared" si="8"/>
        <v>0.0584061091111212</v>
      </c>
      <c r="AA22" s="1">
        <f>SUM($Z$6:Z22)</f>
        <v>0.539904566748659</v>
      </c>
      <c r="AB22" s="1">
        <f t="shared" si="10"/>
        <v>9.30082093341684</v>
      </c>
    </row>
    <row r="23" spans="6:28">
      <c r="F23" s="1">
        <v>18</v>
      </c>
      <c r="G23" s="1">
        <f t="shared" si="0"/>
        <v>2.81408920324728</v>
      </c>
      <c r="H23" s="1">
        <f>1*$C$5*POWER($D$6,F23)</f>
        <v>0.202637960903839</v>
      </c>
      <c r="I23" s="1">
        <f t="shared" si="1"/>
        <v>2.02581651537853</v>
      </c>
      <c r="J23" s="1">
        <f t="shared" si="2"/>
        <v>0.100027795886527</v>
      </c>
      <c r="S23" s="1">
        <v>18</v>
      </c>
      <c r="T23" s="1">
        <f t="shared" si="9"/>
        <v>8.60854285866742</v>
      </c>
      <c r="U23" s="1">
        <f t="shared" si="3"/>
        <v>1.29128142880011</v>
      </c>
      <c r="V23" s="1">
        <f t="shared" si="4"/>
        <v>0.129128142880011</v>
      </c>
      <c r="W23" s="1">
        <f t="shared" si="5"/>
        <v>1.1621532859201</v>
      </c>
      <c r="X23" s="1">
        <f t="shared" si="6"/>
        <v>2.02581651537853</v>
      </c>
      <c r="Y23" s="1">
        <f t="shared" si="7"/>
        <v>19.3692214320017</v>
      </c>
      <c r="Z23" s="1">
        <f t="shared" si="8"/>
        <v>0.0637412825395409</v>
      </c>
      <c r="AA23" s="1">
        <f>SUM($Z$6:Z23)</f>
        <v>0.6036458492882</v>
      </c>
      <c r="AB23" s="1">
        <f t="shared" si="10"/>
        <v>10.1648382302193</v>
      </c>
    </row>
    <row r="24" spans="6:28">
      <c r="F24" s="1">
        <v>19</v>
      </c>
      <c r="G24" s="1">
        <f t="shared" si="0"/>
        <v>2.98058199992741</v>
      </c>
      <c r="H24" s="1">
        <f>1*$C$5*POWER($D$6,F24)</f>
        <v>0.210746733247266</v>
      </c>
      <c r="I24" s="1">
        <f t="shared" si="1"/>
        <v>2.10684917599367</v>
      </c>
      <c r="J24" s="1">
        <f t="shared" si="2"/>
        <v>0.100029340328963</v>
      </c>
      <c r="S24" s="1">
        <v>19</v>
      </c>
      <c r="T24" s="1">
        <f t="shared" si="9"/>
        <v>9.77069614458753</v>
      </c>
      <c r="U24" s="1">
        <f t="shared" si="3"/>
        <v>1.46560442168813</v>
      </c>
      <c r="V24" s="1">
        <f t="shared" si="4"/>
        <v>0.146560442168813</v>
      </c>
      <c r="W24" s="1">
        <f t="shared" si="5"/>
        <v>1.31904397951932</v>
      </c>
      <c r="X24" s="1">
        <f t="shared" si="6"/>
        <v>2.10684917599367</v>
      </c>
      <c r="Y24" s="1">
        <f t="shared" si="7"/>
        <v>21.9840663253219</v>
      </c>
      <c r="Z24" s="1">
        <f t="shared" si="8"/>
        <v>0.069563803540749</v>
      </c>
      <c r="AA24" s="1">
        <f>SUM($Z$6:Z24)</f>
        <v>0.673209652828949</v>
      </c>
      <c r="AB24" s="1">
        <f t="shared" si="10"/>
        <v>11.1077801839413</v>
      </c>
    </row>
    <row r="25" spans="6:28">
      <c r="F25" s="1">
        <v>20</v>
      </c>
      <c r="G25" s="1">
        <f t="shared" si="0"/>
        <v>3.1569251777946</v>
      </c>
      <c r="H25" s="1">
        <f>1*$C$5*POWER($D$6,F25)</f>
        <v>0.219179986692971</v>
      </c>
      <c r="I25" s="1">
        <f t="shared" si="1"/>
        <v>2.19112314303342</v>
      </c>
      <c r="J25" s="1">
        <f t="shared" si="2"/>
        <v>0.100030884795245</v>
      </c>
      <c r="S25" s="1">
        <v>20</v>
      </c>
      <c r="T25" s="1">
        <f t="shared" si="9"/>
        <v>11.0897401241068</v>
      </c>
      <c r="U25" s="1">
        <f t="shared" si="3"/>
        <v>1.66346101861603</v>
      </c>
      <c r="V25" s="1">
        <f t="shared" si="4"/>
        <v>0.166346101861603</v>
      </c>
      <c r="W25" s="1">
        <f t="shared" si="5"/>
        <v>1.49711491675442</v>
      </c>
      <c r="X25" s="1">
        <f t="shared" si="6"/>
        <v>2.19112314303342</v>
      </c>
      <c r="Y25" s="1">
        <f t="shared" si="7"/>
        <v>24.9519152792404</v>
      </c>
      <c r="Z25" s="1">
        <f t="shared" si="8"/>
        <v>0.0759181894411059</v>
      </c>
      <c r="AA25" s="1">
        <f>SUM($Z$6:Z25)</f>
        <v>0.749127842270055</v>
      </c>
      <c r="AB25" s="1">
        <f t="shared" si="10"/>
        <v>12.1368562584359</v>
      </c>
    </row>
    <row r="26" spans="6:28">
      <c r="F26" s="1">
        <v>21</v>
      </c>
      <c r="G26" s="1">
        <f t="shared" si="0"/>
        <v>3.34370152488211</v>
      </c>
      <c r="H26" s="1">
        <f>1*$C$5*POWER($D$6,F26)</f>
        <v>0.227950705695477</v>
      </c>
      <c r="I26" s="1">
        <f t="shared" si="1"/>
        <v>2.27876806875476</v>
      </c>
      <c r="J26" s="1">
        <f t="shared" si="2"/>
        <v>0.100032429285373</v>
      </c>
      <c r="S26" s="1">
        <v>21</v>
      </c>
      <c r="T26" s="1">
        <f t="shared" si="9"/>
        <v>12.5868550408613</v>
      </c>
      <c r="U26" s="1">
        <f t="shared" si="3"/>
        <v>1.88802825612919</v>
      </c>
      <c r="V26" s="1">
        <f t="shared" si="4"/>
        <v>0.188802825612919</v>
      </c>
      <c r="W26" s="1">
        <f t="shared" si="5"/>
        <v>1.69922543051627</v>
      </c>
      <c r="X26" s="1">
        <f t="shared" si="6"/>
        <v>2.27876806875476</v>
      </c>
      <c r="Y26" s="1">
        <f t="shared" si="7"/>
        <v>28.3204238419378</v>
      </c>
      <c r="Z26" s="1">
        <f t="shared" si="8"/>
        <v>0.0828530240535146</v>
      </c>
      <c r="AA26" s="1">
        <f>SUM($Z$6:Z26)</f>
        <v>0.831980866323569</v>
      </c>
      <c r="AB26" s="1">
        <f t="shared" si="10"/>
        <v>13.2599344743508</v>
      </c>
    </row>
    <row r="27" spans="6:28">
      <c r="F27" s="1">
        <v>22</v>
      </c>
      <c r="G27" s="1">
        <f t="shared" si="0"/>
        <v>3.5415283092992</v>
      </c>
      <c r="H27" s="1">
        <f>1*$C$5*POWER($D$6,F27)</f>
        <v>0.237072394295992</v>
      </c>
      <c r="I27" s="1">
        <f t="shared" si="1"/>
        <v>2.36991879150495</v>
      </c>
      <c r="J27" s="1">
        <f t="shared" si="2"/>
        <v>0.100033973799349</v>
      </c>
      <c r="S27" s="1">
        <v>22</v>
      </c>
      <c r="T27" s="1">
        <f t="shared" si="9"/>
        <v>14.2860804713775</v>
      </c>
      <c r="U27" s="1">
        <f t="shared" si="3"/>
        <v>2.14291207070663</v>
      </c>
      <c r="V27" s="1">
        <f t="shared" si="4"/>
        <v>0.214291207070663</v>
      </c>
      <c r="W27" s="1">
        <f t="shared" si="5"/>
        <v>1.92862086363597</v>
      </c>
      <c r="X27" s="1">
        <f t="shared" si="6"/>
        <v>2.36991879150495</v>
      </c>
      <c r="Y27" s="1">
        <f t="shared" si="7"/>
        <v>32.1436810605995</v>
      </c>
      <c r="Z27" s="1">
        <f t="shared" si="8"/>
        <v>0.090421329135326</v>
      </c>
      <c r="AA27" s="1">
        <f>SUM($Z$6:Z27)</f>
        <v>0.922402195458896</v>
      </c>
      <c r="AB27" s="1">
        <f t="shared" si="10"/>
        <v>14.4856015657578</v>
      </c>
    </row>
    <row r="28" spans="6:28">
      <c r="F28" s="1">
        <v>23</v>
      </c>
      <c r="G28" s="1">
        <f t="shared" si="0"/>
        <v>3.75105931921056</v>
      </c>
      <c r="H28" s="1">
        <f>1*$C$5*POWER($D$6,F28)</f>
        <v>0.246559096914212</v>
      </c>
      <c r="I28" s="1">
        <f t="shared" si="1"/>
        <v>2.46471554316515</v>
      </c>
      <c r="J28" s="1">
        <f t="shared" si="2"/>
        <v>0.100035518337173</v>
      </c>
      <c r="S28" s="1">
        <v>23</v>
      </c>
      <c r="T28" s="1">
        <f t="shared" si="9"/>
        <v>16.2147013350135</v>
      </c>
      <c r="U28" s="1">
        <f t="shared" si="3"/>
        <v>2.43220520025202</v>
      </c>
      <c r="V28" s="1">
        <f t="shared" si="4"/>
        <v>0.243220520025203</v>
      </c>
      <c r="W28" s="1">
        <f t="shared" si="5"/>
        <v>2.18898468022682</v>
      </c>
      <c r="X28" s="1">
        <f t="shared" si="6"/>
        <v>2.46471554316515</v>
      </c>
      <c r="Y28" s="1">
        <f t="shared" si="7"/>
        <v>36.4830780037804</v>
      </c>
      <c r="Z28" s="1">
        <f t="shared" si="8"/>
        <v>0.0986809697774952</v>
      </c>
      <c r="AA28" s="1">
        <f>SUM($Z$6:Z28)</f>
        <v>1.02108316523639</v>
      </c>
      <c r="AB28" s="1">
        <f t="shared" si="10"/>
        <v>15.8232286318607</v>
      </c>
    </row>
    <row r="29" spans="6:28">
      <c r="F29" s="1">
        <v>24</v>
      </c>
      <c r="G29" s="1">
        <f t="shared" si="0"/>
        <v>3.97298702350927</v>
      </c>
      <c r="H29" s="1">
        <f>1*$C$5*POWER($D$6,F29)</f>
        <v>0.256425419972145</v>
      </c>
      <c r="I29" s="1">
        <f t="shared" si="1"/>
        <v>2.56330416489175</v>
      </c>
      <c r="J29" s="1">
        <f t="shared" si="2"/>
        <v>0.100037062898844</v>
      </c>
      <c r="S29" s="1">
        <v>24</v>
      </c>
      <c r="T29" s="1">
        <f t="shared" si="9"/>
        <v>18.4036860152403</v>
      </c>
      <c r="U29" s="1">
        <f t="shared" si="3"/>
        <v>2.76055290228605</v>
      </c>
      <c r="V29" s="1">
        <f t="shared" si="4"/>
        <v>0.276055290228605</v>
      </c>
      <c r="W29" s="1">
        <f t="shared" si="5"/>
        <v>2.48449761205744</v>
      </c>
      <c r="X29" s="1">
        <f t="shared" si="6"/>
        <v>2.56330416489175</v>
      </c>
      <c r="Y29" s="1">
        <f t="shared" si="7"/>
        <v>41.4082935342907</v>
      </c>
      <c r="Z29" s="1">
        <f t="shared" si="8"/>
        <v>0.107695096824478</v>
      </c>
      <c r="AA29" s="1">
        <f>SUM($Z$6:Z29)</f>
        <v>1.12877826206087</v>
      </c>
      <c r="AB29" s="1">
        <f t="shared" si="10"/>
        <v>17.2830427857326</v>
      </c>
    </row>
    <row r="30" spans="6:21">
      <c r="F30" s="1">
        <v>25</v>
      </c>
      <c r="G30" s="1">
        <f t="shared" si="0"/>
        <v>4.20804486032362</v>
      </c>
      <c r="H30" s="1">
        <f>1*$C$5*POWER($D$6,F30)</f>
        <v>0.266686554383226</v>
      </c>
      <c r="I30" s="1">
        <f t="shared" si="1"/>
        <v>2.66583633148742</v>
      </c>
      <c r="J30" s="1">
        <f t="shared" si="2"/>
        <v>0.100038607484364</v>
      </c>
      <c r="U30" s="1">
        <f>SUM(U6:U29)</f>
        <v>22.0979818081086</v>
      </c>
    </row>
    <row r="31" spans="6:26">
      <c r="F31" s="1">
        <v>26</v>
      </c>
      <c r="G31" s="1">
        <f t="shared" si="0"/>
        <v>4.45700966092136</v>
      </c>
      <c r="H31" s="1">
        <f>1*$C$5*POWER($D$6,F31)</f>
        <v>0.277358298941357</v>
      </c>
      <c r="I31" s="1">
        <f t="shared" si="1"/>
        <v>2.77246978474692</v>
      </c>
      <c r="J31" s="1">
        <f t="shared" si="2"/>
        <v>0.100040152093732</v>
      </c>
      <c r="Y31" s="1">
        <f>Y29+U30</f>
        <v>63.5062753423994</v>
      </c>
      <c r="Z31" s="1">
        <f>Y31/X29</f>
        <v>24.7751617666806</v>
      </c>
    </row>
    <row r="32" spans="6:10">
      <c r="F32" s="1">
        <v>27</v>
      </c>
      <c r="G32" s="1">
        <f t="shared" si="0"/>
        <v>4.72070421702174</v>
      </c>
      <c r="H32" s="1">
        <f>1*$C$5*POWER($D$6,F32)</f>
        <v>0.288457084645891</v>
      </c>
      <c r="I32" s="1">
        <f t="shared" si="1"/>
        <v>2.8833685761368</v>
      </c>
      <c r="J32" s="1">
        <f t="shared" si="2"/>
        <v>0.100041696726949</v>
      </c>
    </row>
    <row r="33" spans="6:11">
      <c r="F33" s="1">
        <v>28</v>
      </c>
      <c r="G33" s="1">
        <f t="shared" si="0"/>
        <v>5.00000000000001</v>
      </c>
      <c r="H33" s="1">
        <f>1*$C$5*POWER($D$6,F33)</f>
        <v>0.299999999999999</v>
      </c>
      <c r="I33" s="1">
        <f t="shared" si="1"/>
        <v>2.99870331918227</v>
      </c>
      <c r="J33" s="1">
        <f t="shared" si="2"/>
        <v>0.100043241384015</v>
      </c>
      <c r="K33" s="1">
        <f>G33/I33</f>
        <v>1.66738735640026</v>
      </c>
    </row>
    <row r="34" spans="7:11">
      <c r="G34" s="1">
        <v>5</v>
      </c>
      <c r="H34" s="1">
        <f>SUM(H6:H33)</f>
        <v>5.19799358821837</v>
      </c>
      <c r="J34" s="1">
        <f>SUM(J6:J33)</f>
        <v>2.80062695650422</v>
      </c>
      <c r="K34" s="1">
        <f>J34+K33</f>
        <v>4.46801431290448</v>
      </c>
    </row>
    <row r="35" spans="8:11">
      <c r="H35" s="1">
        <f>G34+H34</f>
        <v>10.1979935882184</v>
      </c>
      <c r="K35" s="1">
        <f>POWER(K34,1/28)</f>
        <v>1.05491720875683</v>
      </c>
    </row>
    <row r="36" spans="8:8">
      <c r="H36" s="1">
        <f>POWER(H35,1/$D$5)</f>
        <v>1.08647161221744</v>
      </c>
    </row>
  </sheetData>
  <mergeCells count="1">
    <mergeCell ref="B8:C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simplest</vt:lpstr>
      <vt:lpstr>Sheet5</vt:lpstr>
      <vt:lpstr>table</vt:lpstr>
      <vt:lpstr>detial</vt:lpstr>
      <vt:lpstr>balance</vt:lpstr>
      <vt:lpstr>Sheet1</vt:lpstr>
      <vt:lpstr>Sheet2</vt:lpstr>
      <vt:lpstr>GJJ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xlman</dc:creator>
  <cp:lastModifiedBy>xlman</cp:lastModifiedBy>
  <dcterms:created xsi:type="dcterms:W3CDTF">2020-12-24T11:17:00Z</dcterms:created>
  <dcterms:modified xsi:type="dcterms:W3CDTF">2021-04-07T10:36:02Z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88C811D67BA54349AA7673E622766B06</vt:lpwstr>
  </property>
</Properties>
</file>