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15" windowWidth="18675" windowHeight="8220"/>
  </bookViews>
  <sheets>
    <sheet name="IG" sheetId="1" r:id="rId1"/>
    <sheet name="Hoja1" sheetId="3" r:id="rId2"/>
    <sheet name="Hoja2" sheetId="4" r:id="rId3"/>
  </sheets>
  <definedNames>
    <definedName name="_xlnm.Print_Area" localSheetId="0">IG!$B$2:$R$106</definedName>
  </definedNames>
  <calcPr calcId="125725"/>
</workbook>
</file>

<file path=xl/calcChain.xml><?xml version="1.0" encoding="utf-8"?>
<calcChain xmlns="http://schemas.openxmlformats.org/spreadsheetml/2006/main">
  <c r="H55" i="1"/>
  <c r="H56"/>
  <c r="H93"/>
  <c r="E96"/>
  <c r="B105" l="1"/>
  <c r="B93"/>
  <c r="B89"/>
  <c r="B88"/>
  <c r="B87"/>
  <c r="B86"/>
  <c r="B85"/>
  <c r="B74"/>
  <c r="B57"/>
  <c r="B51"/>
  <c r="B45"/>
  <c r="B36"/>
  <c r="B29"/>
  <c r="B25"/>
  <c r="B22"/>
  <c r="B15"/>
  <c r="B40" s="1"/>
  <c r="B11"/>
  <c r="B6"/>
  <c r="B90" s="1"/>
  <c r="B104" l="1"/>
  <c r="B61"/>
  <c r="B81" s="1"/>
  <c r="B63" l="1"/>
  <c r="B65" s="1"/>
  <c r="B79" l="1"/>
  <c r="B73"/>
  <c r="K56" l="1"/>
  <c r="K97"/>
  <c r="K96"/>
  <c r="K95"/>
  <c r="K92"/>
  <c r="K93" s="1"/>
  <c r="K91"/>
  <c r="K80"/>
  <c r="K74"/>
  <c r="K71"/>
  <c r="K66"/>
  <c r="K59"/>
  <c r="K55"/>
  <c r="K54"/>
  <c r="K49"/>
  <c r="K48"/>
  <c r="K44"/>
  <c r="K43"/>
  <c r="K38"/>
  <c r="K35"/>
  <c r="K34"/>
  <c r="K33"/>
  <c r="K32"/>
  <c r="K28"/>
  <c r="K27"/>
  <c r="K26"/>
  <c r="K24"/>
  <c r="K23"/>
  <c r="K21"/>
  <c r="K20"/>
  <c r="K19"/>
  <c r="K18"/>
  <c r="K13"/>
  <c r="K12"/>
  <c r="K10"/>
  <c r="K9"/>
  <c r="K8"/>
  <c r="K11" l="1"/>
  <c r="K36"/>
  <c r="K57"/>
  <c r="K51"/>
  <c r="K88"/>
  <c r="K22"/>
  <c r="K6" s="1"/>
  <c r="K25"/>
  <c r="K85"/>
  <c r="K87"/>
  <c r="K89"/>
  <c r="K45"/>
  <c r="K86"/>
  <c r="K15"/>
  <c r="K29" l="1"/>
  <c r="K40" s="1"/>
  <c r="K104"/>
  <c r="K105"/>
  <c r="K90"/>
  <c r="H109" l="1"/>
  <c r="E109"/>
  <c r="B109"/>
  <c r="C12"/>
  <c r="H57" l="1"/>
  <c r="B4" l="1"/>
  <c r="N56" l="1"/>
  <c r="N55"/>
  <c r="N97"/>
  <c r="N96"/>
  <c r="N95"/>
  <c r="N94"/>
  <c r="N92"/>
  <c r="N91"/>
  <c r="N54"/>
  <c r="N49"/>
  <c r="N48"/>
  <c r="E51"/>
  <c r="H51"/>
  <c r="E4"/>
  <c r="H4"/>
  <c r="H11"/>
  <c r="E11"/>
  <c r="N44" l="1"/>
  <c r="N43"/>
  <c r="N38"/>
  <c r="N35"/>
  <c r="N34"/>
  <c r="N33"/>
  <c r="N32"/>
  <c r="N28"/>
  <c r="N27"/>
  <c r="N26"/>
  <c r="N24"/>
  <c r="N23"/>
  <c r="N21"/>
  <c r="N20"/>
  <c r="N19"/>
  <c r="N18"/>
  <c r="N13"/>
  <c r="N12"/>
  <c r="N10"/>
  <c r="N9"/>
  <c r="N8"/>
  <c r="M59"/>
  <c r="Q4"/>
  <c r="K4"/>
  <c r="N4" s="1"/>
  <c r="P76" l="1"/>
  <c r="P75"/>
  <c r="M76"/>
  <c r="M75"/>
  <c r="G76"/>
  <c r="G75"/>
  <c r="D76"/>
  <c r="D75"/>
  <c r="P74"/>
  <c r="N74"/>
  <c r="M74" s="1"/>
  <c r="D74"/>
  <c r="E74"/>
  <c r="G74" s="1"/>
  <c r="H74"/>
  <c r="P105" l="1"/>
  <c r="P97"/>
  <c r="P96"/>
  <c r="P95"/>
  <c r="P94"/>
  <c r="P92"/>
  <c r="P91"/>
  <c r="P93"/>
  <c r="N93"/>
  <c r="M93" s="1"/>
  <c r="N88"/>
  <c r="N87"/>
  <c r="N86"/>
  <c r="N85"/>
  <c r="H88"/>
  <c r="H87"/>
  <c r="H86"/>
  <c r="H85"/>
  <c r="G97"/>
  <c r="G96"/>
  <c r="G95"/>
  <c r="G94"/>
  <c r="G92"/>
  <c r="G91"/>
  <c r="E93"/>
  <c r="G93" s="1"/>
  <c r="E88"/>
  <c r="E87"/>
  <c r="E86"/>
  <c r="E85"/>
  <c r="D97"/>
  <c r="D96"/>
  <c r="D95"/>
  <c r="D94"/>
  <c r="D92"/>
  <c r="D91"/>
  <c r="D93"/>
  <c r="O71"/>
  <c r="O35"/>
  <c r="O34"/>
  <c r="O33"/>
  <c r="O32"/>
  <c r="O24"/>
  <c r="O23"/>
  <c r="O13"/>
  <c r="O12"/>
  <c r="O10"/>
  <c r="O8"/>
  <c r="L71"/>
  <c r="L35"/>
  <c r="L34"/>
  <c r="L33"/>
  <c r="L32"/>
  <c r="L29"/>
  <c r="L28"/>
  <c r="L27"/>
  <c r="L26"/>
  <c r="L24"/>
  <c r="L23"/>
  <c r="L22"/>
  <c r="L20"/>
  <c r="L19"/>
  <c r="L13"/>
  <c r="L12"/>
  <c r="L10"/>
  <c r="L8"/>
  <c r="I71"/>
  <c r="I35"/>
  <c r="I34"/>
  <c r="I33"/>
  <c r="I32"/>
  <c r="I24"/>
  <c r="I23"/>
  <c r="I13"/>
  <c r="I12"/>
  <c r="I10"/>
  <c r="I8"/>
  <c r="F71"/>
  <c r="F35"/>
  <c r="F34"/>
  <c r="F33"/>
  <c r="F32"/>
  <c r="F24"/>
  <c r="F23"/>
  <c r="F13"/>
  <c r="F12"/>
  <c r="F10"/>
  <c r="F8"/>
  <c r="C71"/>
  <c r="C35"/>
  <c r="C34"/>
  <c r="C33"/>
  <c r="C32"/>
  <c r="C24"/>
  <c r="C23"/>
  <c r="C22"/>
  <c r="C20"/>
  <c r="C19"/>
  <c r="C10"/>
  <c r="C9"/>
  <c r="C8"/>
  <c r="P71"/>
  <c r="P56"/>
  <c r="P55"/>
  <c r="P54"/>
  <c r="P49"/>
  <c r="P48"/>
  <c r="P44"/>
  <c r="P43"/>
  <c r="P38"/>
  <c r="P35"/>
  <c r="P34"/>
  <c r="P33"/>
  <c r="P32"/>
  <c r="P27"/>
  <c r="P26"/>
  <c r="P24"/>
  <c r="P23"/>
  <c r="P21"/>
  <c r="P20"/>
  <c r="P19"/>
  <c r="P18"/>
  <c r="P14"/>
  <c r="P13"/>
  <c r="P12"/>
  <c r="P10"/>
  <c r="P9"/>
  <c r="P8"/>
  <c r="M97"/>
  <c r="M96"/>
  <c r="M95"/>
  <c r="M94"/>
  <c r="M92"/>
  <c r="M91"/>
  <c r="M71"/>
  <c r="M56"/>
  <c r="M55"/>
  <c r="M54"/>
  <c r="M49"/>
  <c r="M48"/>
  <c r="M44"/>
  <c r="M43"/>
  <c r="M38"/>
  <c r="M35"/>
  <c r="M34"/>
  <c r="M33"/>
  <c r="M32"/>
  <c r="M28"/>
  <c r="M27"/>
  <c r="M26"/>
  <c r="M24"/>
  <c r="M23"/>
  <c r="M21"/>
  <c r="M20"/>
  <c r="M19"/>
  <c r="M18"/>
  <c r="M13"/>
  <c r="M12"/>
  <c r="M10"/>
  <c r="M8"/>
  <c r="D80"/>
  <c r="D71"/>
  <c r="D70"/>
  <c r="D69"/>
  <c r="D68"/>
  <c r="D67"/>
  <c r="D66"/>
  <c r="D56"/>
  <c r="D55"/>
  <c r="D54"/>
  <c r="D49"/>
  <c r="D48"/>
  <c r="D44"/>
  <c r="D43"/>
  <c r="D38"/>
  <c r="D35"/>
  <c r="D34"/>
  <c r="D33"/>
  <c r="D32"/>
  <c r="D26"/>
  <c r="D24"/>
  <c r="D23"/>
  <c r="D21"/>
  <c r="D19"/>
  <c r="D18"/>
  <c r="D13"/>
  <c r="D12"/>
  <c r="D10"/>
  <c r="D9"/>
  <c r="D8"/>
  <c r="G71"/>
  <c r="G56"/>
  <c r="G55"/>
  <c r="G54"/>
  <c r="G49"/>
  <c r="G48"/>
  <c r="G44"/>
  <c r="G43"/>
  <c r="G38"/>
  <c r="G35"/>
  <c r="G34"/>
  <c r="G33"/>
  <c r="G32"/>
  <c r="G28"/>
  <c r="G27"/>
  <c r="G26"/>
  <c r="G24"/>
  <c r="G23"/>
  <c r="G21"/>
  <c r="G20"/>
  <c r="G19"/>
  <c r="G18"/>
  <c r="G13"/>
  <c r="G12"/>
  <c r="G11"/>
  <c r="G10"/>
  <c r="G9"/>
  <c r="G8"/>
  <c r="D20"/>
  <c r="G85" l="1"/>
  <c r="D88"/>
  <c r="M88"/>
  <c r="P87"/>
  <c r="P86"/>
  <c r="G86"/>
  <c r="P88"/>
  <c r="D85"/>
  <c r="M85"/>
  <c r="P85"/>
  <c r="G88"/>
  <c r="D87"/>
  <c r="M87"/>
  <c r="D86"/>
  <c r="G87"/>
  <c r="M86"/>
  <c r="E15"/>
  <c r="E22"/>
  <c r="E25"/>
  <c r="E36"/>
  <c r="E45"/>
  <c r="G51"/>
  <c r="E57"/>
  <c r="E89"/>
  <c r="AM143"/>
  <c r="AM142"/>
  <c r="AM141"/>
  <c r="AM140"/>
  <c r="AM139"/>
  <c r="AM138"/>
  <c r="AM137"/>
  <c r="AM136"/>
  <c r="AM135"/>
  <c r="AM134"/>
  <c r="AM133"/>
  <c r="AM132"/>
  <c r="AM131"/>
  <c r="AM130"/>
  <c r="AM129"/>
  <c r="AM128"/>
  <c r="AM127"/>
  <c r="AM126"/>
  <c r="AL126"/>
  <c r="AM125"/>
  <c r="AL125"/>
  <c r="AM124"/>
  <c r="AL124"/>
  <c r="AM123"/>
  <c r="AL123"/>
  <c r="AM122"/>
  <c r="AL122"/>
  <c r="AM121"/>
  <c r="AL121"/>
  <c r="AM120"/>
  <c r="AL120"/>
  <c r="AM119"/>
  <c r="AL119"/>
  <c r="AK119"/>
  <c r="AM118"/>
  <c r="AL118"/>
  <c r="AK118"/>
  <c r="AM117"/>
  <c r="AL117"/>
  <c r="AK117"/>
  <c r="AM116"/>
  <c r="AL116"/>
  <c r="AK116"/>
  <c r="AM115"/>
  <c r="AL115"/>
  <c r="AK115"/>
  <c r="AM114"/>
  <c r="AL114"/>
  <c r="AK114"/>
  <c r="AM113"/>
  <c r="AL113"/>
  <c r="AK113"/>
  <c r="AM112"/>
  <c r="AL112"/>
  <c r="AK112"/>
  <c r="AM111"/>
  <c r="AL111"/>
  <c r="AK111"/>
  <c r="AM110"/>
  <c r="AL110"/>
  <c r="AK110"/>
  <c r="AM109"/>
  <c r="AL109"/>
  <c r="AK109"/>
  <c r="AM108"/>
  <c r="AL108"/>
  <c r="AK108"/>
  <c r="AM107"/>
  <c r="AL107"/>
  <c r="AK107"/>
  <c r="AM97"/>
  <c r="AQ97" s="1"/>
  <c r="AL97"/>
  <c r="AP97" s="1"/>
  <c r="AK97"/>
  <c r="AO97" s="1"/>
  <c r="AM96"/>
  <c r="AQ96" s="1"/>
  <c r="AL96"/>
  <c r="AP96" s="1"/>
  <c r="AK96"/>
  <c r="AO96" s="1"/>
  <c r="AM95"/>
  <c r="AQ95" s="1"/>
  <c r="AL95"/>
  <c r="AP95" s="1"/>
  <c r="AK95"/>
  <c r="AO95" s="1"/>
  <c r="AM94"/>
  <c r="AQ94" s="1"/>
  <c r="AL94"/>
  <c r="AP94" s="1"/>
  <c r="AK94"/>
  <c r="AO94" s="1"/>
  <c r="AM92"/>
  <c r="AQ92" s="1"/>
  <c r="AL92"/>
  <c r="AP92" s="1"/>
  <c r="AM91"/>
  <c r="AQ91" s="1"/>
  <c r="AL91"/>
  <c r="AP91" s="1"/>
  <c r="AK91"/>
  <c r="AO91" s="1"/>
  <c r="N89"/>
  <c r="AM84"/>
  <c r="AQ84" s="1"/>
  <c r="AL84"/>
  <c r="AP84" s="1"/>
  <c r="AK84"/>
  <c r="AO84" s="1"/>
  <c r="AM83"/>
  <c r="AQ83" s="1"/>
  <c r="AL83"/>
  <c r="AP83" s="1"/>
  <c r="AK83"/>
  <c r="AO83" s="1"/>
  <c r="AM80"/>
  <c r="AQ80" s="1"/>
  <c r="AL80"/>
  <c r="AK80"/>
  <c r="AL78"/>
  <c r="AP78" s="1"/>
  <c r="AK78"/>
  <c r="AO78" s="1"/>
  <c r="AM72"/>
  <c r="AQ72" s="1"/>
  <c r="AL72"/>
  <c r="AP72" s="1"/>
  <c r="AK72"/>
  <c r="AO72" s="1"/>
  <c r="AM71"/>
  <c r="AQ71" s="1"/>
  <c r="AL71"/>
  <c r="AP71" s="1"/>
  <c r="AK71"/>
  <c r="AO71" s="1"/>
  <c r="AM70"/>
  <c r="AQ70" s="1"/>
  <c r="AL70"/>
  <c r="AP70" s="1"/>
  <c r="AK70"/>
  <c r="AO70" s="1"/>
  <c r="AM69"/>
  <c r="AQ69" s="1"/>
  <c r="AL69"/>
  <c r="AP69" s="1"/>
  <c r="AK69"/>
  <c r="AO69" s="1"/>
  <c r="AM68"/>
  <c r="AQ68" s="1"/>
  <c r="AL68"/>
  <c r="AP68" s="1"/>
  <c r="AK68"/>
  <c r="AO68" s="1"/>
  <c r="AM67"/>
  <c r="AQ67" s="1"/>
  <c r="AL67"/>
  <c r="AP67" s="1"/>
  <c r="AK67"/>
  <c r="AO67" s="1"/>
  <c r="AM66"/>
  <c r="AQ66" s="1"/>
  <c r="AL66"/>
  <c r="AP66" s="1"/>
  <c r="AK66"/>
  <c r="AO66" s="1"/>
  <c r="AM64"/>
  <c r="AQ64" s="1"/>
  <c r="AK64"/>
  <c r="AO64" s="1"/>
  <c r="AM62"/>
  <c r="AQ62" s="1"/>
  <c r="AL62"/>
  <c r="AP62" s="1"/>
  <c r="AK62"/>
  <c r="AO62" s="1"/>
  <c r="AK61"/>
  <c r="AO61" s="1"/>
  <c r="AM60"/>
  <c r="AQ60" s="1"/>
  <c r="AL60"/>
  <c r="AP60" s="1"/>
  <c r="AK60"/>
  <c r="AO60" s="1"/>
  <c r="AM59"/>
  <c r="AQ59" s="1"/>
  <c r="AL59"/>
  <c r="AK59"/>
  <c r="AM58"/>
  <c r="AQ58" s="1"/>
  <c r="AL58"/>
  <c r="AP58" s="1"/>
  <c r="AK58"/>
  <c r="AO58" s="1"/>
  <c r="N57"/>
  <c r="AL56"/>
  <c r="AP56" s="1"/>
  <c r="AK56"/>
  <c r="AO56" s="1"/>
  <c r="AL55"/>
  <c r="AP55" s="1"/>
  <c r="AM54"/>
  <c r="AQ54" s="1"/>
  <c r="AL54"/>
  <c r="AP54" s="1"/>
  <c r="AK54"/>
  <c r="AO54" s="1"/>
  <c r="AM53"/>
  <c r="AQ53" s="1"/>
  <c r="AL53"/>
  <c r="AP53" s="1"/>
  <c r="AK53"/>
  <c r="AO53" s="1"/>
  <c r="AM52"/>
  <c r="AQ52" s="1"/>
  <c r="AL52"/>
  <c r="AP52" s="1"/>
  <c r="AK52"/>
  <c r="AO52" s="1"/>
  <c r="N51"/>
  <c r="AL49"/>
  <c r="AP49" s="1"/>
  <c r="AK49"/>
  <c r="AO49" s="1"/>
  <c r="AM48"/>
  <c r="AQ48" s="1"/>
  <c r="AL48"/>
  <c r="AP48" s="1"/>
  <c r="AM47"/>
  <c r="AQ47" s="1"/>
  <c r="AL47"/>
  <c r="AP47" s="1"/>
  <c r="AK47"/>
  <c r="AO47" s="1"/>
  <c r="AM46"/>
  <c r="AQ46" s="1"/>
  <c r="AL46"/>
  <c r="AP46" s="1"/>
  <c r="AK46"/>
  <c r="AO46" s="1"/>
  <c r="N45"/>
  <c r="AL44"/>
  <c r="AP44" s="1"/>
  <c r="AK44"/>
  <c r="AO44" s="1"/>
  <c r="AL43"/>
  <c r="AP43" s="1"/>
  <c r="H89"/>
  <c r="AM42"/>
  <c r="AQ42" s="1"/>
  <c r="AL42"/>
  <c r="AP42" s="1"/>
  <c r="AK42"/>
  <c r="AO42" s="1"/>
  <c r="AM41"/>
  <c r="AQ41" s="1"/>
  <c r="AL41"/>
  <c r="AP41" s="1"/>
  <c r="AK41"/>
  <c r="AO41" s="1"/>
  <c r="AM39"/>
  <c r="AQ39" s="1"/>
  <c r="AL39"/>
  <c r="AP39" s="1"/>
  <c r="AK39"/>
  <c r="AO39" s="1"/>
  <c r="AM38"/>
  <c r="AQ38" s="1"/>
  <c r="AL38"/>
  <c r="AP38" s="1"/>
  <c r="AK38"/>
  <c r="AO38" s="1"/>
  <c r="AM37"/>
  <c r="AQ37" s="1"/>
  <c r="AL37"/>
  <c r="AP37" s="1"/>
  <c r="AK37"/>
  <c r="AO37" s="1"/>
  <c r="N36"/>
  <c r="L36"/>
  <c r="H36"/>
  <c r="I36" s="1"/>
  <c r="AM35"/>
  <c r="AQ35" s="1"/>
  <c r="AL35"/>
  <c r="AP35" s="1"/>
  <c r="AK35"/>
  <c r="AO35" s="1"/>
  <c r="AM34"/>
  <c r="AQ34" s="1"/>
  <c r="AL34"/>
  <c r="AP34" s="1"/>
  <c r="AK34"/>
  <c r="AO34" s="1"/>
  <c r="AM33"/>
  <c r="AQ33" s="1"/>
  <c r="AL33"/>
  <c r="AP33" s="1"/>
  <c r="AK33"/>
  <c r="AO33" s="1"/>
  <c r="AM32"/>
  <c r="AQ32" s="1"/>
  <c r="AL32"/>
  <c r="AP32" s="1"/>
  <c r="AK32"/>
  <c r="AO32" s="1"/>
  <c r="AM31"/>
  <c r="AQ31" s="1"/>
  <c r="AL31"/>
  <c r="AP31" s="1"/>
  <c r="AK31"/>
  <c r="AO31" s="1"/>
  <c r="AM30"/>
  <c r="AQ30" s="1"/>
  <c r="AL30"/>
  <c r="AP30" s="1"/>
  <c r="AK30"/>
  <c r="AO30" s="1"/>
  <c r="P28"/>
  <c r="AM28"/>
  <c r="AQ28" s="1"/>
  <c r="AM26"/>
  <c r="AQ26" s="1"/>
  <c r="AL26"/>
  <c r="AP26" s="1"/>
  <c r="AK26"/>
  <c r="AO26" s="1"/>
  <c r="N25"/>
  <c r="H25"/>
  <c r="I25" s="1"/>
  <c r="AM24"/>
  <c r="AQ24" s="1"/>
  <c r="AL24"/>
  <c r="AP24" s="1"/>
  <c r="AK24"/>
  <c r="AO24" s="1"/>
  <c r="AL23"/>
  <c r="AP23" s="1"/>
  <c r="N22"/>
  <c r="L18"/>
  <c r="H22"/>
  <c r="AM21"/>
  <c r="AQ21" s="1"/>
  <c r="AL21"/>
  <c r="AP21" s="1"/>
  <c r="AK21"/>
  <c r="AO21" s="1"/>
  <c r="AM20"/>
  <c r="AQ20" s="1"/>
  <c r="AM19"/>
  <c r="AQ19" s="1"/>
  <c r="AL19"/>
  <c r="AP19" s="1"/>
  <c r="AK19"/>
  <c r="AO19" s="1"/>
  <c r="AM18"/>
  <c r="AQ18" s="1"/>
  <c r="AL18"/>
  <c r="AP18" s="1"/>
  <c r="AK18"/>
  <c r="AO18" s="1"/>
  <c r="AM17"/>
  <c r="AQ17" s="1"/>
  <c r="AL17"/>
  <c r="AP17" s="1"/>
  <c r="AK17"/>
  <c r="AO17" s="1"/>
  <c r="AM16"/>
  <c r="AQ16" s="1"/>
  <c r="AL16"/>
  <c r="AP16" s="1"/>
  <c r="AK16"/>
  <c r="AO16" s="1"/>
  <c r="N15"/>
  <c r="L15"/>
  <c r="H15"/>
  <c r="I15" s="1"/>
  <c r="AL13"/>
  <c r="AP13" s="1"/>
  <c r="AK13"/>
  <c r="AO13" s="1"/>
  <c r="AM12"/>
  <c r="AQ12" s="1"/>
  <c r="AL12"/>
  <c r="AP12" s="1"/>
  <c r="AK12"/>
  <c r="AO12" s="1"/>
  <c r="N11"/>
  <c r="AM10"/>
  <c r="AQ10" s="1"/>
  <c r="AL10"/>
  <c r="AP10" s="1"/>
  <c r="AK10"/>
  <c r="AO10" s="1"/>
  <c r="AM9"/>
  <c r="AQ9" s="1"/>
  <c r="AL9"/>
  <c r="AP9" s="1"/>
  <c r="AK9"/>
  <c r="AO9" s="1"/>
  <c r="AL8"/>
  <c r="AP8" s="1"/>
  <c r="AK8"/>
  <c r="AO8" s="1"/>
  <c r="AM7"/>
  <c r="AQ7" s="1"/>
  <c r="AL7"/>
  <c r="AP7" s="1"/>
  <c r="AK7"/>
  <c r="AO7" s="1"/>
  <c r="C13" l="1"/>
  <c r="C15"/>
  <c r="M57"/>
  <c r="P57"/>
  <c r="G57"/>
  <c r="D57"/>
  <c r="M51"/>
  <c r="P51"/>
  <c r="M89"/>
  <c r="D51"/>
  <c r="P45"/>
  <c r="M45"/>
  <c r="P89"/>
  <c r="D89"/>
  <c r="G89"/>
  <c r="P11"/>
  <c r="P15"/>
  <c r="M11"/>
  <c r="F25"/>
  <c r="G25"/>
  <c r="D36"/>
  <c r="C36"/>
  <c r="C11"/>
  <c r="D11"/>
  <c r="O26"/>
  <c r="O22"/>
  <c r="O18"/>
  <c r="O28"/>
  <c r="O20"/>
  <c r="M22"/>
  <c r="O27"/>
  <c r="O19"/>
  <c r="O29"/>
  <c r="O21"/>
  <c r="F36"/>
  <c r="G36"/>
  <c r="D15"/>
  <c r="O15"/>
  <c r="M15"/>
  <c r="M25"/>
  <c r="O25"/>
  <c r="P36"/>
  <c r="C25"/>
  <c r="C21"/>
  <c r="D25"/>
  <c r="P22"/>
  <c r="P25"/>
  <c r="I26"/>
  <c r="I22"/>
  <c r="I18"/>
  <c r="I27"/>
  <c r="I19"/>
  <c r="I28"/>
  <c r="I20"/>
  <c r="I29"/>
  <c r="I21"/>
  <c r="L25"/>
  <c r="L21"/>
  <c r="O36"/>
  <c r="M36"/>
  <c r="E6"/>
  <c r="F29"/>
  <c r="F21"/>
  <c r="F27"/>
  <c r="F19"/>
  <c r="G22"/>
  <c r="F28"/>
  <c r="F20"/>
  <c r="F26"/>
  <c r="F22"/>
  <c r="F18"/>
  <c r="D27"/>
  <c r="D28"/>
  <c r="C29"/>
  <c r="C27"/>
  <c r="C26"/>
  <c r="C18"/>
  <c r="C28"/>
  <c r="D22"/>
  <c r="F15"/>
  <c r="G15"/>
  <c r="AO80"/>
  <c r="L11"/>
  <c r="H6"/>
  <c r="AL51"/>
  <c r="AP51" s="1"/>
  <c r="AL15"/>
  <c r="AP15" s="1"/>
  <c r="AP80"/>
  <c r="AO59"/>
  <c r="AK86"/>
  <c r="AL93"/>
  <c r="AM55"/>
  <c r="AQ55" s="1"/>
  <c r="AL88"/>
  <c r="O11"/>
  <c r="AK81"/>
  <c r="AO81" s="1"/>
  <c r="AK88"/>
  <c r="AM43"/>
  <c r="AQ43" s="1"/>
  <c r="P6"/>
  <c r="F11"/>
  <c r="AM36"/>
  <c r="AQ36" s="1"/>
  <c r="AL85"/>
  <c r="AL87"/>
  <c r="AK85"/>
  <c r="AK20"/>
  <c r="AO20" s="1"/>
  <c r="AK15"/>
  <c r="AO15" s="1"/>
  <c r="AK87"/>
  <c r="AL25"/>
  <c r="AP25" s="1"/>
  <c r="E29"/>
  <c r="AL86"/>
  <c r="AL28"/>
  <c r="AP28" s="1"/>
  <c r="AK25"/>
  <c r="AO25" s="1"/>
  <c r="P29"/>
  <c r="AL27"/>
  <c r="AP27" s="1"/>
  <c r="AK28"/>
  <c r="AO28" s="1"/>
  <c r="AK51"/>
  <c r="AO51" s="1"/>
  <c r="N29"/>
  <c r="M29" s="1"/>
  <c r="N6"/>
  <c r="AM27"/>
  <c r="AQ27" s="1"/>
  <c r="I11"/>
  <c r="AL20"/>
  <c r="AP20" s="1"/>
  <c r="AM23"/>
  <c r="AQ23" s="1"/>
  <c r="AM25"/>
  <c r="AQ25" s="1"/>
  <c r="AM56"/>
  <c r="AQ56" s="1"/>
  <c r="AM8"/>
  <c r="AQ8" s="1"/>
  <c r="AM13"/>
  <c r="AQ13" s="1"/>
  <c r="AM22"/>
  <c r="AQ22" s="1"/>
  <c r="AK23"/>
  <c r="AO23" s="1"/>
  <c r="AK36"/>
  <c r="AO36" s="1"/>
  <c r="AL45"/>
  <c r="AP45" s="1"/>
  <c r="AM49"/>
  <c r="AQ49" s="1"/>
  <c r="AM51"/>
  <c r="AQ51" s="1"/>
  <c r="AK55"/>
  <c r="AO55" s="1"/>
  <c r="AL57"/>
  <c r="AP57" s="1"/>
  <c r="H29"/>
  <c r="AL36"/>
  <c r="AP36" s="1"/>
  <c r="AK43"/>
  <c r="AO43" s="1"/>
  <c r="AP59"/>
  <c r="AM44"/>
  <c r="AQ44" s="1"/>
  <c r="AK48"/>
  <c r="AO48" s="1"/>
  <c r="AK89"/>
  <c r="AO89" s="1"/>
  <c r="H45"/>
  <c r="AM45" s="1"/>
  <c r="AQ45" s="1"/>
  <c r="AM85"/>
  <c r="AM86"/>
  <c r="AM89"/>
  <c r="AQ89" s="1"/>
  <c r="AM93"/>
  <c r="AL89"/>
  <c r="AP89" s="1"/>
  <c r="AK92"/>
  <c r="AO92" s="1"/>
  <c r="H61" l="1"/>
  <c r="K61" s="1"/>
  <c r="K63" s="1"/>
  <c r="K65" s="1"/>
  <c r="F38"/>
  <c r="E61"/>
  <c r="D45"/>
  <c r="G45"/>
  <c r="F67"/>
  <c r="F51"/>
  <c r="F45"/>
  <c r="F44"/>
  <c r="G6"/>
  <c r="F68"/>
  <c r="F49"/>
  <c r="F66"/>
  <c r="F56"/>
  <c r="F70"/>
  <c r="F57"/>
  <c r="F48"/>
  <c r="F54"/>
  <c r="F80"/>
  <c r="F69"/>
  <c r="F55"/>
  <c r="F43"/>
  <c r="F59"/>
  <c r="N104"/>
  <c r="N90"/>
  <c r="O69"/>
  <c r="O57"/>
  <c r="O51"/>
  <c r="O44"/>
  <c r="O67"/>
  <c r="O55"/>
  <c r="O49"/>
  <c r="N105"/>
  <c r="M105" s="1"/>
  <c r="O80"/>
  <c r="O70"/>
  <c r="O66"/>
  <c r="O59"/>
  <c r="O54"/>
  <c r="O45"/>
  <c r="O38"/>
  <c r="O48"/>
  <c r="O68"/>
  <c r="O56"/>
  <c r="O43"/>
  <c r="D29"/>
  <c r="L69"/>
  <c r="L57"/>
  <c r="L51"/>
  <c r="L44"/>
  <c r="P104"/>
  <c r="L67"/>
  <c r="L55"/>
  <c r="L40"/>
  <c r="L49"/>
  <c r="L80"/>
  <c r="L70"/>
  <c r="L66"/>
  <c r="L59"/>
  <c r="L54"/>
  <c r="L45"/>
  <c r="L38"/>
  <c r="P90"/>
  <c r="L48"/>
  <c r="L68"/>
  <c r="L56"/>
  <c r="L43"/>
  <c r="E40"/>
  <c r="G29"/>
  <c r="H104"/>
  <c r="H90"/>
  <c r="I70"/>
  <c r="I66"/>
  <c r="I57"/>
  <c r="I51"/>
  <c r="I44"/>
  <c r="I48"/>
  <c r="I49"/>
  <c r="H105"/>
  <c r="I80"/>
  <c r="I67"/>
  <c r="I59"/>
  <c r="I54"/>
  <c r="I45"/>
  <c r="I38"/>
  <c r="I68"/>
  <c r="I55"/>
  <c r="I69"/>
  <c r="I56"/>
  <c r="I43"/>
  <c r="E104"/>
  <c r="E105"/>
  <c r="G105" s="1"/>
  <c r="E90"/>
  <c r="C81"/>
  <c r="C59"/>
  <c r="C69"/>
  <c r="C55"/>
  <c r="C49"/>
  <c r="C43"/>
  <c r="C67"/>
  <c r="C51"/>
  <c r="C38"/>
  <c r="C63"/>
  <c r="C61"/>
  <c r="C48"/>
  <c r="D6"/>
  <c r="D105"/>
  <c r="C70"/>
  <c r="C66"/>
  <c r="C56"/>
  <c r="C50"/>
  <c r="C44"/>
  <c r="C57"/>
  <c r="C45"/>
  <c r="C80"/>
  <c r="C68"/>
  <c r="C54"/>
  <c r="M6"/>
  <c r="AL6"/>
  <c r="AP6" s="1"/>
  <c r="AK22"/>
  <c r="AO22" s="1"/>
  <c r="AL22"/>
  <c r="AP22" s="1"/>
  <c r="AM6"/>
  <c r="AQ6" s="1"/>
  <c r="AK93"/>
  <c r="AK27"/>
  <c r="AO27" s="1"/>
  <c r="AK57"/>
  <c r="AO57" s="1"/>
  <c r="AM57"/>
  <c r="AQ57" s="1"/>
  <c r="H40"/>
  <c r="I40" s="1"/>
  <c r="AM87"/>
  <c r="AK45"/>
  <c r="AO45" s="1"/>
  <c r="AM88"/>
  <c r="AL29"/>
  <c r="AP29" s="1"/>
  <c r="AM29"/>
  <c r="AQ29" s="1"/>
  <c r="AM15"/>
  <c r="AQ15" s="1"/>
  <c r="N40"/>
  <c r="M40" s="1"/>
  <c r="AM61" l="1"/>
  <c r="I61"/>
  <c r="G61"/>
  <c r="H63"/>
  <c r="I63" s="1"/>
  <c r="H81"/>
  <c r="I81" s="1"/>
  <c r="K81"/>
  <c r="D61"/>
  <c r="N61"/>
  <c r="E81"/>
  <c r="AL61"/>
  <c r="E63"/>
  <c r="E65" s="1"/>
  <c r="F61"/>
  <c r="AQ61"/>
  <c r="C65"/>
  <c r="P61"/>
  <c r="L61"/>
  <c r="D90"/>
  <c r="G90"/>
  <c r="M90"/>
  <c r="P40"/>
  <c r="D40"/>
  <c r="D104"/>
  <c r="G40"/>
  <c r="M104"/>
  <c r="O40"/>
  <c r="F40"/>
  <c r="C40"/>
  <c r="G104"/>
  <c r="AL104"/>
  <c r="AM104"/>
  <c r="AM90"/>
  <c r="AQ90" s="1"/>
  <c r="AK29"/>
  <c r="AO29" s="1"/>
  <c r="AL90"/>
  <c r="AP90" s="1"/>
  <c r="AK6"/>
  <c r="AO6" s="1"/>
  <c r="AK63"/>
  <c r="AO63" s="1"/>
  <c r="AM40"/>
  <c r="AQ40" s="1"/>
  <c r="AL40"/>
  <c r="AP40" s="1"/>
  <c r="G81" l="1"/>
  <c r="H65"/>
  <c r="D65" s="1"/>
  <c r="AM63"/>
  <c r="AQ63" s="1"/>
  <c r="D63"/>
  <c r="AM81"/>
  <c r="AQ81" s="1"/>
  <c r="D81"/>
  <c r="AL64"/>
  <c r="AP64" s="1"/>
  <c r="E73"/>
  <c r="F73" s="1"/>
  <c r="F65"/>
  <c r="G63"/>
  <c r="N81"/>
  <c r="O81" s="1"/>
  <c r="N63"/>
  <c r="M63" s="1"/>
  <c r="O61"/>
  <c r="AL81"/>
  <c r="F81"/>
  <c r="M61"/>
  <c r="AP61"/>
  <c r="F63"/>
  <c r="AL63"/>
  <c r="AK73"/>
  <c r="C73"/>
  <c r="C79"/>
  <c r="P81"/>
  <c r="L81"/>
  <c r="P63"/>
  <c r="L65"/>
  <c r="L63"/>
  <c r="AK90"/>
  <c r="AO90" s="1"/>
  <c r="AL65"/>
  <c r="AK40"/>
  <c r="AO40" s="1"/>
  <c r="AK104"/>
  <c r="AM65" l="1"/>
  <c r="AQ65" s="1"/>
  <c r="I65"/>
  <c r="H73"/>
  <c r="K73" s="1"/>
  <c r="L73" s="1"/>
  <c r="G65"/>
  <c r="H1"/>
  <c r="A1" s="1"/>
  <c r="AP63"/>
  <c r="N73"/>
  <c r="O73" s="1"/>
  <c r="AL73"/>
  <c r="E79"/>
  <c r="N79" s="1"/>
  <c r="O79" s="1"/>
  <c r="O63"/>
  <c r="N65"/>
  <c r="O65" s="1"/>
  <c r="M81"/>
  <c r="AP81"/>
  <c r="P65"/>
  <c r="AO73"/>
  <c r="AK65"/>
  <c r="AO65" s="1"/>
  <c r="AM78"/>
  <c r="AQ78" s="1"/>
  <c r="I73" l="1"/>
  <c r="P73"/>
  <c r="AM73"/>
  <c r="AQ73" s="1"/>
  <c r="D73"/>
  <c r="G73"/>
  <c r="H79"/>
  <c r="K79" s="1"/>
  <c r="P79" s="1"/>
  <c r="AL79"/>
  <c r="AP79" s="1"/>
  <c r="F79"/>
  <c r="AP73"/>
  <c r="M73"/>
  <c r="M65"/>
  <c r="AP65"/>
  <c r="AK79"/>
  <c r="AO79" s="1"/>
  <c r="L79" l="1"/>
  <c r="I79"/>
  <c r="M79"/>
  <c r="G79"/>
  <c r="AM79"/>
  <c r="AQ79" s="1"/>
  <c r="D79"/>
</calcChain>
</file>

<file path=xl/sharedStrings.xml><?xml version="1.0" encoding="utf-8"?>
<sst xmlns="http://schemas.openxmlformats.org/spreadsheetml/2006/main" count="213" uniqueCount="92">
  <si>
    <t>Acumulado</t>
  </si>
  <si>
    <t>%</t>
  </si>
  <si>
    <t>Incre.</t>
  </si>
  <si>
    <t>Análisis a:</t>
  </si>
  <si>
    <t>R/A</t>
  </si>
  <si>
    <t>Ppto</t>
  </si>
  <si>
    <t>R/P</t>
  </si>
  <si>
    <t>ppto</t>
  </si>
  <si>
    <t>HABITACIONES</t>
  </si>
  <si>
    <t xml:space="preserve">  Ventas Habitaciones</t>
  </si>
  <si>
    <t xml:space="preserve">  Ventas Mensualidades</t>
  </si>
  <si>
    <t xml:space="preserve">  Service Charge. Seguro Hotelero. otros</t>
  </si>
  <si>
    <t xml:space="preserve">  Nómina y Gastos Relacionados</t>
  </si>
  <si>
    <t xml:space="preserve">  Otros Gastos</t>
  </si>
  <si>
    <t>UTILIDAD DEPARTAMENTAL</t>
  </si>
  <si>
    <t>ALIMENTOS Y BEBIDAS</t>
  </si>
  <si>
    <t xml:space="preserve">  Venta Comestible</t>
  </si>
  <si>
    <t xml:space="preserve">  Venta Bebidas</t>
  </si>
  <si>
    <t xml:space="preserve">  Otros Ingresos</t>
  </si>
  <si>
    <t xml:space="preserve">  Costos Comida</t>
  </si>
  <si>
    <t xml:space="preserve">  Costos Bebidas</t>
  </si>
  <si>
    <t xml:space="preserve">  Costos y Gastos</t>
  </si>
  <si>
    <t>OTROS DEPARTAMENTOS OPERADOS</t>
  </si>
  <si>
    <t xml:space="preserve">  Ventas</t>
  </si>
  <si>
    <t xml:space="preserve">  Arriendo Locales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</si>
  <si>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</si>
  <si>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</si>
  <si>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</si>
  <si>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</si>
  <si>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</si>
  <si>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>TOTAL VENTAS Y RELACIONES PUBLICAS</t>
  </si>
  <si>
    <t>MANTENIMIENTO</t>
  </si>
  <si>
    <t xml:space="preserve">  Agua. Luz y Fuerza</t>
  </si>
  <si>
    <t>TOTAL MANTENIMIENTO</t>
  </si>
  <si>
    <t>OTROS</t>
  </si>
  <si>
    <t>APOYO CORPORATIVO</t>
  </si>
  <si>
    <t>TOTAL OTROS GASTOS</t>
  </si>
  <si>
    <t>UTILIDAD O PERDIDA OPERACIONAL</t>
  </si>
  <si>
    <t>FARA QUE AFECTA OPERACION</t>
  </si>
  <si>
    <t>CORRECCION MONETARIA</t>
  </si>
  <si>
    <t>UTILIDAD OPERACIONAL CON FARA (SARC)</t>
  </si>
  <si>
    <t>INGRESOS NO OPERACIONALES</t>
  </si>
  <si>
    <t>GASTOS NO OPERACIONALES</t>
  </si>
  <si>
    <t>FARA DESPUES DE OPERACION</t>
  </si>
  <si>
    <t>APOYO ADMINISTRATIVO</t>
  </si>
  <si>
    <t>Renta Propietario</t>
  </si>
  <si>
    <t>Renta Estelar</t>
  </si>
  <si>
    <t>ESTADISTICAS</t>
  </si>
  <si>
    <t xml:space="preserve">  Porcentaje de Ocupación</t>
  </si>
  <si>
    <t xml:space="preserve">  Porcentaje Doble Ocupación</t>
  </si>
  <si>
    <t xml:space="preserve">  Promedio Venta Habitación con SC y SH</t>
  </si>
  <si>
    <t xml:space="preserve">  Promedio Venta Habitación sin SC y SH</t>
  </si>
  <si>
    <t xml:space="preserve">  Total Nómina</t>
  </si>
  <si>
    <t xml:space="preserve">  Porcentaje Nómina contra venta</t>
  </si>
  <si>
    <t xml:space="preserve">  Número de Empleados</t>
  </si>
  <si>
    <t xml:space="preserve">  Número de Cubiertos</t>
  </si>
  <si>
    <t xml:space="preserve">  Promedio por Cubierto</t>
  </si>
  <si>
    <t xml:space="preserve">  Habitaciones Disponibles</t>
  </si>
  <si>
    <t xml:space="preserve">  Habitaciones Vendidas</t>
  </si>
  <si>
    <t xml:space="preserve">  Número de Huéspedes</t>
  </si>
  <si>
    <t>% Participacion Habitaciones / Venta Total</t>
  </si>
  <si>
    <t>% Participacion A&amp;B / Venta Total</t>
  </si>
  <si>
    <t>Mes</t>
  </si>
  <si>
    <t>TOTAL VENTAS NETA</t>
  </si>
  <si>
    <t>Total Venta Habitaciones</t>
  </si>
  <si>
    <t xml:space="preserve">   Holidex Habitaciones</t>
  </si>
  <si>
    <t xml:space="preserve"> Alimentacion Incluida en Tarifa</t>
  </si>
  <si>
    <t>TOTAL VENTAS A&amp;B</t>
  </si>
  <si>
    <t>TOTAL COSTOS A&amp;B</t>
  </si>
  <si>
    <t xml:space="preserve"> Costos y Gastos Alimentacion Incluida en Tarifa</t>
  </si>
  <si>
    <t>Fee</t>
  </si>
  <si>
    <t>Seguiro Propietario/ Otros Egresos a cargo Operador</t>
  </si>
  <si>
    <t xml:space="preserve"> Numero de Cubiertos Incluidos en tarifa</t>
  </si>
  <si>
    <t>Porcentaje Otros Departamentos/ Ventas Totales</t>
  </si>
  <si>
    <t>% Agua, Luz y fuerza/ No Habitaciones</t>
  </si>
  <si>
    <t>Uso de marca</t>
  </si>
  <si>
    <t>1% Venta Habitaciones</t>
  </si>
  <si>
    <t>2% Ventas</t>
  </si>
  <si>
    <t>APARTAMENTOS BARRANQUILLA</t>
  </si>
  <si>
    <t>SEPTIEMBRE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</si>
  <si>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</si>
  <si>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</si>
  <si>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</si>
  <si>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</si>
  <si>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</si>
  <si>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</si>
  <si>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</si>
  <si>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</si>
  <si>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DICIEMBRE</t>
  </si>
  <si>
    <t>OCTUBRE</t>
  </si>
  <si>
    <t>NOVIEMBRE</t>
  </si>
  <si>
    <t>ACUMULADO</t>
  </si>
</sst>
</file>

<file path=xl/styles.xml><?xml version="1.0" encoding="utf-8"?>
<styleSheet xmlns="http://schemas.openxmlformats.org/spreadsheetml/2006/main">
  <numFmts count="9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 [$$-2C0A]\ * #,##0_ ;_ [$$-2C0A]\ * \-#,##0_ ;_ [$$-2C0A]\ * &quot;-&quot;_ ;_ @_ "/>
    <numFmt numFmtId="167" formatCode="0.0%"/>
    <numFmt numFmtId="168" formatCode="&quot;$&quot;#,##0.00_);\(&quot;$&quot;#,##0.00\)"/>
    <numFmt numFmtId="169" formatCode="_-* #,##0_-;\-* #,##0_-;_-* &quot;-&quot;??_-;_-@_-"/>
    <numFmt numFmtId="170" formatCode="_ [$$-2C0A]\ * #,##0.00_ ;_ [$$-2C0A]\ * \-#,##0.00_ ;_ [$$-2C0A]\ * &quot;-&quot;_ ;_ @_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MS Sans Serif"/>
      <family val="2"/>
    </font>
    <font>
      <sz val="10"/>
      <name val="Tahoma"/>
      <family val="2"/>
    </font>
    <font>
      <sz val="11"/>
      <name val="Calibri"/>
      <family val="2"/>
      <scheme val="minor"/>
    </font>
    <font>
      <sz val="12"/>
      <name val="Helv"/>
    </font>
    <font>
      <b/>
      <sz val="10"/>
      <name val="Tahoma"/>
      <family val="2"/>
    </font>
    <font>
      <sz val="10"/>
      <color indexed="8"/>
      <name val="MS Sans Serif"/>
      <family val="2"/>
    </font>
    <font>
      <sz val="7.9"/>
      <name val="Courier New"/>
      <family val="3"/>
    </font>
    <font>
      <b/>
      <sz val="8.0500000000000007"/>
      <name val="Courier New"/>
      <family val="3"/>
    </font>
    <font>
      <sz val="10"/>
      <name val="MS Sans Serif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7" fontId="7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36">
    <xf numFmtId="0" fontId="0" fillId="0" borderId="0" xfId="0"/>
    <xf numFmtId="165" fontId="2" fillId="3" borderId="0" xfId="3" applyNumberFormat="1" applyFont="1" applyFill="1" applyAlignment="1">
      <alignment horizontal="right"/>
    </xf>
    <xf numFmtId="166" fontId="2" fillId="3" borderId="0" xfId="0" applyNumberFormat="1" applyFont="1" applyFill="1" applyAlignment="1">
      <alignment horizontal="right"/>
    </xf>
    <xf numFmtId="165" fontId="3" fillId="3" borderId="0" xfId="3" applyNumberFormat="1" applyFont="1" applyFill="1" applyBorder="1" applyAlignment="1">
      <alignment horizontal="center"/>
    </xf>
    <xf numFmtId="165" fontId="2" fillId="3" borderId="0" xfId="3" applyNumberFormat="1" applyFont="1" applyFill="1" applyBorder="1" applyAlignment="1">
      <alignment horizontal="right"/>
    </xf>
    <xf numFmtId="166" fontId="3" fillId="3" borderId="0" xfId="0" applyNumberFormat="1" applyFont="1" applyFill="1" applyBorder="1" applyAlignment="1">
      <alignment horizontal="center"/>
    </xf>
    <xf numFmtId="0" fontId="3" fillId="3" borderId="0" xfId="3" applyNumberFormat="1" applyFont="1" applyFill="1" applyBorder="1" applyAlignment="1">
      <alignment horizontal="center"/>
    </xf>
    <xf numFmtId="167" fontId="2" fillId="3" borderId="0" xfId="2" applyNumberFormat="1" applyFont="1" applyFill="1" applyBorder="1" applyAlignment="1">
      <alignment horizontal="right"/>
    </xf>
    <xf numFmtId="3" fontId="2" fillId="3" borderId="0" xfId="0" applyNumberFormat="1" applyFont="1" applyFill="1" applyBorder="1" applyAlignment="1">
      <alignment horizontal="right"/>
    </xf>
    <xf numFmtId="3" fontId="6" fillId="3" borderId="0" xfId="0" applyNumberFormat="1" applyFont="1" applyFill="1" applyBorder="1"/>
    <xf numFmtId="165" fontId="2" fillId="0" borderId="0" xfId="3" applyNumberFormat="1" applyFont="1" applyFill="1" applyBorder="1" applyAlignment="1">
      <alignment horizontal="right"/>
    </xf>
    <xf numFmtId="165" fontId="2" fillId="3" borderId="0" xfId="3" applyNumberFormat="1" applyFont="1" applyFill="1" applyBorder="1" applyAlignment="1">
      <alignment horizontal="center"/>
    </xf>
    <xf numFmtId="37" fontId="2" fillId="3" borderId="0" xfId="8" applyFont="1" applyFill="1" applyBorder="1" applyAlignment="1" applyProtection="1">
      <alignment horizontal="right"/>
    </xf>
    <xf numFmtId="37" fontId="6" fillId="3" borderId="0" xfId="0" applyNumberFormat="1" applyFont="1" applyFill="1" applyBorder="1" applyAlignment="1">
      <alignment horizontal="right"/>
    </xf>
    <xf numFmtId="37" fontId="2" fillId="3" borderId="0" xfId="0" applyNumberFormat="1" applyFont="1" applyFill="1" applyBorder="1" applyAlignment="1">
      <alignment horizontal="right"/>
    </xf>
    <xf numFmtId="3" fontId="5" fillId="3" borderId="0" xfId="0" applyNumberFormat="1" applyFont="1" applyFill="1" applyBorder="1" applyAlignment="1">
      <alignment horizontal="right"/>
    </xf>
    <xf numFmtId="9" fontId="2" fillId="3" borderId="0" xfId="0" applyNumberFormat="1" applyFont="1" applyFill="1" applyBorder="1" applyAlignment="1">
      <alignment horizontal="right"/>
    </xf>
    <xf numFmtId="10" fontId="2" fillId="3" borderId="0" xfId="0" applyNumberFormat="1" applyFont="1" applyFill="1" applyBorder="1" applyAlignment="1">
      <alignment horizontal="right"/>
    </xf>
    <xf numFmtId="1" fontId="2" fillId="3" borderId="0" xfId="0" applyNumberFormat="1" applyFont="1" applyFill="1" applyBorder="1" applyAlignment="1">
      <alignment horizontal="right"/>
    </xf>
    <xf numFmtId="9" fontId="2" fillId="3" borderId="0" xfId="2" applyFont="1" applyFill="1" applyBorder="1" applyAlignment="1">
      <alignment horizontal="right"/>
    </xf>
    <xf numFmtId="9" fontId="2" fillId="3" borderId="0" xfId="2" applyFont="1" applyFill="1" applyBorder="1" applyAlignment="1">
      <alignment horizontal="left"/>
    </xf>
    <xf numFmtId="10" fontId="2" fillId="3" borderId="0" xfId="0" applyNumberFormat="1" applyFont="1" applyFill="1" applyAlignment="1">
      <alignment horizontal="right"/>
    </xf>
    <xf numFmtId="166" fontId="3" fillId="3" borderId="0" xfId="0" applyNumberFormat="1" applyFont="1" applyFill="1"/>
    <xf numFmtId="9" fontId="2" fillId="3" borderId="0" xfId="2" applyFont="1" applyFill="1" applyAlignment="1">
      <alignment horizontal="right"/>
    </xf>
    <xf numFmtId="9" fontId="2" fillId="3" borderId="0" xfId="2" applyFont="1" applyFill="1" applyBorder="1" applyAlignment="1">
      <alignment horizontal="center"/>
    </xf>
    <xf numFmtId="167" fontId="2" fillId="3" borderId="0" xfId="2" applyNumberFormat="1" applyFont="1" applyFill="1" applyBorder="1" applyAlignment="1">
      <alignment horizontal="center"/>
    </xf>
    <xf numFmtId="165" fontId="2" fillId="3" borderId="0" xfId="3" applyNumberFormat="1" applyFont="1" applyFill="1" applyAlignment="1">
      <alignment horizontal="center"/>
    </xf>
    <xf numFmtId="167" fontId="2" fillId="3" borderId="0" xfId="2" applyNumberFormat="1" applyFont="1" applyFill="1" applyAlignment="1">
      <alignment horizontal="center"/>
    </xf>
    <xf numFmtId="3" fontId="6" fillId="3" borderId="0" xfId="0" applyNumberFormat="1" applyFont="1" applyFill="1"/>
    <xf numFmtId="168" fontId="10" fillId="0" borderId="0" xfId="4" applyNumberFormat="1" applyFont="1" applyBorder="1" applyAlignment="1">
      <alignment horizontal="right" vertical="center"/>
    </xf>
    <xf numFmtId="169" fontId="2" fillId="0" borderId="0" xfId="1" applyNumberFormat="1" applyFont="1" applyAlignment="1">
      <alignment horizontal="right" vertical="center"/>
    </xf>
    <xf numFmtId="168" fontId="11" fillId="0" borderId="0" xfId="5" applyNumberFormat="1" applyFont="1" applyAlignment="1">
      <alignment horizontal="right" vertical="center"/>
    </xf>
    <xf numFmtId="4" fontId="6" fillId="0" borderId="0" xfId="0" applyNumberFormat="1" applyFont="1"/>
    <xf numFmtId="0" fontId="6" fillId="0" borderId="0" xfId="0" applyFont="1"/>
    <xf numFmtId="168" fontId="10" fillId="0" borderId="0" xfId="7" applyNumberFormat="1" applyFont="1" applyAlignment="1">
      <alignment horizontal="right" vertical="center"/>
    </xf>
    <xf numFmtId="168" fontId="11" fillId="0" borderId="0" xfId="5" applyNumberFormat="1" applyFont="1" applyBorder="1" applyAlignment="1">
      <alignment horizontal="right" vertical="center"/>
    </xf>
    <xf numFmtId="0" fontId="6" fillId="0" borderId="0" xfId="0" applyFont="1" applyBorder="1"/>
    <xf numFmtId="0" fontId="12" fillId="0" borderId="0" xfId="4" applyNumberFormat="1" applyFont="1" applyFill="1" applyBorder="1" applyAlignment="1" applyProtection="1"/>
    <xf numFmtId="0" fontId="12" fillId="0" borderId="0" xfId="6" applyNumberFormat="1" applyFont="1" applyFill="1" applyBorder="1" applyAlignment="1" applyProtection="1"/>
    <xf numFmtId="168" fontId="10" fillId="0" borderId="0" xfId="6" applyNumberFormat="1" applyFont="1" applyAlignment="1">
      <alignment horizontal="right" vertical="center"/>
    </xf>
    <xf numFmtId="164" fontId="11" fillId="0" borderId="0" xfId="1" applyFont="1" applyAlignment="1">
      <alignment horizontal="right" vertical="center"/>
    </xf>
    <xf numFmtId="169" fontId="2" fillId="0" borderId="0" xfId="1" applyNumberFormat="1" applyFont="1"/>
    <xf numFmtId="168" fontId="11" fillId="0" borderId="0" xfId="6" applyNumberFormat="1" applyFont="1" applyAlignment="1">
      <alignment horizontal="right" vertical="center"/>
    </xf>
    <xf numFmtId="0" fontId="12" fillId="0" borderId="0" xfId="7" applyNumberFormat="1" applyFont="1" applyFill="1" applyBorder="1" applyAlignment="1" applyProtection="1"/>
    <xf numFmtId="0" fontId="10" fillId="0" borderId="0" xfId="7" applyFont="1" applyAlignment="1">
      <alignment horizontal="left" vertical="center"/>
    </xf>
    <xf numFmtId="0" fontId="10" fillId="0" borderId="0" xfId="7" applyFont="1" applyAlignment="1">
      <alignment horizontal="right" vertical="center"/>
    </xf>
    <xf numFmtId="168" fontId="11" fillId="0" borderId="0" xfId="7" applyNumberFormat="1" applyFont="1" applyAlignment="1">
      <alignment horizontal="right" vertical="center"/>
    </xf>
    <xf numFmtId="0" fontId="6" fillId="3" borderId="0" xfId="0" applyFont="1" applyFill="1"/>
    <xf numFmtId="0" fontId="6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166" fontId="3" fillId="4" borderId="3" xfId="0" applyNumberFormat="1" applyFont="1" applyFill="1" applyBorder="1" applyAlignment="1">
      <alignment horizontal="center"/>
    </xf>
    <xf numFmtId="165" fontId="3" fillId="4" borderId="7" xfId="3" applyNumberFormat="1" applyFont="1" applyFill="1" applyBorder="1" applyAlignment="1">
      <alignment horizontal="center"/>
    </xf>
    <xf numFmtId="166" fontId="3" fillId="4" borderId="6" xfId="0" applyNumberFormat="1" applyFont="1" applyFill="1" applyBorder="1" applyAlignment="1">
      <alignment horizontal="center"/>
    </xf>
    <xf numFmtId="165" fontId="3" fillId="4" borderId="6" xfId="3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166" fontId="3" fillId="4" borderId="10" xfId="0" applyNumberFormat="1" applyFont="1" applyFill="1" applyBorder="1" applyAlignment="1">
      <alignment horizontal="center"/>
    </xf>
    <xf numFmtId="167" fontId="3" fillId="4" borderId="2" xfId="0" applyNumberFormat="1" applyFont="1" applyFill="1" applyBorder="1" applyAlignment="1">
      <alignment horizontal="center"/>
    </xf>
    <xf numFmtId="0" fontId="3" fillId="4" borderId="5" xfId="3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/>
    <xf numFmtId="0" fontId="3" fillId="4" borderId="0" xfId="3" applyNumberFormat="1" applyFont="1" applyFill="1" applyBorder="1" applyAlignment="1"/>
    <xf numFmtId="165" fontId="3" fillId="4" borderId="0" xfId="3" applyNumberFormat="1" applyFont="1" applyFill="1" applyBorder="1" applyAlignment="1">
      <alignment horizontal="center"/>
    </xf>
    <xf numFmtId="0" fontId="3" fillId="4" borderId="0" xfId="3" applyNumberFormat="1" applyFont="1" applyFill="1" applyBorder="1" applyAlignment="1">
      <alignment horizontal="center"/>
    </xf>
    <xf numFmtId="166" fontId="3" fillId="4" borderId="9" xfId="0" applyNumberFormat="1" applyFont="1" applyFill="1" applyBorder="1" applyAlignment="1">
      <alignment horizontal="center"/>
    </xf>
    <xf numFmtId="166" fontId="3" fillId="4" borderId="12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3" fontId="2" fillId="3" borderId="13" xfId="0" applyNumberFormat="1" applyFont="1" applyFill="1" applyBorder="1" applyAlignment="1">
      <alignment horizontal="center"/>
    </xf>
    <xf numFmtId="9" fontId="2" fillId="3" borderId="13" xfId="0" applyNumberFormat="1" applyFont="1" applyFill="1" applyBorder="1" applyAlignment="1">
      <alignment horizontal="right"/>
    </xf>
    <xf numFmtId="167" fontId="2" fillId="3" borderId="13" xfId="2" applyNumberFormat="1" applyFont="1" applyFill="1" applyBorder="1" applyAlignment="1">
      <alignment horizontal="right"/>
    </xf>
    <xf numFmtId="166" fontId="13" fillId="0" borderId="13" xfId="0" applyNumberFormat="1" applyFont="1" applyFill="1" applyBorder="1" applyAlignment="1">
      <alignment horizontal="left"/>
    </xf>
    <xf numFmtId="167" fontId="5" fillId="3" borderId="13" xfId="0" applyNumberFormat="1" applyFont="1" applyFill="1" applyBorder="1" applyAlignment="1">
      <alignment horizontal="center"/>
    </xf>
    <xf numFmtId="167" fontId="5" fillId="3" borderId="13" xfId="2" applyNumberFormat="1" applyFont="1" applyFill="1" applyBorder="1" applyAlignment="1">
      <alignment horizontal="center"/>
    </xf>
    <xf numFmtId="166" fontId="2" fillId="3" borderId="13" xfId="0" applyNumberFormat="1" applyFont="1" applyFill="1" applyBorder="1" applyAlignment="1">
      <alignment horizontal="right"/>
    </xf>
    <xf numFmtId="3" fontId="2" fillId="0" borderId="13" xfId="0" applyNumberFormat="1" applyFont="1" applyFill="1" applyBorder="1" applyAlignment="1">
      <alignment horizontal="center"/>
    </xf>
    <xf numFmtId="166" fontId="14" fillId="0" borderId="13" xfId="0" applyNumberFormat="1" applyFont="1" applyFill="1" applyBorder="1" applyAlignment="1">
      <alignment horizontal="left"/>
    </xf>
    <xf numFmtId="3" fontId="3" fillId="0" borderId="13" xfId="0" applyNumberFormat="1" applyFont="1" applyFill="1" applyBorder="1" applyAlignment="1">
      <alignment horizontal="center"/>
    </xf>
    <xf numFmtId="169" fontId="3" fillId="3" borderId="13" xfId="1" applyNumberFormat="1" applyFont="1" applyFill="1" applyBorder="1" applyAlignment="1">
      <alignment horizontal="center"/>
    </xf>
    <xf numFmtId="167" fontId="3" fillId="3" borderId="13" xfId="2" applyNumberFormat="1" applyFont="1" applyFill="1" applyBorder="1" applyAlignment="1">
      <alignment horizontal="right"/>
    </xf>
    <xf numFmtId="165" fontId="2" fillId="3" borderId="13" xfId="3" applyNumberFormat="1" applyFont="1" applyFill="1" applyBorder="1" applyAlignment="1">
      <alignment horizontal="center"/>
    </xf>
    <xf numFmtId="37" fontId="2" fillId="0" borderId="13" xfId="8" applyFont="1" applyFill="1" applyBorder="1" applyAlignment="1" applyProtection="1">
      <alignment horizontal="center"/>
    </xf>
    <xf numFmtId="37" fontId="2" fillId="3" borderId="13" xfId="8" applyFont="1" applyFill="1" applyBorder="1" applyAlignment="1" applyProtection="1">
      <alignment horizontal="center"/>
    </xf>
    <xf numFmtId="9" fontId="2" fillId="0" borderId="13" xfId="2" applyFont="1" applyFill="1" applyBorder="1" applyAlignment="1" applyProtection="1">
      <alignment horizontal="center"/>
      <protection locked="0"/>
    </xf>
    <xf numFmtId="166" fontId="3" fillId="3" borderId="13" xfId="0" applyNumberFormat="1" applyFont="1" applyFill="1" applyBorder="1" applyAlignment="1">
      <alignment horizontal="left"/>
    </xf>
    <xf numFmtId="37" fontId="15" fillId="3" borderId="13" xfId="0" applyNumberFormat="1" applyFont="1" applyFill="1" applyBorder="1" applyAlignment="1">
      <alignment horizontal="center"/>
    </xf>
    <xf numFmtId="37" fontId="3" fillId="3" borderId="13" xfId="8" applyFont="1" applyFill="1" applyBorder="1" applyAlignment="1" applyProtection="1">
      <alignment horizontal="center"/>
    </xf>
    <xf numFmtId="3" fontId="3" fillId="3" borderId="13" xfId="0" applyNumberFormat="1" applyFont="1" applyFill="1" applyBorder="1" applyAlignment="1">
      <alignment horizontal="center"/>
    </xf>
    <xf numFmtId="166" fontId="14" fillId="0" borderId="13" xfId="0" applyNumberFormat="1" applyFont="1" applyFill="1" applyBorder="1"/>
    <xf numFmtId="9" fontId="2" fillId="0" borderId="13" xfId="2" applyFont="1" applyFill="1" applyBorder="1" applyAlignment="1">
      <alignment horizontal="center"/>
    </xf>
    <xf numFmtId="37" fontId="15" fillId="3" borderId="13" xfId="0" applyNumberFormat="1" applyFont="1" applyFill="1" applyBorder="1" applyAlignment="1">
      <alignment horizontal="right"/>
    </xf>
    <xf numFmtId="3" fontId="5" fillId="3" borderId="13" xfId="0" applyNumberFormat="1" applyFont="1" applyFill="1" applyBorder="1" applyAlignment="1">
      <alignment horizontal="center"/>
    </xf>
    <xf numFmtId="37" fontId="2" fillId="3" borderId="13" xfId="8" applyFont="1" applyFill="1" applyBorder="1" applyAlignment="1" applyProtection="1">
      <alignment horizontal="right"/>
    </xf>
    <xf numFmtId="165" fontId="2" fillId="0" borderId="13" xfId="3" applyNumberFormat="1" applyFont="1" applyFill="1" applyBorder="1" applyAlignment="1">
      <alignment horizontal="center"/>
    </xf>
    <xf numFmtId="37" fontId="2" fillId="0" borderId="13" xfId="0" applyNumberFormat="1" applyFont="1" applyFill="1" applyBorder="1" applyAlignment="1">
      <alignment horizontal="center"/>
    </xf>
    <xf numFmtId="37" fontId="2" fillId="3" borderId="13" xfId="0" applyNumberFormat="1" applyFont="1" applyFill="1" applyBorder="1" applyAlignment="1">
      <alignment horizontal="center"/>
    </xf>
    <xf numFmtId="39" fontId="2" fillId="3" borderId="13" xfId="0" applyNumberFormat="1" applyFont="1" applyFill="1" applyBorder="1" applyAlignment="1">
      <alignment horizontal="center"/>
    </xf>
    <xf numFmtId="10" fontId="2" fillId="3" borderId="13" xfId="0" applyNumberFormat="1" applyFont="1" applyFill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170" fontId="2" fillId="3" borderId="13" xfId="0" applyNumberFormat="1" applyFont="1" applyFill="1" applyBorder="1" applyAlignment="1">
      <alignment horizontal="right"/>
    </xf>
    <xf numFmtId="167" fontId="3" fillId="0" borderId="13" xfId="2" applyNumberFormat="1" applyFont="1" applyFill="1" applyBorder="1" applyAlignment="1">
      <alignment horizontal="center"/>
    </xf>
    <xf numFmtId="167" fontId="3" fillId="3" borderId="13" xfId="2" applyNumberFormat="1" applyFont="1" applyFill="1" applyBorder="1" applyAlignment="1">
      <alignment horizontal="center"/>
    </xf>
    <xf numFmtId="166" fontId="3" fillId="3" borderId="13" xfId="0" applyNumberFormat="1" applyFont="1" applyFill="1" applyBorder="1" applyAlignment="1">
      <alignment horizontal="right"/>
    </xf>
    <xf numFmtId="167" fontId="8" fillId="3" borderId="13" xfId="0" applyNumberFormat="1" applyFont="1" applyFill="1" applyBorder="1" applyAlignment="1">
      <alignment horizontal="center"/>
    </xf>
    <xf numFmtId="167" fontId="8" fillId="3" borderId="13" xfId="2" applyNumberFormat="1" applyFont="1" applyFill="1" applyBorder="1" applyAlignment="1">
      <alignment horizontal="center"/>
    </xf>
    <xf numFmtId="167" fontId="3" fillId="3" borderId="13" xfId="0" applyNumberFormat="1" applyFont="1" applyFill="1" applyBorder="1" applyAlignment="1">
      <alignment horizontal="right"/>
    </xf>
    <xf numFmtId="9" fontId="2" fillId="3" borderId="14" xfId="0" applyNumberFormat="1" applyFont="1" applyFill="1" applyBorder="1" applyAlignment="1">
      <alignment horizontal="right"/>
    </xf>
    <xf numFmtId="167" fontId="2" fillId="3" borderId="14" xfId="2" applyNumberFormat="1" applyFont="1" applyFill="1" applyBorder="1" applyAlignment="1">
      <alignment horizontal="right"/>
    </xf>
    <xf numFmtId="3" fontId="2" fillId="3" borderId="14" xfId="0" applyNumberFormat="1" applyFont="1" applyFill="1" applyBorder="1" applyAlignment="1">
      <alignment horizontal="center"/>
    </xf>
    <xf numFmtId="166" fontId="13" fillId="0" borderId="14" xfId="0" applyNumberFormat="1" applyFont="1" applyFill="1" applyBorder="1" applyAlignment="1">
      <alignment horizontal="left"/>
    </xf>
    <xf numFmtId="167" fontId="5" fillId="3" borderId="14" xfId="0" applyNumberFormat="1" applyFont="1" applyFill="1" applyBorder="1" applyAlignment="1">
      <alignment horizontal="center"/>
    </xf>
    <xf numFmtId="167" fontId="5" fillId="3" borderId="14" xfId="2" applyNumberFormat="1" applyFont="1" applyFill="1" applyBorder="1" applyAlignment="1">
      <alignment horizontal="center"/>
    </xf>
    <xf numFmtId="9" fontId="2" fillId="3" borderId="15" xfId="0" applyNumberFormat="1" applyFont="1" applyFill="1" applyBorder="1" applyAlignment="1">
      <alignment horizontal="right"/>
    </xf>
    <xf numFmtId="166" fontId="2" fillId="3" borderId="16" xfId="0" applyNumberFormat="1" applyFont="1" applyFill="1" applyBorder="1" applyAlignment="1">
      <alignment horizontal="right"/>
    </xf>
    <xf numFmtId="167" fontId="2" fillId="3" borderId="16" xfId="2" applyNumberFormat="1" applyFont="1" applyFill="1" applyBorder="1" applyAlignment="1">
      <alignment horizontal="right"/>
    </xf>
    <xf numFmtId="167" fontId="3" fillId="3" borderId="16" xfId="2" applyNumberFormat="1" applyFont="1" applyFill="1" applyBorder="1" applyAlignment="1">
      <alignment horizontal="right"/>
    </xf>
    <xf numFmtId="9" fontId="2" fillId="3" borderId="16" xfId="0" applyNumberFormat="1" applyFont="1" applyFill="1" applyBorder="1" applyAlignment="1">
      <alignment horizontal="right"/>
    </xf>
    <xf numFmtId="166" fontId="3" fillId="3" borderId="16" xfId="0" applyNumberFormat="1" applyFont="1" applyFill="1" applyBorder="1" applyAlignment="1">
      <alignment horizontal="right"/>
    </xf>
    <xf numFmtId="166" fontId="2" fillId="3" borderId="17" xfId="0" applyNumberFormat="1" applyFont="1" applyFill="1" applyBorder="1" applyAlignment="1">
      <alignment horizontal="right"/>
    </xf>
    <xf numFmtId="167" fontId="2" fillId="3" borderId="17" xfId="2" applyNumberFormat="1" applyFont="1" applyFill="1" applyBorder="1" applyAlignment="1">
      <alignment horizontal="right"/>
    </xf>
    <xf numFmtId="165" fontId="2" fillId="3" borderId="17" xfId="3" applyNumberFormat="1" applyFont="1" applyFill="1" applyBorder="1" applyAlignment="1">
      <alignment horizontal="center"/>
    </xf>
    <xf numFmtId="166" fontId="14" fillId="0" borderId="17" xfId="0" applyNumberFormat="1" applyFont="1" applyFill="1" applyBorder="1" applyAlignment="1">
      <alignment horizontal="left"/>
    </xf>
    <xf numFmtId="1" fontId="2" fillId="3" borderId="17" xfId="0" applyNumberFormat="1" applyFont="1" applyFill="1" applyBorder="1" applyAlignment="1">
      <alignment horizontal="center"/>
    </xf>
    <xf numFmtId="167" fontId="5" fillId="3" borderId="17" xfId="2" applyNumberFormat="1" applyFont="1" applyFill="1" applyBorder="1" applyAlignment="1">
      <alignment horizontal="center"/>
    </xf>
    <xf numFmtId="166" fontId="2" fillId="3" borderId="18" xfId="0" applyNumberFormat="1" applyFont="1" applyFill="1" applyBorder="1" applyAlignment="1">
      <alignment horizontal="right"/>
    </xf>
    <xf numFmtId="3" fontId="6" fillId="0" borderId="0" xfId="0" applyNumberFormat="1" applyFont="1" applyAlignment="1">
      <alignment horizontal="center"/>
    </xf>
    <xf numFmtId="167" fontId="5" fillId="3" borderId="19" xfId="2" applyNumberFormat="1" applyFont="1" applyFill="1" applyBorder="1" applyAlignment="1">
      <alignment horizontal="center"/>
    </xf>
    <xf numFmtId="3" fontId="6" fillId="0" borderId="0" xfId="0" applyNumberFormat="1" applyFont="1"/>
    <xf numFmtId="169" fontId="3" fillId="3" borderId="13" xfId="3" applyNumberFormat="1" applyFont="1" applyFill="1" applyBorder="1" applyAlignment="1">
      <alignment horizontal="center"/>
    </xf>
    <xf numFmtId="166" fontId="3" fillId="4" borderId="10" xfId="0" applyNumberFormat="1" applyFont="1" applyFill="1" applyBorder="1" applyAlignment="1">
      <alignment horizontal="center" vertical="center"/>
    </xf>
    <xf numFmtId="166" fontId="3" fillId="4" borderId="11" xfId="0" applyNumberFormat="1" applyFont="1" applyFill="1" applyBorder="1" applyAlignment="1">
      <alignment horizontal="center" vertical="center"/>
    </xf>
    <xf numFmtId="166" fontId="3" fillId="4" borderId="4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 wrapText="1"/>
    </xf>
    <xf numFmtId="166" fontId="3" fillId="4" borderId="3" xfId="0" applyNumberFormat="1" applyFont="1" applyFill="1" applyBorder="1" applyAlignment="1">
      <alignment horizontal="center" vertical="center" wrapText="1"/>
    </xf>
    <xf numFmtId="166" fontId="3" fillId="4" borderId="7" xfId="0" applyNumberFormat="1" applyFont="1" applyFill="1" applyBorder="1" applyAlignment="1">
      <alignment horizontal="center" vertical="center" wrapText="1"/>
    </xf>
    <xf numFmtId="166" fontId="3" fillId="4" borderId="6" xfId="0" applyNumberFormat="1" applyFont="1" applyFill="1" applyBorder="1" applyAlignment="1">
      <alignment horizontal="center" vertical="center" wrapText="1"/>
    </xf>
    <xf numFmtId="166" fontId="3" fillId="4" borderId="8" xfId="0" applyNumberFormat="1" applyFont="1" applyFill="1" applyBorder="1" applyAlignment="1">
      <alignment horizontal="center" vertical="center" wrapText="1"/>
    </xf>
  </cellXfs>
  <cellStyles count="45">
    <cellStyle name="Millares" xfId="1" builtinId="3"/>
    <cellStyle name="Millares 2" xfId="3"/>
    <cellStyle name="Millares 2 2" xfId="9"/>
    <cellStyle name="Moneda 2 2" xfId="10"/>
    <cellStyle name="Normal" xfId="0" builtinId="0"/>
    <cellStyle name="Normal 101" xfId="11"/>
    <cellStyle name="Normal 102" xfId="12"/>
    <cellStyle name="Normal 103" xfId="13"/>
    <cellStyle name="Normal 104" xfId="14"/>
    <cellStyle name="Normal 128" xfId="15"/>
    <cellStyle name="Normal 131" xfId="16"/>
    <cellStyle name="Normal 132" xfId="17"/>
    <cellStyle name="Normal 133" xfId="18"/>
    <cellStyle name="Normal 134" xfId="19"/>
    <cellStyle name="Normal 144" xfId="20"/>
    <cellStyle name="Normal 149" xfId="21"/>
    <cellStyle name="Normal 15" xfId="22"/>
    <cellStyle name="Normal 15 2" xfId="23"/>
    <cellStyle name="Normal 150" xfId="24"/>
    <cellStyle name="Normal 151" xfId="25"/>
    <cellStyle name="Normal 152" xfId="26"/>
    <cellStyle name="Normal 154" xfId="27"/>
    <cellStyle name="Normal 16 2" xfId="28"/>
    <cellStyle name="Normal 2 2" xfId="29"/>
    <cellStyle name="Normal 2 3" xfId="30"/>
    <cellStyle name="Normal 2 4" xfId="7"/>
    <cellStyle name="Normal 21" xfId="4"/>
    <cellStyle name="Normal 23 2" xfId="31"/>
    <cellStyle name="Normal 24" xfId="32"/>
    <cellStyle name="Normal 24 2" xfId="33"/>
    <cellStyle name="Normal 25" xfId="34"/>
    <cellStyle name="Normal 26" xfId="35"/>
    <cellStyle name="Normal 27" xfId="36"/>
    <cellStyle name="Normal 29" xfId="37"/>
    <cellStyle name="Normal 30" xfId="38"/>
    <cellStyle name="Normal 31" xfId="5"/>
    <cellStyle name="Normal 32" xfId="6"/>
    <cellStyle name="Normal 34" xfId="39"/>
    <cellStyle name="Normal 35" xfId="40"/>
    <cellStyle name="Normal 36" xfId="41"/>
    <cellStyle name="Normal 64" xfId="42"/>
    <cellStyle name="Normal_FONTA" xfId="8"/>
    <cellStyle name="Notas 2" xfId="43"/>
    <cellStyle name="Porcentaje 2" xfId="44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P272"/>
  <sheetViews>
    <sheetView showGridLines="0" tabSelected="1" topLeftCell="A46" workbookViewId="0">
      <selection activeCell="H55" sqref="H55"/>
    </sheetView>
  </sheetViews>
  <sheetFormatPr baseColWidth="10" defaultRowHeight="15"/>
  <cols>
    <col min="1" max="1" width="11.42578125" style="33"/>
    <col min="2" max="2" width="12.5703125" style="48" bestFit="1" customWidth="1"/>
    <col min="3" max="3" width="7.85546875" style="33" bestFit="1" customWidth="1"/>
    <col min="4" max="4" width="10" style="33" bestFit="1" customWidth="1"/>
    <col min="5" max="5" width="12.28515625" style="48" bestFit="1" customWidth="1"/>
    <col min="6" max="6" width="8.28515625" style="33" customWidth="1"/>
    <col min="7" max="7" width="9" style="33" bestFit="1" customWidth="1"/>
    <col min="8" max="8" width="13.7109375" style="48" bestFit="1" customWidth="1"/>
    <col min="9" max="9" width="8.28515625" style="33" customWidth="1"/>
    <col min="10" max="10" width="42.5703125" style="33" bestFit="1" customWidth="1"/>
    <col min="11" max="11" width="14.140625" style="48" bestFit="1" customWidth="1"/>
    <col min="12" max="12" width="9.85546875" style="33" customWidth="1"/>
    <col min="13" max="13" width="9.85546875" style="48" customWidth="1"/>
    <col min="14" max="14" width="14.140625" style="48" bestFit="1" customWidth="1"/>
    <col min="15" max="15" width="9.85546875" style="33" customWidth="1"/>
    <col min="16" max="16" width="9.85546875" style="48" customWidth="1"/>
    <col min="17" max="17" width="14.140625" style="48" bestFit="1" customWidth="1"/>
    <col min="18" max="18" width="9.85546875" style="33" customWidth="1"/>
    <col min="19" max="19" width="7.5703125" style="33" bestFit="1" customWidth="1"/>
    <col min="20" max="35" width="13.85546875" style="36" customWidth="1"/>
    <col min="36" max="36" width="13.7109375" style="36" customWidth="1"/>
    <col min="37" max="37" width="14.5703125" style="36" hidden="1" customWidth="1"/>
    <col min="38" max="38" width="19.140625" style="41" hidden="1" customWidth="1"/>
    <col min="39" max="39" width="13.140625" style="33" hidden="1" customWidth="1"/>
    <col min="40" max="40" width="11.42578125" style="33" hidden="1" customWidth="1"/>
    <col min="41" max="41" width="19.140625" style="33" hidden="1" customWidth="1"/>
    <col min="42" max="43" width="13.85546875" style="33" hidden="1" customWidth="1"/>
    <col min="44" max="47" width="11.42578125" style="33" customWidth="1"/>
    <col min="48" max="48" width="15.28515625" style="33" customWidth="1"/>
    <col min="49" max="50" width="20.28515625" style="33" customWidth="1"/>
    <col min="51" max="51" width="11.42578125" style="33" customWidth="1"/>
    <col min="52" max="16384" width="11.42578125" style="33"/>
  </cols>
  <sheetData>
    <row r="1" spans="1:52" ht="15.75" thickBot="1">
      <c r="A1" s="126">
        <f>+H1-B1</f>
        <v>53498165.125</v>
      </c>
      <c r="B1" s="48">
        <v>18814091</v>
      </c>
      <c r="E1" s="124"/>
      <c r="H1" s="124">
        <f>+H6-H65</f>
        <v>72312256.125</v>
      </c>
    </row>
    <row r="2" spans="1:52" ht="15" customHeight="1">
      <c r="B2" s="49"/>
      <c r="C2" s="50"/>
      <c r="D2" s="50"/>
      <c r="E2" s="50"/>
      <c r="F2" s="50"/>
      <c r="G2" s="50"/>
      <c r="H2" s="50"/>
      <c r="I2" s="51"/>
      <c r="J2" s="128" t="s">
        <v>78</v>
      </c>
      <c r="K2" s="130" t="s">
        <v>0</v>
      </c>
      <c r="L2" s="131"/>
      <c r="M2" s="131"/>
      <c r="N2" s="131"/>
      <c r="O2" s="131"/>
      <c r="P2" s="131"/>
      <c r="Q2" s="131"/>
      <c r="R2" s="132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5"/>
      <c r="AL2" s="30"/>
      <c r="AO2" s="31"/>
    </row>
    <row r="3" spans="1:52" ht="15.75" thickBot="1">
      <c r="B3" s="52"/>
      <c r="C3" s="53"/>
      <c r="D3" s="53"/>
      <c r="E3" s="54"/>
      <c r="F3" s="53"/>
      <c r="G3" s="53"/>
      <c r="H3" s="54"/>
      <c r="I3" s="55"/>
      <c r="J3" s="129"/>
      <c r="K3" s="133"/>
      <c r="L3" s="134"/>
      <c r="M3" s="134"/>
      <c r="N3" s="134"/>
      <c r="O3" s="134"/>
      <c r="P3" s="134"/>
      <c r="Q3" s="134"/>
      <c r="R3" s="1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"/>
      <c r="AK3" s="37"/>
      <c r="AL3" s="30"/>
      <c r="AO3" s="31"/>
      <c r="AW3" s="38"/>
      <c r="AX3" s="38"/>
    </row>
    <row r="4" spans="1:52">
      <c r="B4" s="49" t="str">
        <f>+J5</f>
        <v>ENERO</v>
      </c>
      <c r="C4" s="50" t="s">
        <v>1</v>
      </c>
      <c r="D4" s="50" t="s">
        <v>2</v>
      </c>
      <c r="E4" s="50" t="str">
        <f>+J5</f>
        <v>ENERO</v>
      </c>
      <c r="F4" s="50" t="s">
        <v>1</v>
      </c>
      <c r="G4" s="50" t="s">
        <v>2</v>
      </c>
      <c r="H4" s="50" t="str">
        <f>+J5</f>
        <v>ENERO</v>
      </c>
      <c r="I4" s="51" t="s">
        <v>1</v>
      </c>
      <c r="J4" s="56" t="s">
        <v>3</v>
      </c>
      <c r="K4" s="49" t="str">
        <f>+J5</f>
        <v>ENERO</v>
      </c>
      <c r="L4" s="50" t="s">
        <v>1</v>
      </c>
      <c r="M4" s="57" t="s">
        <v>2</v>
      </c>
      <c r="N4" s="50" t="str">
        <f>+K4</f>
        <v>ENERO</v>
      </c>
      <c r="O4" s="50" t="s">
        <v>1</v>
      </c>
      <c r="P4" s="57" t="s">
        <v>2</v>
      </c>
      <c r="Q4" s="50" t="str">
        <f>+J5</f>
        <v>ENERO</v>
      </c>
      <c r="R4" s="51" t="s">
        <v>1</v>
      </c>
      <c r="T4" s="49" t="s">
        <v>62</v>
      </c>
      <c r="U4" s="50" t="s">
        <v>62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29"/>
      <c r="AL4" s="30"/>
      <c r="AO4" s="31"/>
      <c r="AW4" s="39"/>
      <c r="AX4" s="39"/>
    </row>
    <row r="5" spans="1:52" ht="15.75" thickBot="1">
      <c r="B5" s="58">
        <v>2015</v>
      </c>
      <c r="C5" s="59"/>
      <c r="D5" s="60" t="s">
        <v>4</v>
      </c>
      <c r="E5" s="61" t="s">
        <v>5</v>
      </c>
      <c r="F5" s="59"/>
      <c r="G5" s="59" t="s">
        <v>6</v>
      </c>
      <c r="H5" s="62">
        <v>2016</v>
      </c>
      <c r="I5" s="63"/>
      <c r="J5" s="64" t="s">
        <v>80</v>
      </c>
      <c r="K5" s="58">
        <v>2016</v>
      </c>
      <c r="L5" s="65"/>
      <c r="M5" s="66" t="s">
        <v>6</v>
      </c>
      <c r="N5" s="61" t="s">
        <v>5</v>
      </c>
      <c r="O5" s="65"/>
      <c r="P5" s="66" t="s">
        <v>4</v>
      </c>
      <c r="Q5" s="62">
        <v>2015</v>
      </c>
      <c r="R5" s="63"/>
      <c r="T5" s="58"/>
      <c r="U5" s="61" t="s">
        <v>5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3"/>
      <c r="AK5" s="40">
        <v>2012</v>
      </c>
      <c r="AL5" s="41" t="s">
        <v>7</v>
      </c>
      <c r="AM5" s="33">
        <v>2013</v>
      </c>
      <c r="AO5" s="40">
        <v>2012</v>
      </c>
      <c r="AP5" s="33" t="s">
        <v>7</v>
      </c>
      <c r="AQ5" s="33">
        <v>2013</v>
      </c>
      <c r="AW5" s="39"/>
      <c r="AX5" s="39"/>
    </row>
    <row r="6" spans="1:52">
      <c r="B6" s="107">
        <f>+B8+B9+B10+B22+B32+B33+B38</f>
        <v>123017833</v>
      </c>
      <c r="C6" s="105">
        <v>1</v>
      </c>
      <c r="D6" s="106">
        <f>IF(B6=0,0,H6/B6-1)</f>
        <v>0.26299566665265517</v>
      </c>
      <c r="E6" s="107">
        <f>+E8+E9+E10+E22+E32+E33+E38</f>
        <v>129458234</v>
      </c>
      <c r="F6" s="105">
        <v>1</v>
      </c>
      <c r="G6" s="106">
        <f>+IF(E6=0,0,H6/E6-1)</f>
        <v>0.20016305799444156</v>
      </c>
      <c r="H6" s="107">
        <f>+H8+H9+H10+H22+H32+H33+H38</f>
        <v>155370990</v>
      </c>
      <c r="I6" s="105">
        <v>1</v>
      </c>
      <c r="J6" s="108" t="s">
        <v>63</v>
      </c>
      <c r="K6" s="107">
        <f>+K8+K9+K10+K22+K32+K33+K38</f>
        <v>155370990</v>
      </c>
      <c r="L6" s="105">
        <v>1</v>
      </c>
      <c r="M6" s="109">
        <f>+IF(N6=0,0,K6/N6-1)</f>
        <v>0.20016305799444156</v>
      </c>
      <c r="N6" s="107">
        <f>+N8+N9+N10+N22+N32+N33+N38</f>
        <v>129458234</v>
      </c>
      <c r="O6" s="105">
        <v>1</v>
      </c>
      <c r="P6" s="110">
        <f>IF(Q6=0,0,K6/Q6-1)</f>
        <v>0.26299566665265517</v>
      </c>
      <c r="Q6" s="107">
        <v>123017833</v>
      </c>
      <c r="R6" s="111">
        <v>1</v>
      </c>
      <c r="S6" s="28"/>
      <c r="T6" s="107"/>
      <c r="U6" s="107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29" t="e">
        <f>+#REF!+#REF!+#REF!+#REF!+#REF!+#REF!+#REF!+#REF!+#REF!+#REF!+#REF!+B6</f>
        <v>#REF!</v>
      </c>
      <c r="AL6" s="30" t="e">
        <f>+#REF!+#REF!+#REF!+#REF!+#REF!+#REF!+#REF!+#REF!+#REF!+#REF!+#REF!+E6</f>
        <v>#REF!</v>
      </c>
      <c r="AM6" s="28" t="e">
        <f>+#REF!+#REF!+#REF!+#REF!+#REF!+#REF!+#REF!+#REF!+#REF!+#REF!+#REF!+H6</f>
        <v>#REF!</v>
      </c>
      <c r="AN6" s="28"/>
      <c r="AO6" s="31" t="e">
        <f>+AK6-Q6</f>
        <v>#REF!</v>
      </c>
      <c r="AP6" s="28" t="e">
        <f>+AL6-N6</f>
        <v>#REF!</v>
      </c>
      <c r="AQ6" s="28" t="e">
        <f>+AM6-K6</f>
        <v>#REF!</v>
      </c>
      <c r="AR6" s="28"/>
      <c r="AS6" s="28"/>
      <c r="AT6" s="28"/>
      <c r="AU6" s="28"/>
      <c r="AW6" s="42"/>
      <c r="AX6" s="42"/>
      <c r="AZ6" s="43"/>
    </row>
    <row r="7" spans="1:52">
      <c r="B7" s="67"/>
      <c r="C7" s="73"/>
      <c r="D7" s="73"/>
      <c r="E7" s="67"/>
      <c r="F7" s="73"/>
      <c r="G7" s="73"/>
      <c r="H7" s="67"/>
      <c r="I7" s="73"/>
      <c r="J7" s="70" t="s">
        <v>8</v>
      </c>
      <c r="K7" s="67"/>
      <c r="L7" s="73"/>
      <c r="M7" s="71"/>
      <c r="N7" s="67"/>
      <c r="O7" s="73"/>
      <c r="P7" s="71"/>
      <c r="Q7" s="67"/>
      <c r="R7" s="112"/>
      <c r="S7" s="28"/>
      <c r="T7" s="67"/>
      <c r="U7" s="67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29" t="e">
        <f>+#REF!+#REF!+#REF!+#REF!+#REF!+#REF!+#REF!+#REF!+#REF!+#REF!+#REF!</f>
        <v>#REF!</v>
      </c>
      <c r="AL7" s="30" t="e">
        <f>+#REF!+#REF!+#REF!+#REF!+#REF!+#REF!+#REF!+#REF!+#REF!+#REF!+#REF!</f>
        <v>#REF!</v>
      </c>
      <c r="AM7" s="28" t="e">
        <f>+#REF!+#REF!+#REF!+#REF!+#REF!+#REF!+#REF!+#REF!+#REF!+#REF!+#REF!</f>
        <v>#REF!</v>
      </c>
      <c r="AN7" s="28"/>
      <c r="AO7" s="31" t="e">
        <f>+AK7-Q7</f>
        <v>#REF!</v>
      </c>
      <c r="AP7" s="28" t="e">
        <f>+AL7-N7</f>
        <v>#REF!</v>
      </c>
      <c r="AQ7" s="28" t="e">
        <f>+AM7-K7</f>
        <v>#REF!</v>
      </c>
      <c r="AR7" s="28"/>
      <c r="AS7" s="28"/>
      <c r="AT7" s="28"/>
      <c r="AU7" s="28"/>
    </row>
    <row r="8" spans="1:52">
      <c r="B8" s="67">
        <v>115699434</v>
      </c>
      <c r="C8" s="69">
        <f>IF(B8=0,0,B8/(B8+B10))</f>
        <v>0.94776926176580401</v>
      </c>
      <c r="D8" s="69">
        <f t="shared" ref="D8:D15" si="0">IF(B8=0,0,H8/B8-1)</f>
        <v>0.28302195497343563</v>
      </c>
      <c r="E8" s="67">
        <v>123300000</v>
      </c>
      <c r="F8" s="69">
        <f>IF(E8=0,0,E8/(E8+E10))</f>
        <v>0.95513497838923833</v>
      </c>
      <c r="G8" s="69">
        <f t="shared" ref="G8:G15" si="1">+IF(E8=0,0,H8/E8-1)</f>
        <v>0.20393279805352793</v>
      </c>
      <c r="H8" s="67">
        <v>148444914</v>
      </c>
      <c r="I8" s="69">
        <f>IF(H8=0,0,H8/(H8+H10))</f>
        <v>0.95895725803996279</v>
      </c>
      <c r="J8" s="75" t="s">
        <v>9</v>
      </c>
      <c r="K8" s="74">
        <f>+H8+T8</f>
        <v>148444914</v>
      </c>
      <c r="L8" s="69">
        <f>IF(K8=0,0,K8/(K8+K10))</f>
        <v>0.95895725803996279</v>
      </c>
      <c r="M8" s="71">
        <f>+IF(N8=0,0,K8/N8-1)</f>
        <v>0.20393279805352793</v>
      </c>
      <c r="N8" s="67">
        <f>+E8+U8</f>
        <v>123300000</v>
      </c>
      <c r="O8" s="69">
        <f>IF(N8=0,0,N8/(N8+N10))</f>
        <v>0.95513497838923833</v>
      </c>
      <c r="P8" s="125">
        <f t="shared" ref="P8:P15" si="2">IF(Q8=0,0,K8/Q8-1)</f>
        <v>0.28302195497343563</v>
      </c>
      <c r="Q8" s="67">
        <v>115699434</v>
      </c>
      <c r="R8" s="113">
        <v>0.94776926176580401</v>
      </c>
      <c r="S8" s="28"/>
      <c r="T8" s="74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29" t="e">
        <f>+#REF!+#REF!+#REF!+#REF!+#REF!+#REF!+#REF!+#REF!+#REF!+#REF!+#REF!+B8</f>
        <v>#REF!</v>
      </c>
      <c r="AL8" s="30" t="e">
        <f>+#REF!+#REF!+#REF!+#REF!+#REF!+#REF!+#REF!+#REF!+#REF!+#REF!+#REF!+E8</f>
        <v>#REF!</v>
      </c>
      <c r="AM8" s="28" t="e">
        <f>+#REF!+#REF!+#REF!+#REF!+#REF!+#REF!+#REF!+#REF!+#REF!+#REF!+#REF!+H8</f>
        <v>#REF!</v>
      </c>
      <c r="AN8" s="28"/>
      <c r="AO8" s="31" t="e">
        <f>+AK8-Q8</f>
        <v>#REF!</v>
      </c>
      <c r="AP8" s="28" t="e">
        <f>+AL8-N8</f>
        <v>#REF!</v>
      </c>
      <c r="AQ8" s="28" t="e">
        <f>+AM8-K8</f>
        <v>#REF!</v>
      </c>
      <c r="AR8" s="28"/>
      <c r="AS8" s="28"/>
      <c r="AT8" s="28"/>
      <c r="AU8" s="28"/>
      <c r="AW8" s="38"/>
      <c r="AX8" s="38"/>
      <c r="AZ8" s="43"/>
    </row>
    <row r="9" spans="1:52">
      <c r="B9" s="67">
        <v>0</v>
      </c>
      <c r="C9" s="69">
        <f>IF(B9=0,0,B9/(B9+B11))</f>
        <v>0</v>
      </c>
      <c r="D9" s="69">
        <f t="shared" si="0"/>
        <v>0</v>
      </c>
      <c r="E9" s="67">
        <v>0</v>
      </c>
      <c r="F9" s="69">
        <v>0</v>
      </c>
      <c r="G9" s="69">
        <f t="shared" si="1"/>
        <v>0</v>
      </c>
      <c r="H9" s="67">
        <v>0</v>
      </c>
      <c r="I9" s="69">
        <v>0</v>
      </c>
      <c r="J9" s="75" t="s">
        <v>10</v>
      </c>
      <c r="K9" s="74">
        <f>+H9+T9</f>
        <v>0</v>
      </c>
      <c r="L9" s="69">
        <v>0</v>
      </c>
      <c r="M9" s="71"/>
      <c r="N9" s="67">
        <f>+E9+U9</f>
        <v>0</v>
      </c>
      <c r="O9" s="69">
        <v>0</v>
      </c>
      <c r="P9" s="125">
        <f t="shared" si="2"/>
        <v>0</v>
      </c>
      <c r="Q9" s="67">
        <v>0</v>
      </c>
      <c r="R9" s="113">
        <v>0</v>
      </c>
      <c r="S9" s="28"/>
      <c r="T9" s="74"/>
      <c r="U9" s="67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29" t="e">
        <f>+#REF!+#REF!+#REF!+#REF!+#REF!+#REF!+#REF!+#REF!+#REF!+#REF!+#REF!+B9</f>
        <v>#REF!</v>
      </c>
      <c r="AL9" s="30" t="e">
        <f>+#REF!+#REF!+#REF!+#REF!+#REF!+#REF!+#REF!+#REF!+#REF!+#REF!+#REF!</f>
        <v>#REF!</v>
      </c>
      <c r="AM9" s="28" t="e">
        <f>+#REF!+#REF!+#REF!+#REF!+#REF!+#REF!+#REF!+#REF!+#REF!+#REF!+#REF!+H9</f>
        <v>#REF!</v>
      </c>
      <c r="AN9" s="28"/>
      <c r="AO9" s="31" t="e">
        <f>+AK9-Q9</f>
        <v>#REF!</v>
      </c>
      <c r="AP9" s="28" t="e">
        <f>+AL9-N9</f>
        <v>#REF!</v>
      </c>
      <c r="AQ9" s="28" t="e">
        <f>+AM9-K9</f>
        <v>#REF!</v>
      </c>
      <c r="AR9" s="28"/>
      <c r="AS9" s="28"/>
      <c r="AT9" s="28"/>
      <c r="AU9" s="28"/>
      <c r="AW9" s="39"/>
      <c r="AX9" s="39"/>
    </row>
    <row r="10" spans="1:52">
      <c r="B10" s="67">
        <v>6376095</v>
      </c>
      <c r="C10" s="69">
        <f t="shared" ref="C10:C13" si="3">IF(B10=0,0,B10/(B10+B12))</f>
        <v>0.5314006340208518</v>
      </c>
      <c r="D10" s="69">
        <f t="shared" si="0"/>
        <v>-3.568014592003399E-3</v>
      </c>
      <c r="E10" s="67">
        <v>5791702</v>
      </c>
      <c r="F10" s="69">
        <f>IF(E10=0,0,E10/(E8+E10))</f>
        <v>4.4865021610761627E-2</v>
      </c>
      <c r="G10" s="69">
        <f t="shared" si="1"/>
        <v>9.6973739325676656E-2</v>
      </c>
      <c r="H10" s="67">
        <v>6353345</v>
      </c>
      <c r="I10" s="69">
        <f>IF(H10=0,0,H10/(H8+H10))</f>
        <v>4.1042741960037162E-2</v>
      </c>
      <c r="J10" s="75" t="s">
        <v>11</v>
      </c>
      <c r="K10" s="74">
        <f>+H10+T10</f>
        <v>6353345</v>
      </c>
      <c r="L10" s="69">
        <f>IF(K10=0,0,K10/(K8+K10))</f>
        <v>4.1042741960037162E-2</v>
      </c>
      <c r="M10" s="71">
        <f>+IF(N10=0,0,K10/N10-1)</f>
        <v>9.6973739325676656E-2</v>
      </c>
      <c r="N10" s="67">
        <f>+E10+U10</f>
        <v>5791702</v>
      </c>
      <c r="O10" s="69">
        <f>IF(N10=0,0,N10/(N8+N10))</f>
        <v>4.4865021610761627E-2</v>
      </c>
      <c r="P10" s="125">
        <f t="shared" si="2"/>
        <v>-3.568014592003399E-3</v>
      </c>
      <c r="Q10" s="67">
        <v>6376095</v>
      </c>
      <c r="R10" s="113">
        <v>5.2230738234195981E-2</v>
      </c>
      <c r="S10" s="28"/>
      <c r="T10" s="74"/>
      <c r="U10" s="67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4"/>
      <c r="AK10" s="29" t="e">
        <f>+#REF!+#REF!+#REF!+#REF!+#REF!+#REF!+#REF!+#REF!+#REF!+#REF!+#REF!+B10</f>
        <v>#REF!</v>
      </c>
      <c r="AL10" s="30" t="e">
        <f>+#REF!+#REF!+#REF!+#REF!+#REF!+#REF!+#REF!+#REF!+#REF!+#REF!+#REF!+E10</f>
        <v>#REF!</v>
      </c>
      <c r="AM10" s="28" t="e">
        <f>+#REF!+#REF!+#REF!+#REF!+#REF!+#REF!+#REF!+#REF!+#REF!+#REF!+#REF!+H10</f>
        <v>#REF!</v>
      </c>
      <c r="AN10" s="28"/>
      <c r="AO10" s="31" t="e">
        <f>+AK10-Q10</f>
        <v>#REF!</v>
      </c>
      <c r="AP10" s="28" t="e">
        <f>+AL10-N10</f>
        <v>#REF!</v>
      </c>
      <c r="AQ10" s="28" t="e">
        <f>+AM10-K10</f>
        <v>#REF!</v>
      </c>
      <c r="AR10" s="28"/>
      <c r="AS10" s="28"/>
      <c r="AT10" s="28"/>
      <c r="AU10" s="28"/>
      <c r="AW10" s="39"/>
      <c r="AX10" s="39"/>
    </row>
    <row r="11" spans="1:52">
      <c r="B11" s="77">
        <f>SUM(B8:B10)</f>
        <v>122075529</v>
      </c>
      <c r="C11" s="69">
        <f t="shared" si="3"/>
        <v>0.92064581083687314</v>
      </c>
      <c r="D11" s="69">
        <f t="shared" si="0"/>
        <v>0.26805314929251711</v>
      </c>
      <c r="E11" s="77">
        <f>SUM(E8:E10)</f>
        <v>129091702</v>
      </c>
      <c r="F11" s="78">
        <f>SUM(F8:F10)</f>
        <v>1</v>
      </c>
      <c r="G11" s="69">
        <f t="shared" si="1"/>
        <v>0.19913407757223611</v>
      </c>
      <c r="H11" s="77">
        <f>SUM(H8:H10)</f>
        <v>154798259</v>
      </c>
      <c r="I11" s="78">
        <f>SUM(I8:I10)</f>
        <v>1</v>
      </c>
      <c r="J11" s="70" t="s">
        <v>64</v>
      </c>
      <c r="K11" s="77">
        <f>SUM(K8:K10)</f>
        <v>154798259</v>
      </c>
      <c r="L11" s="78">
        <f>SUM(L8:L10)</f>
        <v>1</v>
      </c>
      <c r="M11" s="71">
        <f>+IF(N11=0,0,K11/N11-1)</f>
        <v>0.19913407757223611</v>
      </c>
      <c r="N11" s="77">
        <f>SUM(N8:N10)</f>
        <v>129091702</v>
      </c>
      <c r="O11" s="78">
        <f>SUM(O8:O10)</f>
        <v>1</v>
      </c>
      <c r="P11" s="125">
        <f t="shared" si="2"/>
        <v>0.26805314929251711</v>
      </c>
      <c r="Q11" s="77">
        <v>122075529</v>
      </c>
      <c r="R11" s="114">
        <v>1</v>
      </c>
      <c r="S11" s="28"/>
      <c r="T11" s="77"/>
      <c r="U11" s="77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4"/>
      <c r="AK11" s="29"/>
      <c r="AL11" s="30"/>
      <c r="AM11" s="28"/>
      <c r="AN11" s="28"/>
      <c r="AO11" s="31"/>
      <c r="AP11" s="28"/>
      <c r="AQ11" s="28"/>
      <c r="AR11" s="28"/>
      <c r="AS11" s="28"/>
      <c r="AT11" s="28"/>
      <c r="AU11" s="28"/>
      <c r="AW11" s="39"/>
      <c r="AX11" s="39"/>
    </row>
    <row r="12" spans="1:52">
      <c r="B12" s="67">
        <v>5622564</v>
      </c>
      <c r="C12" s="69">
        <f>IF(B12=0,0,B12/(B8+B10))</f>
        <v>4.6058076062074654E-2</v>
      </c>
      <c r="D12" s="69">
        <f t="shared" si="0"/>
        <v>-0.10513068415050497</v>
      </c>
      <c r="E12" s="67">
        <v>5250000</v>
      </c>
      <c r="F12" s="69">
        <f>IF(E12=0,0,E12/(E8+E10))</f>
        <v>4.0668764286646404E-2</v>
      </c>
      <c r="G12" s="69">
        <f t="shared" si="1"/>
        <v>-4.1626666666666701E-2</v>
      </c>
      <c r="H12" s="67">
        <v>5031460</v>
      </c>
      <c r="I12" s="69">
        <f>IF(H12=0,0,H12/(H8+H10))</f>
        <v>3.2503337133785205E-2</v>
      </c>
      <c r="J12" s="75" t="s">
        <v>12</v>
      </c>
      <c r="K12" s="74">
        <f>+H12+T12</f>
        <v>5031460</v>
      </c>
      <c r="L12" s="69">
        <f>IF(K12=0,0,K12/(K8+K10))</f>
        <v>3.2503337133785205E-2</v>
      </c>
      <c r="M12" s="71">
        <f>+IF(N12=0,0,K12/N12-1)</f>
        <v>-4.1626666666666701E-2</v>
      </c>
      <c r="N12" s="67">
        <f>+E12+U12</f>
        <v>5250000</v>
      </c>
      <c r="O12" s="69">
        <f>IF(N12=0,0,N12/(N8+N10))</f>
        <v>4.0668764286646404E-2</v>
      </c>
      <c r="P12" s="125">
        <f t="shared" si="2"/>
        <v>-0.10513068415050497</v>
      </c>
      <c r="Q12" s="67">
        <v>5622564</v>
      </c>
      <c r="R12" s="113">
        <v>4.6058076062074654E-2</v>
      </c>
      <c r="S12" s="28"/>
      <c r="T12" s="74"/>
      <c r="U12" s="79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4"/>
      <c r="AK12" s="29" t="e">
        <f>+#REF!+#REF!+#REF!+#REF!+#REF!+#REF!+#REF!+#REF!+#REF!+#REF!+#REF!+B12</f>
        <v>#REF!</v>
      </c>
      <c r="AL12" s="30" t="e">
        <f>+#REF!+#REF!+#REF!+#REF!+#REF!+#REF!+#REF!+#REF!+#REF!+#REF!+#REF!+E12</f>
        <v>#REF!</v>
      </c>
      <c r="AM12" s="28" t="e">
        <f>+#REF!+#REF!+#REF!+#REF!+#REF!+#REF!+#REF!+#REF!+#REF!+#REF!+#REF!+H12</f>
        <v>#REF!</v>
      </c>
      <c r="AN12" s="28"/>
      <c r="AO12" s="31" t="e">
        <f>+AK12-Q12</f>
        <v>#REF!</v>
      </c>
      <c r="AP12" s="28" t="e">
        <f>+AL12-N12</f>
        <v>#REF!</v>
      </c>
      <c r="AQ12" s="28" t="e">
        <f>+AM12-K12</f>
        <v>#REF!</v>
      </c>
      <c r="AR12" s="28"/>
      <c r="AS12" s="28"/>
      <c r="AT12" s="28"/>
      <c r="AU12" s="28"/>
      <c r="AW12" s="39"/>
      <c r="AX12" s="39"/>
      <c r="AZ12" s="43"/>
    </row>
    <row r="13" spans="1:52">
      <c r="B13" s="67">
        <v>10522184</v>
      </c>
      <c r="C13" s="69">
        <f t="shared" si="3"/>
        <v>9.0355655607394794E-2</v>
      </c>
      <c r="D13" s="69">
        <f t="shared" si="0"/>
        <v>0.11978948476856144</v>
      </c>
      <c r="E13" s="67">
        <v>10900000</v>
      </c>
      <c r="F13" s="69">
        <f>IF(E13=0,0,E13/(E8+E10))</f>
        <v>8.4436101090370627E-2</v>
      </c>
      <c r="G13" s="69">
        <f t="shared" si="1"/>
        <v>8.097532110091743E-2</v>
      </c>
      <c r="H13" s="67">
        <v>11782631</v>
      </c>
      <c r="I13" s="69">
        <f>IF(H13=0,0,H13/(H8+H10))</f>
        <v>7.6116043398136671E-2</v>
      </c>
      <c r="J13" s="75" t="s">
        <v>13</v>
      </c>
      <c r="K13" s="74">
        <f>+H13+T13</f>
        <v>11782631</v>
      </c>
      <c r="L13" s="69">
        <f>IF(K13=0,0,K13/(K8+K10))</f>
        <v>7.6116043398136671E-2</v>
      </c>
      <c r="M13" s="71">
        <f>+IF(N13=0,0,K13/N13-1)</f>
        <v>8.097532110091743E-2</v>
      </c>
      <c r="N13" s="67">
        <f>+E13+U13</f>
        <v>10900000</v>
      </c>
      <c r="O13" s="69">
        <f>IF(N13=0,0,N13/(N8+N10))</f>
        <v>8.4436101090370627E-2</v>
      </c>
      <c r="P13" s="125">
        <f t="shared" si="2"/>
        <v>0.11978948476856144</v>
      </c>
      <c r="Q13" s="67">
        <v>10522184</v>
      </c>
      <c r="R13" s="113">
        <v>8.6194047948790792E-2</v>
      </c>
      <c r="S13" s="28"/>
      <c r="T13" s="80"/>
      <c r="U13" s="79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4"/>
      <c r="AK13" s="29" t="e">
        <f>+#REF!+#REF!+#REF!+#REF!+#REF!+#REF!+#REF!+#REF!+#REF!+#REF!+#REF!+B13</f>
        <v>#REF!</v>
      </c>
      <c r="AL13" s="30" t="e">
        <f>+#REF!+#REF!+#REF!+#REF!+#REF!+#REF!+#REF!+#REF!+#REF!+#REF!+#REF!+E13</f>
        <v>#REF!</v>
      </c>
      <c r="AM13" s="28" t="e">
        <f>+#REF!+#REF!+#REF!+#REF!+#REF!+#REF!+#REF!+#REF!+#REF!+#REF!+#REF!+H13</f>
        <v>#REF!</v>
      </c>
      <c r="AN13" s="28"/>
      <c r="AO13" s="31" t="e">
        <f>+AK13-Q13</f>
        <v>#REF!</v>
      </c>
      <c r="AP13" s="28" t="e">
        <f>+AL13-N13</f>
        <v>#REF!</v>
      </c>
      <c r="AQ13" s="28" t="e">
        <f>+AM13-K13</f>
        <v>#REF!</v>
      </c>
      <c r="AR13" s="28"/>
      <c r="AS13" s="28"/>
      <c r="AT13" s="28"/>
      <c r="AU13" s="28"/>
      <c r="AW13" s="39"/>
      <c r="AX13" s="39"/>
      <c r="AZ13" s="43"/>
    </row>
    <row r="14" spans="1:52">
      <c r="B14" s="67"/>
      <c r="C14" s="69"/>
      <c r="D14" s="69"/>
      <c r="E14" s="67"/>
      <c r="F14" s="69"/>
      <c r="G14" s="69"/>
      <c r="H14" s="67"/>
      <c r="I14" s="69"/>
      <c r="J14" s="75" t="s">
        <v>65</v>
      </c>
      <c r="K14" s="80"/>
      <c r="L14" s="69"/>
      <c r="M14" s="71"/>
      <c r="N14" s="79"/>
      <c r="O14" s="69"/>
      <c r="P14" s="72">
        <f t="shared" si="2"/>
        <v>0</v>
      </c>
      <c r="Q14" s="67"/>
      <c r="R14" s="113"/>
      <c r="S14" s="28"/>
      <c r="T14" s="80"/>
      <c r="U14" s="79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4"/>
      <c r="AK14" s="29"/>
      <c r="AL14" s="30"/>
      <c r="AM14" s="28"/>
      <c r="AN14" s="28"/>
      <c r="AO14" s="31"/>
      <c r="AP14" s="28"/>
      <c r="AQ14" s="28"/>
      <c r="AR14" s="28"/>
      <c r="AS14" s="28"/>
      <c r="AT14" s="28"/>
      <c r="AU14" s="28"/>
      <c r="AW14" s="39"/>
      <c r="AX14" s="39"/>
      <c r="AZ14" s="43"/>
    </row>
    <row r="15" spans="1:52">
      <c r="B15" s="81">
        <f>+B8+B10-B12-B13</f>
        <v>105930781</v>
      </c>
      <c r="C15" s="69">
        <f>IF(B15=0,0,B15/(B8+B10))</f>
        <v>0.86774787598913461</v>
      </c>
      <c r="D15" s="69">
        <f t="shared" si="0"/>
        <v>0.30258803623849428</v>
      </c>
      <c r="E15" s="81">
        <f>+E8+E10-E12-E13</f>
        <v>112941702</v>
      </c>
      <c r="F15" s="69">
        <f>IF(E15=0,0,E15/(E8+E10))</f>
        <v>0.87489513462298296</v>
      </c>
      <c r="G15" s="69">
        <f t="shared" si="1"/>
        <v>0.22172913597494759</v>
      </c>
      <c r="H15" s="81">
        <f>+H8+H10-H12-H13</f>
        <v>137984168</v>
      </c>
      <c r="I15" s="69">
        <f>IF(H15=0,0,H15/(H8+H10))</f>
        <v>0.89138061946807812</v>
      </c>
      <c r="J15" s="70" t="s">
        <v>14</v>
      </c>
      <c r="K15" s="74">
        <f>+K8+K9+K10-K12-K13</f>
        <v>137984168</v>
      </c>
      <c r="L15" s="69">
        <f>IF(K15=0,0,K15/(K8+K10))</f>
        <v>0.89138061946807812</v>
      </c>
      <c r="M15" s="71">
        <f>+IF(N15=0,0,K15/N15-1)</f>
        <v>0.22172913597494759</v>
      </c>
      <c r="N15" s="81">
        <f>+N8+N9+N10-N12-N13</f>
        <v>112941702</v>
      </c>
      <c r="O15" s="69">
        <f>IF(N15=0,0,N15/(N8+N10))</f>
        <v>0.87489513462298296</v>
      </c>
      <c r="P15" s="72">
        <f t="shared" si="2"/>
        <v>0.30258803623849428</v>
      </c>
      <c r="Q15" s="81">
        <v>105930781</v>
      </c>
      <c r="R15" s="113">
        <v>0.86774787598913461</v>
      </c>
      <c r="S15" s="28"/>
      <c r="T15" s="74"/>
      <c r="U15" s="81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29" t="e">
        <f>+#REF!+#REF!+#REF!+#REF!+#REF!+#REF!+#REF!+#REF!+#REF!+#REF!+#REF!+B15</f>
        <v>#REF!</v>
      </c>
      <c r="AL15" s="30" t="e">
        <f>+#REF!+#REF!+#REF!+#REF!+#REF!+#REF!+#REF!+#REF!+#REF!+#REF!+#REF!+E15</f>
        <v>#REF!</v>
      </c>
      <c r="AM15" s="28" t="e">
        <f>+#REF!+#REF!+#REF!+#REF!+#REF!+#REF!+#REF!+#REF!+#REF!+#REF!+#REF!+H15</f>
        <v>#REF!</v>
      </c>
      <c r="AN15" s="28"/>
      <c r="AO15" s="31" t="e">
        <f t="shared" ref="AO15:AO49" si="4">+AK15-Q15</f>
        <v>#REF!</v>
      </c>
      <c r="AP15" s="28" t="e">
        <f t="shared" ref="AP15:AP49" si="5">+AL15-N15</f>
        <v>#REF!</v>
      </c>
      <c r="AQ15" s="28" t="e">
        <f t="shared" ref="AQ15:AQ49" si="6">+AM15-K15</f>
        <v>#REF!</v>
      </c>
      <c r="AR15" s="28"/>
      <c r="AS15" s="28"/>
      <c r="AT15" s="28"/>
      <c r="AU15" s="28"/>
      <c r="AW15" s="39"/>
      <c r="AX15" s="39"/>
    </row>
    <row r="16" spans="1:52">
      <c r="B16" s="67"/>
      <c r="C16" s="73"/>
      <c r="D16" s="69"/>
      <c r="E16" s="67"/>
      <c r="F16" s="73"/>
      <c r="G16" s="69"/>
      <c r="H16" s="67"/>
      <c r="I16" s="73"/>
      <c r="J16" s="83"/>
      <c r="K16" s="82"/>
      <c r="L16" s="73"/>
      <c r="M16" s="71"/>
      <c r="N16" s="67"/>
      <c r="O16" s="73"/>
      <c r="P16" s="72"/>
      <c r="Q16" s="67"/>
      <c r="R16" s="112"/>
      <c r="S16" s="28"/>
      <c r="T16" s="82"/>
      <c r="U16" s="67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29" t="e">
        <f>+#REF!+#REF!+#REF!+#REF!+#REF!+#REF!+#REF!+#REF!+#REF!+#REF!+#REF!+B16</f>
        <v>#REF!</v>
      </c>
      <c r="AL16" s="30" t="e">
        <f>+#REF!+#REF!+#REF!+#REF!+#REF!+#REF!+#REF!+#REF!+#REF!+#REF!+#REF!+E16</f>
        <v>#REF!</v>
      </c>
      <c r="AM16" s="28" t="e">
        <f>+#REF!+#REF!+#REF!+#REF!+#REF!+#REF!+#REF!+#REF!+#REF!+#REF!+#REF!+H16</f>
        <v>#REF!</v>
      </c>
      <c r="AN16" s="28"/>
      <c r="AO16" s="31" t="e">
        <f t="shared" si="4"/>
        <v>#REF!</v>
      </c>
      <c r="AP16" s="28" t="e">
        <f t="shared" si="5"/>
        <v>#REF!</v>
      </c>
      <c r="AQ16" s="28" t="e">
        <f t="shared" si="6"/>
        <v>#REF!</v>
      </c>
      <c r="AR16" s="28"/>
      <c r="AS16" s="28"/>
      <c r="AT16" s="28"/>
      <c r="AU16" s="28"/>
      <c r="AW16" s="42"/>
      <c r="AX16" s="42"/>
      <c r="AZ16" s="44"/>
    </row>
    <row r="17" spans="2:52">
      <c r="B17" s="67"/>
      <c r="C17" s="73"/>
      <c r="D17" s="73"/>
      <c r="E17" s="67"/>
      <c r="F17" s="73"/>
      <c r="G17" s="69"/>
      <c r="H17" s="67"/>
      <c r="I17" s="73"/>
      <c r="J17" s="70" t="s">
        <v>15</v>
      </c>
      <c r="K17" s="74"/>
      <c r="L17" s="73"/>
      <c r="M17" s="71"/>
      <c r="N17" s="67"/>
      <c r="O17" s="73"/>
      <c r="P17" s="72"/>
      <c r="Q17" s="67"/>
      <c r="R17" s="112"/>
      <c r="S17" s="28"/>
      <c r="T17" s="74"/>
      <c r="U17" s="67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29" t="e">
        <f>+#REF!+#REF!+#REF!+#REF!+#REF!+#REF!+#REF!+#REF!+#REF!+#REF!+#REF!+B17</f>
        <v>#REF!</v>
      </c>
      <c r="AL17" s="30" t="e">
        <f>+#REF!+#REF!+#REF!+#REF!+#REF!+#REF!+#REF!+#REF!+#REF!+#REF!+#REF!+E17</f>
        <v>#REF!</v>
      </c>
      <c r="AM17" s="28" t="e">
        <f>+#REF!+#REF!+#REF!+#REF!+#REF!+#REF!+#REF!+#REF!+#REF!+#REF!+#REF!+H17</f>
        <v>#REF!</v>
      </c>
      <c r="AN17" s="28"/>
      <c r="AO17" s="31" t="e">
        <f t="shared" si="4"/>
        <v>#REF!</v>
      </c>
      <c r="AP17" s="28" t="e">
        <f t="shared" si="5"/>
        <v>#REF!</v>
      </c>
      <c r="AQ17" s="28" t="e">
        <f t="shared" si="6"/>
        <v>#REF!</v>
      </c>
      <c r="AR17" s="28"/>
      <c r="AS17" s="28"/>
      <c r="AT17" s="28"/>
      <c r="AU17" s="28"/>
      <c r="AZ17" s="45"/>
    </row>
    <row r="18" spans="2:52">
      <c r="B18" s="67">
        <v>0</v>
      </c>
      <c r="C18" s="69">
        <f>IF(B22=0,0,B18/$B$22)</f>
        <v>0</v>
      </c>
      <c r="D18" s="69">
        <f t="shared" ref="D18:D29" si="7">IF(B18=0,0,H18/B18-1)</f>
        <v>0</v>
      </c>
      <c r="E18" s="67">
        <v>0</v>
      </c>
      <c r="F18" s="69">
        <f>IF($E$22=0,0,E18/$E$22)</f>
        <v>0</v>
      </c>
      <c r="G18" s="69">
        <f t="shared" ref="G18:G29" si="8">+IF(E18=0,0,H18/E18-1)</f>
        <v>0</v>
      </c>
      <c r="H18" s="67">
        <v>0</v>
      </c>
      <c r="I18" s="69">
        <f>IF($H$22=0,0,H18/$H$22)</f>
        <v>0</v>
      </c>
      <c r="J18" s="75" t="s">
        <v>16</v>
      </c>
      <c r="K18" s="74">
        <f>+H18+T18</f>
        <v>0</v>
      </c>
      <c r="L18" s="69">
        <f>IF(K22=0,0,K18/$K$22)</f>
        <v>0</v>
      </c>
      <c r="M18" s="71">
        <f>+IF(N18=0,0,K18/N18-1)</f>
        <v>0</v>
      </c>
      <c r="N18" s="67">
        <f>+E18+U18</f>
        <v>0</v>
      </c>
      <c r="O18" s="69">
        <f>IF($N$22=0,0,N18/$N$22)</f>
        <v>0</v>
      </c>
      <c r="P18" s="72">
        <f t="shared" ref="P18:P29" si="9">IF(Q18=0,0,K18/Q18-1)</f>
        <v>0</v>
      </c>
      <c r="Q18" s="67">
        <v>0</v>
      </c>
      <c r="R18" s="113">
        <v>0</v>
      </c>
      <c r="S18" s="28"/>
      <c r="T18" s="74"/>
      <c r="U18" s="84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13"/>
      <c r="AK18" s="29" t="e">
        <f>+#REF!+#REF!+#REF!+#REF!+#REF!+#REF!+#REF!+#REF!+#REF!+#REF!+#REF!+B18</f>
        <v>#REF!</v>
      </c>
      <c r="AL18" s="30" t="e">
        <f>+#REF!+#REF!+#REF!+#REF!+#REF!+#REF!+#REF!+#REF!+#REF!+#REF!+#REF!+E18</f>
        <v>#REF!</v>
      </c>
      <c r="AM18" s="28" t="e">
        <f>+#REF!+#REF!+#REF!+#REF!+#REF!+#REF!+#REF!+#REF!+#REF!+#REF!+#REF!+H18</f>
        <v>#REF!</v>
      </c>
      <c r="AN18" s="28"/>
      <c r="AO18" s="31" t="e">
        <f t="shared" si="4"/>
        <v>#REF!</v>
      </c>
      <c r="AP18" s="28" t="e">
        <f t="shared" si="5"/>
        <v>#REF!</v>
      </c>
      <c r="AQ18" s="28" t="e">
        <f t="shared" si="6"/>
        <v>#REF!</v>
      </c>
      <c r="AR18" s="28"/>
      <c r="AS18" s="28"/>
      <c r="AT18" s="28"/>
      <c r="AU18" s="13"/>
      <c r="AV18" s="32"/>
      <c r="AW18" s="38"/>
      <c r="AX18" s="38"/>
    </row>
    <row r="19" spans="2:52">
      <c r="B19" s="67">
        <v>0</v>
      </c>
      <c r="C19" s="69">
        <f t="shared" ref="C19:C21" si="10">IF(B23=0,0,B19/$B$22)</f>
        <v>0</v>
      </c>
      <c r="D19" s="69">
        <f t="shared" si="7"/>
        <v>0</v>
      </c>
      <c r="E19" s="67">
        <v>0</v>
      </c>
      <c r="F19" s="69">
        <f>IF($E$22=0,0,E19/$E$22)</f>
        <v>0</v>
      </c>
      <c r="G19" s="69">
        <f t="shared" si="8"/>
        <v>0</v>
      </c>
      <c r="H19" s="67">
        <v>0</v>
      </c>
      <c r="I19" s="69">
        <f t="shared" ref="I19:I22" si="11">IF($H$22=0,0,H19/$H$22)</f>
        <v>0</v>
      </c>
      <c r="J19" s="75" t="s">
        <v>17</v>
      </c>
      <c r="K19" s="74">
        <f t="shared" ref="K19:K28" si="12">+H19+T19</f>
        <v>0</v>
      </c>
      <c r="L19" s="69">
        <f t="shared" ref="L19:L22" si="13">IF(K23=0,0,K19/$K$22)</f>
        <v>0</v>
      </c>
      <c r="M19" s="71">
        <f>+IF(N19=0,0,K19/N19-1)</f>
        <v>0</v>
      </c>
      <c r="N19" s="67">
        <f t="shared" ref="N19:N28" si="14">+E19+U19</f>
        <v>0</v>
      </c>
      <c r="O19" s="69">
        <f t="shared" ref="O19:O22" si="15">IF($N$22=0,0,N19/$N$22)</f>
        <v>0</v>
      </c>
      <c r="P19" s="72">
        <f t="shared" si="9"/>
        <v>0</v>
      </c>
      <c r="Q19" s="67">
        <v>0</v>
      </c>
      <c r="R19" s="113">
        <v>0</v>
      </c>
      <c r="S19" s="28"/>
      <c r="T19" s="74"/>
      <c r="U19" s="84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13"/>
      <c r="AK19" s="29" t="e">
        <f>+#REF!+#REF!+#REF!+#REF!+#REF!+#REF!+#REF!+#REF!+#REF!+#REF!+#REF!+B19</f>
        <v>#REF!</v>
      </c>
      <c r="AL19" s="30" t="e">
        <f>+#REF!+#REF!+#REF!+#REF!+#REF!+#REF!+#REF!+#REF!+#REF!+#REF!+#REF!+E19</f>
        <v>#REF!</v>
      </c>
      <c r="AM19" s="28" t="e">
        <f>+#REF!+#REF!+#REF!+#REF!+#REF!+#REF!+#REF!+#REF!+#REF!+#REF!+#REF!+H19</f>
        <v>#REF!</v>
      </c>
      <c r="AN19" s="28"/>
      <c r="AO19" s="31" t="e">
        <f t="shared" si="4"/>
        <v>#REF!</v>
      </c>
      <c r="AP19" s="28" t="e">
        <f t="shared" si="5"/>
        <v>#REF!</v>
      </c>
      <c r="AQ19" s="28" t="e">
        <f t="shared" si="6"/>
        <v>#REF!</v>
      </c>
      <c r="AR19" s="28"/>
      <c r="AS19" s="28"/>
      <c r="AT19" s="28"/>
      <c r="AU19" s="13"/>
      <c r="AV19" s="32"/>
      <c r="AW19" s="39"/>
      <c r="AX19" s="39"/>
    </row>
    <row r="20" spans="2:52">
      <c r="B20" s="67">
        <v>0</v>
      </c>
      <c r="C20" s="69">
        <f t="shared" si="10"/>
        <v>0</v>
      </c>
      <c r="D20" s="69">
        <f t="shared" si="7"/>
        <v>0</v>
      </c>
      <c r="E20" s="67">
        <v>0</v>
      </c>
      <c r="F20" s="69">
        <f>IF($E$22=0,0,E20/$E$22)</f>
        <v>0</v>
      </c>
      <c r="G20" s="69">
        <f t="shared" si="8"/>
        <v>0</v>
      </c>
      <c r="H20" s="67">
        <v>0</v>
      </c>
      <c r="I20" s="69">
        <f t="shared" si="11"/>
        <v>0</v>
      </c>
      <c r="J20" s="75" t="s">
        <v>66</v>
      </c>
      <c r="K20" s="74">
        <f t="shared" si="12"/>
        <v>0</v>
      </c>
      <c r="L20" s="69">
        <f t="shared" si="13"/>
        <v>0</v>
      </c>
      <c r="M20" s="71">
        <f>+IF(N20=0,0,K20/N20-1)</f>
        <v>0</v>
      </c>
      <c r="N20" s="67">
        <f t="shared" si="14"/>
        <v>0</v>
      </c>
      <c r="O20" s="69">
        <f t="shared" si="15"/>
        <v>0</v>
      </c>
      <c r="P20" s="72">
        <f t="shared" si="9"/>
        <v>0</v>
      </c>
      <c r="Q20" s="67">
        <v>0</v>
      </c>
      <c r="R20" s="113">
        <v>0</v>
      </c>
      <c r="S20" s="28"/>
      <c r="T20" s="80"/>
      <c r="U20" s="84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3"/>
      <c r="AK20" s="29" t="e">
        <f>+#REF!+#REF!+#REF!+#REF!+#REF!+#REF!+#REF!+#REF!+#REF!+#REF!+#REF!+B20</f>
        <v>#REF!</v>
      </c>
      <c r="AL20" s="30" t="e">
        <f>+#REF!+#REF!+#REF!+#REF!+#REF!+#REF!+#REF!+#REF!+#REF!+#REF!+#REF!+E20</f>
        <v>#REF!</v>
      </c>
      <c r="AM20" s="28" t="e">
        <f>+#REF!+#REF!+#REF!+#REF!+#REF!+#REF!+#REF!+#REF!+#REF!+#REF!+#REF!+H20</f>
        <v>#REF!</v>
      </c>
      <c r="AN20" s="28"/>
      <c r="AO20" s="31" t="e">
        <f t="shared" si="4"/>
        <v>#REF!</v>
      </c>
      <c r="AP20" s="28" t="e">
        <f t="shared" si="5"/>
        <v>#REF!</v>
      </c>
      <c r="AQ20" s="28" t="e">
        <f t="shared" si="6"/>
        <v>#REF!</v>
      </c>
      <c r="AR20" s="28"/>
      <c r="AS20" s="28"/>
      <c r="AT20" s="28"/>
      <c r="AU20" s="13"/>
      <c r="AV20" s="32"/>
      <c r="AW20" s="39"/>
      <c r="AX20" s="39"/>
      <c r="AZ20" s="46"/>
    </row>
    <row r="21" spans="2:52">
      <c r="B21" s="67">
        <v>0</v>
      </c>
      <c r="C21" s="69">
        <f t="shared" si="10"/>
        <v>0</v>
      </c>
      <c r="D21" s="69">
        <f t="shared" si="7"/>
        <v>0</v>
      </c>
      <c r="E21" s="67">
        <v>0</v>
      </c>
      <c r="F21" s="69">
        <f>IF($E$22=0,0,E21/$E$22)</f>
        <v>0</v>
      </c>
      <c r="G21" s="69">
        <f t="shared" si="8"/>
        <v>0</v>
      </c>
      <c r="H21" s="67">
        <v>0</v>
      </c>
      <c r="I21" s="69">
        <f t="shared" si="11"/>
        <v>0</v>
      </c>
      <c r="J21" s="75" t="s">
        <v>18</v>
      </c>
      <c r="K21" s="74">
        <f t="shared" si="12"/>
        <v>0</v>
      </c>
      <c r="L21" s="69">
        <f t="shared" si="13"/>
        <v>0</v>
      </c>
      <c r="M21" s="71">
        <f>+IF(N21=0,0,K21/N21-1)</f>
        <v>0</v>
      </c>
      <c r="N21" s="67">
        <f t="shared" si="14"/>
        <v>0</v>
      </c>
      <c r="O21" s="69">
        <f t="shared" si="15"/>
        <v>0</v>
      </c>
      <c r="P21" s="72">
        <f t="shared" si="9"/>
        <v>0</v>
      </c>
      <c r="Q21" s="67">
        <v>0</v>
      </c>
      <c r="R21" s="113">
        <v>0</v>
      </c>
      <c r="S21" s="28"/>
      <c r="T21" s="74"/>
      <c r="U21" s="84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13"/>
      <c r="AK21" s="29" t="e">
        <f>+#REF!+#REF!+#REF!+#REF!+#REF!+#REF!+#REF!+#REF!+#REF!+#REF!+#REF!+B21</f>
        <v>#REF!</v>
      </c>
      <c r="AL21" s="30" t="e">
        <f>+#REF!+#REF!+#REF!+#REF!+#REF!+#REF!+#REF!+#REF!+#REF!+#REF!+#REF!+E21</f>
        <v>#REF!</v>
      </c>
      <c r="AM21" s="28" t="e">
        <f>+#REF!+#REF!+#REF!+#REF!+#REF!+#REF!+#REF!+#REF!+#REF!+#REF!+#REF!+H21</f>
        <v>#REF!</v>
      </c>
      <c r="AN21" s="28"/>
      <c r="AO21" s="31" t="e">
        <f t="shared" si="4"/>
        <v>#REF!</v>
      </c>
      <c r="AP21" s="28" t="e">
        <f t="shared" si="5"/>
        <v>#REF!</v>
      </c>
      <c r="AQ21" s="28" t="e">
        <f t="shared" si="6"/>
        <v>#REF!</v>
      </c>
      <c r="AR21" s="28"/>
      <c r="AS21" s="28"/>
      <c r="AT21" s="28"/>
      <c r="AU21" s="13"/>
      <c r="AV21" s="32"/>
      <c r="AW21" s="39"/>
      <c r="AX21" s="39"/>
      <c r="AZ21" s="46"/>
    </row>
    <row r="22" spans="2:52">
      <c r="B22" s="85">
        <f>SUM(B18:B21)</f>
        <v>0</v>
      </c>
      <c r="C22" s="69">
        <f>IF(B26=0,0,B22/$B$22)</f>
        <v>0</v>
      </c>
      <c r="D22" s="69">
        <f t="shared" si="7"/>
        <v>0</v>
      </c>
      <c r="E22" s="85">
        <f>SUM(E18:E21)</f>
        <v>0</v>
      </c>
      <c r="F22" s="69">
        <f>IF($E$22=0,0,E22/$E$22)</f>
        <v>0</v>
      </c>
      <c r="G22" s="69">
        <f t="shared" si="8"/>
        <v>0</v>
      </c>
      <c r="H22" s="85">
        <f>SUM(H18:H21)</f>
        <v>0</v>
      </c>
      <c r="I22" s="69">
        <f t="shared" si="11"/>
        <v>0</v>
      </c>
      <c r="J22" s="70" t="s">
        <v>67</v>
      </c>
      <c r="K22" s="76">
        <f>SUM(K18:K21)</f>
        <v>0</v>
      </c>
      <c r="L22" s="69">
        <f t="shared" si="13"/>
        <v>0</v>
      </c>
      <c r="M22" s="71">
        <f>+IF(N22=0,0,K22/N22-1)</f>
        <v>0</v>
      </c>
      <c r="N22" s="86">
        <f>SUM(N18:N21)</f>
        <v>0</v>
      </c>
      <c r="O22" s="69">
        <f t="shared" si="15"/>
        <v>0</v>
      </c>
      <c r="P22" s="72">
        <f t="shared" si="9"/>
        <v>0</v>
      </c>
      <c r="Q22" s="85">
        <v>0</v>
      </c>
      <c r="R22" s="113">
        <v>0</v>
      </c>
      <c r="S22" s="28"/>
      <c r="T22" s="76"/>
      <c r="U22" s="86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12"/>
      <c r="AK22" s="29" t="e">
        <f>+#REF!+#REF!+#REF!+#REF!+#REF!+#REF!+#REF!+#REF!+#REF!+#REF!+#REF!+B22</f>
        <v>#REF!</v>
      </c>
      <c r="AL22" s="30" t="e">
        <f>+#REF!+#REF!+#REF!+#REF!+#REF!+#REF!+#REF!+#REF!+#REF!+#REF!+#REF!+E22</f>
        <v>#REF!</v>
      </c>
      <c r="AM22" s="28" t="e">
        <f>+#REF!+#REF!+#REF!+#REF!+#REF!+#REF!+#REF!+#REF!+#REF!+#REF!+#REF!+H22</f>
        <v>#REF!</v>
      </c>
      <c r="AN22" s="28"/>
      <c r="AO22" s="31" t="e">
        <f t="shared" si="4"/>
        <v>#REF!</v>
      </c>
      <c r="AP22" s="28" t="e">
        <f t="shared" si="5"/>
        <v>#REF!</v>
      </c>
      <c r="AQ22" s="28" t="e">
        <f t="shared" si="6"/>
        <v>#REF!</v>
      </c>
      <c r="AR22" s="28"/>
      <c r="AS22" s="28"/>
      <c r="AT22" s="28"/>
      <c r="AU22" s="8"/>
      <c r="AV22" s="32"/>
      <c r="AW22" s="39"/>
      <c r="AX22" s="39"/>
    </row>
    <row r="23" spans="2:52">
      <c r="B23" s="67">
        <v>0</v>
      </c>
      <c r="C23" s="69">
        <f>IF(B18=0,0,B23/B18)</f>
        <v>0</v>
      </c>
      <c r="D23" s="69">
        <f t="shared" si="7"/>
        <v>0</v>
      </c>
      <c r="E23" s="67">
        <v>0</v>
      </c>
      <c r="F23" s="69">
        <f>IF(E18=0,0,E23/E18)</f>
        <v>0</v>
      </c>
      <c r="G23" s="69">
        <f t="shared" si="8"/>
        <v>0</v>
      </c>
      <c r="H23" s="67">
        <v>0</v>
      </c>
      <c r="I23" s="69">
        <f>IF(H18=0,0,H23/H18)</f>
        <v>0</v>
      </c>
      <c r="J23" s="75" t="s">
        <v>19</v>
      </c>
      <c r="K23" s="74">
        <f t="shared" si="12"/>
        <v>0</v>
      </c>
      <c r="L23" s="69">
        <f>IF(K18=0,0,K23/K18)</f>
        <v>0</v>
      </c>
      <c r="M23" s="71">
        <f t="shared" ref="M23:M29" si="16">+IF(N23=0,0,K23/N23-1)</f>
        <v>0</v>
      </c>
      <c r="N23" s="67">
        <f t="shared" si="14"/>
        <v>0</v>
      </c>
      <c r="O23" s="69">
        <f>IF(N18=0,0,N23/N18)</f>
        <v>0</v>
      </c>
      <c r="P23" s="72">
        <f t="shared" si="9"/>
        <v>0</v>
      </c>
      <c r="Q23" s="67">
        <v>0</v>
      </c>
      <c r="R23" s="113">
        <v>0</v>
      </c>
      <c r="S23" s="28"/>
      <c r="T23" s="74"/>
      <c r="U23" s="84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13"/>
      <c r="AK23" s="29" t="e">
        <f>+#REF!+#REF!+#REF!+#REF!+#REF!+#REF!+#REF!+#REF!+#REF!+#REF!+#REF!+B23</f>
        <v>#REF!</v>
      </c>
      <c r="AL23" s="30" t="e">
        <f>+#REF!+#REF!+#REF!+#REF!+#REF!+#REF!+#REF!+#REF!+#REF!+#REF!+#REF!+E23</f>
        <v>#REF!</v>
      </c>
      <c r="AM23" s="28" t="e">
        <f>+#REF!+#REF!+#REF!+#REF!+#REF!+#REF!+#REF!+#REF!+#REF!+#REF!+#REF!+H23</f>
        <v>#REF!</v>
      </c>
      <c r="AN23" s="28"/>
      <c r="AO23" s="31" t="e">
        <f t="shared" si="4"/>
        <v>#REF!</v>
      </c>
      <c r="AP23" s="28" t="e">
        <f t="shared" si="5"/>
        <v>#REF!</v>
      </c>
      <c r="AQ23" s="28" t="e">
        <f t="shared" si="6"/>
        <v>#REF!</v>
      </c>
      <c r="AR23" s="28"/>
      <c r="AS23" s="28"/>
      <c r="AT23" s="28"/>
      <c r="AU23" s="13"/>
      <c r="AV23" s="32"/>
      <c r="AW23" s="42"/>
      <c r="AX23" s="42"/>
      <c r="AZ23" s="43"/>
    </row>
    <row r="24" spans="2:52">
      <c r="B24" s="67">
        <v>0</v>
      </c>
      <c r="C24" s="69">
        <f>IF(B19=0,0,B24/B19)</f>
        <v>0</v>
      </c>
      <c r="D24" s="69">
        <f t="shared" si="7"/>
        <v>0</v>
      </c>
      <c r="E24" s="67">
        <v>0</v>
      </c>
      <c r="F24" s="69">
        <f>IF(E19=0,0,E24/E19)</f>
        <v>0</v>
      </c>
      <c r="G24" s="69">
        <f t="shared" si="8"/>
        <v>0</v>
      </c>
      <c r="H24" s="67">
        <v>0</v>
      </c>
      <c r="I24" s="69">
        <f>IF(H19=0,0,H24/H19)</f>
        <v>0</v>
      </c>
      <c r="J24" s="75" t="s">
        <v>20</v>
      </c>
      <c r="K24" s="74">
        <f t="shared" si="12"/>
        <v>0</v>
      </c>
      <c r="L24" s="69">
        <f>IF(K19=0,0,K24/K19)</f>
        <v>0</v>
      </c>
      <c r="M24" s="71">
        <f t="shared" si="16"/>
        <v>0</v>
      </c>
      <c r="N24" s="67">
        <f t="shared" si="14"/>
        <v>0</v>
      </c>
      <c r="O24" s="69">
        <f>IF(N19=0,0,N24/N19)</f>
        <v>0</v>
      </c>
      <c r="P24" s="72">
        <f t="shared" si="9"/>
        <v>0</v>
      </c>
      <c r="Q24" s="67">
        <v>0</v>
      </c>
      <c r="R24" s="113">
        <v>0</v>
      </c>
      <c r="S24" s="28"/>
      <c r="T24" s="74"/>
      <c r="U24" s="84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3"/>
      <c r="AK24" s="29" t="e">
        <f>+#REF!+#REF!+#REF!+#REF!+#REF!+#REF!+#REF!+#REF!+#REF!+#REF!+#REF!+B24</f>
        <v>#REF!</v>
      </c>
      <c r="AL24" s="30" t="e">
        <f>+#REF!+#REF!+#REF!+#REF!+#REF!+#REF!+#REF!+#REF!+#REF!+#REF!+#REF!+E24</f>
        <v>#REF!</v>
      </c>
      <c r="AM24" s="28" t="e">
        <f>+#REF!+#REF!+#REF!+#REF!+#REF!+#REF!+#REF!+#REF!+#REF!+#REF!+#REF!+H24</f>
        <v>#REF!</v>
      </c>
      <c r="AN24" s="28"/>
      <c r="AO24" s="31" t="e">
        <f t="shared" si="4"/>
        <v>#REF!</v>
      </c>
      <c r="AP24" s="28" t="e">
        <f t="shared" si="5"/>
        <v>#REF!</v>
      </c>
      <c r="AQ24" s="28" t="e">
        <f t="shared" si="6"/>
        <v>#REF!</v>
      </c>
      <c r="AR24" s="28"/>
      <c r="AS24" s="28"/>
      <c r="AT24" s="28"/>
      <c r="AU24" s="13"/>
      <c r="AV24" s="32"/>
      <c r="AW24" s="39"/>
      <c r="AX24" s="39"/>
      <c r="AZ24" s="34"/>
    </row>
    <row r="25" spans="2:52">
      <c r="B25" s="85">
        <f>SUM(B23:B24)</f>
        <v>0</v>
      </c>
      <c r="C25" s="78">
        <f>IF(B25=0,0,B25/(B18+B19))</f>
        <v>0</v>
      </c>
      <c r="D25" s="69">
        <f t="shared" si="7"/>
        <v>0</v>
      </c>
      <c r="E25" s="85">
        <f>SUM(E23:E24)</f>
        <v>0</v>
      </c>
      <c r="F25" s="78">
        <f>IF(E25=0,0,E25/(E18+E19))</f>
        <v>0</v>
      </c>
      <c r="G25" s="69">
        <f t="shared" si="8"/>
        <v>0</v>
      </c>
      <c r="H25" s="85">
        <f>SUM(H23:H24)</f>
        <v>0</v>
      </c>
      <c r="I25" s="78">
        <f>IF(H25=0,0,H25/(H18+H19))</f>
        <v>0</v>
      </c>
      <c r="J25" s="70" t="s">
        <v>68</v>
      </c>
      <c r="K25" s="76">
        <f>SUM(K23:K24)</f>
        <v>0</v>
      </c>
      <c r="L25" s="78">
        <f>IF(K25=0,0,K25/(K18+K19))</f>
        <v>0</v>
      </c>
      <c r="M25" s="71">
        <f t="shared" si="16"/>
        <v>0</v>
      </c>
      <c r="N25" s="86">
        <f>SUM(N23:N24)</f>
        <v>0</v>
      </c>
      <c r="O25" s="78">
        <f>IF(N25=0,0,N25/(N18+N19))</f>
        <v>0</v>
      </c>
      <c r="P25" s="72">
        <f t="shared" si="9"/>
        <v>0</v>
      </c>
      <c r="Q25" s="85">
        <v>0</v>
      </c>
      <c r="R25" s="114">
        <v>0</v>
      </c>
      <c r="S25" s="28"/>
      <c r="T25" s="76"/>
      <c r="U25" s="86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12"/>
      <c r="AK25" s="29" t="e">
        <f>+#REF!+#REF!+#REF!+#REF!+#REF!+#REF!+#REF!+#REF!+#REF!+#REF!+#REF!+B25</f>
        <v>#REF!</v>
      </c>
      <c r="AL25" s="30" t="e">
        <f>+#REF!+#REF!+#REF!+#REF!+#REF!+#REF!+#REF!+#REF!+#REF!+#REF!+#REF!+E25</f>
        <v>#REF!</v>
      </c>
      <c r="AM25" s="28" t="e">
        <f>+#REF!+#REF!+#REF!+#REF!+#REF!+#REF!+#REF!+#REF!+#REF!+#REF!+#REF!+H25</f>
        <v>#REF!</v>
      </c>
      <c r="AN25" s="28"/>
      <c r="AO25" s="31" t="e">
        <f t="shared" si="4"/>
        <v>#REF!</v>
      </c>
      <c r="AP25" s="28" t="e">
        <f t="shared" si="5"/>
        <v>#REF!</v>
      </c>
      <c r="AQ25" s="28" t="e">
        <f t="shared" si="6"/>
        <v>#REF!</v>
      </c>
      <c r="AR25" s="28"/>
      <c r="AS25" s="28"/>
      <c r="AT25" s="28"/>
      <c r="AU25" s="8"/>
      <c r="AV25" s="32"/>
      <c r="AW25" s="39"/>
      <c r="AX25" s="39"/>
      <c r="AZ25" s="34"/>
    </row>
    <row r="26" spans="2:52">
      <c r="B26" s="81">
        <v>0</v>
      </c>
      <c r="C26" s="69">
        <f>IF(B22=0,0,B26/B22)</f>
        <v>0</v>
      </c>
      <c r="D26" s="69">
        <f t="shared" si="7"/>
        <v>0</v>
      </c>
      <c r="E26" s="67">
        <v>0</v>
      </c>
      <c r="F26" s="69">
        <f>IF($E$22=0,0,E26/$E$22)</f>
        <v>0</v>
      </c>
      <c r="G26" s="69">
        <f t="shared" si="8"/>
        <v>0</v>
      </c>
      <c r="H26" s="81">
        <v>0</v>
      </c>
      <c r="I26" s="69">
        <f t="shared" ref="I26:I29" si="17">IF($H$22=0,0,H26/$H$22)</f>
        <v>0</v>
      </c>
      <c r="J26" s="75" t="s">
        <v>12</v>
      </c>
      <c r="K26" s="74">
        <f t="shared" si="12"/>
        <v>0</v>
      </c>
      <c r="L26" s="69">
        <f t="shared" ref="L26:L29" si="18">IF(K30=0,0,K26/$K$22)</f>
        <v>0</v>
      </c>
      <c r="M26" s="71">
        <f t="shared" si="16"/>
        <v>0</v>
      </c>
      <c r="N26" s="67">
        <f t="shared" si="14"/>
        <v>0</v>
      </c>
      <c r="O26" s="69">
        <f t="shared" ref="O26:O29" si="19">IF($N$22=0,0,N26/$N$22)</f>
        <v>0</v>
      </c>
      <c r="P26" s="72">
        <f t="shared" si="9"/>
        <v>0</v>
      </c>
      <c r="Q26" s="81">
        <v>0</v>
      </c>
      <c r="R26" s="113">
        <v>0</v>
      </c>
      <c r="S26" s="28"/>
      <c r="T26" s="74"/>
      <c r="U26" s="84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13"/>
      <c r="AK26" s="29" t="e">
        <f>+#REF!+#REF!+#REF!+#REF!+#REF!+#REF!+#REF!+#REF!+#REF!+#REF!+#REF!+B26</f>
        <v>#REF!</v>
      </c>
      <c r="AL26" s="30" t="e">
        <f>+#REF!+#REF!+#REF!+#REF!+#REF!+#REF!+#REF!+#REF!+#REF!+#REF!+#REF!+E26</f>
        <v>#REF!</v>
      </c>
      <c r="AM26" s="28" t="e">
        <f>+#REF!+#REF!+#REF!+#REF!+#REF!+#REF!+#REF!+#REF!+#REF!+#REF!+#REF!+H26</f>
        <v>#REF!</v>
      </c>
      <c r="AN26" s="28"/>
      <c r="AO26" s="31" t="e">
        <f t="shared" si="4"/>
        <v>#REF!</v>
      </c>
      <c r="AP26" s="28" t="e">
        <f t="shared" si="5"/>
        <v>#REF!</v>
      </c>
      <c r="AQ26" s="28" t="e">
        <f t="shared" si="6"/>
        <v>#REF!</v>
      </c>
      <c r="AR26" s="28"/>
      <c r="AS26" s="28"/>
      <c r="AT26" s="28"/>
      <c r="AU26" s="13"/>
      <c r="AV26" s="32"/>
      <c r="AW26" s="42"/>
      <c r="AX26" s="42"/>
      <c r="AZ26" s="34"/>
    </row>
    <row r="27" spans="2:52">
      <c r="B27" s="67">
        <v>0</v>
      </c>
      <c r="C27" s="69">
        <f>IF(B22=0,0,B27/B22)</f>
        <v>0</v>
      </c>
      <c r="D27" s="69">
        <f t="shared" si="7"/>
        <v>0</v>
      </c>
      <c r="E27" s="67">
        <v>0</v>
      </c>
      <c r="F27" s="69">
        <f>IF($E$22=0,0,E27/$E$22)</f>
        <v>0</v>
      </c>
      <c r="G27" s="69">
        <f t="shared" si="8"/>
        <v>0</v>
      </c>
      <c r="H27" s="67">
        <v>0</v>
      </c>
      <c r="I27" s="69">
        <f t="shared" si="17"/>
        <v>0</v>
      </c>
      <c r="J27" s="87" t="s">
        <v>21</v>
      </c>
      <c r="K27" s="74">
        <f t="shared" si="12"/>
        <v>0</v>
      </c>
      <c r="L27" s="69">
        <f t="shared" si="18"/>
        <v>0</v>
      </c>
      <c r="M27" s="71">
        <f t="shared" si="16"/>
        <v>0</v>
      </c>
      <c r="N27" s="67">
        <f t="shared" si="14"/>
        <v>0</v>
      </c>
      <c r="O27" s="69">
        <f t="shared" si="19"/>
        <v>0</v>
      </c>
      <c r="P27" s="72">
        <f t="shared" si="9"/>
        <v>0</v>
      </c>
      <c r="Q27" s="67">
        <v>0</v>
      </c>
      <c r="R27" s="113">
        <v>0</v>
      </c>
      <c r="S27" s="28"/>
      <c r="T27" s="80"/>
      <c r="U27" s="84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13"/>
      <c r="AK27" s="29" t="e">
        <f>+#REF!+#REF!+#REF!+#REF!+#REF!+#REF!+#REF!+#REF!+#REF!+#REF!+#REF!+B27</f>
        <v>#REF!</v>
      </c>
      <c r="AL27" s="30" t="e">
        <f>+#REF!+#REF!+#REF!+#REF!+#REF!+#REF!+#REF!+#REF!+#REF!+#REF!+#REF!+E27</f>
        <v>#REF!</v>
      </c>
      <c r="AM27" s="28" t="e">
        <f>+#REF!+#REF!+#REF!+#REF!+#REF!+#REF!+#REF!+#REF!+#REF!+#REF!+#REF!+H27</f>
        <v>#REF!</v>
      </c>
      <c r="AN27" s="28"/>
      <c r="AO27" s="31" t="e">
        <f t="shared" si="4"/>
        <v>#REF!</v>
      </c>
      <c r="AP27" s="28" t="e">
        <f t="shared" si="5"/>
        <v>#REF!</v>
      </c>
      <c r="AQ27" s="28" t="e">
        <f t="shared" si="6"/>
        <v>#REF!</v>
      </c>
      <c r="AR27" s="28"/>
      <c r="AS27" s="28"/>
      <c r="AT27" s="28"/>
      <c r="AU27" s="13"/>
      <c r="AV27" s="32"/>
      <c r="AW27" s="39"/>
      <c r="AX27" s="39"/>
      <c r="AZ27" s="34"/>
    </row>
    <row r="28" spans="2:52">
      <c r="B28" s="67">
        <v>0</v>
      </c>
      <c r="C28" s="69">
        <f>IF(B22=0,0,B28/B22)</f>
        <v>0</v>
      </c>
      <c r="D28" s="69">
        <f t="shared" si="7"/>
        <v>0</v>
      </c>
      <c r="E28" s="67">
        <v>0</v>
      </c>
      <c r="F28" s="69">
        <f>IF($E$22=0,0,E28/$E$22)</f>
        <v>0</v>
      </c>
      <c r="G28" s="69">
        <f t="shared" si="8"/>
        <v>0</v>
      </c>
      <c r="H28" s="67">
        <v>0</v>
      </c>
      <c r="I28" s="69">
        <f t="shared" si="17"/>
        <v>0</v>
      </c>
      <c r="J28" s="75" t="s">
        <v>69</v>
      </c>
      <c r="K28" s="74">
        <f t="shared" si="12"/>
        <v>0</v>
      </c>
      <c r="L28" s="69">
        <f t="shared" si="18"/>
        <v>0</v>
      </c>
      <c r="M28" s="71">
        <f t="shared" si="16"/>
        <v>0</v>
      </c>
      <c r="N28" s="67">
        <f t="shared" si="14"/>
        <v>0</v>
      </c>
      <c r="O28" s="69">
        <f t="shared" si="19"/>
        <v>0</v>
      </c>
      <c r="P28" s="72">
        <f t="shared" si="9"/>
        <v>0</v>
      </c>
      <c r="Q28" s="67">
        <v>0</v>
      </c>
      <c r="R28" s="113">
        <v>0</v>
      </c>
      <c r="S28" s="28"/>
      <c r="T28" s="74"/>
      <c r="U28" s="84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13"/>
      <c r="AK28" s="29" t="e">
        <f>+#REF!+#REF!+#REF!+#REF!+#REF!+#REF!+#REF!+#REF!+#REF!+#REF!+#REF!+B28</f>
        <v>#REF!</v>
      </c>
      <c r="AL28" s="30" t="e">
        <f>+#REF!+#REF!+#REF!+#REF!+#REF!+#REF!+#REF!+#REF!+#REF!+#REF!+#REF!+E28</f>
        <v>#REF!</v>
      </c>
      <c r="AM28" s="28" t="e">
        <f>+#REF!+#REF!+#REF!+#REF!+#REF!+#REF!+#REF!+#REF!+#REF!+#REF!+#REF!+H28</f>
        <v>#REF!</v>
      </c>
      <c r="AN28" s="28"/>
      <c r="AO28" s="31" t="e">
        <f t="shared" si="4"/>
        <v>#REF!</v>
      </c>
      <c r="AP28" s="28" t="e">
        <f t="shared" si="5"/>
        <v>#REF!</v>
      </c>
      <c r="AQ28" s="28" t="e">
        <f t="shared" si="6"/>
        <v>#REF!</v>
      </c>
      <c r="AR28" s="28"/>
      <c r="AS28" s="28"/>
      <c r="AT28" s="28"/>
      <c r="AU28" s="13"/>
      <c r="AV28" s="32"/>
      <c r="AW28" s="39"/>
      <c r="AX28" s="39"/>
      <c r="AZ28" s="34"/>
    </row>
    <row r="29" spans="2:52">
      <c r="B29" s="85">
        <f>+B22-B25-B26-B27-B28</f>
        <v>0</v>
      </c>
      <c r="C29" s="78">
        <f>IF(B22=0,0,B29/B22)</f>
        <v>0</v>
      </c>
      <c r="D29" s="69">
        <f t="shared" si="7"/>
        <v>0</v>
      </c>
      <c r="E29" s="85">
        <f>+E22-E25-E26-E27-E28</f>
        <v>0</v>
      </c>
      <c r="F29" s="69">
        <f>IF($E$22=0,0,E29/$E$22)</f>
        <v>0</v>
      </c>
      <c r="G29" s="69">
        <f t="shared" si="8"/>
        <v>0</v>
      </c>
      <c r="H29" s="85">
        <f>+H22-H25-H26-H27-H28</f>
        <v>0</v>
      </c>
      <c r="I29" s="69">
        <f t="shared" si="17"/>
        <v>0</v>
      </c>
      <c r="J29" s="70" t="s">
        <v>14</v>
      </c>
      <c r="K29" s="85">
        <f>+K22-K25-K26-K27-K28</f>
        <v>0</v>
      </c>
      <c r="L29" s="69">
        <f t="shared" si="18"/>
        <v>0</v>
      </c>
      <c r="M29" s="71">
        <f t="shared" si="16"/>
        <v>0</v>
      </c>
      <c r="N29" s="86">
        <f>+N22-N25-N26-N27-N28</f>
        <v>0</v>
      </c>
      <c r="O29" s="69">
        <f t="shared" si="19"/>
        <v>0</v>
      </c>
      <c r="P29" s="72">
        <f t="shared" si="9"/>
        <v>0</v>
      </c>
      <c r="Q29" s="85">
        <v>0</v>
      </c>
      <c r="R29" s="113">
        <v>0</v>
      </c>
      <c r="S29" s="28"/>
      <c r="T29" s="85"/>
      <c r="U29" s="86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12"/>
      <c r="AK29" s="29" t="e">
        <f>+#REF!+#REF!+#REF!+#REF!+#REF!+#REF!+#REF!+#REF!+#REF!+#REF!+#REF!+B29</f>
        <v>#REF!</v>
      </c>
      <c r="AL29" s="30" t="e">
        <f>+#REF!+#REF!+#REF!+#REF!+#REF!+#REF!+#REF!+#REF!+#REF!+#REF!+#REF!+E29</f>
        <v>#REF!</v>
      </c>
      <c r="AM29" s="28" t="e">
        <f>+#REF!+#REF!+#REF!+#REF!+#REF!+#REF!+#REF!+#REF!+#REF!+#REF!+#REF!+H29</f>
        <v>#REF!</v>
      </c>
      <c r="AN29" s="28"/>
      <c r="AO29" s="31" t="e">
        <f t="shared" si="4"/>
        <v>#REF!</v>
      </c>
      <c r="AP29" s="28" t="e">
        <f t="shared" si="5"/>
        <v>#REF!</v>
      </c>
      <c r="AQ29" s="28" t="e">
        <f t="shared" si="6"/>
        <v>#REF!</v>
      </c>
      <c r="AR29" s="28"/>
      <c r="AS29" s="28"/>
      <c r="AT29" s="28"/>
      <c r="AU29" s="8"/>
      <c r="AV29" s="32"/>
      <c r="AW29" s="39"/>
      <c r="AX29" s="39"/>
      <c r="AZ29" s="34"/>
    </row>
    <row r="30" spans="2:52">
      <c r="B30" s="67"/>
      <c r="C30" s="73"/>
      <c r="D30" s="69"/>
      <c r="E30" s="67"/>
      <c r="F30" s="73"/>
      <c r="G30" s="69"/>
      <c r="H30" s="67"/>
      <c r="I30" s="73"/>
      <c r="J30" s="83"/>
      <c r="K30" s="88"/>
      <c r="L30" s="73"/>
      <c r="M30" s="71"/>
      <c r="N30" s="67"/>
      <c r="O30" s="73"/>
      <c r="P30" s="72"/>
      <c r="Q30" s="67"/>
      <c r="R30" s="112"/>
      <c r="S30" s="28"/>
      <c r="T30" s="88"/>
      <c r="U30" s="67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29" t="e">
        <f>+#REF!+#REF!+#REF!+#REF!+#REF!+#REF!+#REF!+#REF!+#REF!+#REF!+#REF!+B30</f>
        <v>#REF!</v>
      </c>
      <c r="AL30" s="30" t="e">
        <f>+#REF!+#REF!+#REF!+#REF!+#REF!+#REF!+#REF!+#REF!+#REF!+#REF!+#REF!+E30</f>
        <v>#REF!</v>
      </c>
      <c r="AM30" s="28" t="e">
        <f>+#REF!+#REF!+#REF!+#REF!+#REF!+#REF!+#REF!+#REF!+#REF!+#REF!+#REF!+H30</f>
        <v>#REF!</v>
      </c>
      <c r="AN30" s="28"/>
      <c r="AO30" s="31" t="e">
        <f t="shared" si="4"/>
        <v>#REF!</v>
      </c>
      <c r="AP30" s="28" t="e">
        <f t="shared" si="5"/>
        <v>#REF!</v>
      </c>
      <c r="AQ30" s="28" t="e">
        <f t="shared" si="6"/>
        <v>#REF!</v>
      </c>
      <c r="AR30" s="28"/>
      <c r="AS30" s="28"/>
      <c r="AT30" s="28"/>
      <c r="AU30" s="8"/>
      <c r="AV30" s="32"/>
      <c r="AW30" s="42"/>
      <c r="AX30" s="42"/>
      <c r="AZ30" s="46"/>
    </row>
    <row r="31" spans="2:52">
      <c r="B31" s="67"/>
      <c r="C31" s="73"/>
      <c r="D31" s="73"/>
      <c r="E31" s="67"/>
      <c r="F31" s="73"/>
      <c r="G31" s="89"/>
      <c r="H31" s="67"/>
      <c r="I31" s="73"/>
      <c r="J31" s="70" t="s">
        <v>22</v>
      </c>
      <c r="K31" s="74"/>
      <c r="L31" s="73"/>
      <c r="M31" s="71"/>
      <c r="N31" s="67"/>
      <c r="O31" s="73"/>
      <c r="P31" s="72"/>
      <c r="Q31" s="67"/>
      <c r="R31" s="112"/>
      <c r="S31" s="28"/>
      <c r="T31" s="74"/>
      <c r="U31" s="67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29" t="e">
        <f>+#REF!+#REF!+#REF!+#REF!+#REF!+#REF!+#REF!+#REF!+#REF!+#REF!+#REF!+B31</f>
        <v>#REF!</v>
      </c>
      <c r="AL31" s="30" t="e">
        <f>+#REF!+#REF!+#REF!+#REF!+#REF!+#REF!+#REF!+#REF!+#REF!+#REF!+#REF!+E31</f>
        <v>#REF!</v>
      </c>
      <c r="AM31" s="28" t="e">
        <f>+#REF!+#REF!+#REF!+#REF!+#REF!+#REF!+#REF!+#REF!+#REF!+#REF!+#REF!+H31</f>
        <v>#REF!</v>
      </c>
      <c r="AN31" s="28"/>
      <c r="AO31" s="31" t="e">
        <f t="shared" si="4"/>
        <v>#REF!</v>
      </c>
      <c r="AP31" s="28" t="e">
        <f t="shared" si="5"/>
        <v>#REF!</v>
      </c>
      <c r="AQ31" s="28" t="e">
        <f t="shared" si="6"/>
        <v>#REF!</v>
      </c>
      <c r="AR31" s="28"/>
      <c r="AS31" s="28"/>
      <c r="AT31" s="28"/>
      <c r="AU31" s="8"/>
      <c r="AV31" s="32"/>
    </row>
    <row r="32" spans="2:52">
      <c r="B32" s="67">
        <v>0</v>
      </c>
      <c r="C32" s="69">
        <f>IF(B32=0,0,B32/(B32+B33))</f>
        <v>0</v>
      </c>
      <c r="D32" s="69">
        <f t="shared" ref="D32:D36" si="20">IF(B32=0,0,H32/B32-1)</f>
        <v>0</v>
      </c>
      <c r="E32" s="67">
        <v>0</v>
      </c>
      <c r="F32" s="69">
        <f>IF(E32=0,0,E32/(E32+E33))</f>
        <v>0</v>
      </c>
      <c r="G32" s="69">
        <f t="shared" ref="G32:G36" si="21">+IF(E32=0,0,H32/E32-1)</f>
        <v>0</v>
      </c>
      <c r="H32" s="67">
        <v>0</v>
      </c>
      <c r="I32" s="69">
        <f>IF(H32=0,0,H32/(H32+H33))</f>
        <v>0</v>
      </c>
      <c r="J32" s="75" t="s">
        <v>23</v>
      </c>
      <c r="K32" s="74">
        <f t="shared" ref="K32:K35" si="22">+H32+T32</f>
        <v>0</v>
      </c>
      <c r="L32" s="69">
        <f>IF(K33=0,0,K32/(K32+K33))</f>
        <v>0</v>
      </c>
      <c r="M32" s="71">
        <f t="shared" ref="M32:M36" si="23">+IF(N32=0,0,K32/N32-1)</f>
        <v>0</v>
      </c>
      <c r="N32" s="67">
        <f t="shared" ref="N32:N35" si="24">+E32+U32</f>
        <v>0</v>
      </c>
      <c r="O32" s="69">
        <f>IF(N32=0,0,N32/(N32+N33))</f>
        <v>0</v>
      </c>
      <c r="P32" s="72">
        <f t="shared" ref="P32:P36" si="25">IF(Q32=0,0,K32/Q32-1)</f>
        <v>0</v>
      </c>
      <c r="Q32" s="67">
        <v>0</v>
      </c>
      <c r="R32" s="113">
        <v>0</v>
      </c>
      <c r="S32" s="28"/>
      <c r="T32" s="74"/>
      <c r="U32" s="67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29" t="e">
        <f>+#REF!+#REF!+#REF!+#REF!+#REF!+#REF!+#REF!+#REF!+#REF!+#REF!+#REF!+B32</f>
        <v>#REF!</v>
      </c>
      <c r="AL32" s="30" t="e">
        <f>+#REF!+#REF!+#REF!+#REF!+#REF!+#REF!+#REF!+#REF!+#REF!+#REF!+#REF!+E32</f>
        <v>#REF!</v>
      </c>
      <c r="AM32" s="28" t="e">
        <f>+#REF!+#REF!+#REF!+#REF!+#REF!+#REF!+#REF!+#REF!+#REF!+#REF!+#REF!+H32</f>
        <v>#REF!</v>
      </c>
      <c r="AN32" s="28"/>
      <c r="AO32" s="31" t="e">
        <f t="shared" si="4"/>
        <v>#REF!</v>
      </c>
      <c r="AP32" s="28" t="e">
        <f t="shared" si="5"/>
        <v>#REF!</v>
      </c>
      <c r="AQ32" s="28" t="e">
        <f t="shared" si="6"/>
        <v>#REF!</v>
      </c>
      <c r="AR32" s="28"/>
      <c r="AS32" s="28"/>
      <c r="AT32" s="28"/>
      <c r="AU32" s="8"/>
      <c r="AV32" s="32"/>
      <c r="AW32" s="38"/>
      <c r="AX32" s="38"/>
      <c r="AZ32" s="43"/>
    </row>
    <row r="33" spans="2:52">
      <c r="B33" s="67">
        <v>0</v>
      </c>
      <c r="C33" s="69">
        <f>IF(B33=0,0,B33/(B32+B33))</f>
        <v>0</v>
      </c>
      <c r="D33" s="69">
        <f t="shared" si="20"/>
        <v>0</v>
      </c>
      <c r="E33" s="67">
        <v>0</v>
      </c>
      <c r="F33" s="69">
        <f>IF(E33=0,0,E33/(E32+E33))</f>
        <v>0</v>
      </c>
      <c r="G33" s="69">
        <f t="shared" si="21"/>
        <v>0</v>
      </c>
      <c r="H33" s="67">
        <v>0</v>
      </c>
      <c r="I33" s="69">
        <f>IF(H33=0,0,H33/(H32+H33))</f>
        <v>0</v>
      </c>
      <c r="J33" s="75" t="s">
        <v>24</v>
      </c>
      <c r="K33" s="74">
        <f t="shared" si="22"/>
        <v>0</v>
      </c>
      <c r="L33" s="69">
        <f>IF(K33=0,0,K33/(K32+K33))</f>
        <v>0</v>
      </c>
      <c r="M33" s="71">
        <f t="shared" si="23"/>
        <v>0</v>
      </c>
      <c r="N33" s="67">
        <f t="shared" si="24"/>
        <v>0</v>
      </c>
      <c r="O33" s="69">
        <f>IF(N33=0,0,N33/(N32+N33))</f>
        <v>0</v>
      </c>
      <c r="P33" s="72">
        <f t="shared" si="25"/>
        <v>0</v>
      </c>
      <c r="Q33" s="67">
        <v>0</v>
      </c>
      <c r="R33" s="113">
        <v>0</v>
      </c>
      <c r="S33" s="28"/>
      <c r="T33" s="74"/>
      <c r="U33" s="67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29" t="e">
        <f>+#REF!+#REF!+#REF!+#REF!+#REF!+#REF!+#REF!+#REF!+#REF!+#REF!+#REF!+B33</f>
        <v>#REF!</v>
      </c>
      <c r="AL33" s="30" t="e">
        <f>+#REF!+#REF!+#REF!+#REF!+#REF!+#REF!+#REF!+#REF!+#REF!+#REF!+#REF!+E33</f>
        <v>#REF!</v>
      </c>
      <c r="AM33" s="28" t="e">
        <f>+#REF!+#REF!+#REF!+#REF!+#REF!+#REF!+#REF!+#REF!+#REF!+#REF!+#REF!+H33</f>
        <v>#REF!</v>
      </c>
      <c r="AN33" s="28"/>
      <c r="AO33" s="31" t="e">
        <f t="shared" si="4"/>
        <v>#REF!</v>
      </c>
      <c r="AP33" s="28" t="e">
        <f t="shared" si="5"/>
        <v>#REF!</v>
      </c>
      <c r="AQ33" s="28" t="e">
        <f t="shared" si="6"/>
        <v>#REF!</v>
      </c>
      <c r="AR33" s="28"/>
      <c r="AS33" s="28"/>
      <c r="AT33" s="28"/>
      <c r="AU33" s="8"/>
      <c r="AV33" s="32"/>
      <c r="AW33" s="39"/>
      <c r="AX33" s="39"/>
      <c r="AZ33" s="34"/>
    </row>
    <row r="34" spans="2:52">
      <c r="B34" s="67">
        <v>0</v>
      </c>
      <c r="C34" s="69">
        <f>IF(B34=0,0,B34/(B33+B32))</f>
        <v>0</v>
      </c>
      <c r="D34" s="69">
        <f t="shared" si="20"/>
        <v>0</v>
      </c>
      <c r="E34" s="67">
        <v>0</v>
      </c>
      <c r="F34" s="69">
        <f>IF(E34=0,0,E34/(E33+E32))</f>
        <v>0</v>
      </c>
      <c r="G34" s="69">
        <f t="shared" si="21"/>
        <v>0</v>
      </c>
      <c r="H34" s="67">
        <v>0</v>
      </c>
      <c r="I34" s="69">
        <f>IF(H34=0,0,H34/(H33+H32))</f>
        <v>0</v>
      </c>
      <c r="J34" s="75" t="s">
        <v>12</v>
      </c>
      <c r="K34" s="74">
        <f t="shared" si="22"/>
        <v>0</v>
      </c>
      <c r="L34" s="69">
        <f>IF(K34=0,0,K34/(K33+K32))</f>
        <v>0</v>
      </c>
      <c r="M34" s="71">
        <f t="shared" si="23"/>
        <v>0</v>
      </c>
      <c r="N34" s="67">
        <f t="shared" si="24"/>
        <v>0</v>
      </c>
      <c r="O34" s="69">
        <f>IF(N34=0,0,N34/(N33+N32))</f>
        <v>0</v>
      </c>
      <c r="P34" s="72">
        <f t="shared" si="25"/>
        <v>0</v>
      </c>
      <c r="Q34" s="67">
        <v>0</v>
      </c>
      <c r="R34" s="113">
        <v>0</v>
      </c>
      <c r="S34" s="28"/>
      <c r="T34" s="74"/>
      <c r="U34" s="67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29" t="e">
        <f>+#REF!+#REF!+#REF!+#REF!+#REF!+#REF!+#REF!+#REF!+#REF!+#REF!+#REF!+B34</f>
        <v>#REF!</v>
      </c>
      <c r="AL34" s="30" t="e">
        <f>+#REF!+#REF!+#REF!+#REF!+#REF!+#REF!+#REF!+#REF!+#REF!+#REF!+#REF!+E34</f>
        <v>#REF!</v>
      </c>
      <c r="AM34" s="28" t="e">
        <f>+#REF!+#REF!+#REF!+#REF!+#REF!+#REF!+#REF!+#REF!+#REF!+#REF!+#REF!+H34</f>
        <v>#REF!</v>
      </c>
      <c r="AN34" s="28"/>
      <c r="AO34" s="31" t="e">
        <f t="shared" si="4"/>
        <v>#REF!</v>
      </c>
      <c r="AP34" s="28" t="e">
        <f t="shared" si="5"/>
        <v>#REF!</v>
      </c>
      <c r="AQ34" s="28" t="e">
        <f t="shared" si="6"/>
        <v>#REF!</v>
      </c>
      <c r="AR34" s="28"/>
      <c r="AS34" s="28"/>
      <c r="AT34" s="28"/>
      <c r="AU34" s="8"/>
      <c r="AV34" s="32"/>
      <c r="AW34" s="39"/>
      <c r="AX34" s="39"/>
      <c r="AZ34" s="34"/>
    </row>
    <row r="35" spans="2:52">
      <c r="B35" s="67">
        <v>0</v>
      </c>
      <c r="C35" s="69">
        <f>IF(B35=0,0,B35/(B33+B32))</f>
        <v>0</v>
      </c>
      <c r="D35" s="69">
        <f t="shared" si="20"/>
        <v>0</v>
      </c>
      <c r="E35" s="67">
        <v>0</v>
      </c>
      <c r="F35" s="69">
        <f>IF(E35=0,0,E35/(E33+E32))</f>
        <v>0</v>
      </c>
      <c r="G35" s="69">
        <f t="shared" si="21"/>
        <v>0</v>
      </c>
      <c r="H35" s="67">
        <v>0</v>
      </c>
      <c r="I35" s="69">
        <f>IF(H35=0,0,H35/(H33+H32))</f>
        <v>0</v>
      </c>
      <c r="J35" s="75" t="s">
        <v>21</v>
      </c>
      <c r="K35" s="74">
        <f t="shared" si="22"/>
        <v>0</v>
      </c>
      <c r="L35" s="69">
        <f>IF(K35=0,0,K35/(K33+K32))</f>
        <v>0</v>
      </c>
      <c r="M35" s="71">
        <f t="shared" si="23"/>
        <v>0</v>
      </c>
      <c r="N35" s="67">
        <f t="shared" si="24"/>
        <v>0</v>
      </c>
      <c r="O35" s="69">
        <f>IF(N35=0,0,N35/(N33+N32))</f>
        <v>0</v>
      </c>
      <c r="P35" s="72">
        <f t="shared" si="25"/>
        <v>0</v>
      </c>
      <c r="Q35" s="67">
        <v>0</v>
      </c>
      <c r="R35" s="113">
        <v>0</v>
      </c>
      <c r="S35" s="28"/>
      <c r="T35" s="74"/>
      <c r="U35" s="67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29" t="e">
        <f>+#REF!+#REF!+#REF!+#REF!+#REF!+#REF!+#REF!+#REF!+#REF!+#REF!+#REF!+B35</f>
        <v>#REF!</v>
      </c>
      <c r="AL35" s="30" t="e">
        <f>+#REF!+#REF!+#REF!+#REF!+#REF!+#REF!+#REF!+#REF!+#REF!+#REF!+#REF!+E35</f>
        <v>#REF!</v>
      </c>
      <c r="AM35" s="28" t="e">
        <f>+#REF!+#REF!+#REF!+#REF!+#REF!+#REF!+#REF!+#REF!+#REF!+#REF!+#REF!+H35</f>
        <v>#REF!</v>
      </c>
      <c r="AN35" s="28"/>
      <c r="AO35" s="31" t="e">
        <f t="shared" si="4"/>
        <v>#REF!</v>
      </c>
      <c r="AP35" s="28" t="e">
        <f t="shared" si="5"/>
        <v>#REF!</v>
      </c>
      <c r="AQ35" s="28" t="e">
        <f t="shared" si="6"/>
        <v>#REF!</v>
      </c>
      <c r="AR35" s="28"/>
      <c r="AS35" s="28"/>
      <c r="AT35" s="28"/>
      <c r="AU35" s="8"/>
      <c r="AV35" s="32"/>
      <c r="AW35" s="39"/>
      <c r="AX35" s="39"/>
      <c r="AZ35" s="34"/>
    </row>
    <row r="36" spans="2:52">
      <c r="B36" s="67">
        <f>+B32+B33-B34-B35</f>
        <v>0</v>
      </c>
      <c r="C36" s="69">
        <f>IF(B36=0,0,B36/(B32+B33))</f>
        <v>0</v>
      </c>
      <c r="D36" s="69">
        <f t="shared" si="20"/>
        <v>0</v>
      </c>
      <c r="E36" s="67">
        <f>+E32+E33-E34-E35</f>
        <v>0</v>
      </c>
      <c r="F36" s="69">
        <f>IF(E36=0,0,E36/(E32+E33))</f>
        <v>0</v>
      </c>
      <c r="G36" s="69">
        <f t="shared" si="21"/>
        <v>0</v>
      </c>
      <c r="H36" s="67">
        <f>+H32+H33-H34-H35</f>
        <v>0</v>
      </c>
      <c r="I36" s="69">
        <f>IF(H36=0,0,H36/(H32+H33))</f>
        <v>0</v>
      </c>
      <c r="J36" s="70" t="s">
        <v>14</v>
      </c>
      <c r="K36" s="74">
        <f>+K32+K33-K34-K35</f>
        <v>0</v>
      </c>
      <c r="L36" s="69">
        <f>IF(K36=0,0,K36/(K32+K33))</f>
        <v>0</v>
      </c>
      <c r="M36" s="71">
        <f t="shared" si="23"/>
        <v>0</v>
      </c>
      <c r="N36" s="67">
        <f>+N32+N33-N34-N35</f>
        <v>0</v>
      </c>
      <c r="O36" s="69">
        <f>IF(N36=0,0,N36/(N32+N33))</f>
        <v>0</v>
      </c>
      <c r="P36" s="72">
        <f t="shared" si="25"/>
        <v>0</v>
      </c>
      <c r="Q36" s="67">
        <v>0</v>
      </c>
      <c r="R36" s="113">
        <v>0</v>
      </c>
      <c r="S36" s="28"/>
      <c r="T36" s="74"/>
      <c r="U36" s="67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29" t="e">
        <f>+#REF!+#REF!+#REF!+#REF!+#REF!+#REF!+#REF!+#REF!+#REF!+#REF!+#REF!+B36</f>
        <v>#REF!</v>
      </c>
      <c r="AL36" s="30" t="e">
        <f>+#REF!+#REF!+#REF!+#REF!+#REF!+#REF!+#REF!+#REF!+#REF!+#REF!+#REF!+E36</f>
        <v>#REF!</v>
      </c>
      <c r="AM36" s="28" t="e">
        <f>+#REF!+#REF!+#REF!+#REF!+#REF!+#REF!+#REF!+#REF!+#REF!+#REF!+#REF!+H36</f>
        <v>#REF!</v>
      </c>
      <c r="AN36" s="28"/>
      <c r="AO36" s="31" t="e">
        <f t="shared" si="4"/>
        <v>#REF!</v>
      </c>
      <c r="AP36" s="28" t="e">
        <f t="shared" si="5"/>
        <v>#REF!</v>
      </c>
      <c r="AQ36" s="28" t="e">
        <f t="shared" si="6"/>
        <v>#REF!</v>
      </c>
      <c r="AR36" s="28"/>
      <c r="AS36" s="28"/>
      <c r="AT36" s="28"/>
      <c r="AU36" s="8"/>
      <c r="AV36" s="32"/>
      <c r="AW36" s="39"/>
      <c r="AX36" s="39"/>
      <c r="AZ36" s="46"/>
    </row>
    <row r="37" spans="2:52">
      <c r="B37" s="67"/>
      <c r="C37" s="73"/>
      <c r="D37" s="69"/>
      <c r="E37" s="67"/>
      <c r="F37" s="73"/>
      <c r="G37" s="69"/>
      <c r="H37" s="67"/>
      <c r="I37" s="73"/>
      <c r="J37" s="83"/>
      <c r="K37" s="90"/>
      <c r="L37" s="73"/>
      <c r="M37" s="71"/>
      <c r="N37" s="67"/>
      <c r="O37" s="73"/>
      <c r="P37" s="72"/>
      <c r="Q37" s="67"/>
      <c r="R37" s="112"/>
      <c r="S37" s="28"/>
      <c r="T37" s="90"/>
      <c r="U37" s="67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29" t="e">
        <f>+#REF!+#REF!+#REF!+#REF!+#REF!+#REF!+#REF!+#REF!+#REF!+#REF!+#REF!+B37</f>
        <v>#REF!</v>
      </c>
      <c r="AL37" s="30" t="e">
        <f>+#REF!+#REF!+#REF!+#REF!+#REF!+#REF!+#REF!+#REF!+#REF!+#REF!+#REF!+E37</f>
        <v>#REF!</v>
      </c>
      <c r="AM37" s="28" t="e">
        <f>+#REF!+#REF!+#REF!+#REF!+#REF!+#REF!+#REF!+#REF!+#REF!+#REF!+#REF!+H37</f>
        <v>#REF!</v>
      </c>
      <c r="AN37" s="28"/>
      <c r="AO37" s="31" t="e">
        <f t="shared" si="4"/>
        <v>#REF!</v>
      </c>
      <c r="AP37" s="28" t="e">
        <f t="shared" si="5"/>
        <v>#REF!</v>
      </c>
      <c r="AQ37" s="28" t="e">
        <f t="shared" si="6"/>
        <v>#REF!</v>
      </c>
      <c r="AR37" s="28"/>
      <c r="AS37" s="28"/>
      <c r="AT37" s="28"/>
      <c r="AU37" s="8"/>
      <c r="AV37" s="32"/>
      <c r="AW37" s="42"/>
      <c r="AX37" s="42"/>
      <c r="AZ37" s="34"/>
    </row>
    <row r="38" spans="2:52">
      <c r="B38" s="67">
        <v>942304</v>
      </c>
      <c r="C38" s="69">
        <f>IF($B$6=0,0,B38/$B$6)</f>
        <v>7.6598975694849051E-3</v>
      </c>
      <c r="D38" s="69">
        <f t="shared" ref="D38" si="26">IF(B38=0,0,H38/B38-1)</f>
        <v>-0.39220145515672222</v>
      </c>
      <c r="E38" s="67">
        <v>366532</v>
      </c>
      <c r="F38" s="69">
        <f>IF($E$6=0,0,E38/$E$6)</f>
        <v>2.831276070087593E-3</v>
      </c>
      <c r="G38" s="69">
        <f t="shared" ref="G38" si="27">+IF(E38=0,0,H38/E38-1)</f>
        <v>0.56256752480001748</v>
      </c>
      <c r="H38" s="67">
        <v>572731</v>
      </c>
      <c r="I38" s="69">
        <f>IF($H$6=0,0,H38/$H$6)</f>
        <v>3.6862158115874783E-3</v>
      </c>
      <c r="J38" s="70" t="s">
        <v>25</v>
      </c>
      <c r="K38" s="74">
        <f t="shared" ref="K38" si="28">+H38+T38</f>
        <v>572731</v>
      </c>
      <c r="L38" s="69">
        <f>IF($K$6=0,0,K38/$K$6)</f>
        <v>3.6862158115874783E-3</v>
      </c>
      <c r="M38" s="71">
        <f>+IF(N38=0,0,K38/N38-1)</f>
        <v>0.56256752480001748</v>
      </c>
      <c r="N38" s="67">
        <f t="shared" ref="N38" si="29">+E38+U38</f>
        <v>366532</v>
      </c>
      <c r="O38" s="69">
        <f>IF($N$6=0,0,N38/$N$6)</f>
        <v>2.831276070087593E-3</v>
      </c>
      <c r="P38" s="125">
        <f t="shared" ref="P38" si="30">IF(Q38=0,0,K38/Q38-1)</f>
        <v>-0.39220145515672222</v>
      </c>
      <c r="Q38" s="67">
        <v>942304</v>
      </c>
      <c r="R38" s="113">
        <v>7.6598975694849051E-3</v>
      </c>
      <c r="S38" s="28"/>
      <c r="T38" s="74"/>
      <c r="U38" s="67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29" t="e">
        <f>+#REF!+#REF!+#REF!+#REF!+#REF!+#REF!+#REF!+#REF!+#REF!+#REF!+#REF!+B38</f>
        <v>#REF!</v>
      </c>
      <c r="AL38" s="30" t="e">
        <f>+#REF!+#REF!+#REF!+#REF!+#REF!+#REF!+#REF!+#REF!+#REF!+#REF!+#REF!+E38</f>
        <v>#REF!</v>
      </c>
      <c r="AM38" s="28" t="e">
        <f>+#REF!+#REF!+#REF!+#REF!+#REF!+#REF!+#REF!+#REF!+#REF!+#REF!+#REF!+H38</f>
        <v>#REF!</v>
      </c>
      <c r="AN38" s="28"/>
      <c r="AO38" s="31" t="e">
        <f t="shared" si="4"/>
        <v>#REF!</v>
      </c>
      <c r="AP38" s="28" t="e">
        <f t="shared" si="5"/>
        <v>#REF!</v>
      </c>
      <c r="AQ38" s="28" t="e">
        <f t="shared" si="6"/>
        <v>#REF!</v>
      </c>
      <c r="AR38" s="28"/>
      <c r="AS38" s="28"/>
      <c r="AT38" s="28"/>
      <c r="AU38" s="8"/>
      <c r="AV38" s="32"/>
      <c r="AZ38" s="34"/>
    </row>
    <row r="39" spans="2:52">
      <c r="B39" s="67"/>
      <c r="C39" s="73"/>
      <c r="D39" s="69"/>
      <c r="E39" s="67"/>
      <c r="F39" s="73"/>
      <c r="G39" s="89"/>
      <c r="H39" s="67"/>
      <c r="I39" s="73"/>
      <c r="J39" s="70"/>
      <c r="K39" s="74"/>
      <c r="L39" s="73"/>
      <c r="M39" s="71"/>
      <c r="N39" s="67"/>
      <c r="O39" s="73"/>
      <c r="P39" s="125"/>
      <c r="Q39" s="67"/>
      <c r="R39" s="112"/>
      <c r="S39" s="28"/>
      <c r="T39" s="74"/>
      <c r="U39" s="67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29" t="e">
        <f>+#REF!+#REF!+#REF!+#REF!+#REF!+#REF!+#REF!+#REF!+#REF!+#REF!+#REF!+B39</f>
        <v>#REF!</v>
      </c>
      <c r="AL39" s="30" t="e">
        <f>+#REF!+#REF!+#REF!+#REF!+#REF!+#REF!+#REF!+#REF!+#REF!+#REF!+#REF!+E39</f>
        <v>#REF!</v>
      </c>
      <c r="AM39" s="28" t="e">
        <f>+#REF!+#REF!+#REF!+#REF!+#REF!+#REF!+#REF!+#REF!+#REF!+#REF!+#REF!+H39</f>
        <v>#REF!</v>
      </c>
      <c r="AN39" s="28"/>
      <c r="AO39" s="31" t="e">
        <f t="shared" si="4"/>
        <v>#REF!</v>
      </c>
      <c r="AP39" s="28" t="e">
        <f t="shared" si="5"/>
        <v>#REF!</v>
      </c>
      <c r="AQ39" s="28" t="e">
        <f t="shared" si="6"/>
        <v>#REF!</v>
      </c>
      <c r="AR39" s="28"/>
      <c r="AS39" s="28"/>
      <c r="AT39" s="28"/>
      <c r="AU39" s="8"/>
      <c r="AV39" s="32"/>
      <c r="AW39" s="42"/>
      <c r="AX39" s="42"/>
      <c r="AZ39" s="46"/>
    </row>
    <row r="40" spans="2:52">
      <c r="B40" s="67">
        <f>+B15+B29+B36+B38</f>
        <v>106873085</v>
      </c>
      <c r="C40" s="69">
        <f>IF($B$6=0,0,B40/$B$6)</f>
        <v>0.8687609137124046</v>
      </c>
      <c r="D40" s="69">
        <f t="shared" ref="D40" si="31">IF(B40=0,0,H40/B40-1)</f>
        <v>0.29646205122646174</v>
      </c>
      <c r="E40" s="67">
        <f>+E15+E29+E36+E38</f>
        <v>113308234</v>
      </c>
      <c r="F40" s="69">
        <f>IF($E$6=0,0,E40/$E$6)</f>
        <v>0.87524934103457641</v>
      </c>
      <c r="G40" s="69">
        <f t="shared" ref="G40" si="32">+IF(E40=0,0,H40/E40-1)</f>
        <v>0.22283168758944738</v>
      </c>
      <c r="H40" s="67">
        <f>+H15+H29+H36+H38</f>
        <v>138556899</v>
      </c>
      <c r="I40" s="69">
        <f>IF($H$6=0,0,H40/$H$6)</f>
        <v>0.8917810139460397</v>
      </c>
      <c r="J40" s="70" t="s">
        <v>26</v>
      </c>
      <c r="K40" s="67">
        <f>+K38+K36+K29+K15</f>
        <v>138556899</v>
      </c>
      <c r="L40" s="69">
        <f>IF($K$6=0,0,K40/$K$6)</f>
        <v>0.8917810139460397</v>
      </c>
      <c r="M40" s="71">
        <f>+IF(N40=0,0,K40/N40-1)</f>
        <v>0.22283168758944738</v>
      </c>
      <c r="N40" s="67">
        <f>+N15+N29+N36+N38</f>
        <v>113308234</v>
      </c>
      <c r="O40" s="69">
        <f>IF($N$6=0,0,N40/$N$6)</f>
        <v>0.87524934103457641</v>
      </c>
      <c r="P40" s="125">
        <f t="shared" ref="P40" si="33">IF(Q40=0,0,K40/Q40-1)</f>
        <v>0.29646205122646174</v>
      </c>
      <c r="Q40" s="67">
        <v>106873085</v>
      </c>
      <c r="R40" s="113">
        <v>0.8687609137124046</v>
      </c>
      <c r="S40" s="28"/>
      <c r="T40" s="67"/>
      <c r="U40" s="67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29" t="e">
        <f>+#REF!+#REF!+#REF!+#REF!+#REF!+#REF!+#REF!+#REF!+#REF!+#REF!+#REF!+B40</f>
        <v>#REF!</v>
      </c>
      <c r="AL40" s="30" t="e">
        <f>+#REF!+#REF!+#REF!+#REF!+#REF!+#REF!+#REF!+#REF!+#REF!+#REF!+#REF!+E40</f>
        <v>#REF!</v>
      </c>
      <c r="AM40" s="28" t="e">
        <f>+#REF!+#REF!+#REF!+#REF!+#REF!+#REF!+#REF!+#REF!+#REF!+#REF!+#REF!+H40</f>
        <v>#REF!</v>
      </c>
      <c r="AN40" s="28"/>
      <c r="AO40" s="31" t="e">
        <f t="shared" si="4"/>
        <v>#REF!</v>
      </c>
      <c r="AP40" s="28" t="e">
        <f t="shared" si="5"/>
        <v>#REF!</v>
      </c>
      <c r="AQ40" s="28" t="e">
        <f t="shared" si="6"/>
        <v>#REF!</v>
      </c>
      <c r="AR40" s="28"/>
      <c r="AS40" s="28"/>
      <c r="AT40" s="28"/>
      <c r="AU40" s="8"/>
      <c r="AV40" s="32"/>
      <c r="AZ40" s="34"/>
    </row>
    <row r="41" spans="2:52">
      <c r="B41" s="67"/>
      <c r="C41" s="73"/>
      <c r="D41" s="69"/>
      <c r="E41" s="67"/>
      <c r="F41" s="73"/>
      <c r="G41" s="89"/>
      <c r="H41" s="67"/>
      <c r="I41" s="73"/>
      <c r="J41" s="70"/>
      <c r="K41" s="74"/>
      <c r="L41" s="73"/>
      <c r="M41" s="71"/>
      <c r="N41" s="67"/>
      <c r="O41" s="73"/>
      <c r="P41" s="125"/>
      <c r="Q41" s="67"/>
      <c r="R41" s="112"/>
      <c r="S41" s="28"/>
      <c r="T41" s="74"/>
      <c r="U41" s="67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29" t="e">
        <f>+#REF!+#REF!+#REF!+#REF!+#REF!+#REF!+#REF!+#REF!+#REF!+#REF!+#REF!+B41</f>
        <v>#REF!</v>
      </c>
      <c r="AL41" s="30" t="e">
        <f>+#REF!+#REF!+#REF!+#REF!+#REF!+#REF!+#REF!+#REF!+#REF!+#REF!+#REF!+E41</f>
        <v>#REF!</v>
      </c>
      <c r="AM41" s="28" t="e">
        <f>+#REF!+#REF!+#REF!+#REF!+#REF!+#REF!+#REF!+#REF!+#REF!+#REF!+#REF!+H41</f>
        <v>#REF!</v>
      </c>
      <c r="AN41" s="28"/>
      <c r="AO41" s="31" t="e">
        <f t="shared" si="4"/>
        <v>#REF!</v>
      </c>
      <c r="AP41" s="28" t="e">
        <f t="shared" si="5"/>
        <v>#REF!</v>
      </c>
      <c r="AQ41" s="28" t="e">
        <f t="shared" si="6"/>
        <v>#REF!</v>
      </c>
      <c r="AR41" s="28"/>
      <c r="AS41" s="28"/>
      <c r="AT41" s="28"/>
      <c r="AU41" s="8"/>
      <c r="AV41" s="32"/>
      <c r="AW41" s="42"/>
      <c r="AX41" s="42"/>
      <c r="AZ41" s="34"/>
    </row>
    <row r="42" spans="2:52">
      <c r="B42" s="67"/>
      <c r="C42" s="73"/>
      <c r="D42" s="73"/>
      <c r="E42" s="67"/>
      <c r="F42" s="73"/>
      <c r="G42" s="91"/>
      <c r="H42" s="67"/>
      <c r="I42" s="73"/>
      <c r="J42" s="70" t="s">
        <v>27</v>
      </c>
      <c r="K42" s="74"/>
      <c r="L42" s="73"/>
      <c r="M42" s="71"/>
      <c r="N42" s="67"/>
      <c r="O42" s="73"/>
      <c r="P42" s="125"/>
      <c r="Q42" s="67"/>
      <c r="R42" s="112"/>
      <c r="S42" s="28"/>
      <c r="T42" s="74"/>
      <c r="U42" s="67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29" t="e">
        <f>+#REF!+#REF!+#REF!+#REF!+#REF!+#REF!+#REF!+#REF!+#REF!+#REF!+#REF!+B42</f>
        <v>#REF!</v>
      </c>
      <c r="AL42" s="30" t="e">
        <f>+#REF!+#REF!+#REF!+#REF!+#REF!+#REF!+#REF!+#REF!+#REF!+#REF!+#REF!+E42</f>
        <v>#REF!</v>
      </c>
      <c r="AM42" s="28" t="e">
        <f>+#REF!+#REF!+#REF!+#REF!+#REF!+#REF!+#REF!+#REF!+#REF!+#REF!+#REF!+H42</f>
        <v>#REF!</v>
      </c>
      <c r="AN42" s="28"/>
      <c r="AO42" s="31" t="e">
        <f t="shared" si="4"/>
        <v>#REF!</v>
      </c>
      <c r="AP42" s="28" t="e">
        <f t="shared" si="5"/>
        <v>#REF!</v>
      </c>
      <c r="AQ42" s="28" t="e">
        <f t="shared" si="6"/>
        <v>#REF!</v>
      </c>
      <c r="AR42" s="28"/>
      <c r="AS42" s="28"/>
      <c r="AT42" s="28"/>
      <c r="AU42" s="8"/>
      <c r="AV42" s="32"/>
      <c r="AZ42" s="46"/>
    </row>
    <row r="43" spans="2:52">
      <c r="B43" s="67">
        <v>5051624</v>
      </c>
      <c r="C43" s="69">
        <f t="shared" ref="C43:C45" si="34">IF($B$6=0,0,B43/$B$6)</f>
        <v>4.1064160185621215E-2</v>
      </c>
      <c r="D43" s="69">
        <f t="shared" ref="D43:D45" si="35">IF(B43=0,0,H43/B43-1)</f>
        <v>5.1926073674525286E-2</v>
      </c>
      <c r="E43" s="67">
        <v>5416000</v>
      </c>
      <c r="F43" s="69">
        <f>IF($E$6=0,0,E43/$E$6)</f>
        <v>4.1835886622707985E-2</v>
      </c>
      <c r="G43" s="69">
        <f t="shared" ref="G43:G45" si="36">+IF(E43=0,0,H43/E43-1)</f>
        <v>-1.8845088626292417E-2</v>
      </c>
      <c r="H43" s="67">
        <v>5313935</v>
      </c>
      <c r="I43" s="69">
        <f t="shared" ref="I43:I45" si="37">IF($H$6=0,0,H43/$H$6)</f>
        <v>3.4201590657303528E-2</v>
      </c>
      <c r="J43" s="75" t="s">
        <v>12</v>
      </c>
      <c r="K43" s="74">
        <f t="shared" ref="K43:K44" si="38">+H43+T43</f>
        <v>5313935</v>
      </c>
      <c r="L43" s="69">
        <f t="shared" ref="L43:L45" si="39">IF($K$6=0,0,K43/$K$6)</f>
        <v>3.4201590657303528E-2</v>
      </c>
      <c r="M43" s="71">
        <f t="shared" ref="M43:M45" si="40">+IF(N43=0,0,K43/N43-1)</f>
        <v>-1.8845088626292417E-2</v>
      </c>
      <c r="N43" s="67">
        <f t="shared" ref="N43:N44" si="41">+E43+U43</f>
        <v>5416000</v>
      </c>
      <c r="O43" s="69">
        <f t="shared" ref="O43:O45" si="42">IF($N$6=0,0,N43/$N$6)</f>
        <v>4.1835886622707985E-2</v>
      </c>
      <c r="P43" s="125">
        <f t="shared" ref="P43:P45" si="43">IF(Q43=0,0,K43/Q43-1)</f>
        <v>5.1926073674525286E-2</v>
      </c>
      <c r="Q43" s="67">
        <v>5051624</v>
      </c>
      <c r="R43" s="113">
        <v>4.1064160185621215E-2</v>
      </c>
      <c r="S43" s="28"/>
      <c r="T43" s="74"/>
      <c r="U43" s="67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29" t="e">
        <f>+#REF!+#REF!+#REF!+#REF!+#REF!+#REF!+#REF!+#REF!+#REF!+#REF!+#REF!+B43</f>
        <v>#REF!</v>
      </c>
      <c r="AL43" s="30" t="e">
        <f>+#REF!+#REF!+#REF!+#REF!+#REF!+#REF!+#REF!+#REF!+#REF!+#REF!+#REF!+E43</f>
        <v>#REF!</v>
      </c>
      <c r="AM43" s="28" t="e">
        <f>+#REF!+#REF!+#REF!+#REF!+#REF!+#REF!+#REF!+#REF!+#REF!+#REF!+#REF!+H43</f>
        <v>#REF!</v>
      </c>
      <c r="AN43" s="28"/>
      <c r="AO43" s="31" t="e">
        <f t="shared" si="4"/>
        <v>#REF!</v>
      </c>
      <c r="AP43" s="28" t="e">
        <f t="shared" si="5"/>
        <v>#REF!</v>
      </c>
      <c r="AQ43" s="28" t="e">
        <f t="shared" si="6"/>
        <v>#REF!</v>
      </c>
      <c r="AR43" s="28"/>
      <c r="AS43" s="28"/>
      <c r="AT43" s="28"/>
      <c r="AU43" s="8"/>
      <c r="AV43" s="32"/>
      <c r="AW43" s="38"/>
      <c r="AX43" s="38"/>
    </row>
    <row r="44" spans="2:52">
      <c r="B44" s="67">
        <v>15815295</v>
      </c>
      <c r="C44" s="69">
        <f t="shared" si="34"/>
        <v>0.12856099489250472</v>
      </c>
      <c r="D44" s="69">
        <f t="shared" si="35"/>
        <v>0.12260928424035078</v>
      </c>
      <c r="E44" s="67">
        <v>15900000</v>
      </c>
      <c r="F44" s="69">
        <f>IF($E$6=0,0,E44/$E$6)</f>
        <v>0.12281953421363681</v>
      </c>
      <c r="G44" s="69">
        <f t="shared" si="36"/>
        <v>0.11662874213836472</v>
      </c>
      <c r="H44" s="67">
        <v>17754397</v>
      </c>
      <c r="I44" s="69">
        <f t="shared" si="37"/>
        <v>0.11427099100031479</v>
      </c>
      <c r="J44" s="75" t="s">
        <v>13</v>
      </c>
      <c r="K44" s="74">
        <f t="shared" si="38"/>
        <v>17754397</v>
      </c>
      <c r="L44" s="69">
        <f t="shared" si="39"/>
        <v>0.11427099100031479</v>
      </c>
      <c r="M44" s="71">
        <f t="shared" si="40"/>
        <v>0.11662874213836472</v>
      </c>
      <c r="N44" s="67">
        <f t="shared" si="41"/>
        <v>15900000</v>
      </c>
      <c r="O44" s="69">
        <f t="shared" si="42"/>
        <v>0.12281953421363681</v>
      </c>
      <c r="P44" s="125">
        <f t="shared" si="43"/>
        <v>0.12260928424035078</v>
      </c>
      <c r="Q44" s="67">
        <v>15815295</v>
      </c>
      <c r="R44" s="113">
        <v>0.12856099489250472</v>
      </c>
      <c r="S44" s="28"/>
      <c r="T44" s="74"/>
      <c r="U44" s="67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29" t="e">
        <f>+#REF!+#REF!+#REF!+#REF!+#REF!+#REF!+#REF!+#REF!+#REF!+#REF!+#REF!+B44</f>
        <v>#REF!</v>
      </c>
      <c r="AL44" s="30" t="e">
        <f>+#REF!+#REF!+#REF!+#REF!+#REF!+#REF!+#REF!+#REF!+#REF!+#REF!+#REF!+E44</f>
        <v>#REF!</v>
      </c>
      <c r="AM44" s="28" t="e">
        <f>+#REF!+#REF!+#REF!+#REF!+#REF!+#REF!+#REF!+#REF!+#REF!+#REF!+#REF!+H44</f>
        <v>#REF!</v>
      </c>
      <c r="AN44" s="28"/>
      <c r="AO44" s="31" t="e">
        <f t="shared" si="4"/>
        <v>#REF!</v>
      </c>
      <c r="AP44" s="28" t="e">
        <f t="shared" si="5"/>
        <v>#REF!</v>
      </c>
      <c r="AQ44" s="28" t="e">
        <f t="shared" si="6"/>
        <v>#REF!</v>
      </c>
      <c r="AR44" s="28"/>
      <c r="AS44" s="28"/>
      <c r="AT44" s="28"/>
      <c r="AU44" s="8"/>
      <c r="AV44" s="32"/>
      <c r="AW44" s="39"/>
      <c r="AX44" s="39"/>
      <c r="AZ44" s="43"/>
    </row>
    <row r="45" spans="2:52">
      <c r="B45" s="67">
        <f>+B43+B44</f>
        <v>20866919</v>
      </c>
      <c r="C45" s="69">
        <f t="shared" si="34"/>
        <v>0.16962515507812595</v>
      </c>
      <c r="D45" s="69">
        <f t="shared" si="35"/>
        <v>0.10549774981155569</v>
      </c>
      <c r="E45" s="67">
        <f>SUM(E43:E44)</f>
        <v>21316000</v>
      </c>
      <c r="F45" s="69">
        <f>IF($E$6=0,0,E45/$E$6)</f>
        <v>0.1646554208363448</v>
      </c>
      <c r="G45" s="69">
        <f t="shared" si="36"/>
        <v>8.2207355976731122E-2</v>
      </c>
      <c r="H45" s="67">
        <f>+H43+H44</f>
        <v>23068332</v>
      </c>
      <c r="I45" s="69">
        <f t="shared" si="37"/>
        <v>0.14847258165761831</v>
      </c>
      <c r="J45" s="70" t="s">
        <v>28</v>
      </c>
      <c r="K45" s="74">
        <f>+K43+K44</f>
        <v>23068332</v>
      </c>
      <c r="L45" s="69">
        <f t="shared" si="39"/>
        <v>0.14847258165761831</v>
      </c>
      <c r="M45" s="71">
        <f t="shared" si="40"/>
        <v>8.2207355976731122E-2</v>
      </c>
      <c r="N45" s="67">
        <f>+N43+N44</f>
        <v>21316000</v>
      </c>
      <c r="O45" s="69">
        <f t="shared" si="42"/>
        <v>0.1646554208363448</v>
      </c>
      <c r="P45" s="125">
        <f t="shared" si="43"/>
        <v>0.10549774981155569</v>
      </c>
      <c r="Q45" s="67">
        <v>20866919</v>
      </c>
      <c r="R45" s="113">
        <v>0.16962515507812595</v>
      </c>
      <c r="S45" s="28"/>
      <c r="T45" s="74"/>
      <c r="U45" s="67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29" t="e">
        <f>+#REF!+#REF!+#REF!+#REF!+#REF!+#REF!+#REF!+#REF!+#REF!+#REF!+#REF!+B45</f>
        <v>#REF!</v>
      </c>
      <c r="AL45" s="30" t="e">
        <f>+#REF!+#REF!+#REF!+#REF!+#REF!+#REF!+#REF!+#REF!+#REF!+#REF!+#REF!+E45</f>
        <v>#REF!</v>
      </c>
      <c r="AM45" s="28" t="e">
        <f>+#REF!+#REF!+#REF!+#REF!+#REF!+#REF!+#REF!+#REF!+#REF!+#REF!+#REF!+H45</f>
        <v>#REF!</v>
      </c>
      <c r="AN45" s="28"/>
      <c r="AO45" s="31" t="e">
        <f t="shared" si="4"/>
        <v>#REF!</v>
      </c>
      <c r="AP45" s="28" t="e">
        <f t="shared" si="5"/>
        <v>#REF!</v>
      </c>
      <c r="AQ45" s="28" t="e">
        <f t="shared" si="6"/>
        <v>#REF!</v>
      </c>
      <c r="AR45" s="28"/>
      <c r="AS45" s="28"/>
      <c r="AT45" s="28"/>
      <c r="AU45" s="8"/>
      <c r="AV45" s="32"/>
      <c r="AW45" s="39"/>
      <c r="AX45" s="39"/>
      <c r="AZ45" s="34"/>
    </row>
    <row r="46" spans="2:52">
      <c r="B46" s="67"/>
      <c r="C46" s="73"/>
      <c r="D46" s="69"/>
      <c r="E46" s="67"/>
      <c r="F46" s="73"/>
      <c r="G46" s="69"/>
      <c r="H46" s="67"/>
      <c r="I46" s="73"/>
      <c r="J46" s="70"/>
      <c r="K46" s="74"/>
      <c r="L46" s="73"/>
      <c r="M46" s="71"/>
      <c r="N46" s="67"/>
      <c r="O46" s="73"/>
      <c r="P46" s="125"/>
      <c r="Q46" s="67"/>
      <c r="R46" s="112"/>
      <c r="S46" s="28"/>
      <c r="T46" s="74"/>
      <c r="U46" s="67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29" t="e">
        <f>+#REF!+#REF!+#REF!+#REF!+#REF!+#REF!+#REF!+#REF!+#REF!+#REF!+#REF!+B46</f>
        <v>#REF!</v>
      </c>
      <c r="AL46" s="30" t="e">
        <f>+#REF!+#REF!+#REF!+#REF!+#REF!+#REF!+#REF!+#REF!+#REF!+#REF!+#REF!+E46</f>
        <v>#REF!</v>
      </c>
      <c r="AM46" s="28" t="e">
        <f>+#REF!+#REF!+#REF!+#REF!+#REF!+#REF!+#REF!+#REF!+#REF!+#REF!+#REF!+H46</f>
        <v>#REF!</v>
      </c>
      <c r="AN46" s="28"/>
      <c r="AO46" s="31" t="e">
        <f t="shared" si="4"/>
        <v>#REF!</v>
      </c>
      <c r="AP46" s="28" t="e">
        <f t="shared" si="5"/>
        <v>#REF!</v>
      </c>
      <c r="AQ46" s="28" t="e">
        <f t="shared" si="6"/>
        <v>#REF!</v>
      </c>
      <c r="AR46" s="28"/>
      <c r="AS46" s="28"/>
      <c r="AT46" s="28"/>
      <c r="AU46" s="8"/>
      <c r="AV46" s="32"/>
      <c r="AW46" s="42"/>
      <c r="AX46" s="42"/>
      <c r="AZ46" s="34"/>
    </row>
    <row r="47" spans="2:52">
      <c r="B47" s="67"/>
      <c r="C47" s="73"/>
      <c r="D47" s="73"/>
      <c r="E47" s="67"/>
      <c r="F47" s="73"/>
      <c r="G47" s="69"/>
      <c r="H47" s="67"/>
      <c r="I47" s="73"/>
      <c r="J47" s="70" t="s">
        <v>29</v>
      </c>
      <c r="K47" s="74"/>
      <c r="L47" s="73"/>
      <c r="M47" s="71"/>
      <c r="N47" s="67"/>
      <c r="O47" s="73"/>
      <c r="P47" s="125"/>
      <c r="Q47" s="67"/>
      <c r="R47" s="112"/>
      <c r="S47" s="28"/>
      <c r="T47" s="74"/>
      <c r="U47" s="67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29" t="e">
        <f>+#REF!+#REF!+#REF!+#REF!+#REF!+#REF!+#REF!+#REF!+#REF!+#REF!+#REF!+B47</f>
        <v>#REF!</v>
      </c>
      <c r="AL47" s="30" t="e">
        <f>+#REF!+#REF!+#REF!+#REF!+#REF!+#REF!+#REF!+#REF!+#REF!+#REF!+#REF!+E47</f>
        <v>#REF!</v>
      </c>
      <c r="AM47" s="28" t="e">
        <f>+#REF!+#REF!+#REF!+#REF!+#REF!+#REF!+#REF!+#REF!+#REF!+#REF!+#REF!+H47</f>
        <v>#REF!</v>
      </c>
      <c r="AN47" s="28"/>
      <c r="AO47" s="31" t="e">
        <f t="shared" si="4"/>
        <v>#REF!</v>
      </c>
      <c r="AP47" s="28" t="e">
        <f t="shared" si="5"/>
        <v>#REF!</v>
      </c>
      <c r="AQ47" s="28" t="e">
        <f t="shared" si="6"/>
        <v>#REF!</v>
      </c>
      <c r="AR47" s="28"/>
      <c r="AS47" s="28"/>
      <c r="AT47" s="28"/>
      <c r="AU47" s="8"/>
      <c r="AV47" s="32"/>
      <c r="AZ47" s="34"/>
    </row>
    <row r="48" spans="2:52">
      <c r="B48" s="67">
        <v>740480</v>
      </c>
      <c r="C48" s="69">
        <f t="shared" ref="C48:C51" si="44">IF($B$6=0,0,B48/$B$6)</f>
        <v>6.0192899024647918E-3</v>
      </c>
      <c r="D48" s="69">
        <f t="shared" ref="D48:D49" si="45">IF(B48=0,0,H48/B48-1)</f>
        <v>0.6305990708729472</v>
      </c>
      <c r="E48" s="67">
        <v>941667</v>
      </c>
      <c r="F48" s="69">
        <f>IF($E$6=0,0,E48/$E$6)</f>
        <v>7.2739058065630652E-3</v>
      </c>
      <c r="G48" s="69">
        <f t="shared" ref="G48:G49" si="46">+IF(E48=0,0,H48/E48-1)</f>
        <v>0.28222184700111619</v>
      </c>
      <c r="H48" s="67">
        <v>1207426</v>
      </c>
      <c r="I48" s="69">
        <f>IF($H$6=0,0,H48/$H$6)</f>
        <v>7.77124481217504E-3</v>
      </c>
      <c r="J48" s="75" t="s">
        <v>12</v>
      </c>
      <c r="K48" s="74">
        <f t="shared" ref="K48:K49" si="47">+H48+T48</f>
        <v>1207426</v>
      </c>
      <c r="L48" s="69">
        <f>IF($K$6=0,0,K48/$K$6)</f>
        <v>7.77124481217504E-3</v>
      </c>
      <c r="M48" s="71">
        <f t="shared" ref="M48:M49" si="48">+IF(N48=0,0,K48/N48-1)</f>
        <v>0.28222184700111619</v>
      </c>
      <c r="N48" s="67">
        <f t="shared" ref="N48:N49" si="49">+E48+U48</f>
        <v>941667</v>
      </c>
      <c r="O48" s="69">
        <f t="shared" ref="O48:O49" si="50">IF($N$6=0,0,N48/$N$6)</f>
        <v>7.2739058065630652E-3</v>
      </c>
      <c r="P48" s="125">
        <f t="shared" ref="P48:P49" si="51">IF(Q48=0,0,K48/Q48-1)</f>
        <v>0.6305990708729472</v>
      </c>
      <c r="Q48" s="67">
        <v>740480</v>
      </c>
      <c r="R48" s="113">
        <v>6.0192899024647918E-3</v>
      </c>
      <c r="S48" s="28"/>
      <c r="T48" s="74"/>
      <c r="U48" s="67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29" t="e">
        <f>+#REF!+#REF!+#REF!+#REF!+#REF!+#REF!+#REF!+#REF!+#REF!+#REF!+#REF!+B48</f>
        <v>#REF!</v>
      </c>
      <c r="AL48" s="30" t="e">
        <f>+#REF!+#REF!+#REF!+#REF!+#REF!+#REF!+#REF!+#REF!+#REF!+#REF!+#REF!+E48</f>
        <v>#REF!</v>
      </c>
      <c r="AM48" s="28" t="e">
        <f>+#REF!+#REF!+#REF!+#REF!+#REF!+#REF!+#REF!+#REF!+#REF!+#REF!+#REF!+H48</f>
        <v>#REF!</v>
      </c>
      <c r="AN48" s="28"/>
      <c r="AO48" s="31" t="e">
        <f t="shared" si="4"/>
        <v>#REF!</v>
      </c>
      <c r="AP48" s="28" t="e">
        <f t="shared" si="5"/>
        <v>#REF!</v>
      </c>
      <c r="AQ48" s="28" t="e">
        <f t="shared" si="6"/>
        <v>#REF!</v>
      </c>
      <c r="AR48" s="28"/>
      <c r="AS48" s="28"/>
      <c r="AT48" s="28"/>
      <c r="AU48" s="8"/>
      <c r="AV48" s="32"/>
      <c r="AW48" s="38"/>
      <c r="AX48" s="38"/>
      <c r="AZ48" s="34"/>
    </row>
    <row r="49" spans="2:52">
      <c r="B49" s="67">
        <v>6584052</v>
      </c>
      <c r="C49" s="69">
        <f t="shared" si="44"/>
        <v>5.352111835688083E-2</v>
      </c>
      <c r="D49" s="69">
        <f t="shared" si="45"/>
        <v>0.22727918916800771</v>
      </c>
      <c r="E49" s="67">
        <v>6760058</v>
      </c>
      <c r="F49" s="69">
        <f>IF($E$6=0,0,E49/$E$6)</f>
        <v>5.2218061309255923E-2</v>
      </c>
      <c r="G49" s="69">
        <f t="shared" si="46"/>
        <v>0.19532554306486727</v>
      </c>
      <c r="H49" s="67">
        <v>8080470</v>
      </c>
      <c r="I49" s="69">
        <f>IF($H$6=0,0,H49/$H$6)</f>
        <v>5.2007585199785364E-2</v>
      </c>
      <c r="J49" s="75" t="s">
        <v>13</v>
      </c>
      <c r="K49" s="74">
        <f t="shared" si="47"/>
        <v>8080470</v>
      </c>
      <c r="L49" s="69">
        <f>IF($K$6=0,0,K49/$K$6)</f>
        <v>5.2007585199785364E-2</v>
      </c>
      <c r="M49" s="71">
        <f t="shared" si="48"/>
        <v>0.19532554306486727</v>
      </c>
      <c r="N49" s="67">
        <f t="shared" si="49"/>
        <v>6760058</v>
      </c>
      <c r="O49" s="69">
        <f t="shared" si="50"/>
        <v>5.2218061309255923E-2</v>
      </c>
      <c r="P49" s="125">
        <f t="shared" si="51"/>
        <v>0.22727918916800771</v>
      </c>
      <c r="Q49" s="67">
        <v>6584052</v>
      </c>
      <c r="R49" s="113">
        <v>5.352111835688083E-2</v>
      </c>
      <c r="S49" s="28"/>
      <c r="T49" s="74"/>
      <c r="U49" s="67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29" t="e">
        <f>+#REF!+#REF!+#REF!+#REF!+#REF!+#REF!+#REF!+#REF!+#REF!+#REF!+#REF!+B49</f>
        <v>#REF!</v>
      </c>
      <c r="AL49" s="30" t="e">
        <f>+#REF!+#REF!+#REF!+#REF!+#REF!+#REF!+#REF!+#REF!+#REF!+#REF!+#REF!+E49</f>
        <v>#REF!</v>
      </c>
      <c r="AM49" s="28" t="e">
        <f>+#REF!+#REF!+#REF!+#REF!+#REF!+#REF!+#REF!+#REF!+#REF!+#REF!+#REF!+H49</f>
        <v>#REF!</v>
      </c>
      <c r="AN49" s="28"/>
      <c r="AO49" s="31" t="e">
        <f t="shared" si="4"/>
        <v>#REF!</v>
      </c>
      <c r="AP49" s="28" t="e">
        <f t="shared" si="5"/>
        <v>#REF!</v>
      </c>
      <c r="AQ49" s="28" t="e">
        <f t="shared" si="6"/>
        <v>#REF!</v>
      </c>
      <c r="AR49" s="28"/>
      <c r="AS49" s="28"/>
      <c r="AT49" s="28"/>
      <c r="AU49" s="8"/>
      <c r="AV49" s="32"/>
      <c r="AW49" s="39"/>
      <c r="AX49" s="39"/>
      <c r="AZ49" s="46"/>
    </row>
    <row r="50" spans="2:52">
      <c r="B50" s="67"/>
      <c r="C50" s="69">
        <f t="shared" si="44"/>
        <v>0</v>
      </c>
      <c r="D50" s="69"/>
      <c r="E50" s="67"/>
      <c r="F50" s="69"/>
      <c r="G50" s="69"/>
      <c r="H50" s="67"/>
      <c r="I50" s="69"/>
      <c r="J50" s="75" t="s">
        <v>70</v>
      </c>
      <c r="K50" s="74"/>
      <c r="L50" s="69"/>
      <c r="M50" s="71"/>
      <c r="N50" s="67"/>
      <c r="O50" s="69"/>
      <c r="P50" s="72"/>
      <c r="Q50" s="67"/>
      <c r="R50" s="113"/>
      <c r="S50" s="28"/>
      <c r="T50" s="74"/>
      <c r="U50" s="67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29"/>
      <c r="AL50" s="30"/>
      <c r="AM50" s="28"/>
      <c r="AN50" s="28"/>
      <c r="AO50" s="31"/>
      <c r="AP50" s="28"/>
      <c r="AQ50" s="28"/>
      <c r="AR50" s="28"/>
      <c r="AS50" s="28"/>
      <c r="AT50" s="28"/>
      <c r="AU50" s="8"/>
      <c r="AV50" s="32"/>
      <c r="AW50" s="39"/>
      <c r="AX50" s="39"/>
      <c r="AZ50" s="46"/>
    </row>
    <row r="51" spans="2:52">
      <c r="B51" s="67">
        <f>+B48+B49</f>
        <v>7324532</v>
      </c>
      <c r="C51" s="69">
        <f t="shared" si="44"/>
        <v>5.9540408259345617E-2</v>
      </c>
      <c r="D51" s="69">
        <f t="shared" ref="D51" si="52">IF(B51=0,0,H51/B51-1)</f>
        <v>0.2680531670828934</v>
      </c>
      <c r="E51" s="67">
        <f>SUM(E48:E49)</f>
        <v>7701725</v>
      </c>
      <c r="F51" s="69">
        <f>IF($E$6=0,0,E51/$E$6)</f>
        <v>5.9491967115818993E-2</v>
      </c>
      <c r="G51" s="69">
        <f t="shared" ref="G51" si="53">+IF(E51=0,0,H51/E51-1)</f>
        <v>0.20595009559546718</v>
      </c>
      <c r="H51" s="67">
        <f>+H48+H49</f>
        <v>9287896</v>
      </c>
      <c r="I51" s="69">
        <f>IF($H$6=0,0,H51/$H$6)</f>
        <v>5.9778830011960403E-2</v>
      </c>
      <c r="J51" s="70" t="s">
        <v>30</v>
      </c>
      <c r="K51" s="74">
        <f>SUM(K48:K49)</f>
        <v>9287896</v>
      </c>
      <c r="L51" s="69">
        <f>IF($K$6=0,0,K51/$K$6)</f>
        <v>5.9778830011960403E-2</v>
      </c>
      <c r="M51" s="71">
        <f>+IF(N51=0,0,K51/N51-1)</f>
        <v>0.20595009559546718</v>
      </c>
      <c r="N51" s="67">
        <f>SUM(N48:N49)</f>
        <v>7701725</v>
      </c>
      <c r="O51" s="69">
        <f>IF($N$6=0,0,N51/$N$6)</f>
        <v>5.9491967115818993E-2</v>
      </c>
      <c r="P51" s="72">
        <f t="shared" ref="P51" si="54">IF(Q51=0,0,K51/Q51-1)</f>
        <v>0.2680531670828934</v>
      </c>
      <c r="Q51" s="67">
        <v>7324532</v>
      </c>
      <c r="R51" s="113">
        <v>5.9540408259345617E-2</v>
      </c>
      <c r="S51" s="28"/>
      <c r="T51" s="74"/>
      <c r="U51" s="67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29" t="e">
        <f>+#REF!+#REF!+#REF!+#REF!+#REF!+#REF!+#REF!+#REF!+#REF!+#REF!+#REF!+B51</f>
        <v>#REF!</v>
      </c>
      <c r="AL51" s="30" t="e">
        <f>+#REF!+#REF!+#REF!+#REF!+#REF!+#REF!+#REF!+#REF!+#REF!+#REF!+#REF!+E51</f>
        <v>#REF!</v>
      </c>
      <c r="AM51" s="28" t="e">
        <f>+#REF!+#REF!+#REF!+#REF!+#REF!+#REF!+#REF!+#REF!+#REF!+#REF!+#REF!+H51</f>
        <v>#REF!</v>
      </c>
      <c r="AN51" s="28"/>
      <c r="AO51" s="31" t="e">
        <f t="shared" ref="AO51:AO73" si="55">+AK51-Q51</f>
        <v>#REF!</v>
      </c>
      <c r="AP51" s="28" t="e">
        <f t="shared" ref="AP51:AP73" si="56">+AL51-N51</f>
        <v>#REF!</v>
      </c>
      <c r="AQ51" s="28" t="e">
        <f t="shared" ref="AQ51:AQ73" si="57">+AM51-K51</f>
        <v>#REF!</v>
      </c>
      <c r="AR51" s="28"/>
      <c r="AS51" s="28"/>
      <c r="AT51" s="28"/>
      <c r="AU51" s="8"/>
      <c r="AV51" s="32"/>
      <c r="AW51" s="39"/>
      <c r="AX51" s="39"/>
    </row>
    <row r="52" spans="2:52">
      <c r="B52" s="67"/>
      <c r="C52" s="73"/>
      <c r="D52" s="69"/>
      <c r="E52" s="67"/>
      <c r="F52" s="73"/>
      <c r="G52" s="69"/>
      <c r="H52" s="67"/>
      <c r="I52" s="73"/>
      <c r="J52" s="83"/>
      <c r="K52" s="74"/>
      <c r="L52" s="73"/>
      <c r="M52" s="71"/>
      <c r="N52" s="67"/>
      <c r="O52" s="73"/>
      <c r="P52" s="72"/>
      <c r="Q52" s="67"/>
      <c r="R52" s="112"/>
      <c r="S52" s="28"/>
      <c r="T52" s="74"/>
      <c r="U52" s="67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29" t="e">
        <f>+#REF!+#REF!+#REF!+#REF!+#REF!+#REF!+#REF!+#REF!+#REF!+#REF!+#REF!+B52</f>
        <v>#REF!</v>
      </c>
      <c r="AL52" s="30" t="e">
        <f>+#REF!+#REF!+#REF!+#REF!+#REF!+#REF!+#REF!+#REF!+#REF!+#REF!+#REF!+E52</f>
        <v>#REF!</v>
      </c>
      <c r="AM52" s="28" t="e">
        <f>+#REF!+#REF!+#REF!+#REF!+#REF!+#REF!+#REF!+#REF!+#REF!+#REF!+#REF!+H52</f>
        <v>#REF!</v>
      </c>
      <c r="AN52" s="28"/>
      <c r="AO52" s="31" t="e">
        <f t="shared" si="55"/>
        <v>#REF!</v>
      </c>
      <c r="AP52" s="28" t="e">
        <f t="shared" si="56"/>
        <v>#REF!</v>
      </c>
      <c r="AQ52" s="28" t="e">
        <f t="shared" si="57"/>
        <v>#REF!</v>
      </c>
      <c r="AR52" s="28"/>
      <c r="AS52" s="28"/>
      <c r="AT52" s="28"/>
      <c r="AU52" s="8"/>
      <c r="AV52" s="32"/>
      <c r="AW52" s="42"/>
      <c r="AX52" s="42"/>
      <c r="AZ52" s="46"/>
    </row>
    <row r="53" spans="2:52">
      <c r="B53" s="67"/>
      <c r="C53" s="73"/>
      <c r="D53" s="69"/>
      <c r="E53" s="67"/>
      <c r="F53" s="69"/>
      <c r="G53" s="69"/>
      <c r="H53" s="67"/>
      <c r="I53" s="73"/>
      <c r="J53" s="70" t="s">
        <v>31</v>
      </c>
      <c r="K53" s="74"/>
      <c r="L53" s="73"/>
      <c r="M53" s="71"/>
      <c r="N53" s="67"/>
      <c r="O53" s="73"/>
      <c r="P53" s="72"/>
      <c r="Q53" s="67"/>
      <c r="R53" s="112"/>
      <c r="S53" s="28"/>
      <c r="T53" s="74"/>
      <c r="U53" s="67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29" t="e">
        <f>+#REF!+#REF!+#REF!+#REF!+#REF!+#REF!+#REF!+#REF!+#REF!+#REF!+#REF!+B53</f>
        <v>#REF!</v>
      </c>
      <c r="AL53" s="30" t="e">
        <f>+#REF!+#REF!+#REF!+#REF!+#REF!+#REF!+#REF!+#REF!+#REF!+#REF!+#REF!+E53</f>
        <v>#REF!</v>
      </c>
      <c r="AM53" s="28" t="e">
        <f>+#REF!+#REF!+#REF!+#REF!+#REF!+#REF!+#REF!+#REF!+#REF!+#REF!+#REF!+H53</f>
        <v>#REF!</v>
      </c>
      <c r="AN53" s="28"/>
      <c r="AO53" s="31" t="e">
        <f t="shared" si="55"/>
        <v>#REF!</v>
      </c>
      <c r="AP53" s="28" t="e">
        <f t="shared" si="56"/>
        <v>#REF!</v>
      </c>
      <c r="AQ53" s="28" t="e">
        <f t="shared" si="57"/>
        <v>#REF!</v>
      </c>
      <c r="AR53" s="28"/>
      <c r="AS53" s="28"/>
      <c r="AT53" s="28"/>
      <c r="AU53" s="8"/>
      <c r="AV53" s="32"/>
    </row>
    <row r="54" spans="2:52">
      <c r="B54" s="67">
        <v>0</v>
      </c>
      <c r="C54" s="69">
        <f>IF($B$6=0,0,B54/$B$6)</f>
        <v>0</v>
      </c>
      <c r="D54" s="69">
        <f t="shared" ref="D54:D57" si="58">IF(B54=0,0,H54/B54-1)</f>
        <v>0</v>
      </c>
      <c r="E54" s="67">
        <v>0</v>
      </c>
      <c r="F54" s="69">
        <f>IF($E$6=0,0,E54/$E$6)</f>
        <v>0</v>
      </c>
      <c r="G54" s="69">
        <f t="shared" ref="G54:G57" si="59">+IF(E54=0,0,H54/E54-1)</f>
        <v>0</v>
      </c>
      <c r="H54" s="67">
        <v>0</v>
      </c>
      <c r="I54" s="69">
        <f t="shared" ref="I54:I59" si="60">IF($H$6=0,0,H54/$H$6)</f>
        <v>0</v>
      </c>
      <c r="J54" s="75" t="s">
        <v>12</v>
      </c>
      <c r="K54" s="74">
        <f t="shared" ref="K54:K56" si="61">+H54+T54</f>
        <v>0</v>
      </c>
      <c r="L54" s="69">
        <f t="shared" ref="L54:L57" si="62">IF($K$6=0,0,K54/$K$6)</f>
        <v>0</v>
      </c>
      <c r="M54" s="71">
        <f t="shared" ref="M54:M59" si="63">+IF(N54=0,0,K54/N54-1)</f>
        <v>0</v>
      </c>
      <c r="N54" s="67">
        <f t="shared" ref="N54:N56" si="64">+E54+U54</f>
        <v>0</v>
      </c>
      <c r="O54" s="69">
        <f t="shared" ref="O54:O57" si="65">IF($N$6=0,0,N54/$N$6)</f>
        <v>0</v>
      </c>
      <c r="P54" s="125">
        <f t="shared" ref="P54:P57" si="66">IF(Q54=0,0,K54/Q54-1)</f>
        <v>0</v>
      </c>
      <c r="Q54" s="67">
        <v>0</v>
      </c>
      <c r="R54" s="113">
        <v>0</v>
      </c>
      <c r="S54" s="28"/>
      <c r="T54" s="74"/>
      <c r="U54" s="67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29" t="e">
        <f>+#REF!+#REF!+#REF!+#REF!+#REF!+#REF!+#REF!+#REF!+#REF!+#REF!+#REF!+B54</f>
        <v>#REF!</v>
      </c>
      <c r="AL54" s="30" t="e">
        <f>+#REF!+#REF!+#REF!+#REF!+#REF!+#REF!+#REF!+#REF!+#REF!+#REF!+#REF!+E54</f>
        <v>#REF!</v>
      </c>
      <c r="AM54" s="28" t="e">
        <f>+#REF!+#REF!+#REF!+#REF!+#REF!+#REF!+#REF!+#REF!+#REF!+#REF!+#REF!+H54</f>
        <v>#REF!</v>
      </c>
      <c r="AN54" s="28"/>
      <c r="AO54" s="31" t="e">
        <f t="shared" si="55"/>
        <v>#REF!</v>
      </c>
      <c r="AP54" s="28" t="e">
        <f t="shared" si="56"/>
        <v>#REF!</v>
      </c>
      <c r="AQ54" s="28" t="e">
        <f t="shared" si="57"/>
        <v>#REF!</v>
      </c>
      <c r="AR54" s="28"/>
      <c r="AS54" s="28"/>
      <c r="AT54" s="28"/>
      <c r="AU54" s="8"/>
      <c r="AV54" s="32"/>
      <c r="AW54" s="38"/>
      <c r="AX54" s="38"/>
      <c r="AZ54" s="46"/>
    </row>
    <row r="55" spans="2:52">
      <c r="B55" s="67">
        <v>421200</v>
      </c>
      <c r="C55" s="69">
        <f>IF($B$6=0,0,B55/$B$6)</f>
        <v>3.423893834969439E-3</v>
      </c>
      <c r="D55" s="69">
        <f t="shared" si="58"/>
        <v>2.0151092117758784</v>
      </c>
      <c r="E55" s="67">
        <v>800000</v>
      </c>
      <c r="F55" s="69">
        <f>IF($E$6=0,0,E55/$E$6)</f>
        <v>6.1795992057175749E-3</v>
      </c>
      <c r="G55" s="69">
        <f t="shared" si="59"/>
        <v>0.58745500000000006</v>
      </c>
      <c r="H55" s="67">
        <f>2049964-780000</f>
        <v>1269964</v>
      </c>
      <c r="I55" s="69">
        <f t="shared" si="60"/>
        <v>8.1737523845345911E-3</v>
      </c>
      <c r="J55" s="75" t="s">
        <v>13</v>
      </c>
      <c r="K55" s="74">
        <f t="shared" si="61"/>
        <v>1269964</v>
      </c>
      <c r="L55" s="69">
        <f t="shared" si="62"/>
        <v>8.1737523845345911E-3</v>
      </c>
      <c r="M55" s="71">
        <f t="shared" si="63"/>
        <v>0.58745500000000006</v>
      </c>
      <c r="N55" s="67">
        <f t="shared" si="64"/>
        <v>800000</v>
      </c>
      <c r="O55" s="69">
        <f t="shared" si="65"/>
        <v>6.1795992057175749E-3</v>
      </c>
      <c r="P55" s="125">
        <f t="shared" si="66"/>
        <v>2.0151092117758784</v>
      </c>
      <c r="Q55" s="67">
        <v>421200</v>
      </c>
      <c r="R55" s="113">
        <v>3.423893834969439E-3</v>
      </c>
      <c r="S55" s="28"/>
      <c r="T55" s="74"/>
      <c r="U55" s="67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29" t="e">
        <f>+#REF!+#REF!+#REF!+#REF!+#REF!+#REF!+#REF!+#REF!+#REF!+#REF!+#REF!+B55</f>
        <v>#REF!</v>
      </c>
      <c r="AL55" s="30" t="e">
        <f>+#REF!+#REF!+#REF!+#REF!+#REF!+#REF!+#REF!+#REF!+#REF!+#REF!+#REF!+E55</f>
        <v>#REF!</v>
      </c>
      <c r="AM55" s="28" t="e">
        <f>+#REF!+#REF!+#REF!+#REF!+#REF!+#REF!+#REF!+#REF!+#REF!+#REF!+#REF!+H55</f>
        <v>#REF!</v>
      </c>
      <c r="AN55" s="28"/>
      <c r="AO55" s="31" t="e">
        <f t="shared" si="55"/>
        <v>#REF!</v>
      </c>
      <c r="AP55" s="28" t="e">
        <f t="shared" si="56"/>
        <v>#REF!</v>
      </c>
      <c r="AQ55" s="28" t="e">
        <f t="shared" si="57"/>
        <v>#REF!</v>
      </c>
      <c r="AR55" s="28"/>
      <c r="AS55" s="28"/>
      <c r="AT55" s="28"/>
      <c r="AU55" s="8"/>
      <c r="AV55" s="32"/>
      <c r="AW55" s="39"/>
      <c r="AX55" s="39"/>
    </row>
    <row r="56" spans="2:52">
      <c r="B56" s="67">
        <v>12919349</v>
      </c>
      <c r="C56" s="69">
        <f>IF($B$6=0,0,B56/$B$6)</f>
        <v>0.10502013151215239</v>
      </c>
      <c r="D56" s="69">
        <f t="shared" si="58"/>
        <v>0.24197906566344796</v>
      </c>
      <c r="E56" s="67">
        <v>13000000</v>
      </c>
      <c r="F56" s="69">
        <f>IF($E$6=0,0,E56/$E$6)</f>
        <v>0.1004184870929106</v>
      </c>
      <c r="G56" s="69">
        <f t="shared" si="59"/>
        <v>0.23427392307692307</v>
      </c>
      <c r="H56" s="67">
        <f>15265561+780000</f>
        <v>16045561</v>
      </c>
      <c r="I56" s="69">
        <f t="shared" si="60"/>
        <v>0.10327256716327804</v>
      </c>
      <c r="J56" s="75" t="s">
        <v>32</v>
      </c>
      <c r="K56" s="74">
        <f t="shared" si="61"/>
        <v>16045561</v>
      </c>
      <c r="L56" s="69">
        <f t="shared" si="62"/>
        <v>0.10327256716327804</v>
      </c>
      <c r="M56" s="71">
        <f t="shared" si="63"/>
        <v>0.23427392307692307</v>
      </c>
      <c r="N56" s="67">
        <f t="shared" si="64"/>
        <v>13000000</v>
      </c>
      <c r="O56" s="69">
        <f t="shared" si="65"/>
        <v>0.1004184870929106</v>
      </c>
      <c r="P56" s="125">
        <f t="shared" si="66"/>
        <v>0.24197906566344796</v>
      </c>
      <c r="Q56" s="67">
        <v>12919349</v>
      </c>
      <c r="R56" s="113">
        <v>0.10502013151215239</v>
      </c>
      <c r="S56" s="28"/>
      <c r="T56" s="74"/>
      <c r="U56" s="67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29" t="e">
        <f>+#REF!+#REF!+#REF!+#REF!+#REF!+#REF!+#REF!+#REF!+#REF!+#REF!+#REF!+B56</f>
        <v>#REF!</v>
      </c>
      <c r="AL56" s="30" t="e">
        <f>+#REF!+#REF!+#REF!+#REF!+#REF!+#REF!+#REF!+#REF!+#REF!+#REF!+#REF!+E56</f>
        <v>#REF!</v>
      </c>
      <c r="AM56" s="28" t="e">
        <f>+#REF!+#REF!+#REF!+#REF!+#REF!+#REF!+#REF!+#REF!+#REF!+#REF!+#REF!+H56</f>
        <v>#REF!</v>
      </c>
      <c r="AN56" s="28"/>
      <c r="AO56" s="31" t="e">
        <f t="shared" si="55"/>
        <v>#REF!</v>
      </c>
      <c r="AP56" s="28" t="e">
        <f t="shared" si="56"/>
        <v>#REF!</v>
      </c>
      <c r="AQ56" s="28" t="e">
        <f t="shared" si="57"/>
        <v>#REF!</v>
      </c>
      <c r="AR56" s="28"/>
      <c r="AS56" s="28"/>
      <c r="AT56" s="28"/>
      <c r="AU56" s="8"/>
      <c r="AV56" s="32"/>
      <c r="AW56" s="39"/>
      <c r="AX56" s="39"/>
      <c r="AZ56" s="43"/>
    </row>
    <row r="57" spans="2:52">
      <c r="B57" s="67">
        <f>SUM(B54:B56)</f>
        <v>13340549</v>
      </c>
      <c r="C57" s="69">
        <f>IF($B$6=0,0,B57/$B$6)</f>
        <v>0.10844402534712183</v>
      </c>
      <c r="D57" s="69">
        <f t="shared" si="58"/>
        <v>0.29796195044146989</v>
      </c>
      <c r="E57" s="67">
        <f>SUM(E54:E56)</f>
        <v>13800000</v>
      </c>
      <c r="F57" s="69">
        <f>IF($E$6=0,0,E57/$E$6)</f>
        <v>0.10659808629862817</v>
      </c>
      <c r="G57" s="69">
        <f t="shared" si="59"/>
        <v>0.25474818840579716</v>
      </c>
      <c r="H57" s="67">
        <f>SUM(H54:H56)</f>
        <v>17315525</v>
      </c>
      <c r="I57" s="69">
        <f t="shared" si="60"/>
        <v>0.11144631954781263</v>
      </c>
      <c r="J57" s="70" t="s">
        <v>33</v>
      </c>
      <c r="K57" s="74">
        <f>SUM(K54:K56)</f>
        <v>17315525</v>
      </c>
      <c r="L57" s="69">
        <f t="shared" si="62"/>
        <v>0.11144631954781263</v>
      </c>
      <c r="M57" s="71">
        <f t="shared" si="63"/>
        <v>0.25474818840579716</v>
      </c>
      <c r="N57" s="67">
        <f>SUM(N54:N56)</f>
        <v>13800000</v>
      </c>
      <c r="O57" s="69">
        <f t="shared" si="65"/>
        <v>0.10659808629862817</v>
      </c>
      <c r="P57" s="125">
        <f t="shared" si="66"/>
        <v>0.29796195044146989</v>
      </c>
      <c r="Q57" s="67">
        <v>13340549</v>
      </c>
      <c r="R57" s="113">
        <v>0.10844402534712183</v>
      </c>
      <c r="S57" s="28"/>
      <c r="T57" s="74"/>
      <c r="U57" s="67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29" t="e">
        <f>+#REF!+#REF!+#REF!+#REF!+#REF!+#REF!+#REF!+#REF!+#REF!+#REF!+#REF!+B57</f>
        <v>#REF!</v>
      </c>
      <c r="AL57" s="30" t="e">
        <f>+#REF!+#REF!+#REF!+#REF!+#REF!+#REF!+#REF!+#REF!+#REF!+#REF!+#REF!+E57</f>
        <v>#REF!</v>
      </c>
      <c r="AM57" s="28" t="e">
        <f>+#REF!+#REF!+#REF!+#REF!+#REF!+#REF!+#REF!+#REF!+#REF!+#REF!+#REF!+H57</f>
        <v>#REF!</v>
      </c>
      <c r="AN57" s="28"/>
      <c r="AO57" s="31" t="e">
        <f t="shared" si="55"/>
        <v>#REF!</v>
      </c>
      <c r="AP57" s="28" t="e">
        <f t="shared" si="56"/>
        <v>#REF!</v>
      </c>
      <c r="AQ57" s="28" t="e">
        <f t="shared" si="57"/>
        <v>#REF!</v>
      </c>
      <c r="AR57" s="28"/>
      <c r="AS57" s="28"/>
      <c r="AT57" s="28"/>
      <c r="AU57" s="8"/>
      <c r="AV57" s="32"/>
      <c r="AW57" s="39"/>
      <c r="AX57" s="39"/>
      <c r="AZ57" s="34"/>
    </row>
    <row r="58" spans="2:52">
      <c r="B58" s="67"/>
      <c r="C58" s="73"/>
      <c r="D58" s="69"/>
      <c r="E58" s="67"/>
      <c r="F58" s="73"/>
      <c r="G58" s="69"/>
      <c r="H58" s="67"/>
      <c r="I58" s="73"/>
      <c r="J58" s="83"/>
      <c r="K58" s="74"/>
      <c r="L58" s="73"/>
      <c r="M58" s="71"/>
      <c r="N58" s="67"/>
      <c r="O58" s="73"/>
      <c r="P58" s="125"/>
      <c r="Q58" s="67"/>
      <c r="R58" s="112"/>
      <c r="S58" s="28"/>
      <c r="T58" s="74"/>
      <c r="U58" s="67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29" t="e">
        <f>+#REF!+#REF!+#REF!+#REF!+#REF!+#REF!+#REF!+#REF!+#REF!+#REF!+#REF!+B58</f>
        <v>#REF!</v>
      </c>
      <c r="AL58" s="30" t="e">
        <f>+#REF!+#REF!+#REF!+#REF!+#REF!+#REF!+#REF!+#REF!+#REF!+#REF!+#REF!+E58</f>
        <v>#REF!</v>
      </c>
      <c r="AM58" s="28" t="e">
        <f>+#REF!+#REF!+#REF!+#REF!+#REF!+#REF!+#REF!+#REF!+#REF!+#REF!+#REF!+H58</f>
        <v>#REF!</v>
      </c>
      <c r="AN58" s="28"/>
      <c r="AO58" s="31" t="e">
        <f t="shared" si="55"/>
        <v>#REF!</v>
      </c>
      <c r="AP58" s="28" t="e">
        <f t="shared" si="56"/>
        <v>#REF!</v>
      </c>
      <c r="AQ58" s="28" t="e">
        <f t="shared" si="57"/>
        <v>#REF!</v>
      </c>
      <c r="AR58" s="28"/>
      <c r="AS58" s="28"/>
      <c r="AT58" s="28"/>
      <c r="AU58" s="8"/>
      <c r="AV58" s="32"/>
      <c r="AZ58" s="34"/>
    </row>
    <row r="59" spans="2:52">
      <c r="B59" s="67">
        <v>0</v>
      </c>
      <c r="C59" s="69">
        <f>IF($B$6=0,0,B59/$B$6)</f>
        <v>0</v>
      </c>
      <c r="D59" s="69">
        <v>0</v>
      </c>
      <c r="E59" s="67">
        <v>0</v>
      </c>
      <c r="F59" s="69">
        <f>IF($E$6=0,0,E59/$E$6)</f>
        <v>0</v>
      </c>
      <c r="G59" s="69"/>
      <c r="H59" s="67">
        <v>0</v>
      </c>
      <c r="I59" s="69">
        <f t="shared" si="60"/>
        <v>0</v>
      </c>
      <c r="J59" s="70" t="s">
        <v>34</v>
      </c>
      <c r="K59" s="74">
        <f t="shared" ref="K59" si="67">+H59+T59</f>
        <v>0</v>
      </c>
      <c r="L59" s="69">
        <f>IF($K$6=0,0,K59/$K$6)</f>
        <v>0</v>
      </c>
      <c r="M59" s="71">
        <f t="shared" si="63"/>
        <v>0</v>
      </c>
      <c r="N59" s="67">
        <v>0</v>
      </c>
      <c r="O59" s="69">
        <f>IF($N$6=0,0,N59/$N$6)</f>
        <v>0</v>
      </c>
      <c r="P59" s="125"/>
      <c r="Q59" s="67">
        <v>0</v>
      </c>
      <c r="R59" s="113">
        <v>0</v>
      </c>
      <c r="S59" s="28"/>
      <c r="T59" s="74"/>
      <c r="U59" s="67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29" t="e">
        <f>+#REF!+#REF!+#REF!+#REF!+#REF!+#REF!+#REF!+#REF!+#REF!+#REF!+#REF!+B59</f>
        <v>#REF!</v>
      </c>
      <c r="AL59" s="30" t="e">
        <f>+#REF!+#REF!+#REF!+#REF!+#REF!+#REF!+#REF!+#REF!+#REF!+#REF!+#REF!+E59</f>
        <v>#REF!</v>
      </c>
      <c r="AM59" s="28" t="e">
        <f>+#REF!+#REF!+#REF!+#REF!+#REF!+#REF!+#REF!+#REF!+#REF!+#REF!+#REF!+H59</f>
        <v>#REF!</v>
      </c>
      <c r="AN59" s="28"/>
      <c r="AO59" s="31" t="e">
        <f t="shared" si="55"/>
        <v>#REF!</v>
      </c>
      <c r="AP59" s="28" t="e">
        <f t="shared" si="56"/>
        <v>#REF!</v>
      </c>
      <c r="AQ59" s="28" t="e">
        <f t="shared" si="57"/>
        <v>#REF!</v>
      </c>
      <c r="AR59" s="28"/>
      <c r="AS59" s="28"/>
      <c r="AT59" s="28"/>
      <c r="AU59" s="8"/>
      <c r="AV59" s="32"/>
      <c r="AW59" s="42"/>
      <c r="AX59" s="42"/>
      <c r="AZ59" s="46"/>
    </row>
    <row r="60" spans="2:52">
      <c r="B60" s="67"/>
      <c r="C60" s="69"/>
      <c r="D60" s="69"/>
      <c r="E60" s="67"/>
      <c r="F60" s="73"/>
      <c r="G60" s="69"/>
      <c r="H60" s="67"/>
      <c r="I60" s="73"/>
      <c r="J60" s="70"/>
      <c r="K60" s="74"/>
      <c r="L60" s="73"/>
      <c r="M60" s="71"/>
      <c r="N60" s="67"/>
      <c r="O60" s="73"/>
      <c r="P60" s="125"/>
      <c r="Q60" s="67"/>
      <c r="R60" s="112"/>
      <c r="S60" s="28"/>
      <c r="T60" s="74"/>
      <c r="U60" s="67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29" t="e">
        <f>+#REF!+#REF!+#REF!+#REF!+#REF!+#REF!+#REF!+#REF!+#REF!+#REF!+#REF!+B60</f>
        <v>#REF!</v>
      </c>
      <c r="AL60" s="30" t="e">
        <f>+#REF!+#REF!+#REF!+#REF!+#REF!+#REF!+#REF!+#REF!+#REF!+#REF!+#REF!+E60</f>
        <v>#REF!</v>
      </c>
      <c r="AM60" s="28" t="e">
        <f>+#REF!+#REF!+#REF!+#REF!+#REF!+#REF!+#REF!+#REF!+#REF!+#REF!+#REF!+H60</f>
        <v>#REF!</v>
      </c>
      <c r="AN60" s="28"/>
      <c r="AO60" s="31" t="e">
        <f t="shared" si="55"/>
        <v>#REF!</v>
      </c>
      <c r="AP60" s="28" t="e">
        <f t="shared" si="56"/>
        <v>#REF!</v>
      </c>
      <c r="AQ60" s="28" t="e">
        <f t="shared" si="57"/>
        <v>#REF!</v>
      </c>
      <c r="AR60" s="28"/>
      <c r="AS60" s="28"/>
      <c r="AT60" s="28"/>
      <c r="AU60" s="8"/>
      <c r="AV60" s="32"/>
    </row>
    <row r="61" spans="2:52">
      <c r="B61" s="67">
        <f>+B6*3.75%</f>
        <v>4613168.7374999998</v>
      </c>
      <c r="C61" s="69">
        <f>IF($B$6=0,0,B61/$B$6)</f>
        <v>3.7499999999999999E-2</v>
      </c>
      <c r="D61" s="69">
        <f>IF(B61=0,0,H61/B61-1)</f>
        <v>0.26299566665265517</v>
      </c>
      <c r="E61" s="67">
        <f>+E6*3.75%</f>
        <v>4854683.7749999994</v>
      </c>
      <c r="F61" s="69">
        <f>IF($E$6=0,0,E61/$E$6)</f>
        <v>3.7499999999999999E-2</v>
      </c>
      <c r="G61" s="69">
        <f>+IF(E61=0,0,H61/E61-1)</f>
        <v>0.20016305799444178</v>
      </c>
      <c r="H61" s="67">
        <f>+H6*3.75%</f>
        <v>5826412.125</v>
      </c>
      <c r="I61" s="69">
        <f>IF(H61=0,0,H61/(H6-H38))</f>
        <v>3.7638744535234081E-2</v>
      </c>
      <c r="J61" s="70" t="s">
        <v>35</v>
      </c>
      <c r="K61" s="74">
        <f t="shared" ref="K61" si="68">+H61+T61</f>
        <v>5826412.125</v>
      </c>
      <c r="L61" s="69">
        <f>IF($K$6=0,0,K61/$K$6)</f>
        <v>3.7499999999999999E-2</v>
      </c>
      <c r="M61" s="71">
        <f>+IF(N61=0,0,K61/N61-1)</f>
        <v>0.20016305799444178</v>
      </c>
      <c r="N61" s="67">
        <f>+E61+U61</f>
        <v>4854683.7749999994</v>
      </c>
      <c r="O61" s="69">
        <f>IF($N$6=0,0,N61/$N$6)</f>
        <v>3.7499999999999999E-2</v>
      </c>
      <c r="P61" s="125">
        <f t="shared" ref="P61" si="69">IF(Q61=0,0,K61/Q61-1)</f>
        <v>0.26299566665265517</v>
      </c>
      <c r="Q61" s="67">
        <v>4613168.7374999998</v>
      </c>
      <c r="R61" s="113">
        <v>3.7789463418995299E-2</v>
      </c>
      <c r="S61" s="28"/>
      <c r="T61" s="74"/>
      <c r="U61" s="67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29" t="e">
        <f>+#REF!+#REF!+#REF!+#REF!+#REF!+#REF!+#REF!+#REF!+#REF!+#REF!+#REF!+B61</f>
        <v>#REF!</v>
      </c>
      <c r="AL61" s="30" t="e">
        <f>+#REF!+#REF!+#REF!+#REF!+#REF!+#REF!+#REF!+#REF!+#REF!+#REF!+#REF!+E61</f>
        <v>#REF!</v>
      </c>
      <c r="AM61" s="28" t="e">
        <f>+#REF!+#REF!+#REF!+#REF!+#REF!+#REF!+#REF!+#REF!+#REF!+#REF!+#REF!+H61</f>
        <v>#REF!</v>
      </c>
      <c r="AN61" s="28"/>
      <c r="AO61" s="31" t="e">
        <f t="shared" si="55"/>
        <v>#REF!</v>
      </c>
      <c r="AP61" s="28" t="e">
        <f t="shared" si="56"/>
        <v>#REF!</v>
      </c>
      <c r="AQ61" s="28" t="e">
        <f t="shared" si="57"/>
        <v>#REF!</v>
      </c>
      <c r="AR61" s="28"/>
      <c r="AS61" s="28"/>
      <c r="AT61" s="28"/>
      <c r="AU61" s="8"/>
      <c r="AV61" s="32"/>
      <c r="AW61" s="42"/>
      <c r="AX61" s="42"/>
      <c r="AZ61" s="43"/>
    </row>
    <row r="62" spans="2:52">
      <c r="B62" s="67"/>
      <c r="C62" s="73"/>
      <c r="D62" s="73"/>
      <c r="E62" s="67"/>
      <c r="F62" s="73"/>
      <c r="G62" s="69"/>
      <c r="H62" s="67"/>
      <c r="I62" s="73"/>
      <c r="J62" s="70"/>
      <c r="K62" s="74"/>
      <c r="L62" s="73"/>
      <c r="M62" s="71"/>
      <c r="N62" s="67"/>
      <c r="O62" s="73"/>
      <c r="P62" s="72"/>
      <c r="Q62" s="67"/>
      <c r="R62" s="112"/>
      <c r="S62" s="28"/>
      <c r="T62" s="74"/>
      <c r="U62" s="67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29" t="e">
        <f>+#REF!+#REF!+#REF!+#REF!+#REF!+#REF!+#REF!+#REF!+#REF!+#REF!+#REF!+B62</f>
        <v>#REF!</v>
      </c>
      <c r="AL62" s="30" t="e">
        <f>+#REF!+#REF!+#REF!+#REF!+#REF!+#REF!+#REF!+#REF!+#REF!+#REF!+#REF!+E62</f>
        <v>#REF!</v>
      </c>
      <c r="AM62" s="28" t="e">
        <f>+#REF!+#REF!+#REF!+#REF!+#REF!+#REF!+#REF!+#REF!+#REF!+#REF!+#REF!+H62</f>
        <v>#REF!</v>
      </c>
      <c r="AN62" s="28"/>
      <c r="AO62" s="31" t="e">
        <f t="shared" si="55"/>
        <v>#REF!</v>
      </c>
      <c r="AP62" s="28" t="e">
        <f t="shared" si="56"/>
        <v>#REF!</v>
      </c>
      <c r="AQ62" s="28" t="e">
        <f t="shared" si="57"/>
        <v>#REF!</v>
      </c>
      <c r="AR62" s="28"/>
      <c r="AS62" s="28"/>
      <c r="AT62" s="28"/>
      <c r="AU62" s="8"/>
      <c r="AV62" s="32"/>
      <c r="AZ62" s="34"/>
    </row>
    <row r="63" spans="2:52">
      <c r="B63" s="67">
        <f>+B45+B51+B57+B61</f>
        <v>46145168.737499997</v>
      </c>
      <c r="C63" s="69">
        <f>IF(B6=0,0,B63/B6)</f>
        <v>0.37510958868459338</v>
      </c>
      <c r="D63" s="69">
        <f t="shared" ref="D63" si="70">IF(B63=0,0,H63/B63-1)</f>
        <v>0.20268636226481629</v>
      </c>
      <c r="E63" s="67">
        <f>+E45+E51+E57+E61</f>
        <v>47672408.774999999</v>
      </c>
      <c r="F63" s="69">
        <f>IF($E$6=0,0,E63/$E$6)</f>
        <v>0.36824547425079196</v>
      </c>
      <c r="G63" s="69">
        <f t="shared" ref="G63" si="71">+IF(E63=0,0,H63/E63-1)</f>
        <v>0.16415693167373413</v>
      </c>
      <c r="H63" s="67">
        <f>+H45+H51+H57+H61</f>
        <v>55498165.125</v>
      </c>
      <c r="I63" s="69">
        <f>IF($H$6=0,0,H63/$H$6)</f>
        <v>0.35719773121739135</v>
      </c>
      <c r="J63" s="70" t="s">
        <v>36</v>
      </c>
      <c r="K63" s="74">
        <f>+K57+K51+K45+K61+K59</f>
        <v>55498165.125</v>
      </c>
      <c r="L63" s="69">
        <f>IF($K$6=0,0,K63/$K$6)</f>
        <v>0.35719773121739135</v>
      </c>
      <c r="M63" s="71">
        <f>+IF(N63=0,0,K63/N63-1)</f>
        <v>0.16415693167373413</v>
      </c>
      <c r="N63" s="67">
        <f>+N45+N51+N57+N61</f>
        <v>47672408.774999999</v>
      </c>
      <c r="O63" s="69">
        <f>IF($N$6=0,0,N63/$N$6)</f>
        <v>0.36824547425079196</v>
      </c>
      <c r="P63" s="72">
        <f t="shared" ref="P63" si="72">IF(Q63=0,0,K63/Q63-1)</f>
        <v>0.20268636226481629</v>
      </c>
      <c r="Q63" s="67">
        <v>46145168.737499997</v>
      </c>
      <c r="R63" s="113">
        <v>0.37510958868459338</v>
      </c>
      <c r="S63" s="28"/>
      <c r="T63" s="74"/>
      <c r="U63" s="67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29" t="e">
        <f>+#REF!+#REF!+#REF!+#REF!+#REF!+#REF!+#REF!+#REF!+#REF!+#REF!+#REF!+B63</f>
        <v>#REF!</v>
      </c>
      <c r="AL63" s="30" t="e">
        <f>+#REF!+#REF!+#REF!+#REF!+#REF!+#REF!+#REF!+#REF!+#REF!+#REF!+#REF!+E63</f>
        <v>#REF!</v>
      </c>
      <c r="AM63" s="28" t="e">
        <f>+#REF!+#REF!+#REF!+#REF!+#REF!+#REF!+#REF!+#REF!+#REF!+#REF!+#REF!+H63</f>
        <v>#REF!</v>
      </c>
      <c r="AN63" s="28"/>
      <c r="AO63" s="31" t="e">
        <f t="shared" si="55"/>
        <v>#REF!</v>
      </c>
      <c r="AP63" s="28" t="e">
        <f t="shared" si="56"/>
        <v>#REF!</v>
      </c>
      <c r="AQ63" s="28" t="e">
        <f t="shared" si="57"/>
        <v>#REF!</v>
      </c>
      <c r="AR63" s="28"/>
      <c r="AS63" s="28"/>
      <c r="AT63" s="28"/>
      <c r="AU63" s="8"/>
      <c r="AV63" s="32"/>
      <c r="AW63" s="42"/>
      <c r="AX63" s="42"/>
      <c r="AZ63" s="34"/>
    </row>
    <row r="64" spans="2:52">
      <c r="B64" s="67"/>
      <c r="C64" s="73"/>
      <c r="D64" s="69"/>
      <c r="E64" s="67"/>
      <c r="F64" s="73"/>
      <c r="G64" s="69"/>
      <c r="H64" s="67"/>
      <c r="I64" s="73"/>
      <c r="J64" s="70"/>
      <c r="K64" s="74"/>
      <c r="L64" s="73"/>
      <c r="M64" s="71"/>
      <c r="N64" s="67"/>
      <c r="O64" s="73"/>
      <c r="P64" s="72"/>
      <c r="Q64" s="67"/>
      <c r="R64" s="112"/>
      <c r="S64" s="28"/>
      <c r="T64" s="74"/>
      <c r="U64" s="67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29" t="e">
        <f>+#REF!+#REF!+#REF!+#REF!+#REF!+#REF!+#REF!+#REF!+#REF!+#REF!+#REF!+B64</f>
        <v>#REF!</v>
      </c>
      <c r="AL64" s="30" t="e">
        <f>+#REF!+#REF!+#REF!+#REF!+#REF!+#REF!+#REF!+#REF!+#REF!+#REF!+#REF!+E64</f>
        <v>#REF!</v>
      </c>
      <c r="AM64" s="28" t="e">
        <f>+#REF!+#REF!+#REF!+#REF!+#REF!+#REF!+#REF!+#REF!+#REF!+#REF!+#REF!+H64</f>
        <v>#REF!</v>
      </c>
      <c r="AN64" s="28"/>
      <c r="AO64" s="31" t="e">
        <f t="shared" si="55"/>
        <v>#REF!</v>
      </c>
      <c r="AP64" s="28" t="e">
        <f t="shared" si="56"/>
        <v>#REF!</v>
      </c>
      <c r="AQ64" s="28" t="e">
        <f t="shared" si="57"/>
        <v>#REF!</v>
      </c>
      <c r="AR64" s="28"/>
      <c r="AS64" s="28"/>
      <c r="AT64" s="28"/>
      <c r="AU64" s="8"/>
      <c r="AV64" s="32"/>
      <c r="AZ64" s="46"/>
    </row>
    <row r="65" spans="2:52">
      <c r="B65" s="67">
        <f>+B40-B63</f>
        <v>60727916.262500003</v>
      </c>
      <c r="C65" s="69">
        <f t="shared" ref="C65:C73" si="73">IF($B$6=0,0,B65/$B$6)</f>
        <v>0.49365132502781123</v>
      </c>
      <c r="D65" s="69">
        <f t="shared" ref="D65:D71" si="74">IF(B65=0,0,H65/B65-1)</f>
        <v>0.36771914774703807</v>
      </c>
      <c r="E65" s="67">
        <f>+E40-E63</f>
        <v>65635825.225000001</v>
      </c>
      <c r="F65" s="69">
        <f t="shared" ref="F65:F70" si="75">IF($E$6=0,0,E65/$E$6)</f>
        <v>0.50700386678378451</v>
      </c>
      <c r="G65" s="69">
        <f t="shared" ref="G65" si="76">+IF(E65=0,0,H65/E65-1)</f>
        <v>0.26544815411818412</v>
      </c>
      <c r="H65" s="67">
        <f>+H40-H63</f>
        <v>83058733.875</v>
      </c>
      <c r="I65" s="69">
        <f t="shared" ref="I65:I70" si="77">IF($H$6=0,0,H65/$H$6)</f>
        <v>0.53458328272864841</v>
      </c>
      <c r="J65" s="70" t="s">
        <v>37</v>
      </c>
      <c r="K65" s="92">
        <f>+K40-K63</f>
        <v>83058733.875</v>
      </c>
      <c r="L65" s="69">
        <f t="shared" ref="L65:L70" si="78">IF($K$6=0,0,K65/$K$6)</f>
        <v>0.53458328272864841</v>
      </c>
      <c r="M65" s="71">
        <f>+IF(N65=0,0,K65/N65-1)</f>
        <v>0.26544815411818412</v>
      </c>
      <c r="N65" s="67">
        <f>+N40-N63</f>
        <v>65635825.225000001</v>
      </c>
      <c r="O65" s="69">
        <f t="shared" ref="O65:O70" si="79">IF($N$6=0,0,N65/$N$6)</f>
        <v>0.50700386678378451</v>
      </c>
      <c r="P65" s="72">
        <f t="shared" ref="P65" si="80">IF(Q65=0,0,K65/Q65-1)</f>
        <v>0.36771914774703807</v>
      </c>
      <c r="Q65" s="67">
        <v>60727916.262500003</v>
      </c>
      <c r="R65" s="113">
        <v>0.49365132502781123</v>
      </c>
      <c r="S65" s="28"/>
      <c r="T65" s="92"/>
      <c r="U65" s="67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29" t="e">
        <f>+#REF!+#REF!+#REF!+#REF!+#REF!+#REF!+#REF!+#REF!+#REF!+#REF!+#REF!+B65</f>
        <v>#REF!</v>
      </c>
      <c r="AL65" s="30" t="e">
        <f>+#REF!+#REF!+#REF!+#REF!+#REF!+#REF!+#REF!+#REF!+#REF!+#REF!+#REF!+E65</f>
        <v>#REF!</v>
      </c>
      <c r="AM65" s="28" t="e">
        <f>+#REF!+#REF!+#REF!+#REF!+#REF!+#REF!+#REF!+#REF!+#REF!+#REF!+#REF!+H65</f>
        <v>#REF!</v>
      </c>
      <c r="AN65" s="28"/>
      <c r="AO65" s="31" t="e">
        <f t="shared" si="55"/>
        <v>#REF!</v>
      </c>
      <c r="AP65" s="28" t="e">
        <f t="shared" si="56"/>
        <v>#REF!</v>
      </c>
      <c r="AQ65" s="28" t="e">
        <f t="shared" si="57"/>
        <v>#REF!</v>
      </c>
      <c r="AR65" s="28"/>
      <c r="AS65" s="28"/>
      <c r="AT65" s="28"/>
      <c r="AU65" s="8"/>
      <c r="AV65" s="32"/>
      <c r="AW65" s="42"/>
      <c r="AX65" s="42"/>
    </row>
    <row r="66" spans="2:52">
      <c r="B66" s="79"/>
      <c r="C66" s="69">
        <f t="shared" si="73"/>
        <v>0</v>
      </c>
      <c r="D66" s="69">
        <f t="shared" si="74"/>
        <v>0</v>
      </c>
      <c r="E66" s="79"/>
      <c r="F66" s="69">
        <f t="shared" si="75"/>
        <v>0</v>
      </c>
      <c r="G66" s="69"/>
      <c r="H66" s="79"/>
      <c r="I66" s="69">
        <f t="shared" si="77"/>
        <v>0</v>
      </c>
      <c r="J66" s="70" t="s">
        <v>38</v>
      </c>
      <c r="K66" s="74">
        <f t="shared" ref="K66" si="81">+H66+T66</f>
        <v>0</v>
      </c>
      <c r="L66" s="69">
        <f t="shared" si="78"/>
        <v>0</v>
      </c>
      <c r="M66" s="71"/>
      <c r="N66" s="67">
        <v>0</v>
      </c>
      <c r="O66" s="69">
        <f t="shared" si="79"/>
        <v>0</v>
      </c>
      <c r="P66" s="72"/>
      <c r="Q66" s="79"/>
      <c r="R66" s="113">
        <v>0</v>
      </c>
      <c r="S66" s="28"/>
      <c r="T66" s="74"/>
      <c r="U66" s="67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4"/>
      <c r="AK66" s="29" t="e">
        <f>+#REF!+#REF!+#REF!+#REF!+#REF!+#REF!+#REF!+#REF!+#REF!+#REF!+#REF!+B66</f>
        <v>#REF!</v>
      </c>
      <c r="AL66" s="30" t="e">
        <f>+#REF!+#REF!+#REF!+#REF!+#REF!+#REF!+#REF!+#REF!+#REF!+#REF!+#REF!+E66</f>
        <v>#REF!</v>
      </c>
      <c r="AM66" s="28" t="e">
        <f>+#REF!+#REF!+#REF!+#REF!+#REF!+#REF!+#REF!+#REF!+#REF!+#REF!+#REF!+H66</f>
        <v>#REF!</v>
      </c>
      <c r="AN66" s="28"/>
      <c r="AO66" s="31" t="e">
        <f t="shared" si="55"/>
        <v>#REF!</v>
      </c>
      <c r="AP66" s="28" t="e">
        <f t="shared" si="56"/>
        <v>#REF!</v>
      </c>
      <c r="AQ66" s="28" t="e">
        <f t="shared" si="57"/>
        <v>#REF!</v>
      </c>
      <c r="AR66" s="28"/>
      <c r="AS66" s="28"/>
      <c r="AT66" s="28"/>
      <c r="AU66" s="8"/>
      <c r="AV66" s="32"/>
      <c r="AZ66" s="43"/>
    </row>
    <row r="67" spans="2:52">
      <c r="B67" s="67">
        <v>0</v>
      </c>
      <c r="C67" s="69">
        <f t="shared" si="73"/>
        <v>0</v>
      </c>
      <c r="D67" s="69">
        <f t="shared" si="74"/>
        <v>0</v>
      </c>
      <c r="E67" s="67">
        <v>0</v>
      </c>
      <c r="F67" s="69">
        <f t="shared" si="75"/>
        <v>0</v>
      </c>
      <c r="G67" s="69"/>
      <c r="H67" s="67">
        <v>0</v>
      </c>
      <c r="I67" s="69">
        <f t="shared" si="77"/>
        <v>0</v>
      </c>
      <c r="J67" s="70" t="s">
        <v>39</v>
      </c>
      <c r="K67" s="74">
        <v>0</v>
      </c>
      <c r="L67" s="69">
        <f t="shared" si="78"/>
        <v>0</v>
      </c>
      <c r="M67" s="71"/>
      <c r="N67" s="67"/>
      <c r="O67" s="69">
        <f t="shared" si="79"/>
        <v>0</v>
      </c>
      <c r="P67" s="72"/>
      <c r="Q67" s="67">
        <v>0</v>
      </c>
      <c r="R67" s="113">
        <v>0</v>
      </c>
      <c r="S67" s="28"/>
      <c r="T67" s="74"/>
      <c r="U67" s="67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29" t="e">
        <f>+#REF!+#REF!+#REF!+#REF!+#REF!+#REF!+#REF!+#REF!+#REF!+#REF!+#REF!+B67</f>
        <v>#REF!</v>
      </c>
      <c r="AL67" s="30" t="e">
        <f>+#REF!+#REF!+#REF!+#REF!+#REF!+#REF!+#REF!+#REF!+#REF!+#REF!+#REF!+E67</f>
        <v>#REF!</v>
      </c>
      <c r="AM67" s="28" t="e">
        <f>+#REF!+#REF!+#REF!+#REF!+#REF!+#REF!+#REF!+#REF!+#REF!+#REF!+#REF!+H67</f>
        <v>#REF!</v>
      </c>
      <c r="AN67" s="28"/>
      <c r="AO67" s="31" t="e">
        <f t="shared" si="55"/>
        <v>#REF!</v>
      </c>
      <c r="AP67" s="28" t="e">
        <f t="shared" si="56"/>
        <v>#REF!</v>
      </c>
      <c r="AQ67" s="28" t="e">
        <f t="shared" si="57"/>
        <v>#REF!</v>
      </c>
      <c r="AR67" s="28"/>
      <c r="AS67" s="28"/>
      <c r="AT67" s="28"/>
      <c r="AU67" s="8"/>
      <c r="AV67" s="32"/>
      <c r="AW67" s="39"/>
      <c r="AX67" s="39"/>
      <c r="AZ67" s="34"/>
    </row>
    <row r="68" spans="2:52">
      <c r="B68" s="67"/>
      <c r="C68" s="69">
        <f t="shared" si="73"/>
        <v>0</v>
      </c>
      <c r="D68" s="69">
        <f t="shared" si="74"/>
        <v>0</v>
      </c>
      <c r="E68" s="67"/>
      <c r="F68" s="69">
        <f t="shared" si="75"/>
        <v>0</v>
      </c>
      <c r="G68" s="69"/>
      <c r="H68" s="67"/>
      <c r="I68" s="69">
        <f t="shared" si="77"/>
        <v>0</v>
      </c>
      <c r="J68" s="70" t="s">
        <v>40</v>
      </c>
      <c r="K68" s="74">
        <v>0</v>
      </c>
      <c r="L68" s="69">
        <f t="shared" si="78"/>
        <v>0</v>
      </c>
      <c r="M68" s="71"/>
      <c r="N68" s="67"/>
      <c r="O68" s="69">
        <f t="shared" si="79"/>
        <v>0</v>
      </c>
      <c r="P68" s="72"/>
      <c r="Q68" s="67"/>
      <c r="R68" s="113">
        <v>0</v>
      </c>
      <c r="S68" s="28"/>
      <c r="T68" s="74"/>
      <c r="U68" s="67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29" t="e">
        <f>+#REF!+#REF!+#REF!+#REF!+#REF!+#REF!+#REF!+#REF!+#REF!+#REF!+#REF!+B68</f>
        <v>#REF!</v>
      </c>
      <c r="AL68" s="30" t="e">
        <f>+#REF!+#REF!+#REF!+#REF!+#REF!+#REF!+#REF!+#REF!+#REF!+#REF!+#REF!+E68</f>
        <v>#REF!</v>
      </c>
      <c r="AM68" s="28" t="e">
        <f>+#REF!+#REF!+#REF!+#REF!+#REF!+#REF!+#REF!+#REF!+#REF!+#REF!+#REF!+H68</f>
        <v>#REF!</v>
      </c>
      <c r="AN68" s="28"/>
      <c r="AO68" s="31" t="e">
        <f t="shared" si="55"/>
        <v>#REF!</v>
      </c>
      <c r="AP68" s="28" t="e">
        <f t="shared" si="56"/>
        <v>#REF!</v>
      </c>
      <c r="AQ68" s="28" t="e">
        <f t="shared" si="57"/>
        <v>#REF!</v>
      </c>
      <c r="AR68" s="28"/>
      <c r="AS68" s="28"/>
      <c r="AT68" s="28"/>
      <c r="AU68" s="8"/>
      <c r="AV68" s="32"/>
      <c r="AW68" s="42"/>
      <c r="AX68" s="42"/>
      <c r="AZ68" s="34"/>
    </row>
    <row r="69" spans="2:52">
      <c r="B69" s="67">
        <v>0</v>
      </c>
      <c r="C69" s="69">
        <f t="shared" si="73"/>
        <v>0</v>
      </c>
      <c r="D69" s="69">
        <f t="shared" si="74"/>
        <v>0</v>
      </c>
      <c r="E69" s="67">
        <v>0</v>
      </c>
      <c r="F69" s="69">
        <f t="shared" si="75"/>
        <v>0</v>
      </c>
      <c r="G69" s="69"/>
      <c r="H69" s="67">
        <v>0</v>
      </c>
      <c r="I69" s="69">
        <f t="shared" si="77"/>
        <v>0</v>
      </c>
      <c r="J69" s="70" t="s">
        <v>41</v>
      </c>
      <c r="K69" s="74">
        <v>0</v>
      </c>
      <c r="L69" s="69">
        <f t="shared" si="78"/>
        <v>0</v>
      </c>
      <c r="M69" s="71"/>
      <c r="N69" s="67"/>
      <c r="O69" s="69">
        <f t="shared" si="79"/>
        <v>0</v>
      </c>
      <c r="P69" s="72"/>
      <c r="Q69" s="67">
        <v>0</v>
      </c>
      <c r="R69" s="113">
        <v>0</v>
      </c>
      <c r="S69" s="28"/>
      <c r="T69" s="74"/>
      <c r="U69" s="67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29" t="e">
        <f>+#REF!+#REF!+#REF!+#REF!+#REF!+#REF!+#REF!+#REF!+#REF!+#REF!+#REF!+B69</f>
        <v>#REF!</v>
      </c>
      <c r="AL69" s="30" t="e">
        <f>+#REF!+#REF!+#REF!+#REF!+#REF!+#REF!+#REF!+#REF!+#REF!+#REF!+#REF!+E69</f>
        <v>#REF!</v>
      </c>
      <c r="AM69" s="28" t="e">
        <f>+#REF!+#REF!+#REF!+#REF!+#REF!+#REF!+#REF!+#REF!+#REF!+#REF!+#REF!+H69</f>
        <v>#REF!</v>
      </c>
      <c r="AN69" s="28"/>
      <c r="AO69" s="31" t="e">
        <f t="shared" si="55"/>
        <v>#REF!</v>
      </c>
      <c r="AP69" s="28" t="e">
        <f t="shared" si="56"/>
        <v>#REF!</v>
      </c>
      <c r="AQ69" s="28" t="e">
        <f t="shared" si="57"/>
        <v>#REF!</v>
      </c>
      <c r="AR69" s="28"/>
      <c r="AS69" s="28"/>
      <c r="AT69" s="28"/>
      <c r="AU69" s="8"/>
      <c r="AV69" s="32"/>
      <c r="AW69" s="42"/>
      <c r="AX69" s="42"/>
      <c r="AZ69" s="34"/>
    </row>
    <row r="70" spans="2:52">
      <c r="B70" s="67">
        <v>0</v>
      </c>
      <c r="C70" s="69">
        <f t="shared" si="73"/>
        <v>0</v>
      </c>
      <c r="D70" s="69">
        <f t="shared" si="74"/>
        <v>0</v>
      </c>
      <c r="E70" s="67">
        <v>0</v>
      </c>
      <c r="F70" s="69">
        <f t="shared" si="75"/>
        <v>0</v>
      </c>
      <c r="G70" s="69"/>
      <c r="H70" s="67">
        <v>0</v>
      </c>
      <c r="I70" s="69">
        <f t="shared" si="77"/>
        <v>0</v>
      </c>
      <c r="J70" s="70" t="s">
        <v>42</v>
      </c>
      <c r="K70" s="93">
        <v>0</v>
      </c>
      <c r="L70" s="69">
        <f t="shared" si="78"/>
        <v>0</v>
      </c>
      <c r="M70" s="71"/>
      <c r="N70" s="67"/>
      <c r="O70" s="69">
        <f t="shared" si="79"/>
        <v>0</v>
      </c>
      <c r="P70" s="72"/>
      <c r="Q70" s="67">
        <v>0</v>
      </c>
      <c r="R70" s="113">
        <v>0</v>
      </c>
      <c r="S70" s="28"/>
      <c r="T70" s="93"/>
      <c r="U70" s="67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29" t="e">
        <f>+#REF!+#REF!+#REF!+#REF!+#REF!+#REF!+#REF!+#REF!+#REF!+#REF!+#REF!+B70</f>
        <v>#REF!</v>
      </c>
      <c r="AL70" s="30" t="e">
        <f>+#REF!+#REF!+#REF!+#REF!+#REF!+#REF!+#REF!+#REF!+#REF!+#REF!+#REF!+E70</f>
        <v>#REF!</v>
      </c>
      <c r="AM70" s="28" t="e">
        <f>+#REF!+#REF!+#REF!+#REF!+#REF!+#REF!+#REF!+#REF!+#REF!+#REF!+#REF!+H70</f>
        <v>#REF!</v>
      </c>
      <c r="AN70" s="28"/>
      <c r="AO70" s="31" t="e">
        <f t="shared" si="55"/>
        <v>#REF!</v>
      </c>
      <c r="AP70" s="28" t="e">
        <f t="shared" si="56"/>
        <v>#REF!</v>
      </c>
      <c r="AQ70" s="28" t="e">
        <f t="shared" si="57"/>
        <v>#REF!</v>
      </c>
      <c r="AR70" s="28"/>
      <c r="AS70" s="28"/>
      <c r="AT70" s="28"/>
      <c r="AU70" s="8"/>
      <c r="AV70" s="32"/>
      <c r="AW70" s="42"/>
      <c r="AX70" s="42"/>
    </row>
    <row r="71" spans="2:52">
      <c r="B71" s="67">
        <v>0</v>
      </c>
      <c r="C71" s="69">
        <f>IF(B71=0,0,B71/(B6-B61))</f>
        <v>0</v>
      </c>
      <c r="D71" s="69">
        <f t="shared" si="74"/>
        <v>0</v>
      </c>
      <c r="E71" s="67">
        <v>0</v>
      </c>
      <c r="F71" s="69">
        <f>IF(E71=0,0,E71/(E6-E61))</f>
        <v>0</v>
      </c>
      <c r="G71" s="69">
        <f t="shared" ref="G71" si="82">+IF(E71=0,0,H71/E71-1)</f>
        <v>0</v>
      </c>
      <c r="H71" s="67">
        <v>0</v>
      </c>
      <c r="I71" s="69">
        <f>IF(H71=0,0,H71/(H6-H61))</f>
        <v>0</v>
      </c>
      <c r="J71" s="70" t="s">
        <v>43</v>
      </c>
      <c r="K71" s="74">
        <f t="shared" ref="K71:K73" si="83">+H71+T71</f>
        <v>0</v>
      </c>
      <c r="L71" s="69">
        <f>IF(K71=0,0,K71/(K6-K61))</f>
        <v>0</v>
      </c>
      <c r="M71" s="71">
        <f>+IF(N71=0,0,K71/N71-1)</f>
        <v>0</v>
      </c>
      <c r="N71" s="67">
        <v>0</v>
      </c>
      <c r="O71" s="69">
        <f>IF(N71=0,0,N71/(N6-N61))</f>
        <v>0</v>
      </c>
      <c r="P71" s="72">
        <f t="shared" ref="P71" si="84">IF(Q71=0,0,K71/Q71-1)</f>
        <v>0</v>
      </c>
      <c r="Q71" s="67">
        <v>0</v>
      </c>
      <c r="R71" s="113">
        <v>0</v>
      </c>
      <c r="S71" s="28"/>
      <c r="T71" s="93"/>
      <c r="U71" s="7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4"/>
      <c r="AK71" s="29" t="e">
        <f>+#REF!+#REF!+#REF!+#REF!+#REF!+#REF!+#REF!+#REF!+#REF!+#REF!+#REF!+B71</f>
        <v>#REF!</v>
      </c>
      <c r="AL71" s="30" t="e">
        <f>+#REF!+#REF!+#REF!+#REF!+#REF!+#REF!+#REF!+#REF!+#REF!+#REF!+#REF!+E71</f>
        <v>#REF!</v>
      </c>
      <c r="AM71" s="28" t="e">
        <f>+#REF!+#REF!+#REF!+#REF!+#REF!+#REF!+#REF!+#REF!+#REF!+#REF!+#REF!+H71</f>
        <v>#REF!</v>
      </c>
      <c r="AN71" s="28"/>
      <c r="AO71" s="31" t="e">
        <f t="shared" si="55"/>
        <v>#REF!</v>
      </c>
      <c r="AP71" s="28" t="e">
        <f t="shared" si="56"/>
        <v>#REF!</v>
      </c>
      <c r="AQ71" s="28" t="e">
        <f t="shared" si="57"/>
        <v>#REF!</v>
      </c>
      <c r="AR71" s="28"/>
      <c r="AS71" s="28"/>
      <c r="AT71" s="28"/>
      <c r="AU71" s="4"/>
      <c r="AV71" s="32"/>
      <c r="AZ71" s="46"/>
    </row>
    <row r="72" spans="2:52">
      <c r="B72" s="95"/>
      <c r="C72" s="73"/>
      <c r="D72" s="69"/>
      <c r="E72" s="94"/>
      <c r="F72" s="73"/>
      <c r="G72" s="69"/>
      <c r="H72" s="95"/>
      <c r="I72" s="73"/>
      <c r="J72" s="83"/>
      <c r="K72" s="93"/>
      <c r="L72" s="73"/>
      <c r="M72" s="71"/>
      <c r="N72" s="67"/>
      <c r="O72" s="73"/>
      <c r="P72" s="72"/>
      <c r="Q72" s="95"/>
      <c r="R72" s="112"/>
      <c r="S72" s="28"/>
      <c r="T72" s="93"/>
      <c r="U72" s="67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14"/>
      <c r="AK72" s="29" t="e">
        <f>+#REF!+#REF!+#REF!+#REF!+#REF!+#REF!+#REF!+#REF!+#REF!+#REF!+#REF!+B72</f>
        <v>#REF!</v>
      </c>
      <c r="AL72" s="30" t="e">
        <f>+#REF!+#REF!+#REF!+#REF!+#REF!+#REF!+#REF!+#REF!+#REF!+#REF!+#REF!+E72</f>
        <v>#REF!</v>
      </c>
      <c r="AM72" s="28" t="e">
        <f>+#REF!+#REF!+#REF!+#REF!+#REF!+#REF!+#REF!+#REF!+#REF!+#REF!+#REF!+H72</f>
        <v>#REF!</v>
      </c>
      <c r="AN72" s="28"/>
      <c r="AO72" s="31" t="e">
        <f t="shared" si="55"/>
        <v>#REF!</v>
      </c>
      <c r="AP72" s="28" t="e">
        <f t="shared" si="56"/>
        <v>#REF!</v>
      </c>
      <c r="AQ72" s="28" t="e">
        <f t="shared" si="57"/>
        <v>#REF!</v>
      </c>
      <c r="AR72" s="28"/>
      <c r="AS72" s="28"/>
      <c r="AT72" s="28"/>
      <c r="AU72" s="8"/>
      <c r="AV72" s="32"/>
      <c r="AW72" s="42"/>
      <c r="AX72" s="42"/>
    </row>
    <row r="73" spans="2:52">
      <c r="B73" s="67">
        <f>+B65*25%</f>
        <v>15181979.065625001</v>
      </c>
      <c r="C73" s="69">
        <f t="shared" si="73"/>
        <v>0.12341283125695281</v>
      </c>
      <c r="D73" s="69">
        <f t="shared" ref="D73:D76" si="85">IF(B73=0,0,H73/B73-1)</f>
        <v>0.36771914774703807</v>
      </c>
      <c r="E73" s="67">
        <f>+E65*25%</f>
        <v>16408956.30625</v>
      </c>
      <c r="F73" s="69">
        <f>IF($E$6=0,0,E73/$E$6)</f>
        <v>0.12675096669594613</v>
      </c>
      <c r="G73" s="69">
        <f t="shared" ref="G73:G76" si="86">+IF(E73=0,0,H73/E73-1)</f>
        <v>0.26544815411818412</v>
      </c>
      <c r="H73" s="67">
        <f>+H65*25%</f>
        <v>20764683.46875</v>
      </c>
      <c r="I73" s="69">
        <f t="shared" ref="I73" si="87">IF($H$6=0,0,H73/$H$6)</f>
        <v>0.1336458206821621</v>
      </c>
      <c r="J73" s="70" t="s">
        <v>44</v>
      </c>
      <c r="K73" s="74">
        <f t="shared" si="83"/>
        <v>20764683.46875</v>
      </c>
      <c r="L73" s="69">
        <f>IF($K$6=0,0,K73/$K$6)</f>
        <v>0.1336458206821621</v>
      </c>
      <c r="M73" s="71">
        <f>+IF(N73=0,0,K73/N73-1)</f>
        <v>0.26544815411818412</v>
      </c>
      <c r="N73" s="67">
        <f t="shared" ref="N73" si="88">+E73+U73</f>
        <v>16408956.30625</v>
      </c>
      <c r="O73" s="69">
        <f>IF($N$6=0,0,N73/$N$6)</f>
        <v>0.12675096669594613</v>
      </c>
      <c r="P73" s="72">
        <f t="shared" ref="P73:P76" si="89">IF(Q73=0,0,K73/Q73-1)</f>
        <v>0.36771914774703807</v>
      </c>
      <c r="Q73" s="67">
        <v>15181979.065625001</v>
      </c>
      <c r="R73" s="113">
        <v>0.12341283125695281</v>
      </c>
      <c r="S73" s="28"/>
      <c r="T73" s="67"/>
      <c r="U73" s="67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29" t="e">
        <f>+#REF!+#REF!+#REF!+#REF!+#REF!+#REF!+#REF!+#REF!+#REF!+#REF!+#REF!+B73</f>
        <v>#REF!</v>
      </c>
      <c r="AL73" s="30" t="e">
        <f>+#REF!+#REF!+#REF!+#REF!+#REF!+#REF!+#REF!+#REF!+#REF!+#REF!+#REF!+E73</f>
        <v>#REF!</v>
      </c>
      <c r="AM73" s="28" t="e">
        <f>+#REF!+#REF!+#REF!+#REF!+#REF!+#REF!+#REF!+#REF!+#REF!+#REF!+#REF!+H73</f>
        <v>#REF!</v>
      </c>
      <c r="AN73" s="28"/>
      <c r="AO73" s="31" t="e">
        <f t="shared" si="55"/>
        <v>#REF!</v>
      </c>
      <c r="AP73" s="28" t="e">
        <f t="shared" si="56"/>
        <v>#REF!</v>
      </c>
      <c r="AQ73" s="28" t="e">
        <f t="shared" si="57"/>
        <v>#REF!</v>
      </c>
      <c r="AR73" s="28"/>
      <c r="AS73" s="28"/>
      <c r="AT73" s="28"/>
      <c r="AU73" s="8"/>
      <c r="AV73" s="32"/>
      <c r="AZ73" s="46"/>
    </row>
    <row r="74" spans="2:52">
      <c r="B74" s="67">
        <f>+B76+B75</f>
        <v>0</v>
      </c>
      <c r="C74" s="69"/>
      <c r="D74" s="69">
        <f t="shared" si="85"/>
        <v>0</v>
      </c>
      <c r="E74" s="67">
        <f>+E76+E75</f>
        <v>0</v>
      </c>
      <c r="F74" s="69"/>
      <c r="G74" s="69">
        <f t="shared" si="86"/>
        <v>0</v>
      </c>
      <c r="H74" s="67">
        <f>+H76+H75</f>
        <v>0</v>
      </c>
      <c r="I74" s="69"/>
      <c r="J74" s="75" t="s">
        <v>75</v>
      </c>
      <c r="K74" s="67">
        <f>+K76+K75</f>
        <v>0</v>
      </c>
      <c r="L74" s="69"/>
      <c r="M74" s="71">
        <f>+IF(N74=0,0,K74/N74-1)</f>
        <v>0</v>
      </c>
      <c r="N74" s="67">
        <f>+N76+N75</f>
        <v>0</v>
      </c>
      <c r="O74" s="69"/>
      <c r="P74" s="72">
        <f t="shared" si="89"/>
        <v>0</v>
      </c>
      <c r="Q74" s="67">
        <v>0</v>
      </c>
      <c r="R74" s="113"/>
      <c r="S74" s="28"/>
      <c r="T74" s="67"/>
      <c r="U74" s="67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29"/>
      <c r="AL74" s="30"/>
      <c r="AM74" s="28"/>
      <c r="AN74" s="28"/>
      <c r="AO74" s="31"/>
      <c r="AP74" s="28"/>
      <c r="AQ74" s="28"/>
      <c r="AR74" s="28"/>
      <c r="AS74" s="28"/>
      <c r="AT74" s="28"/>
      <c r="AU74" s="8"/>
      <c r="AV74" s="32"/>
      <c r="AZ74" s="46"/>
    </row>
    <row r="75" spans="2:52">
      <c r="B75" s="67">
        <v>0</v>
      </c>
      <c r="C75" s="69"/>
      <c r="D75" s="69">
        <f t="shared" si="85"/>
        <v>0</v>
      </c>
      <c r="E75" s="67">
        <v>0</v>
      </c>
      <c r="F75" s="69"/>
      <c r="G75" s="69">
        <f t="shared" si="86"/>
        <v>0</v>
      </c>
      <c r="H75" s="67">
        <v>0</v>
      </c>
      <c r="I75" s="69"/>
      <c r="J75" s="75" t="s">
        <v>76</v>
      </c>
      <c r="K75" s="67">
        <v>0</v>
      </c>
      <c r="L75" s="69"/>
      <c r="M75" s="71">
        <f>+IF(N75=0,0,K75/N75-1)</f>
        <v>0</v>
      </c>
      <c r="N75" s="67">
        <v>0</v>
      </c>
      <c r="O75" s="69"/>
      <c r="P75" s="72">
        <f t="shared" si="89"/>
        <v>0</v>
      </c>
      <c r="Q75" s="67">
        <v>0</v>
      </c>
      <c r="R75" s="113"/>
      <c r="S75" s="28"/>
      <c r="T75" s="67"/>
      <c r="U75" s="67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29"/>
      <c r="AL75" s="30"/>
      <c r="AM75" s="28"/>
      <c r="AN75" s="28"/>
      <c r="AO75" s="31"/>
      <c r="AP75" s="28"/>
      <c r="AQ75" s="28"/>
      <c r="AR75" s="28"/>
      <c r="AS75" s="28"/>
      <c r="AT75" s="28"/>
      <c r="AU75" s="8"/>
      <c r="AV75" s="32"/>
      <c r="AZ75" s="46"/>
    </row>
    <row r="76" spans="2:52">
      <c r="B76" s="67">
        <v>0</v>
      </c>
      <c r="C76" s="69"/>
      <c r="D76" s="69">
        <f t="shared" si="85"/>
        <v>0</v>
      </c>
      <c r="E76" s="67">
        <v>0</v>
      </c>
      <c r="F76" s="69"/>
      <c r="G76" s="69">
        <f t="shared" si="86"/>
        <v>0</v>
      </c>
      <c r="H76" s="67">
        <v>0</v>
      </c>
      <c r="I76" s="69"/>
      <c r="J76" s="75" t="s">
        <v>77</v>
      </c>
      <c r="K76" s="67">
        <v>0</v>
      </c>
      <c r="L76" s="69"/>
      <c r="M76" s="71">
        <f>+IF(N76=0,0,K76/N76-1)</f>
        <v>0</v>
      </c>
      <c r="N76" s="67">
        <v>0</v>
      </c>
      <c r="O76" s="69"/>
      <c r="P76" s="72">
        <f t="shared" si="89"/>
        <v>0</v>
      </c>
      <c r="Q76" s="67">
        <v>0</v>
      </c>
      <c r="R76" s="113"/>
      <c r="S76" s="28"/>
      <c r="T76" s="67"/>
      <c r="U76" s="67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29"/>
      <c r="AL76" s="30"/>
      <c r="AM76" s="28"/>
      <c r="AN76" s="28"/>
      <c r="AO76" s="31"/>
      <c r="AP76" s="28"/>
      <c r="AQ76" s="28"/>
      <c r="AR76" s="28"/>
      <c r="AS76" s="28"/>
      <c r="AT76" s="28"/>
      <c r="AU76" s="8"/>
      <c r="AV76" s="32"/>
      <c r="AZ76" s="46"/>
    </row>
    <row r="77" spans="2:52">
      <c r="B77" s="67"/>
      <c r="C77" s="69"/>
      <c r="D77" s="69"/>
      <c r="E77" s="67"/>
      <c r="F77" s="69"/>
      <c r="G77" s="69"/>
      <c r="H77" s="67"/>
      <c r="I77" s="69"/>
      <c r="J77" s="75"/>
      <c r="K77" s="67"/>
      <c r="L77" s="69"/>
      <c r="M77" s="71"/>
      <c r="N77" s="67"/>
      <c r="O77" s="69"/>
      <c r="P77" s="72"/>
      <c r="Q77" s="67"/>
      <c r="R77" s="113"/>
      <c r="S77" s="28"/>
      <c r="T77" s="67"/>
      <c r="U77" s="67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29"/>
      <c r="AL77" s="30"/>
      <c r="AM77" s="28"/>
      <c r="AN77" s="28"/>
      <c r="AO77" s="31"/>
      <c r="AP77" s="28"/>
      <c r="AQ77" s="28"/>
      <c r="AR77" s="28"/>
      <c r="AS77" s="28"/>
      <c r="AT77" s="28"/>
      <c r="AU77" s="8"/>
      <c r="AV77" s="32"/>
      <c r="AZ77" s="46"/>
    </row>
    <row r="78" spans="2:52">
      <c r="B78" s="67"/>
      <c r="C78" s="73"/>
      <c r="D78" s="69"/>
      <c r="E78" s="67"/>
      <c r="F78" s="73"/>
      <c r="G78" s="69"/>
      <c r="H78" s="67"/>
      <c r="I78" s="73"/>
      <c r="J78" s="75"/>
      <c r="K78" s="74"/>
      <c r="L78" s="73"/>
      <c r="M78" s="71"/>
      <c r="N78" s="67"/>
      <c r="O78" s="73"/>
      <c r="P78" s="72"/>
      <c r="Q78" s="67"/>
      <c r="R78" s="112"/>
      <c r="S78" s="28"/>
      <c r="T78" s="74"/>
      <c r="U78" s="67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29" t="e">
        <f>+#REF!+#REF!+#REF!+#REF!+#REF!+#REF!+#REF!+#REF!+#REF!+#REF!+#REF!+B78</f>
        <v>#REF!</v>
      </c>
      <c r="AL78" s="30" t="e">
        <f>+#REF!+#REF!+#REF!+#REF!+#REF!+#REF!+#REF!+#REF!+#REF!+#REF!+#REF!+E78</f>
        <v>#REF!</v>
      </c>
      <c r="AM78" s="28" t="e">
        <f>+#REF!+#REF!+#REF!+#REF!+#REF!+#REF!+#REF!+#REF!+#REF!+#REF!+#REF!+H78</f>
        <v>#REF!</v>
      </c>
      <c r="AN78" s="28"/>
      <c r="AO78" s="31" t="e">
        <f>+AK78-Q78</f>
        <v>#REF!</v>
      </c>
      <c r="AP78" s="28" t="e">
        <f>+AL78-N78</f>
        <v>#REF!</v>
      </c>
      <c r="AQ78" s="28" t="e">
        <f>+AM78-K78</f>
        <v>#REF!</v>
      </c>
      <c r="AR78" s="28"/>
      <c r="AS78" s="28"/>
      <c r="AT78" s="28"/>
      <c r="AU78" s="8"/>
      <c r="AV78" s="32"/>
    </row>
    <row r="79" spans="2:52">
      <c r="B79" s="90">
        <f>+B65-B71-B73</f>
        <v>45545937.196875006</v>
      </c>
      <c r="C79" s="69">
        <f t="shared" ref="C79:C81" si="90">IF($B$6=0,0,B79/$B$6)</f>
        <v>0.37023849377085843</v>
      </c>
      <c r="D79" s="69">
        <f t="shared" ref="D79:D81" si="91">IF(B79=0,0,H79/B79-1)</f>
        <v>0.36771914774703807</v>
      </c>
      <c r="E79" s="90">
        <f>+E65-E71-E73</f>
        <v>49226868.918750003</v>
      </c>
      <c r="F79" s="69">
        <f>IF($E$6=0,0,E79/$E$6)</f>
        <v>0.38025290008783841</v>
      </c>
      <c r="G79" s="69">
        <f t="shared" ref="G79" si="92">+IF(E79=0,0,H79/E79-1)</f>
        <v>0.26544815411818412</v>
      </c>
      <c r="H79" s="90">
        <f>+H65-H71-H73</f>
        <v>62294050.40625</v>
      </c>
      <c r="I79" s="69">
        <f t="shared" ref="I79:I81" si="93">IF($H$6=0,0,H79/$H$6)</f>
        <v>0.40093746204648628</v>
      </c>
      <c r="J79" s="75" t="s">
        <v>45</v>
      </c>
      <c r="K79" s="74">
        <f t="shared" ref="K79:K80" si="94">+H79+T79</f>
        <v>62294050.40625</v>
      </c>
      <c r="L79" s="69">
        <f t="shared" ref="L79:L81" si="95">IF($K$6=0,0,K79/$K$6)</f>
        <v>0.40093746204648628</v>
      </c>
      <c r="M79" s="71">
        <f>+IF(N79=0,0,K79/N79-1)</f>
        <v>0.26544815411818412</v>
      </c>
      <c r="N79" s="67">
        <f t="shared" ref="N79" si="96">+E79+U79</f>
        <v>49226868.918750003</v>
      </c>
      <c r="O79" s="69">
        <f t="shared" ref="O79:O81" si="97">IF($N$6=0,0,N79/$N$6)</f>
        <v>0.38025290008783841</v>
      </c>
      <c r="P79" s="72">
        <f t="shared" ref="P79" si="98">IF(Q79=0,0,K79/Q79-1)</f>
        <v>0.36771914774703807</v>
      </c>
      <c r="Q79" s="90">
        <v>45545937.196875006</v>
      </c>
      <c r="R79" s="113">
        <v>0.37023849377085843</v>
      </c>
      <c r="S79" s="28"/>
      <c r="T79" s="74"/>
      <c r="U79" s="90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29" t="e">
        <f>+#REF!+#REF!+#REF!+#REF!+#REF!+#REF!+#REF!+#REF!+#REF!+#REF!+#REF!+B79</f>
        <v>#REF!</v>
      </c>
      <c r="AL79" s="30" t="e">
        <f>+#REF!+#REF!+#REF!+#REF!+#REF!+#REF!+#REF!+#REF!+#REF!+#REF!+#REF!+E79</f>
        <v>#REF!</v>
      </c>
      <c r="AM79" s="28" t="e">
        <f>+#REF!+#REF!+#REF!+#REF!+#REF!+#REF!+#REF!+#REF!+#REF!+#REF!+#REF!+H79</f>
        <v>#REF!</v>
      </c>
      <c r="AN79" s="28"/>
      <c r="AO79" s="31" t="e">
        <f>+AK79-Q79</f>
        <v>#REF!</v>
      </c>
      <c r="AP79" s="28" t="e">
        <f>+AL79-N79</f>
        <v>#REF!</v>
      </c>
      <c r="AQ79" s="28" t="e">
        <f>+AM79-K79</f>
        <v>#REF!</v>
      </c>
      <c r="AR79" s="28"/>
      <c r="AS79" s="28"/>
      <c r="AT79" s="28"/>
      <c r="AU79" s="15"/>
      <c r="AV79" s="32"/>
      <c r="AZ79" s="46"/>
    </row>
    <row r="80" spans="2:52">
      <c r="B80" s="67">
        <v>0</v>
      </c>
      <c r="C80" s="69">
        <f t="shared" si="90"/>
        <v>0</v>
      </c>
      <c r="D80" s="69">
        <f t="shared" si="91"/>
        <v>0</v>
      </c>
      <c r="E80" s="67">
        <v>0</v>
      </c>
      <c r="F80" s="69">
        <f>IF($E$6=0,0,E80/$E$6)</f>
        <v>0</v>
      </c>
      <c r="G80" s="69"/>
      <c r="H80" s="67">
        <v>0</v>
      </c>
      <c r="I80" s="69">
        <f t="shared" si="93"/>
        <v>0</v>
      </c>
      <c r="J80" s="75" t="s">
        <v>71</v>
      </c>
      <c r="K80" s="74">
        <f t="shared" si="94"/>
        <v>0</v>
      </c>
      <c r="L80" s="69">
        <f t="shared" si="95"/>
        <v>0</v>
      </c>
      <c r="M80" s="71"/>
      <c r="N80" s="67">
        <v>0</v>
      </c>
      <c r="O80" s="69">
        <f t="shared" si="97"/>
        <v>0</v>
      </c>
      <c r="P80" s="72"/>
      <c r="Q80" s="67">
        <v>0</v>
      </c>
      <c r="R80" s="113">
        <v>0</v>
      </c>
      <c r="S80" s="28"/>
      <c r="T80" s="74"/>
      <c r="U80" s="67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29" t="e">
        <f>+#REF!+#REF!+#REF!+#REF!+#REF!+#REF!+#REF!+#REF!+#REF!+#REF!+#REF!+B80</f>
        <v>#REF!</v>
      </c>
      <c r="AL80" s="30" t="e">
        <f>+#REF!+#REF!+#REF!+#REF!+#REF!+#REF!+#REF!+#REF!+#REF!+#REF!+#REF!+E80</f>
        <v>#REF!</v>
      </c>
      <c r="AM80" s="28" t="e">
        <f>+#REF!+#REF!+#REF!+#REF!+#REF!+#REF!+#REF!+#REF!+#REF!+#REF!+#REF!+H80</f>
        <v>#REF!</v>
      </c>
      <c r="AN80" s="28"/>
      <c r="AO80" s="31" t="e">
        <f>+AK80-Q80</f>
        <v>#REF!</v>
      </c>
      <c r="AP80" s="28" t="e">
        <f>+AL80-N80</f>
        <v>#REF!</v>
      </c>
      <c r="AQ80" s="28" t="e">
        <f>+AM80-K80</f>
        <v>#REF!</v>
      </c>
      <c r="AR80" s="28"/>
      <c r="AS80" s="28"/>
      <c r="AT80" s="28"/>
      <c r="AU80" s="8"/>
      <c r="AV80" s="32"/>
    </row>
    <row r="81" spans="2:52">
      <c r="B81" s="67">
        <f>+B61</f>
        <v>4613168.7374999998</v>
      </c>
      <c r="C81" s="69">
        <f t="shared" si="90"/>
        <v>3.7499999999999999E-2</v>
      </c>
      <c r="D81" s="69">
        <f t="shared" si="91"/>
        <v>0.26299566665265517</v>
      </c>
      <c r="E81" s="67">
        <f>+E61</f>
        <v>4854683.7749999994</v>
      </c>
      <c r="F81" s="69">
        <f>IF($E$6=0,0,E81/$E$6)</f>
        <v>3.7499999999999999E-2</v>
      </c>
      <c r="G81" s="69">
        <f t="shared" ref="G81" si="99">+IF(E81=0,0,H81/E81-1)</f>
        <v>0.20016305799444178</v>
      </c>
      <c r="H81" s="67">
        <f>+H61</f>
        <v>5826412.125</v>
      </c>
      <c r="I81" s="69">
        <f t="shared" si="93"/>
        <v>3.7499999999999999E-2</v>
      </c>
      <c r="J81" s="75" t="s">
        <v>46</v>
      </c>
      <c r="K81" s="74">
        <f>+K61</f>
        <v>5826412.125</v>
      </c>
      <c r="L81" s="69">
        <f t="shared" si="95"/>
        <v>3.7499999999999999E-2</v>
      </c>
      <c r="M81" s="71">
        <f>+IF(N81=0,0,K81/N81-1)</f>
        <v>0.20016305799444178</v>
      </c>
      <c r="N81" s="67">
        <f>+N61</f>
        <v>4854683.7749999994</v>
      </c>
      <c r="O81" s="69">
        <f t="shared" si="97"/>
        <v>3.7499999999999999E-2</v>
      </c>
      <c r="P81" s="72">
        <f t="shared" ref="P81" si="100">IF(Q81=0,0,K81/Q81-1)</f>
        <v>0.26299566665265517</v>
      </c>
      <c r="Q81" s="67">
        <v>4613168.7374999998</v>
      </c>
      <c r="R81" s="113">
        <v>3.7499999999999999E-2</v>
      </c>
      <c r="S81" s="28"/>
      <c r="T81" s="74"/>
      <c r="U81" s="67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29" t="e">
        <f>+#REF!+#REF!+#REF!+#REF!+#REF!+#REF!+#REF!+#REF!+#REF!+#REF!+#REF!+B81</f>
        <v>#REF!</v>
      </c>
      <c r="AL81" s="30" t="e">
        <f>+#REF!+#REF!+#REF!+#REF!+#REF!+#REF!+#REF!+#REF!+#REF!+#REF!+#REF!+E81</f>
        <v>#REF!</v>
      </c>
      <c r="AM81" s="28" t="e">
        <f>+#REF!+#REF!+#REF!+#REF!+#REF!+#REF!+#REF!+#REF!+#REF!+#REF!+#REF!+H81</f>
        <v>#REF!</v>
      </c>
      <c r="AN81" s="28"/>
      <c r="AO81" s="31" t="e">
        <f>+AK81-Q81</f>
        <v>#REF!</v>
      </c>
      <c r="AP81" s="28" t="e">
        <f>+AL81-N81</f>
        <v>#REF!</v>
      </c>
      <c r="AQ81" s="28" t="e">
        <f>+AM81-K81</f>
        <v>#REF!</v>
      </c>
      <c r="AR81" s="28"/>
      <c r="AS81" s="28"/>
      <c r="AT81" s="28"/>
      <c r="AU81" s="8"/>
      <c r="AV81" s="32"/>
      <c r="AW81" s="38"/>
      <c r="AX81" s="38"/>
      <c r="AZ81" s="46"/>
    </row>
    <row r="82" spans="2:52">
      <c r="B82" s="67"/>
      <c r="C82" s="69"/>
      <c r="D82" s="69"/>
      <c r="E82" s="67"/>
      <c r="F82" s="69"/>
      <c r="G82" s="69"/>
      <c r="H82" s="67"/>
      <c r="I82" s="69"/>
      <c r="J82" s="75"/>
      <c r="K82" s="74"/>
      <c r="L82" s="69"/>
      <c r="M82" s="71"/>
      <c r="N82" s="67"/>
      <c r="O82" s="69"/>
      <c r="P82" s="72"/>
      <c r="Q82" s="67"/>
      <c r="R82" s="113"/>
      <c r="S82" s="28"/>
      <c r="T82" s="74"/>
      <c r="U82" s="67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29"/>
      <c r="AL82" s="30"/>
      <c r="AM82" s="28"/>
      <c r="AN82" s="28"/>
      <c r="AO82" s="31"/>
      <c r="AP82" s="28"/>
      <c r="AQ82" s="28"/>
      <c r="AR82" s="28"/>
      <c r="AS82" s="28"/>
      <c r="AT82" s="28"/>
      <c r="AU82" s="8"/>
      <c r="AV82" s="32"/>
      <c r="AW82" s="38"/>
      <c r="AX82" s="38"/>
      <c r="AZ82" s="46"/>
    </row>
    <row r="83" spans="2:52">
      <c r="B83" s="67"/>
      <c r="C83" s="73"/>
      <c r="D83" s="69"/>
      <c r="E83" s="67"/>
      <c r="F83" s="73"/>
      <c r="G83" s="69"/>
      <c r="H83" s="67"/>
      <c r="I83" s="73"/>
      <c r="J83" s="75"/>
      <c r="K83" s="74"/>
      <c r="L83" s="73"/>
      <c r="M83" s="71"/>
      <c r="N83" s="67"/>
      <c r="O83" s="73"/>
      <c r="P83" s="72"/>
      <c r="Q83" s="67"/>
      <c r="R83" s="112"/>
      <c r="S83" s="28"/>
      <c r="T83" s="74"/>
      <c r="U83" s="67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29" t="e">
        <f>+#REF!+#REF!+#REF!+#REF!+#REF!+#REF!+#REF!+#REF!+#REF!+#REF!+#REF!+B83</f>
        <v>#REF!</v>
      </c>
      <c r="AL83" s="30" t="e">
        <f>+#REF!+#REF!+#REF!+#REF!+#REF!+#REF!+#REF!+#REF!+#REF!+#REF!+#REF!+E83</f>
        <v>#REF!</v>
      </c>
      <c r="AM83" s="28" t="e">
        <f>+#REF!+#REF!+#REF!+#REF!+#REF!+#REF!+#REF!+#REF!+#REF!+#REF!+#REF!+H83</f>
        <v>#REF!</v>
      </c>
      <c r="AN83" s="28"/>
      <c r="AO83" s="31" t="e">
        <f>+AK83-Q83</f>
        <v>#REF!</v>
      </c>
      <c r="AP83" s="28" t="e">
        <f>+AL83-N83</f>
        <v>#REF!</v>
      </c>
      <c r="AQ83" s="28" t="e">
        <f>+AM83-K83</f>
        <v>#REF!</v>
      </c>
      <c r="AR83" s="28"/>
      <c r="AS83" s="28"/>
      <c r="AT83" s="28"/>
      <c r="AU83" s="8"/>
      <c r="AV83" s="32"/>
      <c r="AW83" s="39"/>
      <c r="AX83" s="39"/>
    </row>
    <row r="84" spans="2:52">
      <c r="B84" s="67"/>
      <c r="C84" s="73"/>
      <c r="D84" s="69"/>
      <c r="E84" s="67"/>
      <c r="F84" s="73"/>
      <c r="G84" s="69"/>
      <c r="H84" s="67"/>
      <c r="I84" s="73"/>
      <c r="J84" s="83" t="s">
        <v>47</v>
      </c>
      <c r="K84" s="74"/>
      <c r="L84" s="73"/>
      <c r="M84" s="71"/>
      <c r="N84" s="67"/>
      <c r="O84" s="73"/>
      <c r="P84" s="72"/>
      <c r="Q84" s="67"/>
      <c r="R84" s="112"/>
      <c r="S84" s="28"/>
      <c r="T84" s="74"/>
      <c r="U84" s="67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29" t="e">
        <f>+#REF!+#REF!+#REF!+#REF!+#REF!+#REF!+#REF!+#REF!+#REF!+#REF!+#REF!+B84</f>
        <v>#REF!</v>
      </c>
      <c r="AL84" s="30" t="e">
        <f>+#REF!+#REF!+#REF!+#REF!+#REF!+#REF!+#REF!+#REF!+#REF!+#REF!+#REF!+E84</f>
        <v>#REF!</v>
      </c>
      <c r="AM84" s="28" t="e">
        <f>+#REF!+#REF!+#REF!+#REF!+#REF!+#REF!+#REF!+#REF!+#REF!+#REF!+#REF!+H84</f>
        <v>#REF!</v>
      </c>
      <c r="AN84" s="28"/>
      <c r="AO84" s="31" t="e">
        <f>+AK84-Q84</f>
        <v>#REF!</v>
      </c>
      <c r="AP84" s="28" t="e">
        <f>+AL84-N84</f>
        <v>#REF!</v>
      </c>
      <c r="AQ84" s="28" t="e">
        <f>+AM84-K84</f>
        <v>#REF!</v>
      </c>
      <c r="AR84" s="28"/>
      <c r="AS84" s="28"/>
      <c r="AT84" s="28"/>
      <c r="AU84" s="8"/>
      <c r="AV84" s="32"/>
      <c r="AW84" s="39"/>
      <c r="AX84" s="39"/>
      <c r="AZ84" s="34"/>
    </row>
    <row r="85" spans="2:52">
      <c r="B85" s="96">
        <f>IF(B95=0,0,B96/B95)</f>
        <v>0.81141439205955335</v>
      </c>
      <c r="C85" s="68"/>
      <c r="D85" s="69">
        <f t="shared" ref="D85" si="101">IF(B85=0,0,H85/B85-1)</f>
        <v>0.10624719799031723</v>
      </c>
      <c r="E85" s="96">
        <f>IF(E95=0,0,E96/E95)</f>
        <v>0.81290322580645158</v>
      </c>
      <c r="F85" s="68"/>
      <c r="G85" s="69">
        <f t="shared" ref="G85:G97" si="102">IF(E85=0,0,(H85-E85)/E85)</f>
        <v>0.10422110422110425</v>
      </c>
      <c r="H85" s="96">
        <f>IF(H95=0,0,H96/H95)</f>
        <v>0.89762489762489761</v>
      </c>
      <c r="I85" s="73"/>
      <c r="J85" s="75" t="s">
        <v>48</v>
      </c>
      <c r="K85" s="96">
        <f>IF(K95=0,0,K96/K95)</f>
        <v>0.89762489762489761</v>
      </c>
      <c r="L85" s="68"/>
      <c r="M85" s="96">
        <f>IF(N85=0,0,K85/N85-1)</f>
        <v>0.10422110422110431</v>
      </c>
      <c r="N85" s="96">
        <f>IF(N95=0,0,N96/N95)</f>
        <v>0.81290322580645158</v>
      </c>
      <c r="O85" s="68"/>
      <c r="P85" s="72">
        <f t="shared" ref="P85:P97" si="103">IF(Q85=0,0,(K85-Q85)/Q85)</f>
        <v>0.10624719799031725</v>
      </c>
      <c r="Q85" s="96">
        <v>0.81141439205955335</v>
      </c>
      <c r="R85" s="115"/>
      <c r="S85" s="28"/>
      <c r="T85" s="96"/>
      <c r="U85" s="96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29" t="e">
        <f>+#REF!+#REF!+#REF!+#REF!+#REF!+#REF!+#REF!+#REF!+#REF!+#REF!+#REF!+B85</f>
        <v>#REF!</v>
      </c>
      <c r="AL85" s="30" t="e">
        <f>+#REF!+#REF!+#REF!+#REF!+#REF!+#REF!+#REF!+#REF!+#REF!+#REF!+#REF!+E85</f>
        <v>#REF!</v>
      </c>
      <c r="AM85" s="28" t="e">
        <f>+#REF!+#REF!+#REF!+#REF!+#REF!+#REF!+#REF!+#REF!+#REF!+#REF!+#REF!+H85</f>
        <v>#REF!</v>
      </c>
      <c r="AN85" s="28"/>
      <c r="AO85" s="31"/>
      <c r="AP85" s="28"/>
      <c r="AQ85" s="28"/>
      <c r="AR85" s="28"/>
      <c r="AS85" s="28"/>
      <c r="AT85" s="28"/>
      <c r="AU85" s="17"/>
      <c r="AV85" s="32"/>
      <c r="AW85" s="39"/>
      <c r="AX85" s="39"/>
      <c r="AZ85" s="46"/>
    </row>
    <row r="86" spans="2:52">
      <c r="B86" s="97">
        <f>IF(B96=0,0,B97/B96-1)</f>
        <v>0.47706422018348627</v>
      </c>
      <c r="C86" s="68"/>
      <c r="D86" s="69">
        <f t="shared" ref="D86:D97" si="104">IF(B86=0,0,(H86-B86)/B86)</f>
        <v>-0.21394230769230774</v>
      </c>
      <c r="E86" s="97">
        <f>IF(E96=0,0,E97/E96-1)</f>
        <v>0.24007936507936511</v>
      </c>
      <c r="F86" s="68"/>
      <c r="G86" s="69">
        <f t="shared" si="102"/>
        <v>0.56198347107437996</v>
      </c>
      <c r="H86" s="97">
        <f>IF(H96=0,0,H97/H96-1)</f>
        <v>0.375</v>
      </c>
      <c r="I86" s="73"/>
      <c r="J86" s="75" t="s">
        <v>49</v>
      </c>
      <c r="K86" s="97">
        <f>IF(K96=0,0,K97/K96-1)</f>
        <v>0.375</v>
      </c>
      <c r="L86" s="68"/>
      <c r="M86" s="71">
        <f t="shared" ref="M86:M97" si="105">+IF(N86=0,0,K86/N86-1)</f>
        <v>0.56198347107437985</v>
      </c>
      <c r="N86" s="97">
        <f>IF(N96=0,0,N97/N96-1)</f>
        <v>0.24007936507936511</v>
      </c>
      <c r="O86" s="68"/>
      <c r="P86" s="72">
        <f t="shared" si="103"/>
        <v>-0.21394230769230774</v>
      </c>
      <c r="Q86" s="97">
        <v>0.47706422018348627</v>
      </c>
      <c r="R86" s="115"/>
      <c r="S86" s="28"/>
      <c r="T86" s="97"/>
      <c r="U86" s="97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29" t="e">
        <f>+#REF!+#REF!+#REF!+#REF!+#REF!+#REF!+#REF!+#REF!+#REF!+#REF!+#REF!+B86</f>
        <v>#REF!</v>
      </c>
      <c r="AL86" s="30" t="e">
        <f>+#REF!+#REF!+#REF!+#REF!+#REF!+#REF!+#REF!+#REF!+#REF!+#REF!+#REF!+E86</f>
        <v>#REF!</v>
      </c>
      <c r="AM86" s="28" t="e">
        <f>+#REF!+#REF!+#REF!+#REF!+#REF!+#REF!+#REF!+#REF!+#REF!+#REF!+#REF!+H86</f>
        <v>#REF!</v>
      </c>
      <c r="AN86" s="28"/>
      <c r="AO86" s="31"/>
      <c r="AP86" s="28"/>
      <c r="AQ86" s="28"/>
      <c r="AR86" s="28"/>
      <c r="AS86" s="28"/>
      <c r="AT86" s="28"/>
      <c r="AU86" s="16"/>
      <c r="AV86" s="32"/>
      <c r="AW86" s="39"/>
      <c r="AX86" s="39"/>
      <c r="AZ86" s="46"/>
    </row>
    <row r="87" spans="2:52">
      <c r="B87" s="67">
        <f>IF(B96=0,0,(B8+B10)/B96)</f>
        <v>124439.88685015291</v>
      </c>
      <c r="C87" s="73"/>
      <c r="D87" s="69">
        <f t="shared" si="104"/>
        <v>0.13500012724083868</v>
      </c>
      <c r="E87" s="67">
        <f>IF(E96=0,0,(E8+E10)/E96)</f>
        <v>128067.16468253969</v>
      </c>
      <c r="F87" s="73"/>
      <c r="G87" s="69">
        <f t="shared" si="102"/>
        <v>0.10285323922702007</v>
      </c>
      <c r="H87" s="67">
        <f>IF(H96=0,0,(H8+H10)/H96)</f>
        <v>141239.28740875912</v>
      </c>
      <c r="I87" s="73"/>
      <c r="J87" s="75" t="s">
        <v>50</v>
      </c>
      <c r="K87" s="67">
        <f>IF(K96=0,0,(K8+K10)/K96)</f>
        <v>141239.28740875912</v>
      </c>
      <c r="L87" s="73"/>
      <c r="M87" s="71">
        <f t="shared" si="105"/>
        <v>0.10285323922702005</v>
      </c>
      <c r="N87" s="67">
        <f>IF(N96=0,0,(N8+N10)/N96)</f>
        <v>128067.16468253969</v>
      </c>
      <c r="O87" s="73"/>
      <c r="P87" s="72">
        <f t="shared" si="103"/>
        <v>0.13500012724083868</v>
      </c>
      <c r="Q87" s="67">
        <v>124439.88685015291</v>
      </c>
      <c r="R87" s="112"/>
      <c r="S87" s="28"/>
      <c r="T87" s="67"/>
      <c r="U87" s="67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29" t="e">
        <f>+#REF!+#REF!+#REF!+#REF!+#REF!+#REF!+#REF!+#REF!+#REF!+#REF!+#REF!+B87</f>
        <v>#REF!</v>
      </c>
      <c r="AL87" s="30" t="e">
        <f>+#REF!+#REF!+#REF!+#REF!+#REF!+#REF!+#REF!+#REF!+#REF!+#REF!+#REF!+E87</f>
        <v>#REF!</v>
      </c>
      <c r="AM87" s="28" t="e">
        <f>+#REF!+#REF!+#REF!+#REF!+#REF!+#REF!+#REF!+#REF!+#REF!+#REF!+#REF!+H87</f>
        <v>#REF!</v>
      </c>
      <c r="AN87" s="28"/>
      <c r="AO87" s="31"/>
      <c r="AP87" s="28"/>
      <c r="AQ87" s="28"/>
      <c r="AR87" s="28"/>
      <c r="AS87" s="28"/>
      <c r="AT87" s="28"/>
      <c r="AU87" s="8"/>
      <c r="AV87" s="32"/>
      <c r="AW87" s="39"/>
      <c r="AX87" s="39"/>
      <c r="AZ87" s="46"/>
    </row>
    <row r="88" spans="2:52">
      <c r="B88" s="67">
        <f>IF(B96=0,0,B8/B96)</f>
        <v>117940.2996941896</v>
      </c>
      <c r="C88" s="73"/>
      <c r="D88" s="69">
        <f t="shared" si="104"/>
        <v>0.14839830093881443</v>
      </c>
      <c r="E88" s="67">
        <f>IF(E96=0,0,E8/E96)</f>
        <v>122321.42857142857</v>
      </c>
      <c r="F88" s="73"/>
      <c r="G88" s="69">
        <f t="shared" si="102"/>
        <v>0.10726666098353684</v>
      </c>
      <c r="H88" s="67">
        <f>IF(H96=0,0,H8/H96)</f>
        <v>135442.43978102191</v>
      </c>
      <c r="I88" s="73"/>
      <c r="J88" s="75" t="s">
        <v>51</v>
      </c>
      <c r="K88" s="67">
        <f>IF(K96=0,0,K8/K96)</f>
        <v>135442.43978102191</v>
      </c>
      <c r="L88" s="73"/>
      <c r="M88" s="71">
        <f t="shared" si="105"/>
        <v>0.10726666098353688</v>
      </c>
      <c r="N88" s="67">
        <f>IF(N96=0,0,N8/N96)</f>
        <v>122321.42857142857</v>
      </c>
      <c r="O88" s="73"/>
      <c r="P88" s="72">
        <f t="shared" si="103"/>
        <v>0.14839830093881443</v>
      </c>
      <c r="Q88" s="67">
        <v>117940.2996941896</v>
      </c>
      <c r="R88" s="112"/>
      <c r="S88" s="28"/>
      <c r="T88" s="67"/>
      <c r="U88" s="67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29" t="e">
        <f>+#REF!+#REF!+#REF!+#REF!+#REF!+#REF!+#REF!+#REF!+#REF!+#REF!+#REF!+B88</f>
        <v>#REF!</v>
      </c>
      <c r="AL88" s="30" t="e">
        <f>+#REF!+#REF!+#REF!+#REF!+#REF!+#REF!+#REF!+#REF!+#REF!+#REF!+#REF!+E88</f>
        <v>#REF!</v>
      </c>
      <c r="AM88" s="28" t="e">
        <f>+#REF!+#REF!+#REF!+#REF!+#REF!+#REF!+#REF!+#REF!+#REF!+#REF!+#REF!+H88</f>
        <v>#REF!</v>
      </c>
      <c r="AN88" s="28"/>
      <c r="AO88" s="31"/>
      <c r="AP88" s="28"/>
      <c r="AQ88" s="28"/>
      <c r="AR88" s="28"/>
      <c r="AS88" s="28"/>
      <c r="AT88" s="28"/>
      <c r="AU88" s="8"/>
      <c r="AV88" s="32"/>
      <c r="AW88" s="39"/>
      <c r="AX88" s="39"/>
    </row>
    <row r="89" spans="2:52">
      <c r="B89" s="67">
        <f>+B12+B26+B34+B43+B48+B54</f>
        <v>11414668</v>
      </c>
      <c r="C89" s="73"/>
      <c r="D89" s="69">
        <f t="shared" si="104"/>
        <v>1.2103111540344406E-2</v>
      </c>
      <c r="E89" s="67">
        <f>+E12+E26+E34+E43+E48+E54</f>
        <v>11607667</v>
      </c>
      <c r="F89" s="73"/>
      <c r="G89" s="69">
        <f t="shared" si="102"/>
        <v>-4.724980480573745E-3</v>
      </c>
      <c r="H89" s="67">
        <f>+H12+H26+H34+H43+H48+H54</f>
        <v>11552821</v>
      </c>
      <c r="I89" s="73"/>
      <c r="J89" s="75" t="s">
        <v>52</v>
      </c>
      <c r="K89" s="67">
        <f>+K12+K26+K34+K43+K48+K54</f>
        <v>11552821</v>
      </c>
      <c r="L89" s="73"/>
      <c r="M89" s="71">
        <f t="shared" si="105"/>
        <v>-4.7249804805737927E-3</v>
      </c>
      <c r="N89" s="67">
        <f>+N12+N26+N34+N43+N48+N54</f>
        <v>11607667</v>
      </c>
      <c r="O89" s="73"/>
      <c r="P89" s="72">
        <f t="shared" si="103"/>
        <v>1.2103111540344406E-2</v>
      </c>
      <c r="Q89" s="67">
        <v>11414668</v>
      </c>
      <c r="R89" s="112"/>
      <c r="S89" s="28"/>
      <c r="T89" s="67"/>
      <c r="U89" s="67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29" t="e">
        <f>+#REF!+#REF!+#REF!+#REF!+#REF!+#REF!+#REF!+#REF!+#REF!+#REF!+#REF!+B89</f>
        <v>#REF!</v>
      </c>
      <c r="AL89" s="30" t="e">
        <f>+#REF!+#REF!+#REF!+#REF!+#REF!+#REF!+#REF!+#REF!+#REF!+#REF!+#REF!+E89</f>
        <v>#REF!</v>
      </c>
      <c r="AM89" s="28" t="e">
        <f>+#REF!+#REF!+#REF!+#REF!+#REF!+#REF!+#REF!+#REF!+#REF!+#REF!+#REF!+H89</f>
        <v>#REF!</v>
      </c>
      <c r="AN89" s="28"/>
      <c r="AO89" s="31" t="e">
        <f>+AK89-Q89</f>
        <v>#REF!</v>
      </c>
      <c r="AP89" s="28" t="e">
        <f>+AL89-N89</f>
        <v>#REF!</v>
      </c>
      <c r="AQ89" s="28" t="e">
        <f>+AM89-K89</f>
        <v>#REF!</v>
      </c>
      <c r="AR89" s="28"/>
      <c r="AS89" s="28"/>
      <c r="AT89" s="28"/>
      <c r="AU89" s="8"/>
      <c r="AV89" s="32"/>
      <c r="AZ89" s="46"/>
    </row>
    <row r="90" spans="2:52">
      <c r="B90" s="97">
        <f>IF(B6=0,0,B89/B6)</f>
        <v>9.2788726005277627E-2</v>
      </c>
      <c r="C90" s="73"/>
      <c r="D90" s="69">
        <f t="shared" si="104"/>
        <v>-0.1986487853733154</v>
      </c>
      <c r="E90" s="97">
        <f>IF(E6=0,0,E89/E6)</f>
        <v>8.9663412216792637E-2</v>
      </c>
      <c r="F90" s="73"/>
      <c r="G90" s="69">
        <f t="shared" si="102"/>
        <v>-0.1707168347752662</v>
      </c>
      <c r="H90" s="97">
        <f>IF(H6=0,0,H89/H6)</f>
        <v>7.4356358287991864E-2</v>
      </c>
      <c r="I90" s="73"/>
      <c r="J90" s="75" t="s">
        <v>53</v>
      </c>
      <c r="K90" s="97">
        <f>IF(K6=0,0,K89/K6)</f>
        <v>7.4356358287991864E-2</v>
      </c>
      <c r="L90" s="73"/>
      <c r="M90" s="71">
        <f t="shared" si="105"/>
        <v>-0.17071683477526622</v>
      </c>
      <c r="N90" s="97">
        <f>IF(N6=0,0,N89/N6)</f>
        <v>8.9663412216792637E-2</v>
      </c>
      <c r="O90" s="73"/>
      <c r="P90" s="72">
        <f t="shared" si="103"/>
        <v>-0.1986487853733154</v>
      </c>
      <c r="Q90" s="97">
        <v>9.2788726005277627E-2</v>
      </c>
      <c r="R90" s="112"/>
      <c r="S90" s="28"/>
      <c r="T90" s="97"/>
      <c r="U90" s="97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29" t="e">
        <f>+#REF!+#REF!+#REF!+#REF!+#REF!+#REF!+#REF!+#REF!+#REF!+#REF!+#REF!+B90</f>
        <v>#REF!</v>
      </c>
      <c r="AL90" s="30" t="e">
        <f>+#REF!+#REF!+#REF!+#REF!+#REF!+#REF!+#REF!+#REF!+#REF!+#REF!+#REF!+E90</f>
        <v>#REF!</v>
      </c>
      <c r="AM90" s="28" t="e">
        <f>+#REF!+#REF!+#REF!+#REF!+#REF!+#REF!+#REF!+#REF!+#REF!+#REF!+#REF!+H90</f>
        <v>#REF!</v>
      </c>
      <c r="AN90" s="28"/>
      <c r="AO90" s="31" t="e">
        <f>+AK90-Q90</f>
        <v>#REF!</v>
      </c>
      <c r="AP90" s="28" t="e">
        <f>+AL90-N90</f>
        <v>#REF!</v>
      </c>
      <c r="AQ90" s="28" t="e">
        <f>+AM90-K90</f>
        <v>#REF!</v>
      </c>
      <c r="AR90" s="28"/>
      <c r="AS90" s="28"/>
      <c r="AT90" s="28"/>
      <c r="AU90" s="16"/>
      <c r="AV90" s="32"/>
    </row>
    <row r="91" spans="2:52">
      <c r="B91" s="67">
        <v>3</v>
      </c>
      <c r="C91" s="73"/>
      <c r="D91" s="69">
        <f t="shared" si="104"/>
        <v>0</v>
      </c>
      <c r="E91" s="67">
        <v>3</v>
      </c>
      <c r="F91" s="73"/>
      <c r="G91" s="69">
        <f t="shared" si="102"/>
        <v>0</v>
      </c>
      <c r="H91" s="67">
        <v>3</v>
      </c>
      <c r="I91" s="73"/>
      <c r="J91" s="75" t="s">
        <v>54</v>
      </c>
      <c r="K91" s="74">
        <f t="shared" ref="K91:K92" si="106">+H91+T91</f>
        <v>3</v>
      </c>
      <c r="L91" s="73"/>
      <c r="M91" s="71">
        <f t="shared" si="105"/>
        <v>0</v>
      </c>
      <c r="N91" s="67">
        <f t="shared" ref="N91:N97" si="107">+E91+U91</f>
        <v>3</v>
      </c>
      <c r="O91" s="73"/>
      <c r="P91" s="72">
        <f t="shared" si="103"/>
        <v>0</v>
      </c>
      <c r="Q91" s="67">
        <v>3</v>
      </c>
      <c r="R91" s="112"/>
      <c r="S91" s="28"/>
      <c r="T91" s="67"/>
      <c r="U91" s="67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29" t="e">
        <f>+#REF!+#REF!+#REF!+#REF!+#REF!+#REF!+#REF!+#REF!+#REF!+#REF!+#REF!+B91</f>
        <v>#REF!</v>
      </c>
      <c r="AL91" s="30" t="e">
        <f>+#REF!+#REF!+#REF!+#REF!+#REF!+#REF!+#REF!+#REF!+#REF!+#REF!+#REF!+E91</f>
        <v>#REF!</v>
      </c>
      <c r="AM91" s="28" t="e">
        <f>+#REF!+#REF!+#REF!+#REF!+#REF!+#REF!+#REF!+#REF!+#REF!+#REF!+#REF!+H91</f>
        <v>#REF!</v>
      </c>
      <c r="AN91" s="31"/>
      <c r="AO91" s="31" t="e">
        <f>+AK91-Q91</f>
        <v>#REF!</v>
      </c>
      <c r="AP91" s="28" t="e">
        <f>+AL91-N91</f>
        <v>#REF!</v>
      </c>
      <c r="AQ91" s="28" t="e">
        <f>+AM91-K91</f>
        <v>#REF!</v>
      </c>
      <c r="AR91" s="31"/>
      <c r="AS91" s="28"/>
      <c r="AT91" s="28"/>
      <c r="AU91" s="8"/>
      <c r="AV91" s="32"/>
    </row>
    <row r="92" spans="2:52">
      <c r="B92" s="67">
        <v>0</v>
      </c>
      <c r="C92" s="73"/>
      <c r="D92" s="69">
        <f t="shared" si="104"/>
        <v>0</v>
      </c>
      <c r="E92" s="67">
        <v>0</v>
      </c>
      <c r="F92" s="73"/>
      <c r="G92" s="69">
        <f t="shared" si="102"/>
        <v>0</v>
      </c>
      <c r="H92" s="67">
        <v>0</v>
      </c>
      <c r="I92" s="73"/>
      <c r="J92" s="75" t="s">
        <v>72</v>
      </c>
      <c r="K92" s="74">
        <f t="shared" si="106"/>
        <v>0</v>
      </c>
      <c r="L92" s="73"/>
      <c r="M92" s="71">
        <f t="shared" si="105"/>
        <v>0</v>
      </c>
      <c r="N92" s="67">
        <f t="shared" si="107"/>
        <v>0</v>
      </c>
      <c r="O92" s="73"/>
      <c r="P92" s="72">
        <f t="shared" si="103"/>
        <v>0</v>
      </c>
      <c r="Q92" s="67">
        <v>0</v>
      </c>
      <c r="R92" s="112"/>
      <c r="S92" s="28"/>
      <c r="T92" s="67"/>
      <c r="U92" s="67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29" t="e">
        <f>+#REF!+#REF!+#REF!+#REF!+#REF!+#REF!+#REF!+#REF!+#REF!+#REF!+#REF!+B92</f>
        <v>#REF!</v>
      </c>
      <c r="AL92" s="30" t="e">
        <f>+#REF!+#REF!+#REF!+#REF!+#REF!+#REF!+#REF!+#REF!+#REF!+#REF!+#REF!+E92</f>
        <v>#REF!</v>
      </c>
      <c r="AM92" s="28" t="e">
        <f>+#REF!+#REF!+#REF!+#REF!+#REF!+#REF!+#REF!+#REF!+#REF!+#REF!+#REF!+H92</f>
        <v>#REF!</v>
      </c>
      <c r="AN92" s="31"/>
      <c r="AO92" s="31" t="e">
        <f>+AK92-Q92</f>
        <v>#REF!</v>
      </c>
      <c r="AP92" s="28" t="e">
        <f>+AL92-N92</f>
        <v>#REF!</v>
      </c>
      <c r="AQ92" s="28" t="e">
        <f>+AM92-K92</f>
        <v>#REF!</v>
      </c>
      <c r="AR92" s="28"/>
      <c r="AS92" s="28"/>
      <c r="AT92" s="28"/>
      <c r="AU92" s="8"/>
      <c r="AV92" s="32"/>
    </row>
    <row r="93" spans="2:52">
      <c r="B93" s="97">
        <f>IF(B92=0,0,B18/B92)</f>
        <v>0</v>
      </c>
      <c r="C93" s="73"/>
      <c r="D93" s="69">
        <f t="shared" si="104"/>
        <v>0</v>
      </c>
      <c r="E93" s="79">
        <f>IF(E92=0,0,E18/E92)</f>
        <v>0</v>
      </c>
      <c r="F93" s="73"/>
      <c r="G93" s="69">
        <f t="shared" si="102"/>
        <v>0</v>
      </c>
      <c r="H93" s="97">
        <f>IF(H92=0,0,H18/H92)</f>
        <v>0</v>
      </c>
      <c r="I93" s="73"/>
      <c r="J93" s="75" t="s">
        <v>55</v>
      </c>
      <c r="K93" s="79">
        <f>IF(K92=0,0,K18/K92)</f>
        <v>0</v>
      </c>
      <c r="L93" s="73"/>
      <c r="M93" s="71">
        <f t="shared" si="105"/>
        <v>0</v>
      </c>
      <c r="N93" s="79">
        <f>IF(N92=0,0,N18/N92)</f>
        <v>0</v>
      </c>
      <c r="O93" s="73"/>
      <c r="P93" s="125">
        <f t="shared" si="103"/>
        <v>0</v>
      </c>
      <c r="Q93" s="97">
        <v>0</v>
      </c>
      <c r="R93" s="112"/>
      <c r="S93" s="28"/>
      <c r="T93" s="79"/>
      <c r="U93" s="79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29" t="e">
        <f>+#REF!+#REF!+#REF!+#REF!+#REF!+#REF!+#REF!+#REF!+#REF!+#REF!+#REF!+B93</f>
        <v>#REF!</v>
      </c>
      <c r="AL93" s="30" t="e">
        <f>+#REF!+#REF!+#REF!+#REF!+#REF!+#REF!+#REF!+#REF!+#REF!+#REF!+#REF!+E93</f>
        <v>#REF!</v>
      </c>
      <c r="AM93" s="28" t="e">
        <f>+#REF!+#REF!+#REF!+#REF!+#REF!+#REF!+#REF!+#REF!+#REF!+#REF!+#REF!+H93</f>
        <v>#REF!</v>
      </c>
      <c r="AN93" s="31"/>
      <c r="AO93" s="31"/>
      <c r="AP93" s="28"/>
      <c r="AQ93" s="28"/>
      <c r="AR93" s="28"/>
      <c r="AS93" s="28"/>
      <c r="AT93" s="28"/>
      <c r="AU93" s="4"/>
      <c r="AV93" s="32"/>
      <c r="AW93" s="47"/>
      <c r="AX93" s="47"/>
    </row>
    <row r="94" spans="2:52">
      <c r="B94" s="67">
        <v>0</v>
      </c>
      <c r="C94" s="73"/>
      <c r="D94" s="69">
        <f t="shared" si="104"/>
        <v>0</v>
      </c>
      <c r="E94" s="79">
        <v>0</v>
      </c>
      <c r="F94" s="73"/>
      <c r="G94" s="69">
        <f t="shared" si="102"/>
        <v>0</v>
      </c>
      <c r="H94" s="67">
        <v>0</v>
      </c>
      <c r="I94" s="73"/>
      <c r="J94" s="75" t="s">
        <v>56</v>
      </c>
      <c r="K94" s="67">
        <v>0</v>
      </c>
      <c r="L94" s="73"/>
      <c r="M94" s="71">
        <f t="shared" si="105"/>
        <v>0</v>
      </c>
      <c r="N94" s="67">
        <f t="shared" si="107"/>
        <v>0</v>
      </c>
      <c r="O94" s="73"/>
      <c r="P94" s="125">
        <f t="shared" si="103"/>
        <v>0</v>
      </c>
      <c r="Q94" s="67">
        <v>0</v>
      </c>
      <c r="R94" s="112"/>
      <c r="S94" s="28"/>
      <c r="T94" s="67"/>
      <c r="U94" s="79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4"/>
      <c r="AK94" s="29" t="e">
        <f>+#REF!+#REF!+#REF!+#REF!+#REF!+#REF!+#REF!+#REF!+#REF!+#REF!+#REF!+B94</f>
        <v>#REF!</v>
      </c>
      <c r="AL94" s="30" t="e">
        <f>+#REF!+#REF!+#REF!+#REF!+#REF!+#REF!+#REF!+#REF!+#REF!+#REF!+#REF!+E94</f>
        <v>#REF!</v>
      </c>
      <c r="AM94" s="28" t="e">
        <f>+#REF!+#REF!+#REF!+#REF!+#REF!+#REF!+#REF!+#REF!+#REF!+#REF!+#REF!+H94</f>
        <v>#REF!</v>
      </c>
      <c r="AN94" s="31"/>
      <c r="AO94" s="31" t="e">
        <f>+AK94-Q94</f>
        <v>#REF!</v>
      </c>
      <c r="AP94" s="28" t="e">
        <f>+AL94-N94</f>
        <v>#REF!</v>
      </c>
      <c r="AQ94" s="28" t="e">
        <f>+AM94-K94</f>
        <v>#REF!</v>
      </c>
      <c r="AR94" s="28"/>
      <c r="AS94" s="28"/>
      <c r="AT94" s="28"/>
      <c r="AU94" s="4"/>
      <c r="AV94" s="32"/>
    </row>
    <row r="95" spans="2:52">
      <c r="B95" s="67">
        <v>1209</v>
      </c>
      <c r="C95" s="73"/>
      <c r="D95" s="69">
        <f t="shared" si="104"/>
        <v>9.9255583126550868E-3</v>
      </c>
      <c r="E95" s="67">
        <v>1240</v>
      </c>
      <c r="F95" s="73"/>
      <c r="G95" s="69">
        <f t="shared" si="102"/>
        <v>-1.532258064516129E-2</v>
      </c>
      <c r="H95" s="67">
        <v>1221</v>
      </c>
      <c r="I95" s="73"/>
      <c r="J95" s="75" t="s">
        <v>57</v>
      </c>
      <c r="K95" s="74">
        <f t="shared" ref="K95:K97" si="108">+H95+T95</f>
        <v>1221</v>
      </c>
      <c r="L95" s="73"/>
      <c r="M95" s="71">
        <f t="shared" si="105"/>
        <v>-1.5322580645161343E-2</v>
      </c>
      <c r="N95" s="67">
        <f t="shared" si="107"/>
        <v>1240</v>
      </c>
      <c r="O95" s="73"/>
      <c r="P95" s="125">
        <f t="shared" si="103"/>
        <v>9.9255583126550868E-3</v>
      </c>
      <c r="Q95" s="67">
        <v>1209</v>
      </c>
      <c r="R95" s="112"/>
      <c r="S95" s="28"/>
      <c r="T95" s="74"/>
      <c r="U95" s="67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29" t="e">
        <f>+#REF!+#REF!+#REF!+#REF!+#REF!+#REF!+#REF!+#REF!+#REF!+#REF!+#REF!+B95</f>
        <v>#REF!</v>
      </c>
      <c r="AL95" s="30" t="e">
        <f>+#REF!+#REF!+#REF!+#REF!+#REF!+#REF!+#REF!+#REF!+#REF!+#REF!+#REF!+E95</f>
        <v>#REF!</v>
      </c>
      <c r="AM95" s="28" t="e">
        <f>+#REF!+#REF!+#REF!+#REF!+#REF!+#REF!+#REF!+#REF!+#REF!+#REF!+#REF!+H95</f>
        <v>#REF!</v>
      </c>
      <c r="AN95" s="31"/>
      <c r="AO95" s="31" t="e">
        <f>+AK95-Q95</f>
        <v>#REF!</v>
      </c>
      <c r="AP95" s="28" t="e">
        <f>+AL95-N95</f>
        <v>#REF!</v>
      </c>
      <c r="AQ95" s="28" t="e">
        <f>+AM95-K95</f>
        <v>#REF!</v>
      </c>
      <c r="AR95" s="28"/>
      <c r="AS95" s="28"/>
      <c r="AT95" s="28"/>
      <c r="AU95" s="8"/>
      <c r="AV95" s="32"/>
      <c r="AW95" s="39"/>
      <c r="AX95" s="39"/>
      <c r="AZ95" s="43"/>
    </row>
    <row r="96" spans="2:52">
      <c r="B96" s="67">
        <v>981</v>
      </c>
      <c r="C96" s="73"/>
      <c r="D96" s="69">
        <f t="shared" si="104"/>
        <v>0.11722731906218145</v>
      </c>
      <c r="E96" s="67">
        <f>981+27</f>
        <v>1008</v>
      </c>
      <c r="F96" s="73"/>
      <c r="G96" s="69">
        <f t="shared" si="102"/>
        <v>8.7301587301587297E-2</v>
      </c>
      <c r="H96" s="67">
        <v>1096</v>
      </c>
      <c r="I96" s="73"/>
      <c r="J96" s="75" t="s">
        <v>58</v>
      </c>
      <c r="K96" s="74">
        <f t="shared" si="108"/>
        <v>1096</v>
      </c>
      <c r="L96" s="73"/>
      <c r="M96" s="71">
        <f t="shared" si="105"/>
        <v>8.7301587301587213E-2</v>
      </c>
      <c r="N96" s="67">
        <f t="shared" si="107"/>
        <v>1008</v>
      </c>
      <c r="O96" s="73"/>
      <c r="P96" s="125">
        <f t="shared" si="103"/>
        <v>0.11722731906218145</v>
      </c>
      <c r="Q96" s="67">
        <v>981</v>
      </c>
      <c r="R96" s="112"/>
      <c r="S96" s="28"/>
      <c r="T96" s="67"/>
      <c r="U96" s="67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29" t="e">
        <f>+#REF!+#REF!+#REF!+#REF!+#REF!+#REF!+#REF!+#REF!+#REF!+#REF!+#REF!+B96</f>
        <v>#REF!</v>
      </c>
      <c r="AL96" s="30" t="e">
        <f>+#REF!+#REF!+#REF!+#REF!+#REF!+#REF!+#REF!+#REF!+#REF!+#REF!+#REF!+E96</f>
        <v>#REF!</v>
      </c>
      <c r="AM96" s="28" t="e">
        <f>+#REF!+#REF!+#REF!+#REF!+#REF!+#REF!+#REF!+#REF!+#REF!+#REF!+#REF!+H96</f>
        <v>#REF!</v>
      </c>
      <c r="AN96" s="31"/>
      <c r="AO96" s="31" t="e">
        <f>+AK96-Q96</f>
        <v>#REF!</v>
      </c>
      <c r="AP96" s="28" t="e">
        <f>+AL96-N96</f>
        <v>#REF!</v>
      </c>
      <c r="AQ96" s="28" t="e">
        <f>+AM96-K96</f>
        <v>#REF!</v>
      </c>
      <c r="AR96" s="28"/>
      <c r="AS96" s="28"/>
      <c r="AT96" s="28"/>
      <c r="AU96" s="8"/>
      <c r="AV96" s="32"/>
      <c r="AZ96" s="34"/>
    </row>
    <row r="97" spans="2:57">
      <c r="B97" s="67">
        <v>1449</v>
      </c>
      <c r="C97" s="73"/>
      <c r="D97" s="69">
        <f t="shared" si="104"/>
        <v>4.0027605244996552E-2</v>
      </c>
      <c r="E97" s="67">
        <v>1250</v>
      </c>
      <c r="F97" s="73"/>
      <c r="G97" s="69">
        <f t="shared" si="102"/>
        <v>0.2056</v>
      </c>
      <c r="H97" s="67">
        <v>1507</v>
      </c>
      <c r="I97" s="98"/>
      <c r="J97" s="75" t="s">
        <v>59</v>
      </c>
      <c r="K97" s="74">
        <f t="shared" si="108"/>
        <v>1507</v>
      </c>
      <c r="L97" s="73"/>
      <c r="M97" s="71">
        <f t="shared" si="105"/>
        <v>0.2056</v>
      </c>
      <c r="N97" s="67">
        <f t="shared" si="107"/>
        <v>1250</v>
      </c>
      <c r="O97" s="73"/>
      <c r="P97" s="125">
        <f t="shared" si="103"/>
        <v>4.0027605244996552E-2</v>
      </c>
      <c r="Q97" s="67">
        <v>1449</v>
      </c>
      <c r="R97" s="112"/>
      <c r="S97" s="28"/>
      <c r="T97" s="74"/>
      <c r="U97" s="67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29" t="e">
        <f>+#REF!+#REF!+#REF!+#REF!+#REF!+#REF!+#REF!+#REF!+#REF!+#REF!+#REF!+B97</f>
        <v>#REF!</v>
      </c>
      <c r="AL97" s="30" t="e">
        <f>+#REF!+#REF!+#REF!+#REF!+#REF!+#REF!+#REF!+#REF!+#REF!+#REF!+#REF!+E97</f>
        <v>#REF!</v>
      </c>
      <c r="AM97" s="28" t="e">
        <f>+#REF!+#REF!+#REF!+#REF!+#REF!+#REF!+#REF!+#REF!+#REF!+#REF!+#REF!+H97</f>
        <v>#REF!</v>
      </c>
      <c r="AN97" s="31"/>
      <c r="AO97" s="31" t="e">
        <f>+AK97-Q97</f>
        <v>#REF!</v>
      </c>
      <c r="AP97" s="28" t="e">
        <f>+AL97-N97</f>
        <v>#REF!</v>
      </c>
      <c r="AQ97" s="28" t="e">
        <f>+AM97-K97</f>
        <v>#REF!</v>
      </c>
      <c r="AR97" s="28"/>
      <c r="AS97" s="28"/>
      <c r="AT97" s="28"/>
      <c r="AU97" s="8"/>
      <c r="AV97" s="32"/>
      <c r="AZ97" s="34"/>
    </row>
    <row r="98" spans="2:57">
      <c r="B98" s="67"/>
      <c r="C98" s="73"/>
      <c r="D98" s="69"/>
      <c r="E98" s="67"/>
      <c r="F98" s="73"/>
      <c r="G98" s="69"/>
      <c r="H98" s="67"/>
      <c r="I98" s="98"/>
      <c r="J98" s="75"/>
      <c r="K98" s="74"/>
      <c r="L98" s="73"/>
      <c r="M98" s="71"/>
      <c r="N98" s="67"/>
      <c r="O98" s="73"/>
      <c r="P98" s="72"/>
      <c r="Q98" s="67"/>
      <c r="R98" s="112"/>
      <c r="S98" s="28"/>
      <c r="T98" s="74"/>
      <c r="U98" s="67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29"/>
      <c r="AL98" s="30"/>
      <c r="AM98" s="28"/>
      <c r="AN98" s="31"/>
      <c r="AO98" s="31"/>
      <c r="AP98" s="28"/>
      <c r="AQ98" s="28"/>
      <c r="AR98" s="28"/>
      <c r="AS98" s="28"/>
      <c r="AT98" s="28"/>
      <c r="AU98" s="8"/>
      <c r="AV98" s="32"/>
      <c r="AZ98" s="34"/>
    </row>
    <row r="99" spans="2:57">
      <c r="B99" s="67"/>
      <c r="C99" s="73"/>
      <c r="D99" s="69"/>
      <c r="E99" s="67"/>
      <c r="F99" s="73"/>
      <c r="G99" s="69"/>
      <c r="H99" s="67"/>
      <c r="I99" s="98"/>
      <c r="J99" s="75"/>
      <c r="K99" s="74"/>
      <c r="L99" s="73"/>
      <c r="M99" s="71"/>
      <c r="N99" s="67"/>
      <c r="O99" s="73"/>
      <c r="P99" s="72"/>
      <c r="Q99" s="67"/>
      <c r="R99" s="112"/>
      <c r="S99" s="28"/>
      <c r="T99" s="74"/>
      <c r="U99" s="67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29"/>
      <c r="AL99" s="30"/>
      <c r="AM99" s="28"/>
      <c r="AN99" s="31"/>
      <c r="AO99" s="31"/>
      <c r="AP99" s="28"/>
      <c r="AQ99" s="28"/>
      <c r="AR99" s="28"/>
      <c r="AS99" s="28"/>
      <c r="AT99" s="28"/>
      <c r="AU99" s="8"/>
      <c r="AV99" s="32"/>
      <c r="AZ99" s="34"/>
    </row>
    <row r="100" spans="2:57">
      <c r="B100" s="67"/>
      <c r="C100" s="73"/>
      <c r="D100" s="69"/>
      <c r="E100" s="67"/>
      <c r="F100" s="73"/>
      <c r="G100" s="69"/>
      <c r="H100" s="67"/>
      <c r="I100" s="98"/>
      <c r="J100" s="75"/>
      <c r="K100" s="74"/>
      <c r="L100" s="73"/>
      <c r="M100" s="71"/>
      <c r="N100" s="67"/>
      <c r="O100" s="73"/>
      <c r="P100" s="72"/>
      <c r="Q100" s="67"/>
      <c r="R100" s="112"/>
      <c r="S100" s="28"/>
      <c r="T100" s="74"/>
      <c r="U100" s="67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29"/>
      <c r="AL100" s="30"/>
      <c r="AM100" s="28"/>
      <c r="AN100" s="31"/>
      <c r="AO100" s="31"/>
      <c r="AP100" s="28"/>
      <c r="AQ100" s="28"/>
      <c r="AR100" s="28"/>
      <c r="AS100" s="28"/>
      <c r="AT100" s="28"/>
      <c r="AU100" s="8"/>
      <c r="AV100" s="32"/>
      <c r="AZ100" s="34"/>
    </row>
    <row r="101" spans="2:57">
      <c r="B101" s="67"/>
      <c r="C101" s="73"/>
      <c r="D101" s="69"/>
      <c r="E101" s="67"/>
      <c r="F101" s="73"/>
      <c r="G101" s="69"/>
      <c r="H101" s="67"/>
      <c r="I101" s="98"/>
      <c r="J101" s="75"/>
      <c r="K101" s="74"/>
      <c r="L101" s="73"/>
      <c r="M101" s="71"/>
      <c r="N101" s="67"/>
      <c r="O101" s="73"/>
      <c r="P101" s="72"/>
      <c r="Q101" s="67"/>
      <c r="R101" s="112"/>
      <c r="S101" s="28"/>
      <c r="T101" s="74"/>
      <c r="U101" s="67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29"/>
      <c r="AL101" s="30"/>
      <c r="AM101" s="28"/>
      <c r="AN101" s="31"/>
      <c r="AO101" s="31"/>
      <c r="AP101" s="28"/>
      <c r="AQ101" s="28"/>
      <c r="AR101" s="28"/>
      <c r="AS101" s="28"/>
      <c r="AT101" s="28"/>
      <c r="AU101" s="8"/>
      <c r="AV101" s="32"/>
      <c r="AZ101" s="34"/>
    </row>
    <row r="102" spans="2:57">
      <c r="B102" s="67"/>
      <c r="C102" s="73"/>
      <c r="D102" s="69"/>
      <c r="E102" s="67"/>
      <c r="F102" s="73"/>
      <c r="G102" s="69"/>
      <c r="H102" s="67"/>
      <c r="I102" s="98"/>
      <c r="J102" s="75"/>
      <c r="K102" s="74"/>
      <c r="L102" s="73"/>
      <c r="M102" s="71"/>
      <c r="N102" s="67"/>
      <c r="O102" s="73"/>
      <c r="P102" s="72"/>
      <c r="Q102" s="67"/>
      <c r="R102" s="112"/>
      <c r="S102" s="28"/>
      <c r="T102" s="74"/>
      <c r="U102" s="67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29"/>
      <c r="AL102" s="30"/>
      <c r="AM102" s="28"/>
      <c r="AN102" s="31"/>
      <c r="AO102" s="31"/>
      <c r="AP102" s="28"/>
      <c r="AQ102" s="28"/>
      <c r="AR102" s="28"/>
      <c r="AS102" s="28"/>
      <c r="AT102" s="28"/>
      <c r="AU102" s="8"/>
      <c r="AV102" s="32"/>
      <c r="AZ102" s="34"/>
    </row>
    <row r="103" spans="2:57" ht="16.5" customHeight="1">
      <c r="B103" s="67"/>
      <c r="C103" s="73"/>
      <c r="D103" s="69"/>
      <c r="E103" s="67"/>
      <c r="F103" s="73"/>
      <c r="G103" s="69"/>
      <c r="H103" s="67"/>
      <c r="I103" s="98"/>
      <c r="J103" s="75"/>
      <c r="K103" s="74"/>
      <c r="L103" s="73"/>
      <c r="M103" s="71"/>
      <c r="N103" s="67"/>
      <c r="O103" s="73"/>
      <c r="P103" s="72"/>
      <c r="Q103" s="67"/>
      <c r="R103" s="112"/>
      <c r="S103" s="28"/>
      <c r="T103" s="74"/>
      <c r="U103" s="67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29"/>
      <c r="AL103" s="30"/>
      <c r="AM103" s="28"/>
      <c r="AN103" s="31"/>
      <c r="AO103" s="31"/>
      <c r="AP103" s="28"/>
      <c r="AQ103" s="28"/>
      <c r="AR103" s="28"/>
      <c r="AS103" s="28"/>
      <c r="AT103" s="28"/>
      <c r="AU103" s="8"/>
      <c r="AV103" s="32"/>
      <c r="AZ103" s="34"/>
    </row>
    <row r="104" spans="2:57">
      <c r="B104" s="100">
        <f>IF(B6=0,0,B11/B6)</f>
        <v>0.99234010243051507</v>
      </c>
      <c r="C104" s="78"/>
      <c r="D104" s="78">
        <f>IF(B104=0,0,(H104-B104)/B104)</f>
        <v>4.0043547047678811E-3</v>
      </c>
      <c r="E104" s="100">
        <f>IF(E6=0,0,E11/E6)</f>
        <v>0.9971687239299124</v>
      </c>
      <c r="F104" s="78"/>
      <c r="G104" s="78">
        <f>IF(E104=0,0,(H104-E104)/E104)</f>
        <v>-8.5736718469316066E-4</v>
      </c>
      <c r="H104" s="100">
        <f>IF(H6=0,0,H11/H6)</f>
        <v>0.99631378418841254</v>
      </c>
      <c r="I104" s="101"/>
      <c r="J104" s="75" t="s">
        <v>60</v>
      </c>
      <c r="K104" s="99">
        <f>IF(K6=0,0,K11/K6)</f>
        <v>0.99631378418841254</v>
      </c>
      <c r="L104" s="78"/>
      <c r="M104" s="102">
        <f>IF(N104=0,0,(K104-N104)/N104)</f>
        <v>-8.5736718469316066E-4</v>
      </c>
      <c r="N104" s="99">
        <f>IF(N6=0,0,N11/N6)</f>
        <v>0.9971687239299124</v>
      </c>
      <c r="O104" s="78"/>
      <c r="P104" s="103">
        <f>IF(Q104=0,0,(K104-Q104)/Q104)</f>
        <v>4.0043547047678811E-3</v>
      </c>
      <c r="Q104" s="100">
        <v>0.99234010243051507</v>
      </c>
      <c r="R104" s="116"/>
      <c r="S104" s="28"/>
      <c r="T104" s="99"/>
      <c r="U104" s="99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8"/>
      <c r="AK104" s="29" t="e">
        <f>+#REF!+#REF!+#REF!+#REF!+#REF!+#REF!+#REF!+#REF!+#REF!+#REF!+#REF!+B104</f>
        <v>#REF!</v>
      </c>
      <c r="AL104" s="30" t="e">
        <f>+#REF!+#REF!+#REF!+#REF!+#REF!+#REF!+#REF!+#REF!+#REF!+#REF!+#REF!+E104</f>
        <v>#REF!</v>
      </c>
      <c r="AM104" s="28" t="e">
        <f>+#REF!+#REF!+#REF!+#REF!+#REF!+#REF!+#REF!+#REF!+#REF!+#REF!+#REF!+H104</f>
        <v>#REF!</v>
      </c>
      <c r="AN104" s="31"/>
      <c r="AO104" s="31"/>
      <c r="AP104" s="28"/>
      <c r="AQ104" s="28"/>
      <c r="AR104" s="28"/>
      <c r="AS104" s="28"/>
      <c r="AT104" s="28"/>
      <c r="AU104" s="10"/>
      <c r="AV104" s="32"/>
      <c r="AZ104" s="34"/>
    </row>
    <row r="105" spans="2:57">
      <c r="B105" s="100">
        <f>IF(B6=0,0,B22/B6)</f>
        <v>0</v>
      </c>
      <c r="C105" s="104"/>
      <c r="D105" s="78">
        <f>IF(B105=0,0,(H105-B105)/B105)</f>
        <v>0</v>
      </c>
      <c r="E105" s="100">
        <f>IF(E6=0,0,E22/E6)</f>
        <v>0</v>
      </c>
      <c r="F105" s="104"/>
      <c r="G105" s="78">
        <f>IF(E105=0,0,(H105-E105)/E105)</f>
        <v>0</v>
      </c>
      <c r="H105" s="100">
        <f>IF(H6=0,0,H22/H6)</f>
        <v>0</v>
      </c>
      <c r="I105" s="101"/>
      <c r="J105" s="75" t="s">
        <v>61</v>
      </c>
      <c r="K105" s="99">
        <f>IF(K6=0,0,K22/K6)</f>
        <v>0</v>
      </c>
      <c r="L105" s="78"/>
      <c r="M105" s="102">
        <f>IF(N105=0,0,(K105-N105)/N105)</f>
        <v>0</v>
      </c>
      <c r="N105" s="99">
        <f>IF(N6=0,0,N22/N6)</f>
        <v>0</v>
      </c>
      <c r="O105" s="78"/>
      <c r="P105" s="103">
        <f>IF(Q105=0,0,(K105-Q105)/Q105)</f>
        <v>0</v>
      </c>
      <c r="Q105" s="100">
        <v>0</v>
      </c>
      <c r="R105" s="116"/>
      <c r="S105" s="28"/>
      <c r="T105" s="99"/>
      <c r="U105" s="99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8"/>
      <c r="AK105" s="29"/>
      <c r="AL105" s="30"/>
      <c r="AM105" s="28"/>
      <c r="AN105" s="31"/>
      <c r="AO105" s="31"/>
      <c r="AP105" s="28"/>
      <c r="AQ105" s="28"/>
      <c r="AR105" s="28"/>
      <c r="AS105" s="28"/>
      <c r="AT105" s="28"/>
      <c r="AU105" s="10"/>
      <c r="AV105" s="32"/>
      <c r="AZ105" s="34"/>
    </row>
    <row r="106" spans="2:57">
      <c r="B106" s="100"/>
      <c r="C106" s="104"/>
      <c r="D106" s="78"/>
      <c r="E106" s="100"/>
      <c r="F106" s="104"/>
      <c r="G106" s="78"/>
      <c r="H106" s="100"/>
      <c r="I106" s="101"/>
      <c r="J106" s="75" t="s">
        <v>73</v>
      </c>
      <c r="K106" s="99"/>
      <c r="L106" s="78"/>
      <c r="M106" s="102"/>
      <c r="N106" s="99"/>
      <c r="O106" s="78"/>
      <c r="P106" s="103"/>
      <c r="Q106" s="100"/>
      <c r="R106" s="116"/>
      <c r="S106" s="28"/>
      <c r="T106" s="99"/>
      <c r="U106" s="99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8"/>
      <c r="AK106" s="29"/>
      <c r="AL106" s="30"/>
      <c r="AM106" s="28"/>
      <c r="AN106" s="31"/>
      <c r="AO106" s="31"/>
      <c r="AP106" s="28"/>
      <c r="AQ106" s="28"/>
      <c r="AR106" s="28"/>
      <c r="AS106" s="28"/>
      <c r="AT106" s="28"/>
      <c r="AU106" s="10"/>
      <c r="AV106" s="32"/>
      <c r="AZ106" s="34"/>
    </row>
    <row r="107" spans="2:57" ht="15.75" thickBot="1">
      <c r="B107" s="119"/>
      <c r="C107" s="117"/>
      <c r="D107" s="118"/>
      <c r="E107" s="119"/>
      <c r="F107" s="117"/>
      <c r="G107" s="118"/>
      <c r="H107" s="119"/>
      <c r="I107" s="117"/>
      <c r="J107" s="120" t="s">
        <v>74</v>
      </c>
      <c r="K107" s="121"/>
      <c r="L107" s="117"/>
      <c r="M107" s="122"/>
      <c r="N107" s="119"/>
      <c r="O107" s="117"/>
      <c r="P107" s="122"/>
      <c r="Q107" s="119"/>
      <c r="R107" s="123"/>
      <c r="S107" s="28"/>
      <c r="T107" s="121"/>
      <c r="U107" s="119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29" t="e">
        <f>+#REF!+#REF!+#REF!+#REF!+#REF!+#REF!+#REF!+#REF!+#REF!+#REF!+#REF!+B107</f>
        <v>#REF!</v>
      </c>
      <c r="AL107" s="30" t="e">
        <f>+#REF!+#REF!+#REF!+#REF!+#REF!+#REF!+#REF!+#REF!+#REF!+#REF!+#REF!+E107</f>
        <v>#REF!</v>
      </c>
      <c r="AM107" s="28" t="e">
        <f>+#REF!+#REF!+#REF!+#REF!+#REF!+#REF!+#REF!+#REF!+#REF!+#REF!+#REF!+H107</f>
        <v>#REF!</v>
      </c>
      <c r="AN107" s="28"/>
      <c r="AP107" s="28"/>
      <c r="AQ107" s="28"/>
      <c r="AR107" s="28"/>
      <c r="AS107" s="28"/>
      <c r="AT107" s="28"/>
      <c r="AU107" s="4"/>
      <c r="AV107" s="32"/>
      <c r="AW107" s="38"/>
      <c r="AX107" s="38"/>
      <c r="AZ107" s="34"/>
    </row>
    <row r="108" spans="2:57">
      <c r="B108" s="11"/>
      <c r="C108" s="1"/>
      <c r="D108" s="1"/>
      <c r="E108" s="11"/>
      <c r="F108" s="1"/>
      <c r="G108" s="1"/>
      <c r="H108" s="11"/>
      <c r="I108" s="1"/>
      <c r="J108" s="20"/>
      <c r="K108" s="11"/>
      <c r="L108" s="4"/>
      <c r="M108" s="11"/>
      <c r="N108" s="11"/>
      <c r="O108" s="4"/>
      <c r="P108" s="11"/>
      <c r="Q108" s="11"/>
      <c r="R108" s="1"/>
      <c r="S108" s="28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29" t="e">
        <f>+#REF!+#REF!+#REF!+#REF!+#REF!+#REF!+#REF!+#REF!+#REF!+#REF!+#REF!+B108</f>
        <v>#REF!</v>
      </c>
      <c r="AL108" s="30" t="e">
        <f>+#REF!+#REF!+#REF!+#REF!+#REF!+#REF!+#REF!+#REF!+#REF!+#REF!+#REF!+E108</f>
        <v>#REF!</v>
      </c>
      <c r="AM108" s="28" t="e">
        <f>+#REF!+#REF!+#REF!+#REF!+#REF!+#REF!+#REF!+#REF!+#REF!+#REF!+#REF!+H108</f>
        <v>#REF!</v>
      </c>
      <c r="AN108" s="28"/>
      <c r="AO108" s="47"/>
      <c r="AP108" s="28"/>
      <c r="AQ108" s="28"/>
      <c r="AR108" s="28"/>
      <c r="AS108" s="28"/>
      <c r="AT108" s="28"/>
      <c r="AU108" s="4"/>
      <c r="AV108" s="32"/>
      <c r="AY108" s="47"/>
      <c r="AZ108" s="47"/>
      <c r="BA108" s="47"/>
      <c r="BB108" s="47"/>
      <c r="BC108" s="47"/>
      <c r="BD108" s="47"/>
      <c r="BE108" s="47"/>
    </row>
    <row r="109" spans="2:57">
      <c r="B109" s="11">
        <f>+B12/1200000</f>
        <v>4.6854699999999996</v>
      </c>
      <c r="C109" s="19"/>
      <c r="D109" s="19"/>
      <c r="E109" s="11">
        <f>+E12/1200000</f>
        <v>4.375</v>
      </c>
      <c r="F109" s="19"/>
      <c r="G109" s="19"/>
      <c r="H109" s="11">
        <f>+H12/1200000</f>
        <v>4.1928833333333335</v>
      </c>
      <c r="I109" s="19"/>
      <c r="J109" s="22"/>
      <c r="K109" s="11"/>
      <c r="N109" s="11"/>
      <c r="Q109" s="11"/>
      <c r="S109" s="28"/>
      <c r="AJ109" s="19"/>
      <c r="AK109" s="29" t="e">
        <f>+#REF!+#REF!+#REF!+#REF!+#REF!+#REF!+#REF!+#REF!+#REF!+#REF!+#REF!+B109</f>
        <v>#REF!</v>
      </c>
      <c r="AL109" s="30" t="e">
        <f>+#REF!+#REF!+#REF!+#REF!+#REF!+#REF!+#REF!+#REF!+#REF!+#REF!+#REF!+E109</f>
        <v>#REF!</v>
      </c>
      <c r="AM109" s="28" t="e">
        <f>+#REF!+#REF!+#REF!+#REF!+#REF!+#REF!+#REF!+#REF!+#REF!+#REF!+#REF!+H109</f>
        <v>#REF!</v>
      </c>
      <c r="AN109" s="28"/>
      <c r="AP109" s="28"/>
      <c r="AQ109" s="28"/>
      <c r="AR109" s="28"/>
      <c r="AS109" s="28"/>
      <c r="AT109" s="28"/>
      <c r="AU109" s="4"/>
      <c r="AV109" s="32"/>
    </row>
    <row r="110" spans="2:57">
      <c r="B110" s="11"/>
      <c r="E110" s="11"/>
      <c r="H110" s="11"/>
      <c r="I110" s="21"/>
      <c r="K110" s="11"/>
      <c r="N110" s="11"/>
      <c r="Q110" s="11"/>
      <c r="S110" s="28"/>
      <c r="AJ110" s="4"/>
      <c r="AK110" s="29" t="e">
        <f>+#REF!+#REF!+#REF!+#REF!+#REF!+#REF!+#REF!+#REF!+#REF!+#REF!+#REF!+B110</f>
        <v>#REF!</v>
      </c>
      <c r="AL110" s="30" t="e">
        <f>+#REF!+#REF!+#REF!+#REF!+#REF!+#REF!+#REF!+#REF!+#REF!+#REF!+#REF!+E110</f>
        <v>#REF!</v>
      </c>
      <c r="AM110" s="28" t="e">
        <f>+#REF!+#REF!+#REF!+#REF!+#REF!+#REF!+#REF!+#REF!+#REF!+#REF!+#REF!+H110</f>
        <v>#REF!</v>
      </c>
      <c r="AN110" s="28"/>
      <c r="AP110" s="28"/>
      <c r="AQ110" s="28"/>
      <c r="AR110" s="28"/>
      <c r="AS110" s="28"/>
      <c r="AT110" s="28"/>
      <c r="AU110" s="4"/>
      <c r="AV110" s="32"/>
    </row>
    <row r="111" spans="2:57">
      <c r="B111" s="24"/>
      <c r="E111" s="11"/>
      <c r="H111" s="11"/>
      <c r="K111" s="24"/>
      <c r="N111" s="11"/>
      <c r="Q111" s="11"/>
      <c r="S111" s="28"/>
      <c r="AJ111" s="4"/>
      <c r="AK111" s="29" t="e">
        <f>+#REF!+#REF!+#REF!+#REF!+#REF!+#REF!+#REF!+#REF!+#REF!+#REF!+#REF!+B111</f>
        <v>#REF!</v>
      </c>
      <c r="AL111" s="30" t="e">
        <f>+#REF!+#REF!+#REF!+#REF!+#REF!+#REF!+#REF!+#REF!+#REF!+#REF!+#REF!+E111</f>
        <v>#REF!</v>
      </c>
      <c r="AM111" s="28" t="e">
        <f>+#REF!+#REF!+#REF!+#REF!+#REF!+#REF!+#REF!+#REF!+#REF!+#REF!+#REF!+H111</f>
        <v>#REF!</v>
      </c>
      <c r="AN111" s="28"/>
      <c r="AP111" s="28"/>
      <c r="AQ111" s="28"/>
      <c r="AR111" s="28"/>
      <c r="AS111" s="28"/>
      <c r="AT111" s="28"/>
      <c r="AU111" s="4"/>
      <c r="AV111" s="32"/>
    </row>
    <row r="112" spans="2:57">
      <c r="B112" s="11"/>
      <c r="E112" s="11"/>
      <c r="H112" s="11"/>
      <c r="K112" s="11"/>
      <c r="N112" s="11"/>
      <c r="Q112" s="11"/>
      <c r="S112" s="28"/>
      <c r="AJ112" s="4"/>
      <c r="AK112" s="29" t="e">
        <f>+#REF!+#REF!+#REF!+#REF!+#REF!+#REF!+#REF!+#REF!+#REF!+#REF!+#REF!+B112</f>
        <v>#REF!</v>
      </c>
      <c r="AL112" s="30" t="e">
        <f>+#REF!+#REF!+#REF!+#REF!+#REF!+#REF!+#REF!+#REF!+#REF!+#REF!+#REF!+E112</f>
        <v>#REF!</v>
      </c>
      <c r="AM112" s="28" t="e">
        <f>+#REF!+#REF!+#REF!+#REF!+#REF!+#REF!+#REF!+#REF!+#REF!+#REF!+#REF!+H112</f>
        <v>#REF!</v>
      </c>
      <c r="AN112" s="28"/>
      <c r="AP112" s="28"/>
      <c r="AQ112" s="28"/>
      <c r="AR112" s="28"/>
      <c r="AS112" s="28"/>
      <c r="AT112" s="28"/>
      <c r="AU112" s="4"/>
      <c r="AV112" s="32"/>
    </row>
    <row r="113" spans="2:52">
      <c r="B113" s="11"/>
      <c r="E113" s="11"/>
      <c r="H113" s="11"/>
      <c r="J113" s="22"/>
      <c r="K113" s="11"/>
      <c r="N113" s="11"/>
      <c r="Q113" s="11"/>
      <c r="S113" s="28"/>
      <c r="AJ113" s="4"/>
      <c r="AK113" s="29" t="e">
        <f>+#REF!+#REF!+#REF!+#REF!+#REF!+#REF!+#REF!+#REF!+#REF!+#REF!+#REF!+B113</f>
        <v>#REF!</v>
      </c>
      <c r="AL113" s="30" t="e">
        <f>+#REF!+#REF!+#REF!+#REF!+#REF!+#REF!+#REF!+#REF!+#REF!+#REF!+#REF!+E113</f>
        <v>#REF!</v>
      </c>
      <c r="AM113" s="28" t="e">
        <f>+#REF!+#REF!+#REF!+#REF!+#REF!+#REF!+#REF!+#REF!+#REF!+#REF!+#REF!+H113</f>
        <v>#REF!</v>
      </c>
      <c r="AN113" s="28"/>
      <c r="AP113" s="28"/>
      <c r="AQ113" s="28"/>
      <c r="AR113" s="28"/>
      <c r="AS113" s="28"/>
      <c r="AT113" s="28"/>
      <c r="AU113" s="4"/>
      <c r="AV113" s="32"/>
    </row>
    <row r="114" spans="2:52">
      <c r="B114" s="11"/>
      <c r="E114" s="25"/>
      <c r="H114" s="25"/>
      <c r="K114" s="11"/>
      <c r="N114" s="24"/>
      <c r="Q114" s="24"/>
      <c r="S114" s="28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7"/>
      <c r="AK114" s="29" t="e">
        <f>+#REF!+#REF!+#REF!+#REF!+#REF!+#REF!+#REF!+#REF!+#REF!+#REF!+#REF!+B114</f>
        <v>#REF!</v>
      </c>
      <c r="AL114" s="30" t="e">
        <f>+#REF!+#REF!+#REF!+#REF!+#REF!+#REF!+#REF!+#REF!+#REF!+#REF!+#REF!+E114</f>
        <v>#REF!</v>
      </c>
      <c r="AM114" s="28" t="e">
        <f>+#REF!+#REF!+#REF!+#REF!+#REF!+#REF!+#REF!+#REF!+#REF!+#REF!+#REF!+H114</f>
        <v>#REF!</v>
      </c>
      <c r="AN114" s="28"/>
      <c r="AP114" s="28"/>
      <c r="AQ114" s="28"/>
      <c r="AR114" s="28"/>
      <c r="AS114" s="28"/>
      <c r="AT114" s="28"/>
      <c r="AU114" s="19"/>
      <c r="AV114" s="32"/>
    </row>
    <row r="115" spans="2:52">
      <c r="B115" s="11"/>
      <c r="E115" s="11"/>
      <c r="H115" s="11"/>
      <c r="K115" s="11"/>
      <c r="N115" s="11"/>
      <c r="Q115" s="11"/>
      <c r="S115" s="28"/>
      <c r="AJ115" s="4"/>
      <c r="AK115" s="29" t="e">
        <f>+#REF!+#REF!+#REF!+#REF!+#REF!+#REF!+#REF!+#REF!+#REF!+#REF!+#REF!+B115</f>
        <v>#REF!</v>
      </c>
      <c r="AL115" s="30" t="e">
        <f>+#REF!+#REF!+#REF!+#REF!+#REF!+#REF!+#REF!+#REF!+#REF!+#REF!+#REF!+E115</f>
        <v>#REF!</v>
      </c>
      <c r="AM115" s="28" t="e">
        <f>+#REF!+#REF!+#REF!+#REF!+#REF!+#REF!+#REF!+#REF!+#REF!+#REF!+#REF!+H115</f>
        <v>#REF!</v>
      </c>
      <c r="AN115" s="28"/>
      <c r="AP115" s="28"/>
      <c r="AQ115" s="28"/>
      <c r="AR115" s="28"/>
      <c r="AS115" s="28"/>
      <c r="AT115" s="28"/>
      <c r="AU115" s="28"/>
      <c r="AV115" s="32"/>
      <c r="AZ115" s="43"/>
    </row>
    <row r="116" spans="2:52">
      <c r="B116" s="25"/>
      <c r="E116" s="24"/>
      <c r="H116" s="24"/>
      <c r="K116" s="25"/>
      <c r="N116" s="24"/>
      <c r="Q116" s="24"/>
      <c r="S116" s="28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29" t="e">
        <f>+#REF!+#REF!+#REF!+#REF!+#REF!+#REF!+#REF!+#REF!+#REF!+#REF!+#REF!+B116</f>
        <v>#REF!</v>
      </c>
      <c r="AL116" s="30" t="e">
        <f>+#REF!+#REF!+#REF!+#REF!+#REF!+#REF!+#REF!+#REF!+#REF!+#REF!+#REF!+E116</f>
        <v>#REF!</v>
      </c>
      <c r="AM116" s="28" t="e">
        <f>+#REF!+#REF!+#REF!+#REF!+#REF!+#REF!+#REF!+#REF!+#REF!+#REF!+#REF!+H116</f>
        <v>#REF!</v>
      </c>
      <c r="AN116" s="28"/>
      <c r="AP116" s="28"/>
      <c r="AQ116" s="28"/>
      <c r="AR116" s="28"/>
      <c r="AS116" s="28"/>
      <c r="AT116" s="28"/>
      <c r="AU116" s="28"/>
      <c r="AV116" s="32"/>
      <c r="AW116" s="38"/>
      <c r="AX116" s="38"/>
    </row>
    <row r="117" spans="2:52">
      <c r="B117" s="24"/>
      <c r="E117" s="24"/>
      <c r="H117" s="24"/>
      <c r="K117" s="24"/>
      <c r="N117" s="24"/>
      <c r="Q117" s="24"/>
      <c r="S117" s="28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29" t="e">
        <f>+#REF!+#REF!+#REF!+#REF!+#REF!+#REF!+#REF!+#REF!+#REF!+#REF!+#REF!+B117</f>
        <v>#REF!</v>
      </c>
      <c r="AL117" s="30" t="e">
        <f>+#REF!+#REF!+#REF!+#REF!+#REF!+#REF!+#REF!+#REF!+#REF!+#REF!+#REF!+E117</f>
        <v>#REF!</v>
      </c>
      <c r="AM117" s="28" t="e">
        <f>+#REF!+#REF!+#REF!+#REF!+#REF!+#REF!+#REF!+#REF!+#REF!+#REF!+#REF!+H117</f>
        <v>#REF!</v>
      </c>
      <c r="AN117" s="28"/>
      <c r="AP117" s="28"/>
      <c r="AQ117" s="28"/>
      <c r="AR117" s="28"/>
      <c r="AS117" s="28"/>
      <c r="AT117" s="28"/>
      <c r="AU117" s="28"/>
    </row>
    <row r="118" spans="2:52">
      <c r="B118" s="24"/>
      <c r="E118" s="24"/>
      <c r="H118" s="24"/>
      <c r="I118" s="23"/>
      <c r="K118" s="24"/>
      <c r="N118" s="24"/>
      <c r="Q118" s="24"/>
      <c r="S118" s="28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29" t="e">
        <f>+#REF!+#REF!+#REF!+#REF!+#REF!+#REF!+#REF!+#REF!+#REF!+#REF!+#REF!+B118</f>
        <v>#REF!</v>
      </c>
      <c r="AL118" s="30" t="e">
        <f>+#REF!+#REF!+#REF!+#REF!+#REF!+#REF!+#REF!+#REF!+#REF!+#REF!+#REF!+E118</f>
        <v>#REF!</v>
      </c>
      <c r="AM118" s="28" t="e">
        <f>+#REF!+#REF!+#REF!+#REF!+#REF!+#REF!+#REF!+#REF!+#REF!+#REF!+#REF!+H118</f>
        <v>#REF!</v>
      </c>
      <c r="AN118" s="28"/>
      <c r="AP118" s="28"/>
      <c r="AQ118" s="28"/>
      <c r="AR118" s="28"/>
      <c r="AS118" s="28"/>
      <c r="AT118" s="28"/>
      <c r="AU118" s="28"/>
    </row>
    <row r="119" spans="2:52">
      <c r="B119" s="24"/>
      <c r="E119" s="11"/>
      <c r="H119" s="11"/>
      <c r="K119" s="24"/>
      <c r="N119" s="11"/>
      <c r="Q119" s="11"/>
      <c r="S119" s="28"/>
      <c r="AJ119" s="4"/>
      <c r="AK119" s="29" t="e">
        <f>+#REF!+#REF!+#REF!+#REF!+#REF!+#REF!+#REF!+#REF!+#REF!+#REF!+#REF!+B119</f>
        <v>#REF!</v>
      </c>
      <c r="AL119" s="30" t="e">
        <f>+#REF!+#REF!+#REF!+#REF!+#REF!+#REF!+#REF!+#REF!+#REF!+#REF!+#REF!+E119</f>
        <v>#REF!</v>
      </c>
      <c r="AM119" s="28" t="e">
        <f>+#REF!+#REF!+#REF!+#REF!+#REF!+#REF!+#REF!+#REF!+#REF!+#REF!+#REF!+H119</f>
        <v>#REF!</v>
      </c>
      <c r="AN119" s="28"/>
      <c r="AP119" s="28"/>
      <c r="AQ119" s="28"/>
      <c r="AR119" s="28"/>
      <c r="AS119" s="28"/>
      <c r="AT119" s="28"/>
      <c r="AU119" s="28"/>
    </row>
    <row r="120" spans="2:52">
      <c r="B120" s="11"/>
      <c r="E120" s="11"/>
      <c r="H120" s="11"/>
      <c r="K120" s="11"/>
      <c r="N120" s="11"/>
      <c r="Q120" s="11"/>
      <c r="S120" s="28"/>
      <c r="AJ120" s="4"/>
      <c r="AK120" s="9"/>
      <c r="AL120" s="30" t="e">
        <f>+#REF!+#REF!+#REF!+#REF!+#REF!+#REF!+#REF!+#REF!+#REF!+#REF!+#REF!+E120</f>
        <v>#REF!</v>
      </c>
      <c r="AM120" s="28" t="e">
        <f>+#REF!+#REF!+#REF!+#REF!+#REF!+#REF!+#REF!+#REF!+#REF!+#REF!+#REF!+H120</f>
        <v>#REF!</v>
      </c>
      <c r="AN120" s="28"/>
      <c r="AP120" s="28"/>
      <c r="AQ120" s="28"/>
      <c r="AR120" s="28"/>
      <c r="AS120" s="28"/>
      <c r="AT120" s="28"/>
      <c r="AU120" s="28"/>
    </row>
    <row r="121" spans="2:52">
      <c r="B121" s="11"/>
      <c r="K121" s="11"/>
      <c r="S121" s="28"/>
      <c r="AK121" s="9"/>
      <c r="AL121" s="30" t="e">
        <f>+#REF!+#REF!+#REF!+#REF!+#REF!+#REF!+#REF!+#REF!+#REF!+#REF!+#REF!</f>
        <v>#REF!</v>
      </c>
      <c r="AM121" s="28" t="e">
        <f>+#REF!+#REF!+#REF!+#REF!+#REF!+#REF!+#REF!+#REF!+#REF!+#REF!+#REF!+H121</f>
        <v>#REF!</v>
      </c>
    </row>
    <row r="122" spans="2:52">
      <c r="J122" s="22"/>
      <c r="S122" s="28"/>
      <c r="AK122" s="9"/>
      <c r="AL122" s="30" t="e">
        <f>+#REF!+#REF!+#REF!+#REF!+#REF!+#REF!+#REF!+#REF!+#REF!+#REF!+#REF!</f>
        <v>#REF!</v>
      </c>
      <c r="AM122" s="28" t="e">
        <f>+#REF!+#REF!+#REF!+#REF!+#REF!+#REF!+#REF!+#REF!+#REF!+#REF!+#REF!+H122</f>
        <v>#REF!</v>
      </c>
    </row>
    <row r="123" spans="2:52">
      <c r="S123" s="28"/>
      <c r="AK123" s="9"/>
      <c r="AL123" s="30" t="e">
        <f>+#REF!+#REF!+#REF!+#REF!+#REF!+#REF!+#REF!+#REF!+#REF!+#REF!+#REF!</f>
        <v>#REF!</v>
      </c>
      <c r="AM123" s="28" t="e">
        <f>+#REF!+#REF!+#REF!+#REF!+#REF!+#REF!+#REF!+#REF!+#REF!+#REF!+#REF!+H123</f>
        <v>#REF!</v>
      </c>
    </row>
    <row r="124" spans="2:52">
      <c r="S124" s="28"/>
      <c r="AK124" s="9"/>
      <c r="AL124" s="30" t="e">
        <f>+#REF!+#REF!+#REF!+#REF!+#REF!+#REF!+#REF!+#REF!+#REF!+#REF!+#REF!</f>
        <v>#REF!</v>
      </c>
      <c r="AM124" s="28" t="e">
        <f>+#REF!+#REF!+#REF!+#REF!+#REF!+#REF!+#REF!+#REF!+#REF!+#REF!+#REF!+H124</f>
        <v>#REF!</v>
      </c>
    </row>
    <row r="125" spans="2:52">
      <c r="S125" s="28"/>
      <c r="AK125" s="9"/>
      <c r="AL125" s="30" t="e">
        <f>+#REF!+#REF!+#REF!+#REF!+#REF!+#REF!+#REF!+#REF!+#REF!+#REF!+#REF!</f>
        <v>#REF!</v>
      </c>
      <c r="AM125" s="28" t="e">
        <f>+#REF!+#REF!+#REF!+#REF!+#REF!+#REF!+#REF!+#REF!+#REF!+#REF!+#REF!+H125</f>
        <v>#REF!</v>
      </c>
    </row>
    <row r="126" spans="2:52">
      <c r="AL126" s="30" t="e">
        <f>+#REF!+#REF!+#REF!+#REF!+#REF!+#REF!+#REF!+#REF!+#REF!+#REF!+#REF!</f>
        <v>#REF!</v>
      </c>
      <c r="AM126" s="28" t="e">
        <f>+#REF!+#REF!+#REF!+#REF!+#REF!+#REF!+#REF!+#REF!+#REF!+#REF!+#REF!+H126</f>
        <v>#REF!</v>
      </c>
    </row>
    <row r="127" spans="2:52">
      <c r="AM127" s="28" t="e">
        <f>+#REF!+#REF!+#REF!+#REF!+#REF!+#REF!+#REF!+#REF!+#REF!+#REF!+#REF!+H127</f>
        <v>#REF!</v>
      </c>
    </row>
    <row r="128" spans="2:52">
      <c r="AM128" s="28" t="e">
        <f>+#REF!+#REF!+#REF!+#REF!+#REF!+#REF!+#REF!+#REF!+#REF!+#REF!+#REF!+H128</f>
        <v>#REF!</v>
      </c>
    </row>
    <row r="129" spans="39:39">
      <c r="AM129" s="28" t="e">
        <f>+#REF!+#REF!+#REF!+#REF!+#REF!+#REF!+#REF!+#REF!+#REF!+#REF!+#REF!+H129</f>
        <v>#REF!</v>
      </c>
    </row>
    <row r="130" spans="39:39">
      <c r="AM130" s="28" t="e">
        <f>+#REF!+#REF!+#REF!+#REF!+#REF!+#REF!+#REF!+#REF!+#REF!+#REF!+#REF!+H130</f>
        <v>#REF!</v>
      </c>
    </row>
    <row r="131" spans="39:39">
      <c r="AM131" s="28" t="e">
        <f>+#REF!+#REF!+#REF!+#REF!+#REF!+#REF!+#REF!+#REF!+#REF!+#REF!+#REF!+H131</f>
        <v>#REF!</v>
      </c>
    </row>
    <row r="132" spans="39:39">
      <c r="AM132" s="28" t="e">
        <f>+#REF!+#REF!+#REF!+#REF!+#REF!+#REF!+#REF!+#REF!+#REF!+#REF!+#REF!+H132</f>
        <v>#REF!</v>
      </c>
    </row>
    <row r="133" spans="39:39">
      <c r="AM133" s="28" t="e">
        <f>+#REF!+#REF!+#REF!+#REF!+#REF!+#REF!+#REF!+#REF!+#REF!+#REF!+#REF!+H133</f>
        <v>#REF!</v>
      </c>
    </row>
    <row r="134" spans="39:39">
      <c r="AM134" s="28" t="e">
        <f>+#REF!+#REF!+#REF!+#REF!+#REF!+#REF!+#REF!+#REF!+#REF!+#REF!+#REF!+H134</f>
        <v>#REF!</v>
      </c>
    </row>
    <row r="135" spans="39:39">
      <c r="AM135" s="28" t="e">
        <f>+#REF!+#REF!+#REF!+#REF!+#REF!+#REF!+#REF!+#REF!+#REF!+#REF!+#REF!+H135</f>
        <v>#REF!</v>
      </c>
    </row>
    <row r="136" spans="39:39">
      <c r="AM136" s="28" t="e">
        <f>+#REF!+#REF!+#REF!+#REF!+#REF!+#REF!+#REF!+#REF!+#REF!+#REF!+#REF!+H136</f>
        <v>#REF!</v>
      </c>
    </row>
    <row r="137" spans="39:39">
      <c r="AM137" s="28" t="e">
        <f>+#REF!+#REF!+#REF!+#REF!+#REF!+#REF!+#REF!+#REF!+#REF!+#REF!+#REF!+H137</f>
        <v>#REF!</v>
      </c>
    </row>
    <row r="138" spans="39:39">
      <c r="AM138" s="28" t="e">
        <f>+#REF!+#REF!+#REF!+#REF!+#REF!+#REF!+#REF!+#REF!+#REF!+#REF!+#REF!+H138</f>
        <v>#REF!</v>
      </c>
    </row>
    <row r="139" spans="39:39">
      <c r="AM139" s="28" t="e">
        <f>+#REF!+#REF!+#REF!+#REF!+#REF!+#REF!+#REF!+#REF!+#REF!+#REF!+#REF!+H139</f>
        <v>#REF!</v>
      </c>
    </row>
    <row r="140" spans="39:39">
      <c r="AM140" s="28" t="e">
        <f>+#REF!+#REF!+#REF!+#REF!+#REF!+#REF!+#REF!+#REF!+#REF!+#REF!+#REF!+H140</f>
        <v>#REF!</v>
      </c>
    </row>
    <row r="141" spans="39:39">
      <c r="AM141" s="28" t="e">
        <f>+#REF!+#REF!+#REF!+#REF!+#REF!+#REF!+#REF!+#REF!+#REF!+#REF!+#REF!+H141</f>
        <v>#REF!</v>
      </c>
    </row>
    <row r="142" spans="39:39">
      <c r="AM142" s="28" t="e">
        <f>+#REF!+#REF!+#REF!+#REF!+#REF!+#REF!+#REF!+#REF!+#REF!+#REF!+#REF!+H142</f>
        <v>#REF!</v>
      </c>
    </row>
    <row r="143" spans="39:39">
      <c r="AM143" s="28" t="e">
        <f>+#REF!+#REF!+#REF!+#REF!+#REF!+#REF!+#REF!+#REF!+#REF!+#REF!+#REF!+H143</f>
        <v>#REF!</v>
      </c>
    </row>
    <row r="265" spans="2:146" s="36" customFormat="1">
      <c r="B265" s="48"/>
      <c r="C265" s="33"/>
      <c r="D265" s="33"/>
      <c r="E265" s="48"/>
      <c r="F265" s="33"/>
      <c r="G265" s="33"/>
      <c r="H265" s="48"/>
      <c r="I265" s="33"/>
      <c r="J265" s="33"/>
      <c r="K265" s="27"/>
      <c r="L265" s="33"/>
      <c r="M265" s="48"/>
      <c r="N265" s="48"/>
      <c r="O265" s="33"/>
      <c r="P265" s="48"/>
      <c r="Q265" s="48"/>
      <c r="R265" s="33"/>
      <c r="S265" s="33"/>
      <c r="AL265" s="41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</row>
    <row r="266" spans="2:146" s="36" customFormat="1">
      <c r="B266" s="26">
        <v>16152</v>
      </c>
      <c r="C266" s="33"/>
      <c r="D266" s="33"/>
      <c r="E266" s="26">
        <v>16152</v>
      </c>
      <c r="F266" s="2">
        <v>10705</v>
      </c>
      <c r="G266" s="33"/>
      <c r="H266" s="26"/>
      <c r="I266" s="33"/>
      <c r="J266" s="33"/>
      <c r="K266" s="48"/>
      <c r="L266" s="33"/>
      <c r="M266" s="48"/>
      <c r="N266" s="48"/>
      <c r="O266" s="33"/>
      <c r="P266" s="48"/>
      <c r="Q266" s="48"/>
      <c r="R266" s="33"/>
      <c r="S266" s="33"/>
      <c r="AL266" s="41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</row>
    <row r="267" spans="2:146" s="36" customFormat="1">
      <c r="B267" s="26"/>
      <c r="C267" s="33"/>
      <c r="D267" s="33"/>
      <c r="E267" s="26"/>
      <c r="F267" s="33"/>
      <c r="G267" s="33"/>
      <c r="H267" s="26">
        <v>14132</v>
      </c>
      <c r="I267" s="33"/>
      <c r="J267" s="33"/>
      <c r="K267" s="48"/>
      <c r="L267" s="33"/>
      <c r="M267" s="48"/>
      <c r="N267" s="48"/>
      <c r="O267" s="33"/>
      <c r="P267" s="48"/>
      <c r="Q267" s="48"/>
      <c r="R267" s="33"/>
      <c r="S267" s="33"/>
      <c r="AJ267" s="4"/>
      <c r="AL267" s="41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</row>
    <row r="268" spans="2:146" s="36" customFormat="1">
      <c r="B268" s="26"/>
      <c r="C268" s="33"/>
      <c r="D268" s="33"/>
      <c r="E268" s="26"/>
      <c r="F268" s="33"/>
      <c r="G268" s="33"/>
      <c r="H268" s="26">
        <v>-2020</v>
      </c>
      <c r="I268" s="33"/>
      <c r="J268" s="33"/>
      <c r="K268" s="48"/>
      <c r="L268" s="33"/>
      <c r="M268" s="48"/>
      <c r="N268" s="48"/>
      <c r="O268" s="33"/>
      <c r="P268" s="48"/>
      <c r="Q268" s="48"/>
      <c r="R268" s="33"/>
      <c r="S268" s="33"/>
      <c r="AJ268" s="4"/>
      <c r="AL268" s="41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</row>
    <row r="269" spans="2:146">
      <c r="B269" s="26">
        <v>0.25340515106488359</v>
      </c>
      <c r="E269" s="26">
        <v>0.25340515106488359</v>
      </c>
      <c r="H269" s="26"/>
    </row>
    <row r="270" spans="2:146">
      <c r="B270" s="48">
        <v>11296.015792817003</v>
      </c>
      <c r="E270" s="48">
        <v>11296.015792817003</v>
      </c>
    </row>
    <row r="272" spans="2:146">
      <c r="D272" s="2">
        <v>3852.2699999999995</v>
      </c>
    </row>
  </sheetData>
  <mergeCells count="2">
    <mergeCell ref="J2:J3"/>
    <mergeCell ref="K2:R3"/>
  </mergeCells>
  <pageMargins left="0.70866141732283472" right="0.70866141732283472" top="0.74803149606299213" bottom="0.74803149606299213" header="0.31496062992125984" footer="0.31496062992125984"/>
  <pageSetup scale="55" orientation="landscape" r:id="rId1"/>
  <ignoredErrors>
    <ignoredError sqref="M11:P11" formula="1"/>
    <ignoredError sqref="O59:P5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7"/>
  <sheetViews>
    <sheetView workbookViewId="0">
      <selection activeCell="A5" sqref="A5"/>
    </sheetView>
  </sheetViews>
  <sheetFormatPr baseColWidth="10" defaultRowHeight="15"/>
  <cols>
    <col min="1" max="1" width="42.5703125" bestFit="1" customWidth="1"/>
    <col min="2" max="2" width="13.7109375" bestFit="1" customWidth="1"/>
    <col min="3" max="3" width="8.28515625" customWidth="1"/>
    <col min="4" max="4" width="13.7109375" bestFit="1" customWidth="1"/>
    <col min="5" max="5" width="8.28515625" customWidth="1"/>
    <col min="6" max="6" width="13.7109375" bestFit="1" customWidth="1"/>
    <col min="7" max="7" width="8.28515625" customWidth="1"/>
    <col min="8" max="8" width="13.7109375" bestFit="1" customWidth="1"/>
    <col min="9" max="9" width="8.28515625" customWidth="1"/>
    <col min="10" max="10" width="13.7109375" bestFit="1" customWidth="1"/>
    <col min="11" max="11" width="8.28515625" customWidth="1"/>
    <col min="12" max="12" width="13.7109375" bestFit="1" customWidth="1"/>
    <col min="13" max="13" width="8.28515625" customWidth="1"/>
    <col min="14" max="14" width="13.7109375" bestFit="1" customWidth="1"/>
    <col min="15" max="15" width="8.28515625" customWidth="1"/>
    <col min="16" max="16" width="13.7109375" bestFit="1" customWidth="1"/>
    <col min="17" max="17" width="8.28515625" customWidth="1"/>
    <col min="18" max="18" width="13.7109375" bestFit="1" customWidth="1"/>
    <col min="19" max="19" width="8.28515625" customWidth="1"/>
    <col min="20" max="20" width="13.7109375" bestFit="1" customWidth="1"/>
    <col min="21" max="21" width="8.28515625" customWidth="1"/>
    <col min="22" max="22" width="13.7109375" bestFit="1" customWidth="1"/>
    <col min="23" max="23" width="8.28515625" customWidth="1"/>
    <col min="24" max="24" width="13.7109375" bestFit="1" customWidth="1"/>
    <col min="25" max="25" width="8.28515625" customWidth="1"/>
    <col min="26" max="26" width="14.140625" bestFit="1" customWidth="1"/>
    <col min="27" max="27" width="9.85546875" customWidth="1"/>
  </cols>
  <sheetData>
    <row r="1" spans="1:27" ht="15.75" thickBot="1">
      <c r="A1" s="33"/>
      <c r="B1" s="124"/>
      <c r="C1" s="33"/>
      <c r="D1" s="124"/>
      <c r="E1" s="33"/>
      <c r="F1" s="124"/>
      <c r="G1" s="33"/>
      <c r="H1" s="124"/>
      <c r="I1" s="33"/>
      <c r="J1" s="124"/>
      <c r="K1" s="33"/>
      <c r="L1" s="124"/>
      <c r="M1" s="33"/>
    </row>
    <row r="2" spans="1:27">
      <c r="A2" s="128" t="s">
        <v>78</v>
      </c>
      <c r="B2" s="50"/>
      <c r="C2" s="51"/>
      <c r="D2" s="50"/>
      <c r="E2" s="51"/>
      <c r="F2" s="50"/>
      <c r="G2" s="51"/>
      <c r="H2" s="50"/>
      <c r="I2" s="51"/>
      <c r="J2" s="50"/>
      <c r="K2" s="51"/>
      <c r="L2" s="50"/>
      <c r="M2" s="51"/>
      <c r="N2" s="50"/>
      <c r="O2" s="51"/>
      <c r="P2" s="50"/>
      <c r="Q2" s="51"/>
      <c r="R2" s="50"/>
      <c r="S2" s="51"/>
      <c r="T2" s="50"/>
      <c r="U2" s="51"/>
      <c r="V2" s="50"/>
      <c r="W2" s="51"/>
      <c r="X2" s="50"/>
      <c r="Y2" s="51"/>
      <c r="Z2" s="50"/>
      <c r="AA2" s="51"/>
    </row>
    <row r="3" spans="1:27" ht="15.75" thickBot="1">
      <c r="A3" s="129"/>
      <c r="B3" s="54"/>
      <c r="C3" s="55"/>
      <c r="D3" s="54"/>
      <c r="E3" s="55"/>
      <c r="F3" s="54"/>
      <c r="G3" s="55"/>
      <c r="H3" s="54"/>
      <c r="I3" s="55"/>
      <c r="J3" s="54"/>
      <c r="K3" s="55"/>
      <c r="L3" s="54"/>
      <c r="M3" s="55"/>
      <c r="N3" s="54"/>
      <c r="O3" s="55"/>
      <c r="P3" s="54"/>
      <c r="Q3" s="55"/>
      <c r="R3" s="54"/>
      <c r="S3" s="55"/>
      <c r="T3" s="54"/>
      <c r="U3" s="55"/>
      <c r="V3" s="54"/>
      <c r="W3" s="55"/>
      <c r="X3" s="54"/>
      <c r="Y3" s="55"/>
      <c r="Z3" s="54"/>
      <c r="AA3" s="55"/>
    </row>
    <row r="4" spans="1:27">
      <c r="A4" s="56" t="s">
        <v>3</v>
      </c>
      <c r="B4" s="50" t="s">
        <v>80</v>
      </c>
      <c r="C4" s="51" t="s">
        <v>1</v>
      </c>
      <c r="D4" s="50" t="s">
        <v>81</v>
      </c>
      <c r="E4" s="51" t="s">
        <v>1</v>
      </c>
      <c r="F4" s="50" t="s">
        <v>82</v>
      </c>
      <c r="G4" s="51" t="s">
        <v>1</v>
      </c>
      <c r="H4" s="50" t="s">
        <v>83</v>
      </c>
      <c r="I4" s="51" t="s">
        <v>1</v>
      </c>
      <c r="J4" s="50" t="s">
        <v>84</v>
      </c>
      <c r="K4" s="51" t="s">
        <v>1</v>
      </c>
      <c r="L4" s="50" t="s">
        <v>85</v>
      </c>
      <c r="M4" s="51" t="s">
        <v>1</v>
      </c>
      <c r="N4" s="50" t="s">
        <v>86</v>
      </c>
      <c r="O4" s="51" t="s">
        <v>1</v>
      </c>
      <c r="P4" s="50" t="s">
        <v>87</v>
      </c>
      <c r="Q4" s="51" t="s">
        <v>1</v>
      </c>
      <c r="R4" s="50" t="s">
        <v>79</v>
      </c>
      <c r="S4" s="51" t="s">
        <v>1</v>
      </c>
      <c r="T4" s="50" t="s">
        <v>89</v>
      </c>
      <c r="U4" s="51" t="s">
        <v>1</v>
      </c>
      <c r="V4" s="50" t="s">
        <v>90</v>
      </c>
      <c r="W4" s="51" t="s">
        <v>1</v>
      </c>
      <c r="X4" s="50" t="s">
        <v>88</v>
      </c>
      <c r="Y4" s="51" t="s">
        <v>1</v>
      </c>
      <c r="Z4" s="49" t="s">
        <v>91</v>
      </c>
      <c r="AA4" s="50" t="s">
        <v>1</v>
      </c>
    </row>
    <row r="5" spans="1:27" ht="15.75" thickBot="1">
      <c r="A5" s="64"/>
      <c r="B5" s="62">
        <v>2015</v>
      </c>
      <c r="C5" s="63"/>
      <c r="D5" s="62">
        <v>2015</v>
      </c>
      <c r="E5" s="63"/>
      <c r="F5" s="62">
        <v>2015</v>
      </c>
      <c r="G5" s="63"/>
      <c r="H5" s="62">
        <v>2015</v>
      </c>
      <c r="I5" s="63"/>
      <c r="J5" s="62">
        <v>2015</v>
      </c>
      <c r="K5" s="63"/>
      <c r="L5" s="62">
        <v>2015</v>
      </c>
      <c r="M5" s="63"/>
      <c r="N5" s="62">
        <v>2015</v>
      </c>
      <c r="O5" s="63"/>
      <c r="P5" s="62">
        <v>2015</v>
      </c>
      <c r="Q5" s="63"/>
      <c r="R5" s="62">
        <v>2015</v>
      </c>
      <c r="S5" s="63"/>
      <c r="T5" s="62">
        <v>2015</v>
      </c>
      <c r="U5" s="63"/>
      <c r="V5" s="62">
        <v>2015</v>
      </c>
      <c r="W5" s="63"/>
      <c r="X5" s="62">
        <v>2015</v>
      </c>
      <c r="Y5" s="63"/>
      <c r="Z5" s="58">
        <v>2015</v>
      </c>
      <c r="AA5" s="65"/>
    </row>
    <row r="6" spans="1:27">
      <c r="A6" s="108" t="s">
        <v>63</v>
      </c>
      <c r="B6" s="107">
        <v>123017833</v>
      </c>
      <c r="C6" s="105">
        <v>1</v>
      </c>
      <c r="D6" s="107">
        <v>132084711</v>
      </c>
      <c r="E6" s="105">
        <v>1</v>
      </c>
      <c r="F6" s="107">
        <v>131126401</v>
      </c>
      <c r="G6" s="105">
        <v>1</v>
      </c>
      <c r="H6" s="107">
        <v>119974915</v>
      </c>
      <c r="I6" s="105">
        <v>1</v>
      </c>
      <c r="J6" s="107">
        <v>119591580</v>
      </c>
      <c r="K6" s="105">
        <v>1</v>
      </c>
      <c r="L6" s="107">
        <v>132021656.27</v>
      </c>
      <c r="M6" s="105">
        <v>1</v>
      </c>
      <c r="N6" s="107">
        <v>147335436</v>
      </c>
      <c r="O6" s="105">
        <v>1</v>
      </c>
      <c r="P6" s="107">
        <v>137293803</v>
      </c>
      <c r="Q6" s="105">
        <v>1</v>
      </c>
      <c r="R6" s="107">
        <v>155329858</v>
      </c>
      <c r="S6" s="105">
        <v>1</v>
      </c>
      <c r="T6" s="107">
        <v>150194432</v>
      </c>
      <c r="U6" s="105">
        <v>1</v>
      </c>
      <c r="V6" s="107">
        <v>161183491</v>
      </c>
      <c r="W6" s="105">
        <v>1</v>
      </c>
      <c r="X6" s="107">
        <v>113167309</v>
      </c>
      <c r="Y6" s="105">
        <v>1</v>
      </c>
      <c r="Z6" s="107">
        <v>1622321425.27</v>
      </c>
      <c r="AA6" s="105">
        <v>1</v>
      </c>
    </row>
    <row r="7" spans="1:27">
      <c r="A7" s="70" t="s">
        <v>8</v>
      </c>
      <c r="B7" s="67"/>
      <c r="C7" s="73"/>
      <c r="D7" s="67"/>
      <c r="E7" s="73"/>
      <c r="F7" s="67"/>
      <c r="G7" s="73"/>
      <c r="H7" s="67"/>
      <c r="I7" s="73"/>
      <c r="J7" s="67"/>
      <c r="K7" s="73"/>
      <c r="L7" s="67"/>
      <c r="M7" s="73"/>
      <c r="N7" s="67"/>
      <c r="O7" s="73"/>
      <c r="P7" s="67"/>
      <c r="Q7" s="73"/>
      <c r="R7" s="67"/>
      <c r="S7" s="73"/>
      <c r="T7" s="67"/>
      <c r="U7" s="73"/>
      <c r="V7" s="67"/>
      <c r="W7" s="73"/>
      <c r="X7" s="67"/>
      <c r="Y7" s="73"/>
      <c r="Z7" s="67"/>
      <c r="AA7" s="73"/>
    </row>
    <row r="8" spans="1:27">
      <c r="A8" s="75" t="s">
        <v>9</v>
      </c>
      <c r="B8" s="67">
        <v>115699434</v>
      </c>
      <c r="C8" s="69">
        <v>0.94776926176580401</v>
      </c>
      <c r="D8" s="67">
        <v>129017336</v>
      </c>
      <c r="E8" s="69">
        <v>0.97710374924918908</v>
      </c>
      <c r="F8" s="67">
        <v>126328966</v>
      </c>
      <c r="G8" s="69">
        <v>0.96387377180337819</v>
      </c>
      <c r="H8" s="67">
        <v>116261152</v>
      </c>
      <c r="I8" s="69">
        <v>0.96908240974815563</v>
      </c>
      <c r="J8" s="67">
        <v>115719821</v>
      </c>
      <c r="K8" s="69">
        <v>0.96762847123244966</v>
      </c>
      <c r="L8" s="67">
        <v>126646107</v>
      </c>
      <c r="M8" s="69">
        <v>0.95967000916151202</v>
      </c>
      <c r="N8" s="67">
        <v>141701825</v>
      </c>
      <c r="O8" s="69">
        <v>0.96539887400241498</v>
      </c>
      <c r="P8" s="67">
        <v>132416453</v>
      </c>
      <c r="Q8" s="69">
        <v>0.96517109198265671</v>
      </c>
      <c r="R8" s="67">
        <v>149436056</v>
      </c>
      <c r="S8" s="69">
        <v>0.96459447233534068</v>
      </c>
      <c r="T8" s="67">
        <v>144158972</v>
      </c>
      <c r="U8" s="69">
        <v>0.96068833436819989</v>
      </c>
      <c r="V8" s="67">
        <v>153754723</v>
      </c>
      <c r="W8" s="69">
        <v>0.96417013052305389</v>
      </c>
      <c r="X8" s="67">
        <v>109606688</v>
      </c>
      <c r="Y8" s="69">
        <v>0.96842131043988389</v>
      </c>
      <c r="Z8" s="74">
        <v>1560747533</v>
      </c>
      <c r="AA8" s="69">
        <v>0.96442837421462946</v>
      </c>
    </row>
    <row r="9" spans="1:27">
      <c r="A9" s="75" t="s">
        <v>10</v>
      </c>
      <c r="B9" s="67">
        <v>0</v>
      </c>
      <c r="C9" s="69">
        <v>0</v>
      </c>
      <c r="D9" s="67">
        <v>0</v>
      </c>
      <c r="E9" s="69">
        <v>0</v>
      </c>
      <c r="F9" s="67">
        <v>0</v>
      </c>
      <c r="G9" s="69">
        <v>0</v>
      </c>
      <c r="H9" s="67">
        <v>0</v>
      </c>
      <c r="I9" s="69">
        <v>0</v>
      </c>
      <c r="J9" s="67">
        <v>0</v>
      </c>
      <c r="K9" s="69">
        <v>0</v>
      </c>
      <c r="L9" s="67">
        <v>0</v>
      </c>
      <c r="M9" s="69">
        <v>0</v>
      </c>
      <c r="N9" s="67">
        <v>0</v>
      </c>
      <c r="O9" s="69">
        <v>0</v>
      </c>
      <c r="P9" s="67">
        <v>0</v>
      </c>
      <c r="Q9" s="69">
        <v>0</v>
      </c>
      <c r="R9" s="67">
        <v>0</v>
      </c>
      <c r="S9" s="69">
        <v>0</v>
      </c>
      <c r="T9" s="67">
        <v>0</v>
      </c>
      <c r="U9" s="69">
        <v>0</v>
      </c>
      <c r="V9" s="67">
        <v>0</v>
      </c>
      <c r="W9" s="69">
        <v>0</v>
      </c>
      <c r="X9" s="67">
        <v>0</v>
      </c>
      <c r="Y9" s="69">
        <v>0</v>
      </c>
      <c r="Z9" s="74">
        <v>0</v>
      </c>
      <c r="AA9" s="69">
        <v>0</v>
      </c>
    </row>
    <row r="10" spans="1:27">
      <c r="A10" s="75" t="s">
        <v>11</v>
      </c>
      <c r="B10" s="67">
        <v>6376095</v>
      </c>
      <c r="C10" s="69">
        <v>5.2230738234195981E-2</v>
      </c>
      <c r="D10" s="67">
        <v>3023234</v>
      </c>
      <c r="E10" s="69">
        <v>2.2896250750810906E-2</v>
      </c>
      <c r="F10" s="67">
        <v>4734841</v>
      </c>
      <c r="G10" s="69">
        <v>3.6126228196621819E-2</v>
      </c>
      <c r="H10" s="67">
        <v>3709194</v>
      </c>
      <c r="I10" s="69">
        <v>3.0917590251844401E-2</v>
      </c>
      <c r="J10" s="67">
        <v>3871349</v>
      </c>
      <c r="K10" s="69">
        <v>3.2371528767550312E-2</v>
      </c>
      <c r="L10" s="67">
        <v>5322284</v>
      </c>
      <c r="M10" s="69">
        <v>4.0329990838487983E-2</v>
      </c>
      <c r="N10" s="67">
        <v>5078774</v>
      </c>
      <c r="O10" s="69">
        <v>3.4601125997585011E-2</v>
      </c>
      <c r="P10" s="67">
        <v>4778345</v>
      </c>
      <c r="Q10" s="69">
        <v>3.4828908017343341E-2</v>
      </c>
      <c r="R10" s="67">
        <v>5485064</v>
      </c>
      <c r="S10" s="69">
        <v>3.5405527664659278E-2</v>
      </c>
      <c r="T10" s="67">
        <v>5899030</v>
      </c>
      <c r="U10" s="69">
        <v>3.9311665631800163E-2</v>
      </c>
      <c r="V10" s="67">
        <v>5713734</v>
      </c>
      <c r="W10" s="69">
        <v>3.582986947694615E-2</v>
      </c>
      <c r="X10" s="67">
        <v>3574101</v>
      </c>
      <c r="Y10" s="69">
        <v>3.1578689560116072E-2</v>
      </c>
      <c r="Z10" s="74">
        <v>57566045</v>
      </c>
      <c r="AA10" s="69">
        <v>3.55716257853705E-2</v>
      </c>
    </row>
    <row r="11" spans="1:27">
      <c r="A11" s="70" t="s">
        <v>64</v>
      </c>
      <c r="B11" s="127">
        <v>122075529</v>
      </c>
      <c r="C11" s="78">
        <v>1</v>
      </c>
      <c r="D11" s="127">
        <v>132040570</v>
      </c>
      <c r="E11" s="78">
        <v>1</v>
      </c>
      <c r="F11" s="127">
        <v>131063807</v>
      </c>
      <c r="G11" s="78">
        <v>1</v>
      </c>
      <c r="H11" s="127">
        <v>119970346</v>
      </c>
      <c r="I11" s="78">
        <v>1</v>
      </c>
      <c r="J11" s="127">
        <v>119591170</v>
      </c>
      <c r="K11" s="78">
        <v>1</v>
      </c>
      <c r="L11" s="127">
        <v>131968391</v>
      </c>
      <c r="M11" s="78">
        <v>1</v>
      </c>
      <c r="N11" s="127">
        <v>146780599</v>
      </c>
      <c r="O11" s="78">
        <v>1</v>
      </c>
      <c r="P11" s="127">
        <v>137194798</v>
      </c>
      <c r="Q11" s="78">
        <v>1</v>
      </c>
      <c r="R11" s="127">
        <v>154921120</v>
      </c>
      <c r="S11" s="78">
        <v>1</v>
      </c>
      <c r="T11" s="77">
        <v>150058002</v>
      </c>
      <c r="U11" s="78">
        <v>1</v>
      </c>
      <c r="V11" s="77">
        <v>159468457</v>
      </c>
      <c r="W11" s="78">
        <v>1</v>
      </c>
      <c r="X11" s="77">
        <v>113180789</v>
      </c>
      <c r="Y11" s="78">
        <v>1</v>
      </c>
      <c r="Z11" s="77">
        <v>1618313578</v>
      </c>
      <c r="AA11" s="78">
        <v>1</v>
      </c>
    </row>
    <row r="12" spans="1:27">
      <c r="A12" s="75" t="s">
        <v>12</v>
      </c>
      <c r="B12" s="67">
        <v>5622564</v>
      </c>
      <c r="C12" s="69">
        <v>4.6058076062074654E-2</v>
      </c>
      <c r="D12" s="67">
        <v>5200363</v>
      </c>
      <c r="E12" s="69">
        <v>3.9384584601535724E-2</v>
      </c>
      <c r="F12" s="67">
        <v>5144061</v>
      </c>
      <c r="G12" s="69">
        <v>3.9248524194021008E-2</v>
      </c>
      <c r="H12" s="67">
        <v>5079887</v>
      </c>
      <c r="I12" s="69">
        <v>4.2342855291923553E-2</v>
      </c>
      <c r="J12" s="67">
        <v>5036574</v>
      </c>
      <c r="K12" s="69">
        <v>4.2114932063964251E-2</v>
      </c>
      <c r="L12" s="67">
        <v>4853153</v>
      </c>
      <c r="M12" s="69">
        <v>3.6775116853550179E-2</v>
      </c>
      <c r="N12" s="67">
        <v>4883674</v>
      </c>
      <c r="O12" s="69">
        <v>3.327193125843559E-2</v>
      </c>
      <c r="P12" s="67">
        <v>5347502</v>
      </c>
      <c r="Q12" s="69">
        <v>3.8977439946374641E-2</v>
      </c>
      <c r="R12" s="67">
        <v>5031761</v>
      </c>
      <c r="S12" s="69">
        <v>3.2479503117457453E-2</v>
      </c>
      <c r="T12" s="67">
        <v>4842825</v>
      </c>
      <c r="U12" s="69">
        <v>3.2273020668367958E-2</v>
      </c>
      <c r="V12" s="67">
        <v>4521308</v>
      </c>
      <c r="W12" s="69">
        <v>2.835236563428967E-2</v>
      </c>
      <c r="X12" s="67">
        <v>4591260</v>
      </c>
      <c r="Y12" s="69">
        <v>4.0565718268671905E-2</v>
      </c>
      <c r="Z12" s="74">
        <v>60154932</v>
      </c>
      <c r="AA12" s="69">
        <v>3.7171369515630423E-2</v>
      </c>
    </row>
    <row r="13" spans="1:27">
      <c r="A13" s="75" t="s">
        <v>13</v>
      </c>
      <c r="B13" s="67">
        <v>10522184</v>
      </c>
      <c r="C13" s="69">
        <v>8.6194047948790792E-2</v>
      </c>
      <c r="D13" s="67">
        <v>10529800</v>
      </c>
      <c r="E13" s="69">
        <v>7.9746702093152128E-2</v>
      </c>
      <c r="F13" s="67">
        <v>13172731</v>
      </c>
      <c r="G13" s="69">
        <v>0.10050624426009538</v>
      </c>
      <c r="H13" s="67">
        <v>10468100</v>
      </c>
      <c r="I13" s="69">
        <v>8.725572901156757E-2</v>
      </c>
      <c r="J13" s="67">
        <v>11847385</v>
      </c>
      <c r="K13" s="69">
        <v>9.9065716975592757E-2</v>
      </c>
      <c r="L13" s="67">
        <v>11962457</v>
      </c>
      <c r="M13" s="69">
        <v>9.0646380617006986E-2</v>
      </c>
      <c r="N13" s="67">
        <v>14590601</v>
      </c>
      <c r="O13" s="69">
        <v>9.9404152179539754E-2</v>
      </c>
      <c r="P13" s="67">
        <v>12495903</v>
      </c>
      <c r="Q13" s="69">
        <v>9.1081463598933252E-2</v>
      </c>
      <c r="R13" s="67">
        <v>12551889</v>
      </c>
      <c r="S13" s="69">
        <v>8.1021160962430436E-2</v>
      </c>
      <c r="T13" s="67">
        <v>14479815</v>
      </c>
      <c r="U13" s="69">
        <v>9.6494787395609863E-2</v>
      </c>
      <c r="V13" s="67">
        <v>14013002</v>
      </c>
      <c r="W13" s="69">
        <v>8.7873189868514251E-2</v>
      </c>
      <c r="X13" s="67">
        <v>11527201</v>
      </c>
      <c r="Y13" s="69">
        <v>0.10184768194185323</v>
      </c>
      <c r="Z13" s="74">
        <v>148161068</v>
      </c>
      <c r="AA13" s="69">
        <v>9.1552755914651299E-2</v>
      </c>
    </row>
    <row r="14" spans="1:27">
      <c r="A14" s="75" t="s">
        <v>65</v>
      </c>
      <c r="B14" s="67"/>
      <c r="C14" s="69"/>
      <c r="D14" s="67"/>
      <c r="E14" s="69"/>
      <c r="F14" s="67"/>
      <c r="G14" s="69"/>
      <c r="H14" s="67"/>
      <c r="I14" s="69"/>
      <c r="J14" s="67"/>
      <c r="K14" s="69"/>
      <c r="L14" s="67"/>
      <c r="M14" s="69"/>
      <c r="N14" s="67"/>
      <c r="O14" s="69"/>
      <c r="P14" s="67"/>
      <c r="Q14" s="69"/>
      <c r="R14" s="67"/>
      <c r="S14" s="69"/>
      <c r="T14" s="67"/>
      <c r="U14" s="69"/>
      <c r="V14" s="67"/>
      <c r="W14" s="69"/>
      <c r="X14" s="67"/>
      <c r="Y14" s="69"/>
      <c r="Z14" s="80"/>
      <c r="AA14" s="69"/>
    </row>
    <row r="15" spans="1:27">
      <c r="A15" s="70" t="s">
        <v>14</v>
      </c>
      <c r="B15" s="81">
        <v>105930781</v>
      </c>
      <c r="C15" s="69">
        <v>0.86774787598913461</v>
      </c>
      <c r="D15" s="81">
        <v>116310407</v>
      </c>
      <c r="E15" s="69">
        <v>0.88086871330531213</v>
      </c>
      <c r="F15" s="81">
        <v>112747015</v>
      </c>
      <c r="G15" s="69">
        <v>0.86024523154588362</v>
      </c>
      <c r="H15" s="81">
        <v>104422359</v>
      </c>
      <c r="I15" s="69">
        <v>0.87040141569650886</v>
      </c>
      <c r="J15" s="81">
        <v>102707211</v>
      </c>
      <c r="K15" s="69">
        <v>0.85881935096044293</v>
      </c>
      <c r="L15" s="81">
        <v>115152781</v>
      </c>
      <c r="M15" s="69">
        <v>0.8725785025294428</v>
      </c>
      <c r="N15" s="81">
        <v>127306324</v>
      </c>
      <c r="O15" s="69">
        <v>0.86732391656202468</v>
      </c>
      <c r="P15" s="81">
        <v>119351393</v>
      </c>
      <c r="Q15" s="69">
        <v>0.86994109645469209</v>
      </c>
      <c r="R15" s="81">
        <v>137337470</v>
      </c>
      <c r="S15" s="69">
        <v>0.8864993359201121</v>
      </c>
      <c r="T15" s="81">
        <v>130735362</v>
      </c>
      <c r="U15" s="69">
        <v>0.87123219193602219</v>
      </c>
      <c r="V15" s="81">
        <v>140934147</v>
      </c>
      <c r="W15" s="69">
        <v>0.88377444449719611</v>
      </c>
      <c r="X15" s="81">
        <v>97062328</v>
      </c>
      <c r="Y15" s="69">
        <v>0.85758659978947482</v>
      </c>
      <c r="Z15" s="74">
        <v>1409997578</v>
      </c>
      <c r="AA15" s="69">
        <v>0.87127587456971833</v>
      </c>
    </row>
    <row r="16" spans="1:27">
      <c r="A16" s="83"/>
      <c r="B16" s="67"/>
      <c r="C16" s="73"/>
      <c r="D16" s="67"/>
      <c r="E16" s="73"/>
      <c r="F16" s="67"/>
      <c r="G16" s="73"/>
      <c r="H16" s="67"/>
      <c r="I16" s="73"/>
      <c r="J16" s="67"/>
      <c r="K16" s="73"/>
      <c r="L16" s="67"/>
      <c r="M16" s="73"/>
      <c r="N16" s="67"/>
      <c r="O16" s="73"/>
      <c r="P16" s="67"/>
      <c r="Q16" s="73"/>
      <c r="R16" s="67"/>
      <c r="S16" s="73"/>
      <c r="T16" s="67"/>
      <c r="U16" s="73"/>
      <c r="V16" s="67"/>
      <c r="W16" s="73"/>
      <c r="X16" s="67"/>
      <c r="Y16" s="73"/>
      <c r="Z16" s="82"/>
      <c r="AA16" s="73"/>
    </row>
    <row r="17" spans="1:27">
      <c r="A17" s="70" t="s">
        <v>15</v>
      </c>
      <c r="B17" s="67"/>
      <c r="C17" s="73"/>
      <c r="D17" s="67"/>
      <c r="E17" s="73"/>
      <c r="F17" s="67"/>
      <c r="G17" s="73"/>
      <c r="H17" s="67"/>
      <c r="I17" s="73"/>
      <c r="J17" s="67"/>
      <c r="K17" s="73"/>
      <c r="L17" s="67"/>
      <c r="M17" s="73"/>
      <c r="N17" s="67"/>
      <c r="O17" s="73"/>
      <c r="P17" s="67"/>
      <c r="Q17" s="73"/>
      <c r="R17" s="67"/>
      <c r="S17" s="73"/>
      <c r="T17" s="67"/>
      <c r="U17" s="73"/>
      <c r="V17" s="67"/>
      <c r="W17" s="73"/>
      <c r="X17" s="67"/>
      <c r="Y17" s="73"/>
      <c r="Z17" s="74"/>
      <c r="AA17" s="73"/>
    </row>
    <row r="18" spans="1:27">
      <c r="A18" s="75" t="s">
        <v>16</v>
      </c>
      <c r="B18" s="67">
        <v>0</v>
      </c>
      <c r="C18" s="69">
        <v>0</v>
      </c>
      <c r="D18" s="67">
        <v>0</v>
      </c>
      <c r="E18" s="69">
        <v>0</v>
      </c>
      <c r="F18" s="67">
        <v>0</v>
      </c>
      <c r="G18" s="69">
        <v>0</v>
      </c>
      <c r="H18" s="67">
        <v>0</v>
      </c>
      <c r="I18" s="69">
        <v>0</v>
      </c>
      <c r="J18" s="67">
        <v>0</v>
      </c>
      <c r="K18" s="69">
        <v>0</v>
      </c>
      <c r="L18" s="67">
        <v>0</v>
      </c>
      <c r="M18" s="69">
        <v>0</v>
      </c>
      <c r="N18" s="67">
        <v>0</v>
      </c>
      <c r="O18" s="69">
        <v>0</v>
      </c>
      <c r="P18" s="67">
        <v>0</v>
      </c>
      <c r="Q18" s="69">
        <v>0</v>
      </c>
      <c r="R18" s="67">
        <v>0</v>
      </c>
      <c r="S18" s="69">
        <v>0</v>
      </c>
      <c r="T18" s="67">
        <v>0</v>
      </c>
      <c r="U18" s="69">
        <v>0</v>
      </c>
      <c r="V18" s="67">
        <v>0</v>
      </c>
      <c r="W18" s="69">
        <v>0</v>
      </c>
      <c r="X18" s="67">
        <v>0</v>
      </c>
      <c r="Y18" s="69">
        <v>0</v>
      </c>
      <c r="Z18" s="74">
        <v>0</v>
      </c>
      <c r="AA18" s="69">
        <v>0</v>
      </c>
    </row>
    <row r="19" spans="1:27">
      <c r="A19" s="75" t="s">
        <v>17</v>
      </c>
      <c r="B19" s="67">
        <v>0</v>
      </c>
      <c r="C19" s="69">
        <v>0</v>
      </c>
      <c r="D19" s="67">
        <v>0</v>
      </c>
      <c r="E19" s="69">
        <v>0</v>
      </c>
      <c r="F19" s="67">
        <v>0</v>
      </c>
      <c r="G19" s="69">
        <v>0</v>
      </c>
      <c r="H19" s="67">
        <v>0</v>
      </c>
      <c r="I19" s="69">
        <v>0</v>
      </c>
      <c r="J19" s="67">
        <v>0</v>
      </c>
      <c r="K19" s="69">
        <v>0</v>
      </c>
      <c r="L19" s="67">
        <v>0</v>
      </c>
      <c r="M19" s="69">
        <v>0</v>
      </c>
      <c r="N19" s="67">
        <v>0</v>
      </c>
      <c r="O19" s="69">
        <v>0</v>
      </c>
      <c r="P19" s="67">
        <v>0</v>
      </c>
      <c r="Q19" s="69">
        <v>0</v>
      </c>
      <c r="R19" s="67">
        <v>0</v>
      </c>
      <c r="S19" s="69">
        <v>0</v>
      </c>
      <c r="T19" s="67">
        <v>0</v>
      </c>
      <c r="U19" s="69">
        <v>0</v>
      </c>
      <c r="V19" s="67">
        <v>0</v>
      </c>
      <c r="W19" s="69">
        <v>0</v>
      </c>
      <c r="X19" s="67">
        <v>0</v>
      </c>
      <c r="Y19" s="69">
        <v>0</v>
      </c>
      <c r="Z19" s="74">
        <v>0</v>
      </c>
      <c r="AA19" s="69">
        <v>0</v>
      </c>
    </row>
    <row r="20" spans="1:27">
      <c r="A20" s="75" t="s">
        <v>66</v>
      </c>
      <c r="B20" s="67">
        <v>0</v>
      </c>
      <c r="C20" s="69">
        <v>0</v>
      </c>
      <c r="D20" s="67">
        <v>0</v>
      </c>
      <c r="E20" s="69">
        <v>0</v>
      </c>
      <c r="F20" s="67">
        <v>0</v>
      </c>
      <c r="G20" s="69">
        <v>0</v>
      </c>
      <c r="H20" s="67">
        <v>0</v>
      </c>
      <c r="I20" s="69">
        <v>0</v>
      </c>
      <c r="J20" s="67">
        <v>0</v>
      </c>
      <c r="K20" s="69">
        <v>0</v>
      </c>
      <c r="L20" s="67">
        <v>0</v>
      </c>
      <c r="M20" s="69">
        <v>0</v>
      </c>
      <c r="N20" s="67">
        <v>0</v>
      </c>
      <c r="O20" s="69">
        <v>0</v>
      </c>
      <c r="P20" s="67">
        <v>0</v>
      </c>
      <c r="Q20" s="69">
        <v>0</v>
      </c>
      <c r="R20" s="67">
        <v>0</v>
      </c>
      <c r="S20" s="69">
        <v>0</v>
      </c>
      <c r="T20" s="67">
        <v>0</v>
      </c>
      <c r="U20" s="69">
        <v>0</v>
      </c>
      <c r="V20" s="67">
        <v>0</v>
      </c>
      <c r="W20" s="69">
        <v>0</v>
      </c>
      <c r="X20" s="67">
        <v>0</v>
      </c>
      <c r="Y20" s="69">
        <v>0</v>
      </c>
      <c r="Z20" s="74">
        <v>0</v>
      </c>
      <c r="AA20" s="69">
        <v>0</v>
      </c>
    </row>
    <row r="21" spans="1:27">
      <c r="A21" s="75" t="s">
        <v>18</v>
      </c>
      <c r="B21" s="67">
        <v>0</v>
      </c>
      <c r="C21" s="69">
        <v>0</v>
      </c>
      <c r="D21" s="67">
        <v>0</v>
      </c>
      <c r="E21" s="69">
        <v>0</v>
      </c>
      <c r="F21" s="67">
        <v>0</v>
      </c>
      <c r="G21" s="69">
        <v>0</v>
      </c>
      <c r="H21" s="67">
        <v>0</v>
      </c>
      <c r="I21" s="69">
        <v>0</v>
      </c>
      <c r="J21" s="67">
        <v>0</v>
      </c>
      <c r="K21" s="69">
        <v>0</v>
      </c>
      <c r="L21" s="67">
        <v>0</v>
      </c>
      <c r="M21" s="69">
        <v>0</v>
      </c>
      <c r="N21" s="67">
        <v>0</v>
      </c>
      <c r="O21" s="69">
        <v>0</v>
      </c>
      <c r="P21" s="67">
        <v>0</v>
      </c>
      <c r="Q21" s="69">
        <v>0</v>
      </c>
      <c r="R21" s="67">
        <v>0</v>
      </c>
      <c r="S21" s="69">
        <v>0</v>
      </c>
      <c r="T21" s="67">
        <v>0</v>
      </c>
      <c r="U21" s="69">
        <v>0</v>
      </c>
      <c r="V21" s="67">
        <v>0</v>
      </c>
      <c r="W21" s="69">
        <v>0</v>
      </c>
      <c r="X21" s="67">
        <v>0</v>
      </c>
      <c r="Y21" s="69">
        <v>0</v>
      </c>
      <c r="Z21" s="74">
        <v>0</v>
      </c>
      <c r="AA21" s="69">
        <v>0</v>
      </c>
    </row>
    <row r="22" spans="1:27">
      <c r="A22" s="70" t="s">
        <v>67</v>
      </c>
      <c r="B22" s="85">
        <v>0</v>
      </c>
      <c r="C22" s="69">
        <v>0</v>
      </c>
      <c r="D22" s="85">
        <v>0</v>
      </c>
      <c r="E22" s="69">
        <v>0</v>
      </c>
      <c r="F22" s="85">
        <v>0</v>
      </c>
      <c r="G22" s="69">
        <v>0</v>
      </c>
      <c r="H22" s="85">
        <v>0</v>
      </c>
      <c r="I22" s="69">
        <v>0</v>
      </c>
      <c r="J22" s="85">
        <v>0</v>
      </c>
      <c r="K22" s="69">
        <v>0</v>
      </c>
      <c r="L22" s="85">
        <v>0</v>
      </c>
      <c r="M22" s="69">
        <v>0</v>
      </c>
      <c r="N22" s="85">
        <v>0</v>
      </c>
      <c r="O22" s="69">
        <v>0</v>
      </c>
      <c r="P22" s="85">
        <v>0</v>
      </c>
      <c r="Q22" s="69">
        <v>0</v>
      </c>
      <c r="R22" s="85">
        <v>0</v>
      </c>
      <c r="S22" s="69">
        <v>0</v>
      </c>
      <c r="T22" s="85">
        <v>0</v>
      </c>
      <c r="U22" s="69">
        <v>0</v>
      </c>
      <c r="V22" s="85">
        <v>0</v>
      </c>
      <c r="W22" s="69">
        <v>0</v>
      </c>
      <c r="X22" s="85">
        <v>0</v>
      </c>
      <c r="Y22" s="69">
        <v>0</v>
      </c>
      <c r="Z22" s="76">
        <v>0</v>
      </c>
      <c r="AA22" s="69">
        <v>0</v>
      </c>
    </row>
    <row r="23" spans="1:27">
      <c r="A23" s="75" t="s">
        <v>19</v>
      </c>
      <c r="B23" s="67">
        <v>0</v>
      </c>
      <c r="C23" s="69">
        <v>0</v>
      </c>
      <c r="D23" s="67">
        <v>0</v>
      </c>
      <c r="E23" s="69">
        <v>0</v>
      </c>
      <c r="F23" s="67">
        <v>0</v>
      </c>
      <c r="G23" s="69">
        <v>0</v>
      </c>
      <c r="H23" s="67">
        <v>0</v>
      </c>
      <c r="I23" s="69">
        <v>0</v>
      </c>
      <c r="J23" s="67">
        <v>0</v>
      </c>
      <c r="K23" s="69">
        <v>0</v>
      </c>
      <c r="L23" s="67">
        <v>0</v>
      </c>
      <c r="M23" s="69">
        <v>0</v>
      </c>
      <c r="N23" s="67">
        <v>0</v>
      </c>
      <c r="O23" s="69">
        <v>0</v>
      </c>
      <c r="P23" s="67">
        <v>0</v>
      </c>
      <c r="Q23" s="69">
        <v>0</v>
      </c>
      <c r="R23" s="67">
        <v>0</v>
      </c>
      <c r="S23" s="69">
        <v>0</v>
      </c>
      <c r="T23" s="67">
        <v>0</v>
      </c>
      <c r="U23" s="69">
        <v>0</v>
      </c>
      <c r="V23" s="67">
        <v>0</v>
      </c>
      <c r="W23" s="69">
        <v>0</v>
      </c>
      <c r="X23" s="67">
        <v>0</v>
      </c>
      <c r="Y23" s="69">
        <v>0</v>
      </c>
      <c r="Z23" s="74">
        <v>0</v>
      </c>
      <c r="AA23" s="69">
        <v>0</v>
      </c>
    </row>
    <row r="24" spans="1:27">
      <c r="A24" s="75" t="s">
        <v>20</v>
      </c>
      <c r="B24" s="67">
        <v>0</v>
      </c>
      <c r="C24" s="69">
        <v>0</v>
      </c>
      <c r="D24" s="67">
        <v>0</v>
      </c>
      <c r="E24" s="69">
        <v>0</v>
      </c>
      <c r="F24" s="67">
        <v>0</v>
      </c>
      <c r="G24" s="69">
        <v>0</v>
      </c>
      <c r="H24" s="67">
        <v>0</v>
      </c>
      <c r="I24" s="69">
        <v>0</v>
      </c>
      <c r="J24" s="67">
        <v>0</v>
      </c>
      <c r="K24" s="69">
        <v>0</v>
      </c>
      <c r="L24" s="67">
        <v>0</v>
      </c>
      <c r="M24" s="69">
        <v>0</v>
      </c>
      <c r="N24" s="67">
        <v>0</v>
      </c>
      <c r="O24" s="69">
        <v>0</v>
      </c>
      <c r="P24" s="67">
        <v>0</v>
      </c>
      <c r="Q24" s="69">
        <v>0</v>
      </c>
      <c r="R24" s="67">
        <v>0</v>
      </c>
      <c r="S24" s="69">
        <v>0</v>
      </c>
      <c r="T24" s="67">
        <v>0</v>
      </c>
      <c r="U24" s="69">
        <v>0</v>
      </c>
      <c r="V24" s="67">
        <v>0</v>
      </c>
      <c r="W24" s="69">
        <v>0</v>
      </c>
      <c r="X24" s="67">
        <v>0</v>
      </c>
      <c r="Y24" s="69">
        <v>0</v>
      </c>
      <c r="Z24" s="74">
        <v>0</v>
      </c>
      <c r="AA24" s="69">
        <v>0</v>
      </c>
    </row>
    <row r="25" spans="1:27">
      <c r="A25" s="70" t="s">
        <v>68</v>
      </c>
      <c r="B25" s="85">
        <v>0</v>
      </c>
      <c r="C25" s="78">
        <v>0</v>
      </c>
      <c r="D25" s="85">
        <v>0</v>
      </c>
      <c r="E25" s="78">
        <v>0</v>
      </c>
      <c r="F25" s="85">
        <v>0</v>
      </c>
      <c r="G25" s="78">
        <v>0</v>
      </c>
      <c r="H25" s="85">
        <v>0</v>
      </c>
      <c r="I25" s="78">
        <v>0</v>
      </c>
      <c r="J25" s="85">
        <v>0</v>
      </c>
      <c r="K25" s="78">
        <v>0</v>
      </c>
      <c r="L25" s="85">
        <v>0</v>
      </c>
      <c r="M25" s="78">
        <v>0</v>
      </c>
      <c r="N25" s="85">
        <v>0</v>
      </c>
      <c r="O25" s="78">
        <v>0</v>
      </c>
      <c r="P25" s="85">
        <v>0</v>
      </c>
      <c r="Q25" s="78">
        <v>0</v>
      </c>
      <c r="R25" s="85">
        <v>0</v>
      </c>
      <c r="S25" s="78">
        <v>0</v>
      </c>
      <c r="T25" s="85">
        <v>0</v>
      </c>
      <c r="U25" s="78">
        <v>0</v>
      </c>
      <c r="V25" s="85">
        <v>0</v>
      </c>
      <c r="W25" s="78">
        <v>0</v>
      </c>
      <c r="X25" s="85">
        <v>0</v>
      </c>
      <c r="Y25" s="78">
        <v>0</v>
      </c>
      <c r="Z25" s="76">
        <v>0</v>
      </c>
      <c r="AA25" s="78">
        <v>0</v>
      </c>
    </row>
    <row r="26" spans="1:27">
      <c r="A26" s="75" t="s">
        <v>12</v>
      </c>
      <c r="B26" s="81">
        <v>0</v>
      </c>
      <c r="C26" s="69">
        <v>0</v>
      </c>
      <c r="D26" s="81">
        <v>0</v>
      </c>
      <c r="E26" s="69">
        <v>0</v>
      </c>
      <c r="F26" s="81">
        <v>0</v>
      </c>
      <c r="G26" s="69">
        <v>0</v>
      </c>
      <c r="H26" s="81">
        <v>0</v>
      </c>
      <c r="I26" s="69">
        <v>0</v>
      </c>
      <c r="J26" s="81">
        <v>0</v>
      </c>
      <c r="K26" s="69">
        <v>0</v>
      </c>
      <c r="L26" s="81">
        <v>0</v>
      </c>
      <c r="M26" s="69">
        <v>0</v>
      </c>
      <c r="N26" s="81">
        <v>0</v>
      </c>
      <c r="O26" s="69">
        <v>0</v>
      </c>
      <c r="P26" s="81">
        <v>0</v>
      </c>
      <c r="Q26" s="69">
        <v>0</v>
      </c>
      <c r="R26" s="81">
        <v>0</v>
      </c>
      <c r="S26" s="69">
        <v>0</v>
      </c>
      <c r="T26" s="81">
        <v>0</v>
      </c>
      <c r="U26" s="69">
        <v>0</v>
      </c>
      <c r="V26" s="81">
        <v>0</v>
      </c>
      <c r="W26" s="69">
        <v>0</v>
      </c>
      <c r="X26" s="81">
        <v>0</v>
      </c>
      <c r="Y26" s="69">
        <v>0</v>
      </c>
      <c r="Z26" s="74">
        <v>0</v>
      </c>
      <c r="AA26" s="69">
        <v>0</v>
      </c>
    </row>
    <row r="27" spans="1:27">
      <c r="A27" s="87" t="s">
        <v>21</v>
      </c>
      <c r="B27" s="67">
        <v>0</v>
      </c>
      <c r="C27" s="69">
        <v>0</v>
      </c>
      <c r="D27" s="67">
        <v>0</v>
      </c>
      <c r="E27" s="69">
        <v>0</v>
      </c>
      <c r="F27" s="67">
        <v>0</v>
      </c>
      <c r="G27" s="69">
        <v>0</v>
      </c>
      <c r="H27" s="67">
        <v>0</v>
      </c>
      <c r="I27" s="69">
        <v>0</v>
      </c>
      <c r="J27" s="67">
        <v>0</v>
      </c>
      <c r="K27" s="69">
        <v>0</v>
      </c>
      <c r="L27" s="67">
        <v>0</v>
      </c>
      <c r="M27" s="69">
        <v>0</v>
      </c>
      <c r="N27" s="67">
        <v>0</v>
      </c>
      <c r="O27" s="69">
        <v>0</v>
      </c>
      <c r="P27" s="67">
        <v>0</v>
      </c>
      <c r="Q27" s="69">
        <v>0</v>
      </c>
      <c r="R27" s="67">
        <v>0</v>
      </c>
      <c r="S27" s="69">
        <v>0</v>
      </c>
      <c r="T27" s="67">
        <v>0</v>
      </c>
      <c r="U27" s="69">
        <v>0</v>
      </c>
      <c r="V27" s="67">
        <v>0</v>
      </c>
      <c r="W27" s="69">
        <v>0</v>
      </c>
      <c r="X27" s="67">
        <v>0</v>
      </c>
      <c r="Y27" s="69">
        <v>0</v>
      </c>
      <c r="Z27" s="74">
        <v>0</v>
      </c>
      <c r="AA27" s="69">
        <v>0</v>
      </c>
    </row>
    <row r="28" spans="1:27">
      <c r="A28" s="75" t="s">
        <v>69</v>
      </c>
      <c r="B28" s="67">
        <v>0</v>
      </c>
      <c r="C28" s="69">
        <v>0</v>
      </c>
      <c r="D28" s="67">
        <v>0</v>
      </c>
      <c r="E28" s="69">
        <v>0</v>
      </c>
      <c r="F28" s="67">
        <v>0</v>
      </c>
      <c r="G28" s="69">
        <v>0</v>
      </c>
      <c r="H28" s="67">
        <v>0</v>
      </c>
      <c r="I28" s="69">
        <v>0</v>
      </c>
      <c r="J28" s="67">
        <v>0</v>
      </c>
      <c r="K28" s="69">
        <v>0</v>
      </c>
      <c r="L28" s="67">
        <v>0</v>
      </c>
      <c r="M28" s="69">
        <v>0</v>
      </c>
      <c r="N28" s="67">
        <v>0</v>
      </c>
      <c r="O28" s="69">
        <v>0</v>
      </c>
      <c r="P28" s="67">
        <v>0</v>
      </c>
      <c r="Q28" s="69">
        <v>0</v>
      </c>
      <c r="R28" s="67">
        <v>0</v>
      </c>
      <c r="S28" s="69">
        <v>0</v>
      </c>
      <c r="T28" s="67">
        <v>0</v>
      </c>
      <c r="U28" s="69">
        <v>0</v>
      </c>
      <c r="V28" s="67">
        <v>0</v>
      </c>
      <c r="W28" s="69">
        <v>0</v>
      </c>
      <c r="X28" s="67">
        <v>0</v>
      </c>
      <c r="Y28" s="69">
        <v>0</v>
      </c>
      <c r="Z28" s="74">
        <v>0</v>
      </c>
      <c r="AA28" s="69">
        <v>0</v>
      </c>
    </row>
    <row r="29" spans="1:27">
      <c r="A29" s="70" t="s">
        <v>14</v>
      </c>
      <c r="B29" s="85">
        <v>0</v>
      </c>
      <c r="C29" s="69">
        <v>0</v>
      </c>
      <c r="D29" s="85">
        <v>0</v>
      </c>
      <c r="E29" s="69">
        <v>0</v>
      </c>
      <c r="F29" s="85">
        <v>0</v>
      </c>
      <c r="G29" s="69">
        <v>0</v>
      </c>
      <c r="H29" s="85">
        <v>0</v>
      </c>
      <c r="I29" s="69">
        <v>0</v>
      </c>
      <c r="J29" s="85">
        <v>0</v>
      </c>
      <c r="K29" s="69">
        <v>0</v>
      </c>
      <c r="L29" s="85">
        <v>0</v>
      </c>
      <c r="M29" s="69">
        <v>0</v>
      </c>
      <c r="N29" s="85">
        <v>0</v>
      </c>
      <c r="O29" s="69">
        <v>0</v>
      </c>
      <c r="P29" s="85">
        <v>0</v>
      </c>
      <c r="Q29" s="69">
        <v>0</v>
      </c>
      <c r="R29" s="85">
        <v>0</v>
      </c>
      <c r="S29" s="69">
        <v>0</v>
      </c>
      <c r="T29" s="85">
        <v>0</v>
      </c>
      <c r="U29" s="69">
        <v>0</v>
      </c>
      <c r="V29" s="85">
        <v>0</v>
      </c>
      <c r="W29" s="69">
        <v>0</v>
      </c>
      <c r="X29" s="85">
        <v>0</v>
      </c>
      <c r="Y29" s="69">
        <v>0</v>
      </c>
      <c r="Z29" s="85">
        <v>0</v>
      </c>
      <c r="AA29" s="69">
        <v>0</v>
      </c>
    </row>
    <row r="30" spans="1:27">
      <c r="A30" s="83"/>
      <c r="B30" s="67"/>
      <c r="C30" s="73"/>
      <c r="D30" s="67"/>
      <c r="E30" s="73"/>
      <c r="F30" s="67"/>
      <c r="G30" s="73"/>
      <c r="H30" s="67"/>
      <c r="I30" s="73"/>
      <c r="J30" s="67"/>
      <c r="K30" s="73"/>
      <c r="L30" s="67"/>
      <c r="M30" s="73"/>
      <c r="N30" s="67"/>
      <c r="O30" s="73"/>
      <c r="P30" s="67"/>
      <c r="Q30" s="73"/>
      <c r="R30" s="67"/>
      <c r="S30" s="73"/>
      <c r="T30" s="67"/>
      <c r="U30" s="73"/>
      <c r="V30" s="67"/>
      <c r="W30" s="73"/>
      <c r="X30" s="67"/>
      <c r="Y30" s="73"/>
      <c r="Z30" s="88"/>
      <c r="AA30" s="73"/>
    </row>
    <row r="31" spans="1:27">
      <c r="A31" s="70" t="s">
        <v>22</v>
      </c>
      <c r="B31" s="67"/>
      <c r="C31" s="73"/>
      <c r="D31" s="67"/>
      <c r="E31" s="73"/>
      <c r="F31" s="67"/>
      <c r="G31" s="73"/>
      <c r="H31" s="67"/>
      <c r="I31" s="73"/>
      <c r="J31" s="67"/>
      <c r="K31" s="73"/>
      <c r="L31" s="67"/>
      <c r="M31" s="73"/>
      <c r="N31" s="67"/>
      <c r="O31" s="73"/>
      <c r="P31" s="67"/>
      <c r="Q31" s="73"/>
      <c r="R31" s="67"/>
      <c r="S31" s="73"/>
      <c r="T31" s="67"/>
      <c r="U31" s="73"/>
      <c r="V31" s="67"/>
      <c r="W31" s="73"/>
      <c r="X31" s="67"/>
      <c r="Y31" s="73"/>
      <c r="Z31" s="74"/>
      <c r="AA31" s="73"/>
    </row>
    <row r="32" spans="1:27">
      <c r="A32" s="75" t="s">
        <v>23</v>
      </c>
      <c r="B32" s="67">
        <v>0</v>
      </c>
      <c r="C32" s="69">
        <v>0</v>
      </c>
      <c r="D32" s="67">
        <v>0</v>
      </c>
      <c r="E32" s="69">
        <v>0</v>
      </c>
      <c r="F32" s="67">
        <v>0</v>
      </c>
      <c r="G32" s="69">
        <v>0</v>
      </c>
      <c r="H32" s="67">
        <v>0</v>
      </c>
      <c r="I32" s="69">
        <v>0</v>
      </c>
      <c r="J32" s="67">
        <v>0</v>
      </c>
      <c r="K32" s="69">
        <v>0</v>
      </c>
      <c r="L32" s="67">
        <v>0</v>
      </c>
      <c r="M32" s="69">
        <v>0</v>
      </c>
      <c r="N32" s="67">
        <v>0</v>
      </c>
      <c r="O32" s="69">
        <v>0</v>
      </c>
      <c r="P32" s="67">
        <v>0</v>
      </c>
      <c r="Q32" s="69">
        <v>0</v>
      </c>
      <c r="R32" s="67">
        <v>0</v>
      </c>
      <c r="S32" s="69">
        <v>0</v>
      </c>
      <c r="T32" s="67">
        <v>0</v>
      </c>
      <c r="U32" s="69">
        <v>0</v>
      </c>
      <c r="V32" s="67">
        <v>0</v>
      </c>
      <c r="W32" s="69">
        <v>0</v>
      </c>
      <c r="X32" s="67">
        <v>0</v>
      </c>
      <c r="Y32" s="69">
        <v>0</v>
      </c>
      <c r="Z32" s="74">
        <v>0</v>
      </c>
      <c r="AA32" s="69">
        <v>0</v>
      </c>
    </row>
    <row r="33" spans="1:27">
      <c r="A33" s="75" t="s">
        <v>24</v>
      </c>
      <c r="B33" s="67">
        <v>0</v>
      </c>
      <c r="C33" s="69">
        <v>0</v>
      </c>
      <c r="D33" s="67">
        <v>0</v>
      </c>
      <c r="E33" s="69">
        <v>0</v>
      </c>
      <c r="F33" s="67">
        <v>0</v>
      </c>
      <c r="G33" s="69">
        <v>0</v>
      </c>
      <c r="H33" s="67">
        <v>0</v>
      </c>
      <c r="I33" s="69">
        <v>0</v>
      </c>
      <c r="J33" s="67">
        <v>0</v>
      </c>
      <c r="K33" s="69">
        <v>0</v>
      </c>
      <c r="L33" s="67">
        <v>0</v>
      </c>
      <c r="M33" s="69">
        <v>0</v>
      </c>
      <c r="N33" s="67">
        <v>0</v>
      </c>
      <c r="O33" s="69">
        <v>0</v>
      </c>
      <c r="P33" s="67">
        <v>0</v>
      </c>
      <c r="Q33" s="69">
        <v>0</v>
      </c>
      <c r="R33" s="67">
        <v>0</v>
      </c>
      <c r="S33" s="69">
        <v>0</v>
      </c>
      <c r="T33" s="67">
        <v>0</v>
      </c>
      <c r="U33" s="69">
        <v>0</v>
      </c>
      <c r="V33" s="67">
        <v>0</v>
      </c>
      <c r="W33" s="69">
        <v>0</v>
      </c>
      <c r="X33" s="67">
        <v>0</v>
      </c>
      <c r="Y33" s="69">
        <v>0</v>
      </c>
      <c r="Z33" s="74">
        <v>0</v>
      </c>
      <c r="AA33" s="69">
        <v>0</v>
      </c>
    </row>
    <row r="34" spans="1:27">
      <c r="A34" s="75" t="s">
        <v>12</v>
      </c>
      <c r="B34" s="67">
        <v>0</v>
      </c>
      <c r="C34" s="69">
        <v>0</v>
      </c>
      <c r="D34" s="67">
        <v>0</v>
      </c>
      <c r="E34" s="69">
        <v>0</v>
      </c>
      <c r="F34" s="67">
        <v>0</v>
      </c>
      <c r="G34" s="69">
        <v>0</v>
      </c>
      <c r="H34" s="67">
        <v>0</v>
      </c>
      <c r="I34" s="69">
        <v>0</v>
      </c>
      <c r="J34" s="67">
        <v>0</v>
      </c>
      <c r="K34" s="69">
        <v>0</v>
      </c>
      <c r="L34" s="67">
        <v>0</v>
      </c>
      <c r="M34" s="69">
        <v>0</v>
      </c>
      <c r="N34" s="67">
        <v>0</v>
      </c>
      <c r="O34" s="69">
        <v>0</v>
      </c>
      <c r="P34" s="67">
        <v>0</v>
      </c>
      <c r="Q34" s="69">
        <v>0</v>
      </c>
      <c r="R34" s="67">
        <v>0</v>
      </c>
      <c r="S34" s="69">
        <v>0</v>
      </c>
      <c r="T34" s="67">
        <v>0</v>
      </c>
      <c r="U34" s="69">
        <v>0</v>
      </c>
      <c r="V34" s="67">
        <v>0</v>
      </c>
      <c r="W34" s="69">
        <v>0</v>
      </c>
      <c r="X34" s="67">
        <v>0</v>
      </c>
      <c r="Y34" s="69">
        <v>0</v>
      </c>
      <c r="Z34" s="74">
        <v>0</v>
      </c>
      <c r="AA34" s="69">
        <v>0</v>
      </c>
    </row>
    <row r="35" spans="1:27">
      <c r="A35" s="75" t="s">
        <v>21</v>
      </c>
      <c r="B35" s="67">
        <v>0</v>
      </c>
      <c r="C35" s="69">
        <v>0</v>
      </c>
      <c r="D35" s="67">
        <v>0</v>
      </c>
      <c r="E35" s="69">
        <v>0</v>
      </c>
      <c r="F35" s="67">
        <v>0</v>
      </c>
      <c r="G35" s="69">
        <v>0</v>
      </c>
      <c r="H35" s="67">
        <v>0</v>
      </c>
      <c r="I35" s="69">
        <v>0</v>
      </c>
      <c r="J35" s="67">
        <v>0</v>
      </c>
      <c r="K35" s="69">
        <v>0</v>
      </c>
      <c r="L35" s="67">
        <v>0</v>
      </c>
      <c r="M35" s="69">
        <v>0</v>
      </c>
      <c r="N35" s="67">
        <v>0</v>
      </c>
      <c r="O35" s="69">
        <v>0</v>
      </c>
      <c r="P35" s="67">
        <v>0</v>
      </c>
      <c r="Q35" s="69">
        <v>0</v>
      </c>
      <c r="R35" s="67">
        <v>0</v>
      </c>
      <c r="S35" s="69">
        <v>0</v>
      </c>
      <c r="T35" s="67">
        <v>0</v>
      </c>
      <c r="U35" s="69">
        <v>0</v>
      </c>
      <c r="V35" s="67">
        <v>0</v>
      </c>
      <c r="W35" s="69">
        <v>0</v>
      </c>
      <c r="X35" s="67">
        <v>0</v>
      </c>
      <c r="Y35" s="69">
        <v>0</v>
      </c>
      <c r="Z35" s="74">
        <v>0</v>
      </c>
      <c r="AA35" s="69">
        <v>0</v>
      </c>
    </row>
    <row r="36" spans="1:27">
      <c r="A36" s="70" t="s">
        <v>14</v>
      </c>
      <c r="B36" s="67">
        <v>0</v>
      </c>
      <c r="C36" s="69">
        <v>0</v>
      </c>
      <c r="D36" s="67">
        <v>0</v>
      </c>
      <c r="E36" s="69">
        <v>0</v>
      </c>
      <c r="F36" s="67">
        <v>0</v>
      </c>
      <c r="G36" s="69">
        <v>0</v>
      </c>
      <c r="H36" s="67">
        <v>0</v>
      </c>
      <c r="I36" s="69">
        <v>0</v>
      </c>
      <c r="J36" s="67">
        <v>0</v>
      </c>
      <c r="K36" s="69">
        <v>0</v>
      </c>
      <c r="L36" s="67">
        <v>0</v>
      </c>
      <c r="M36" s="69">
        <v>0</v>
      </c>
      <c r="N36" s="67">
        <v>0</v>
      </c>
      <c r="O36" s="69">
        <v>0</v>
      </c>
      <c r="P36" s="67">
        <v>0</v>
      </c>
      <c r="Q36" s="69">
        <v>0</v>
      </c>
      <c r="R36" s="67">
        <v>0</v>
      </c>
      <c r="S36" s="69">
        <v>0</v>
      </c>
      <c r="T36" s="67">
        <v>0</v>
      </c>
      <c r="U36" s="69">
        <v>0</v>
      </c>
      <c r="V36" s="67">
        <v>0</v>
      </c>
      <c r="W36" s="69">
        <v>0</v>
      </c>
      <c r="X36" s="67">
        <v>0</v>
      </c>
      <c r="Y36" s="69">
        <v>0</v>
      </c>
      <c r="Z36" s="74">
        <v>0</v>
      </c>
      <c r="AA36" s="69">
        <v>0</v>
      </c>
    </row>
    <row r="37" spans="1:27">
      <c r="A37" s="83"/>
      <c r="B37" s="67"/>
      <c r="C37" s="73"/>
      <c r="D37" s="67"/>
      <c r="E37" s="73"/>
      <c r="F37" s="67"/>
      <c r="G37" s="73"/>
      <c r="H37" s="67"/>
      <c r="I37" s="73"/>
      <c r="J37" s="67"/>
      <c r="K37" s="73"/>
      <c r="L37" s="67"/>
      <c r="M37" s="73"/>
      <c r="N37" s="67"/>
      <c r="O37" s="73"/>
      <c r="P37" s="67"/>
      <c r="Q37" s="73"/>
      <c r="R37" s="67"/>
      <c r="S37" s="73"/>
      <c r="T37" s="67"/>
      <c r="U37" s="73"/>
      <c r="V37" s="67"/>
      <c r="W37" s="73"/>
      <c r="X37" s="67"/>
      <c r="Y37" s="73"/>
      <c r="Z37" s="90"/>
      <c r="AA37" s="73"/>
    </row>
    <row r="38" spans="1:27">
      <c r="A38" s="70" t="s">
        <v>25</v>
      </c>
      <c r="B38" s="67">
        <v>942304</v>
      </c>
      <c r="C38" s="69">
        <v>7.6598975694849051E-3</v>
      </c>
      <c r="D38" s="67">
        <v>44141</v>
      </c>
      <c r="E38" s="69">
        <v>3.3418705061178506E-4</v>
      </c>
      <c r="F38" s="67">
        <v>62594</v>
      </c>
      <c r="G38" s="69">
        <v>4.7735619617898307E-4</v>
      </c>
      <c r="H38" s="67">
        <v>4569</v>
      </c>
      <c r="I38" s="69">
        <v>3.8082960925623495E-5</v>
      </c>
      <c r="J38" s="67">
        <v>410</v>
      </c>
      <c r="K38" s="69">
        <v>3.4283350048556932E-6</v>
      </c>
      <c r="L38" s="67">
        <v>53265.27</v>
      </c>
      <c r="M38" s="69">
        <v>4.0345858024282155E-4</v>
      </c>
      <c r="N38" s="67">
        <v>554837</v>
      </c>
      <c r="O38" s="69">
        <v>3.7658082472433853E-3</v>
      </c>
      <c r="P38" s="67">
        <v>99005</v>
      </c>
      <c r="Q38" s="69">
        <v>7.2111776232172697E-4</v>
      </c>
      <c r="R38" s="67">
        <v>408738</v>
      </c>
      <c r="S38" s="69">
        <v>2.6314193887951665E-3</v>
      </c>
      <c r="T38" s="67">
        <v>136430</v>
      </c>
      <c r="U38" s="69">
        <v>9.0835591029100199E-4</v>
      </c>
      <c r="V38" s="67">
        <v>1715034</v>
      </c>
      <c r="W38" s="69">
        <v>1.0640258436889172E-2</v>
      </c>
      <c r="X38" s="67">
        <v>-13480</v>
      </c>
      <c r="Y38" s="69">
        <v>-1.1911567147010627E-4</v>
      </c>
      <c r="Z38" s="74">
        <v>4007847.27</v>
      </c>
      <c r="AA38" s="69">
        <v>2.4704397091550347E-3</v>
      </c>
    </row>
    <row r="39" spans="1:27">
      <c r="A39" s="70"/>
      <c r="B39" s="67"/>
      <c r="C39" s="73"/>
      <c r="D39" s="67"/>
      <c r="E39" s="73"/>
      <c r="F39" s="67"/>
      <c r="G39" s="73"/>
      <c r="H39" s="67"/>
      <c r="I39" s="73"/>
      <c r="J39" s="67"/>
      <c r="K39" s="73"/>
      <c r="L39" s="67"/>
      <c r="M39" s="73"/>
      <c r="N39" s="67"/>
      <c r="O39" s="73"/>
      <c r="P39" s="67"/>
      <c r="Q39" s="73"/>
      <c r="R39" s="67"/>
      <c r="S39" s="73"/>
      <c r="T39" s="67"/>
      <c r="U39" s="73"/>
      <c r="V39" s="67"/>
      <c r="W39" s="73"/>
      <c r="X39" s="67"/>
      <c r="Y39" s="73"/>
      <c r="Z39" s="74"/>
      <c r="AA39" s="73"/>
    </row>
    <row r="40" spans="1:27">
      <c r="A40" s="70" t="s">
        <v>26</v>
      </c>
      <c r="B40" s="67">
        <v>106873085</v>
      </c>
      <c r="C40" s="69">
        <v>0.8687609137124046</v>
      </c>
      <c r="D40" s="67">
        <v>116354548</v>
      </c>
      <c r="E40" s="69">
        <v>0.88090852543864828</v>
      </c>
      <c r="F40" s="67">
        <v>112809609</v>
      </c>
      <c r="G40" s="69">
        <v>0.86031194435055069</v>
      </c>
      <c r="H40" s="67">
        <v>104426928</v>
      </c>
      <c r="I40" s="69">
        <v>0.87040635119433096</v>
      </c>
      <c r="J40" s="67">
        <v>102707621</v>
      </c>
      <c r="K40" s="69">
        <v>0.85881983497500414</v>
      </c>
      <c r="L40" s="67">
        <v>115206046.27</v>
      </c>
      <c r="M40" s="69">
        <v>0.87262991182590466</v>
      </c>
      <c r="N40" s="67">
        <v>127861161</v>
      </c>
      <c r="O40" s="69">
        <v>0.86782354925124738</v>
      </c>
      <c r="P40" s="67">
        <v>119450398</v>
      </c>
      <c r="Q40" s="69">
        <v>0.87003488424018671</v>
      </c>
      <c r="R40" s="67">
        <v>137746208</v>
      </c>
      <c r="S40" s="69">
        <v>0.88679800376821305</v>
      </c>
      <c r="T40" s="67">
        <v>130871792</v>
      </c>
      <c r="U40" s="69">
        <v>0.87134915893553233</v>
      </c>
      <c r="V40" s="67">
        <v>142649181</v>
      </c>
      <c r="W40" s="69">
        <v>0.88501111444471692</v>
      </c>
      <c r="X40" s="67">
        <v>97048848</v>
      </c>
      <c r="Y40" s="69">
        <v>0.85756963612168247</v>
      </c>
      <c r="Z40" s="67">
        <v>1414005425.27</v>
      </c>
      <c r="AA40" s="69">
        <v>0.87159387976070746</v>
      </c>
    </row>
    <row r="41" spans="1:27">
      <c r="A41" s="70"/>
      <c r="B41" s="67"/>
      <c r="C41" s="73"/>
      <c r="D41" s="67"/>
      <c r="E41" s="73"/>
      <c r="F41" s="67"/>
      <c r="G41" s="73"/>
      <c r="H41" s="67"/>
      <c r="I41" s="73"/>
      <c r="J41" s="67"/>
      <c r="K41" s="73"/>
      <c r="L41" s="67"/>
      <c r="M41" s="73"/>
      <c r="N41" s="67"/>
      <c r="O41" s="73"/>
      <c r="P41" s="67"/>
      <c r="Q41" s="73"/>
      <c r="R41" s="67"/>
      <c r="S41" s="73"/>
      <c r="T41" s="67"/>
      <c r="U41" s="73"/>
      <c r="V41" s="67"/>
      <c r="W41" s="73"/>
      <c r="X41" s="67"/>
      <c r="Y41" s="73"/>
      <c r="Z41" s="74"/>
      <c r="AA41" s="73"/>
    </row>
    <row r="42" spans="1:27">
      <c r="A42" s="70" t="s">
        <v>27</v>
      </c>
      <c r="B42" s="67"/>
      <c r="C42" s="73"/>
      <c r="D42" s="67"/>
      <c r="E42" s="73"/>
      <c r="F42" s="67"/>
      <c r="G42" s="73"/>
      <c r="H42" s="67"/>
      <c r="I42" s="73"/>
      <c r="J42" s="67"/>
      <c r="K42" s="73"/>
      <c r="L42" s="67"/>
      <c r="M42" s="73"/>
      <c r="N42" s="67"/>
      <c r="O42" s="73"/>
      <c r="P42" s="67"/>
      <c r="Q42" s="73"/>
      <c r="R42" s="67"/>
      <c r="S42" s="73"/>
      <c r="T42" s="67"/>
      <c r="U42" s="73"/>
      <c r="V42" s="67"/>
      <c r="W42" s="73"/>
      <c r="X42" s="67"/>
      <c r="Y42" s="73"/>
      <c r="Z42" s="74"/>
      <c r="AA42" s="73"/>
    </row>
    <row r="43" spans="1:27">
      <c r="A43" s="75" t="s">
        <v>12</v>
      </c>
      <c r="B43" s="67">
        <v>5051624</v>
      </c>
      <c r="C43" s="69">
        <v>4.1064160185621215E-2</v>
      </c>
      <c r="D43" s="67">
        <v>5229092</v>
      </c>
      <c r="E43" s="69">
        <v>3.9588927139341659E-2</v>
      </c>
      <c r="F43" s="67">
        <v>5301575</v>
      </c>
      <c r="G43" s="69">
        <v>4.0431026548192993E-2</v>
      </c>
      <c r="H43" s="67">
        <v>5287805</v>
      </c>
      <c r="I43" s="69">
        <v>4.4074255022393642E-2</v>
      </c>
      <c r="J43" s="67">
        <v>5316571</v>
      </c>
      <c r="K43" s="69">
        <v>4.4456064549025946E-2</v>
      </c>
      <c r="L43" s="67">
        <v>5355630</v>
      </c>
      <c r="M43" s="69">
        <v>4.0566299130856978E-2</v>
      </c>
      <c r="N43" s="67">
        <v>5345626</v>
      </c>
      <c r="O43" s="69">
        <v>3.6282011613282227E-2</v>
      </c>
      <c r="P43" s="67">
        <v>5386755</v>
      </c>
      <c r="Q43" s="69">
        <v>3.923523773319907E-2</v>
      </c>
      <c r="R43" s="67">
        <v>5341840</v>
      </c>
      <c r="S43" s="69">
        <v>3.4390297324549152E-2</v>
      </c>
      <c r="T43" s="67">
        <v>5322926</v>
      </c>
      <c r="U43" s="69">
        <v>3.5440235227894468E-2</v>
      </c>
      <c r="V43" s="67">
        <v>5317167</v>
      </c>
      <c r="W43" s="69">
        <v>3.2988285382154925E-2</v>
      </c>
      <c r="X43" s="67">
        <v>5277819</v>
      </c>
      <c r="Y43" s="69">
        <v>4.6637311133730326E-2</v>
      </c>
      <c r="Z43" s="74">
        <v>63534430</v>
      </c>
      <c r="AA43" s="69">
        <v>3.9162664691693931E-2</v>
      </c>
    </row>
    <row r="44" spans="1:27">
      <c r="A44" s="75" t="s">
        <v>13</v>
      </c>
      <c r="B44" s="67">
        <v>15815295</v>
      </c>
      <c r="C44" s="69">
        <v>0.12856099489250472</v>
      </c>
      <c r="D44" s="67">
        <v>15499734</v>
      </c>
      <c r="E44" s="69">
        <v>0.11734691988688986</v>
      </c>
      <c r="F44" s="67">
        <v>15771711</v>
      </c>
      <c r="G44" s="69">
        <v>0.12027868438179738</v>
      </c>
      <c r="H44" s="67">
        <v>15358778</v>
      </c>
      <c r="I44" s="69">
        <v>0.128016577465381</v>
      </c>
      <c r="J44" s="67">
        <v>15680016</v>
      </c>
      <c r="K44" s="69">
        <v>0.13111304324267645</v>
      </c>
      <c r="L44" s="67">
        <v>16244246</v>
      </c>
      <c r="M44" s="69">
        <v>0.12304228305376343</v>
      </c>
      <c r="N44" s="67">
        <v>18933600</v>
      </c>
      <c r="O44" s="69">
        <v>0.12850676330166763</v>
      </c>
      <c r="P44" s="67">
        <v>16753372</v>
      </c>
      <c r="Q44" s="69">
        <v>0.12202569696463285</v>
      </c>
      <c r="R44" s="67">
        <v>17402081</v>
      </c>
      <c r="S44" s="69">
        <v>0.11203307093733389</v>
      </c>
      <c r="T44" s="67">
        <v>15040073</v>
      </c>
      <c r="U44" s="69">
        <v>0.1001373539599657</v>
      </c>
      <c r="V44" s="67">
        <v>17764840</v>
      </c>
      <c r="W44" s="69">
        <v>0.11021500955082304</v>
      </c>
      <c r="X44" s="67">
        <v>17161973</v>
      </c>
      <c r="Y44" s="69">
        <v>0.15165133068596692</v>
      </c>
      <c r="Z44" s="74">
        <v>197425719</v>
      </c>
      <c r="AA44" s="69">
        <v>0.12169334382497156</v>
      </c>
    </row>
    <row r="45" spans="1:27">
      <c r="A45" s="70" t="s">
        <v>28</v>
      </c>
      <c r="B45" s="67">
        <v>20866919</v>
      </c>
      <c r="C45" s="69">
        <v>0.16962515507812595</v>
      </c>
      <c r="D45" s="67">
        <v>20728826</v>
      </c>
      <c r="E45" s="69">
        <v>0.15693584702623153</v>
      </c>
      <c r="F45" s="67">
        <v>21073286</v>
      </c>
      <c r="G45" s="69">
        <v>0.16070971092999037</v>
      </c>
      <c r="H45" s="67">
        <v>20646583</v>
      </c>
      <c r="I45" s="69">
        <v>0.17209083248777463</v>
      </c>
      <c r="J45" s="67">
        <v>20996587</v>
      </c>
      <c r="K45" s="69">
        <v>0.1755691077917024</v>
      </c>
      <c r="L45" s="67">
        <v>21599876</v>
      </c>
      <c r="M45" s="69">
        <v>0.1636085821846204</v>
      </c>
      <c r="N45" s="67">
        <v>24279226</v>
      </c>
      <c r="O45" s="69">
        <v>0.16478877491494986</v>
      </c>
      <c r="P45" s="67">
        <v>22140127</v>
      </c>
      <c r="Q45" s="69">
        <v>0.16126093469783193</v>
      </c>
      <c r="R45" s="67">
        <v>22743921</v>
      </c>
      <c r="S45" s="69">
        <v>0.14642336826188304</v>
      </c>
      <c r="T45" s="67">
        <v>20362999</v>
      </c>
      <c r="U45" s="69">
        <v>0.13557758918786017</v>
      </c>
      <c r="V45" s="67">
        <v>23082007</v>
      </c>
      <c r="W45" s="69">
        <v>0.14320329493297798</v>
      </c>
      <c r="X45" s="67">
        <v>22439792</v>
      </c>
      <c r="Y45" s="69">
        <v>0.19828864181969724</v>
      </c>
      <c r="Z45" s="74">
        <v>260960149</v>
      </c>
      <c r="AA45" s="69">
        <v>0.16085600851666548</v>
      </c>
    </row>
    <row r="46" spans="1:27">
      <c r="A46" s="70"/>
      <c r="B46" s="67"/>
      <c r="C46" s="73"/>
      <c r="D46" s="67"/>
      <c r="E46" s="73"/>
      <c r="F46" s="67"/>
      <c r="G46" s="73"/>
      <c r="H46" s="67"/>
      <c r="I46" s="73"/>
      <c r="J46" s="67"/>
      <c r="K46" s="73"/>
      <c r="L46" s="67"/>
      <c r="M46" s="73"/>
      <c r="N46" s="67"/>
      <c r="O46" s="73"/>
      <c r="P46" s="67"/>
      <c r="Q46" s="73"/>
      <c r="R46" s="67"/>
      <c r="S46" s="73"/>
      <c r="T46" s="67"/>
      <c r="U46" s="73"/>
      <c r="V46" s="67"/>
      <c r="W46" s="73"/>
      <c r="X46" s="67"/>
      <c r="Y46" s="73"/>
      <c r="Z46" s="74"/>
      <c r="AA46" s="73"/>
    </row>
    <row r="47" spans="1:27">
      <c r="A47" s="70" t="s">
        <v>29</v>
      </c>
      <c r="B47" s="67"/>
      <c r="C47" s="73"/>
      <c r="D47" s="67"/>
      <c r="E47" s="73"/>
      <c r="F47" s="67"/>
      <c r="G47" s="73"/>
      <c r="H47" s="67"/>
      <c r="I47" s="73"/>
      <c r="J47" s="67"/>
      <c r="K47" s="73"/>
      <c r="L47" s="67"/>
      <c r="M47" s="73"/>
      <c r="N47" s="67"/>
      <c r="O47" s="73"/>
      <c r="P47" s="67"/>
      <c r="Q47" s="73"/>
      <c r="R47" s="67"/>
      <c r="S47" s="73"/>
      <c r="T47" s="67"/>
      <c r="U47" s="73"/>
      <c r="V47" s="67"/>
      <c r="W47" s="73"/>
      <c r="X47" s="67"/>
      <c r="Y47" s="73"/>
      <c r="Z47" s="74"/>
      <c r="AA47" s="73"/>
    </row>
    <row r="48" spans="1:27">
      <c r="A48" s="75" t="s">
        <v>12</v>
      </c>
      <c r="B48" s="67">
        <v>740480</v>
      </c>
      <c r="C48" s="69">
        <v>6.0192899024647918E-3</v>
      </c>
      <c r="D48" s="67">
        <v>818207</v>
      </c>
      <c r="E48" s="69">
        <v>6.1945625182917652E-3</v>
      </c>
      <c r="F48" s="67">
        <v>810590</v>
      </c>
      <c r="G48" s="69">
        <v>6.1817452001904638E-3</v>
      </c>
      <c r="H48" s="67">
        <v>724060</v>
      </c>
      <c r="I48" s="69">
        <v>6.0350949196338252E-3</v>
      </c>
      <c r="J48" s="67">
        <v>721103</v>
      </c>
      <c r="K48" s="69">
        <v>6.029713797576719E-3</v>
      </c>
      <c r="L48" s="67">
        <v>1022296</v>
      </c>
      <c r="M48" s="69">
        <v>7.7433962645437737E-3</v>
      </c>
      <c r="N48" s="67">
        <v>1144889</v>
      </c>
      <c r="O48" s="69">
        <v>7.7706289205266271E-3</v>
      </c>
      <c r="P48" s="67">
        <v>1070119</v>
      </c>
      <c r="Q48" s="69">
        <v>7.7943721902728556E-3</v>
      </c>
      <c r="R48" s="67">
        <v>1208385</v>
      </c>
      <c r="S48" s="69">
        <v>7.7794766283762395E-3</v>
      </c>
      <c r="T48" s="67">
        <v>1170452</v>
      </c>
      <c r="U48" s="69">
        <v>7.7929120568197893E-3</v>
      </c>
      <c r="V48" s="67">
        <v>546106</v>
      </c>
      <c r="W48" s="69">
        <v>3.3881013285659632E-3</v>
      </c>
      <c r="X48" s="67">
        <v>82058</v>
      </c>
      <c r="Y48" s="69">
        <v>7.2510339536305485E-4</v>
      </c>
      <c r="Z48" s="74">
        <v>10058745</v>
      </c>
      <c r="AA48" s="69">
        <v>6.2002170737071672E-3</v>
      </c>
    </row>
    <row r="49" spans="1:27">
      <c r="A49" s="75" t="s">
        <v>13</v>
      </c>
      <c r="B49" s="67">
        <v>6584052</v>
      </c>
      <c r="C49" s="69">
        <v>5.352111835688083E-2</v>
      </c>
      <c r="D49" s="67">
        <v>7104227</v>
      </c>
      <c r="E49" s="69">
        <v>5.3785384744491738E-2</v>
      </c>
      <c r="F49" s="67">
        <v>7053238</v>
      </c>
      <c r="G49" s="69">
        <v>5.3789610225022495E-2</v>
      </c>
      <c r="H49" s="67">
        <v>6474161</v>
      </c>
      <c r="I49" s="69">
        <v>5.3962622103128806E-2</v>
      </c>
      <c r="J49" s="67">
        <v>6454367</v>
      </c>
      <c r="K49" s="69">
        <v>5.3970078829964449E-2</v>
      </c>
      <c r="L49" s="67">
        <v>6895807</v>
      </c>
      <c r="M49" s="69">
        <v>5.2232392736364812E-2</v>
      </c>
      <c r="N49" s="67">
        <v>7661947</v>
      </c>
      <c r="O49" s="69">
        <v>5.2003422991872779E-2</v>
      </c>
      <c r="P49" s="67">
        <v>7161569</v>
      </c>
      <c r="Q49" s="69">
        <v>5.2162361618025836E-2</v>
      </c>
      <c r="R49" s="67">
        <v>8086882</v>
      </c>
      <c r="S49" s="69">
        <v>5.2062636920713598E-2</v>
      </c>
      <c r="T49" s="67">
        <v>7833028</v>
      </c>
      <c r="U49" s="69">
        <v>5.2152585789598381E-2</v>
      </c>
      <c r="V49" s="67">
        <v>9022001</v>
      </c>
      <c r="W49" s="69">
        <v>5.5973480559494769E-2</v>
      </c>
      <c r="X49" s="67">
        <v>6708789</v>
      </c>
      <c r="Y49" s="69">
        <v>5.9282040540523939E-2</v>
      </c>
      <c r="Z49" s="74">
        <v>87040068</v>
      </c>
      <c r="AA49" s="69">
        <v>5.3651555508190417E-2</v>
      </c>
    </row>
    <row r="50" spans="1:27">
      <c r="A50" s="75" t="s">
        <v>70</v>
      </c>
      <c r="B50" s="67"/>
      <c r="C50" s="69"/>
      <c r="D50" s="67"/>
      <c r="E50" s="69"/>
      <c r="F50" s="67"/>
      <c r="G50" s="69"/>
      <c r="H50" s="67"/>
      <c r="I50" s="69"/>
      <c r="J50" s="67"/>
      <c r="K50" s="69"/>
      <c r="L50" s="67"/>
      <c r="M50" s="69"/>
      <c r="N50" s="67"/>
      <c r="O50" s="69"/>
      <c r="P50" s="67"/>
      <c r="Q50" s="69"/>
      <c r="R50" s="67"/>
      <c r="S50" s="69"/>
      <c r="T50" s="67"/>
      <c r="U50" s="69"/>
      <c r="V50" s="67"/>
      <c r="W50" s="69"/>
      <c r="X50" s="67"/>
      <c r="Y50" s="69"/>
      <c r="Z50" s="74"/>
      <c r="AA50" s="69"/>
    </row>
    <row r="51" spans="1:27">
      <c r="A51" s="70" t="s">
        <v>30</v>
      </c>
      <c r="B51" s="67">
        <v>7324532</v>
      </c>
      <c r="C51" s="69">
        <v>5.9540408259345617E-2</v>
      </c>
      <c r="D51" s="67">
        <v>7922434</v>
      </c>
      <c r="E51" s="69">
        <v>5.9979947262783502E-2</v>
      </c>
      <c r="F51" s="67">
        <v>7863828</v>
      </c>
      <c r="G51" s="69">
        <v>5.9971355425212959E-2</v>
      </c>
      <c r="H51" s="67">
        <v>7198221</v>
      </c>
      <c r="I51" s="69">
        <v>5.9997717022762631E-2</v>
      </c>
      <c r="J51" s="67">
        <v>7175470</v>
      </c>
      <c r="K51" s="69">
        <v>5.9999792627541168E-2</v>
      </c>
      <c r="L51" s="67">
        <v>7918103</v>
      </c>
      <c r="M51" s="69">
        <v>5.9975789000908587E-2</v>
      </c>
      <c r="N51" s="67">
        <v>8806836</v>
      </c>
      <c r="O51" s="69">
        <v>5.9774051912399401E-2</v>
      </c>
      <c r="P51" s="67">
        <v>8231688</v>
      </c>
      <c r="Q51" s="69">
        <v>5.995673380829869E-2</v>
      </c>
      <c r="R51" s="67">
        <v>9295267</v>
      </c>
      <c r="S51" s="69">
        <v>5.9842113549089831E-2</v>
      </c>
      <c r="T51" s="67">
        <v>9003480</v>
      </c>
      <c r="U51" s="69">
        <v>5.9945497846418165E-2</v>
      </c>
      <c r="V51" s="67">
        <v>9568107</v>
      </c>
      <c r="W51" s="69">
        <v>5.9361581888060733E-2</v>
      </c>
      <c r="X51" s="67">
        <v>6790847</v>
      </c>
      <c r="Y51" s="69">
        <v>6.0007143935886999E-2</v>
      </c>
      <c r="Z51" s="74">
        <v>97098813</v>
      </c>
      <c r="AA51" s="69">
        <v>5.985177258189759E-2</v>
      </c>
    </row>
    <row r="52" spans="1:27">
      <c r="A52" s="83"/>
      <c r="B52" s="67"/>
      <c r="C52" s="73"/>
      <c r="D52" s="67"/>
      <c r="E52" s="73"/>
      <c r="F52" s="67"/>
      <c r="G52" s="73"/>
      <c r="H52" s="67"/>
      <c r="I52" s="73"/>
      <c r="J52" s="67"/>
      <c r="K52" s="73"/>
      <c r="L52" s="67"/>
      <c r="M52" s="73"/>
      <c r="N52" s="67"/>
      <c r="O52" s="73"/>
      <c r="P52" s="67"/>
      <c r="Q52" s="73"/>
      <c r="R52" s="67"/>
      <c r="S52" s="73"/>
      <c r="T52" s="67"/>
      <c r="U52" s="73"/>
      <c r="V52" s="67"/>
      <c r="W52" s="73"/>
      <c r="X52" s="67"/>
      <c r="Y52" s="73"/>
      <c r="Z52" s="74"/>
      <c r="AA52" s="73"/>
    </row>
    <row r="53" spans="1:27">
      <c r="A53" s="70" t="s">
        <v>31</v>
      </c>
      <c r="B53" s="67"/>
      <c r="C53" s="73"/>
      <c r="D53" s="67"/>
      <c r="E53" s="73"/>
      <c r="F53" s="67"/>
      <c r="G53" s="73"/>
      <c r="H53" s="67"/>
      <c r="I53" s="73"/>
      <c r="J53" s="67"/>
      <c r="K53" s="73"/>
      <c r="L53" s="67"/>
      <c r="M53" s="73"/>
      <c r="N53" s="67"/>
      <c r="O53" s="73"/>
      <c r="P53" s="67"/>
      <c r="Q53" s="73"/>
      <c r="R53" s="67"/>
      <c r="S53" s="73"/>
      <c r="T53" s="67"/>
      <c r="U53" s="73"/>
      <c r="V53" s="67"/>
      <c r="W53" s="73"/>
      <c r="X53" s="67"/>
      <c r="Y53" s="73"/>
      <c r="Z53" s="74"/>
      <c r="AA53" s="73"/>
    </row>
    <row r="54" spans="1:27">
      <c r="A54" s="75" t="s">
        <v>12</v>
      </c>
      <c r="B54" s="67">
        <v>0</v>
      </c>
      <c r="C54" s="69">
        <v>0</v>
      </c>
      <c r="D54" s="67">
        <v>0</v>
      </c>
      <c r="E54" s="69">
        <v>0</v>
      </c>
      <c r="F54" s="67">
        <v>0</v>
      </c>
      <c r="G54" s="69">
        <v>0</v>
      </c>
      <c r="H54" s="67">
        <v>0</v>
      </c>
      <c r="I54" s="69">
        <v>0</v>
      </c>
      <c r="J54" s="67">
        <v>0</v>
      </c>
      <c r="K54" s="69">
        <v>0</v>
      </c>
      <c r="L54" s="67">
        <v>0</v>
      </c>
      <c r="M54" s="69">
        <v>0</v>
      </c>
      <c r="N54" s="67">
        <v>0</v>
      </c>
      <c r="O54" s="69">
        <v>0</v>
      </c>
      <c r="P54" s="67">
        <v>0</v>
      </c>
      <c r="Q54" s="69">
        <v>0</v>
      </c>
      <c r="R54" s="67">
        <v>0</v>
      </c>
      <c r="S54" s="69">
        <v>0</v>
      </c>
      <c r="T54" s="67">
        <v>0</v>
      </c>
      <c r="U54" s="69">
        <v>0</v>
      </c>
      <c r="V54" s="67">
        <v>0</v>
      </c>
      <c r="W54" s="69">
        <v>0</v>
      </c>
      <c r="X54" s="67">
        <v>0</v>
      </c>
      <c r="Y54" s="69">
        <v>0</v>
      </c>
      <c r="Z54" s="74">
        <v>0</v>
      </c>
      <c r="AA54" s="69">
        <v>0</v>
      </c>
    </row>
    <row r="55" spans="1:27">
      <c r="A55" s="75" t="s">
        <v>13</v>
      </c>
      <c r="B55" s="67">
        <v>421200</v>
      </c>
      <c r="C55" s="69">
        <v>3.423893834969439E-3</v>
      </c>
      <c r="D55" s="67">
        <v>681200</v>
      </c>
      <c r="E55" s="69">
        <v>5.1572963656633958E-3</v>
      </c>
      <c r="F55" s="67">
        <v>466443</v>
      </c>
      <c r="G55" s="69">
        <v>3.5572012687208579E-3</v>
      </c>
      <c r="H55" s="67">
        <v>1848300</v>
      </c>
      <c r="I55" s="69">
        <v>1.540572043747645E-2</v>
      </c>
      <c r="J55" s="67">
        <v>1216049</v>
      </c>
      <c r="K55" s="69">
        <v>1.0168349644682342E-2</v>
      </c>
      <c r="L55" s="67">
        <v>813871</v>
      </c>
      <c r="M55" s="69">
        <v>6.1646780005208913E-3</v>
      </c>
      <c r="N55" s="67">
        <v>1732036</v>
      </c>
      <c r="O55" s="69">
        <v>1.1755732680629526E-2</v>
      </c>
      <c r="P55" s="67">
        <v>1150522</v>
      </c>
      <c r="Q55" s="69">
        <v>8.379999496408443E-3</v>
      </c>
      <c r="R55" s="67">
        <v>613541</v>
      </c>
      <c r="S55" s="69">
        <v>3.9499231371215183E-3</v>
      </c>
      <c r="T55" s="67">
        <v>2730453</v>
      </c>
      <c r="U55" s="69">
        <v>1.8179455547326813E-2</v>
      </c>
      <c r="V55" s="67">
        <v>935750</v>
      </c>
      <c r="W55" s="69">
        <v>5.8054953034861372E-3</v>
      </c>
      <c r="X55" s="67">
        <v>1647562</v>
      </c>
      <c r="Y55" s="69">
        <v>1.4558639014735253E-2</v>
      </c>
      <c r="Z55" s="74">
        <v>14256927</v>
      </c>
      <c r="AA55" s="69">
        <v>8.7879792363755819E-3</v>
      </c>
    </row>
    <row r="56" spans="1:27">
      <c r="A56" s="75" t="s">
        <v>32</v>
      </c>
      <c r="B56" s="67">
        <v>12919349</v>
      </c>
      <c r="C56" s="69">
        <v>0.10502013151215239</v>
      </c>
      <c r="D56" s="67">
        <v>11992854</v>
      </c>
      <c r="E56" s="69">
        <v>9.0796685772360136E-2</v>
      </c>
      <c r="F56" s="67">
        <v>11725544</v>
      </c>
      <c r="G56" s="69">
        <v>8.9421687094119212E-2</v>
      </c>
      <c r="H56" s="67">
        <v>12427961</v>
      </c>
      <c r="I56" s="69">
        <v>0.10358799587397081</v>
      </c>
      <c r="J56" s="67">
        <v>11423636</v>
      </c>
      <c r="K56" s="69">
        <v>9.5522076052511395E-2</v>
      </c>
      <c r="L56" s="67">
        <v>14742711</v>
      </c>
      <c r="M56" s="69">
        <v>0.11166888385227801</v>
      </c>
      <c r="N56" s="67">
        <v>13049364</v>
      </c>
      <c r="O56" s="69">
        <v>8.8569079878380377E-2</v>
      </c>
      <c r="P56" s="67">
        <v>14136926</v>
      </c>
      <c r="Q56" s="69">
        <v>0.10296842021340176</v>
      </c>
      <c r="R56" s="67">
        <v>18330038</v>
      </c>
      <c r="S56" s="69">
        <v>0.11800717670133967</v>
      </c>
      <c r="T56" s="67">
        <v>16067491</v>
      </c>
      <c r="U56" s="69">
        <v>0.1069779404339037</v>
      </c>
      <c r="V56" s="67">
        <v>20576849</v>
      </c>
      <c r="W56" s="69">
        <v>0.12766102081757244</v>
      </c>
      <c r="X56" s="67">
        <v>13858671</v>
      </c>
      <c r="Y56" s="69">
        <v>0.12246178797094133</v>
      </c>
      <c r="Z56" s="74">
        <v>171251394</v>
      </c>
      <c r="AA56" s="69">
        <v>0.1055594725758485</v>
      </c>
    </row>
    <row r="57" spans="1:27">
      <c r="A57" s="70" t="s">
        <v>33</v>
      </c>
      <c r="B57" s="67">
        <v>13340549</v>
      </c>
      <c r="C57" s="69">
        <v>0.10844402534712183</v>
      </c>
      <c r="D57" s="67">
        <v>12674054</v>
      </c>
      <c r="E57" s="69">
        <v>9.595398213802353E-2</v>
      </c>
      <c r="F57" s="67">
        <v>12191987</v>
      </c>
      <c r="G57" s="69">
        <v>9.2978888362840059E-2</v>
      </c>
      <c r="H57" s="67">
        <v>14276261</v>
      </c>
      <c r="I57" s="69">
        <v>0.11899371631144727</v>
      </c>
      <c r="J57" s="67">
        <v>12639685</v>
      </c>
      <c r="K57" s="69">
        <v>0.10569042569719374</v>
      </c>
      <c r="L57" s="67">
        <v>15556582</v>
      </c>
      <c r="M57" s="69">
        <v>0.1178335618527989</v>
      </c>
      <c r="N57" s="67">
        <v>14781400</v>
      </c>
      <c r="O57" s="69">
        <v>0.10032481255900991</v>
      </c>
      <c r="P57" s="67">
        <v>15287448</v>
      </c>
      <c r="Q57" s="69">
        <v>0.11134841970981021</v>
      </c>
      <c r="R57" s="67">
        <v>18943579</v>
      </c>
      <c r="S57" s="69">
        <v>0.12195709983846119</v>
      </c>
      <c r="T57" s="67">
        <v>18797944</v>
      </c>
      <c r="U57" s="69">
        <v>0.12515739598123052</v>
      </c>
      <c r="V57" s="67">
        <v>21512599</v>
      </c>
      <c r="W57" s="69">
        <v>0.13346651612105859</v>
      </c>
      <c r="X57" s="67">
        <v>15506233</v>
      </c>
      <c r="Y57" s="69">
        <v>0.13702042698567657</v>
      </c>
      <c r="Z57" s="74">
        <v>185508321</v>
      </c>
      <c r="AA57" s="69">
        <v>0.11434745181222407</v>
      </c>
    </row>
    <row r="58" spans="1:27">
      <c r="A58" s="83"/>
      <c r="B58" s="67"/>
      <c r="C58" s="73"/>
      <c r="D58" s="67"/>
      <c r="E58" s="73"/>
      <c r="F58" s="67"/>
      <c r="G58" s="73"/>
      <c r="H58" s="67"/>
      <c r="I58" s="73"/>
      <c r="J58" s="67"/>
      <c r="K58" s="73"/>
      <c r="L58" s="67"/>
      <c r="M58" s="73"/>
      <c r="N58" s="67"/>
      <c r="O58" s="73"/>
      <c r="P58" s="67"/>
      <c r="Q58" s="73"/>
      <c r="R58" s="67"/>
      <c r="S58" s="73">
        <v>0</v>
      </c>
      <c r="T58" s="67"/>
      <c r="U58" s="73">
        <v>0</v>
      </c>
      <c r="V58" s="67"/>
      <c r="W58" s="73">
        <v>0</v>
      </c>
      <c r="X58" s="67"/>
      <c r="Y58" s="73"/>
      <c r="Z58" s="74"/>
      <c r="AA58" s="73"/>
    </row>
    <row r="59" spans="1:27">
      <c r="A59" s="70" t="s">
        <v>34</v>
      </c>
      <c r="B59" s="67">
        <v>0</v>
      </c>
      <c r="C59" s="69">
        <v>0</v>
      </c>
      <c r="D59" s="67">
        <v>0</v>
      </c>
      <c r="E59" s="69">
        <v>0</v>
      </c>
      <c r="F59" s="67">
        <v>0</v>
      </c>
      <c r="G59" s="69">
        <v>0</v>
      </c>
      <c r="H59" s="67">
        <v>0</v>
      </c>
      <c r="I59" s="69">
        <v>0</v>
      </c>
      <c r="J59" s="67">
        <v>0</v>
      </c>
      <c r="K59" s="69">
        <v>0</v>
      </c>
      <c r="L59" s="67">
        <v>0</v>
      </c>
      <c r="M59" s="69">
        <v>0</v>
      </c>
      <c r="N59" s="67">
        <v>0</v>
      </c>
      <c r="O59" s="69">
        <v>0</v>
      </c>
      <c r="P59" s="67">
        <v>0</v>
      </c>
      <c r="Q59" s="69">
        <v>0</v>
      </c>
      <c r="R59" s="67">
        <v>0</v>
      </c>
      <c r="S59" s="69">
        <v>0</v>
      </c>
      <c r="T59" s="67">
        <v>0</v>
      </c>
      <c r="U59" s="69">
        <v>0</v>
      </c>
      <c r="V59" s="67">
        <v>0</v>
      </c>
      <c r="W59" s="69">
        <v>0</v>
      </c>
      <c r="X59" s="67">
        <v>0</v>
      </c>
      <c r="Y59" s="69">
        <v>0</v>
      </c>
      <c r="Z59" s="74">
        <v>0</v>
      </c>
      <c r="AA59" s="69">
        <v>0</v>
      </c>
    </row>
    <row r="60" spans="1:27">
      <c r="A60" s="70"/>
      <c r="B60" s="67"/>
      <c r="C60" s="73"/>
      <c r="D60" s="67"/>
      <c r="E60" s="73"/>
      <c r="F60" s="67"/>
      <c r="G60" s="73"/>
      <c r="H60" s="67"/>
      <c r="I60" s="73"/>
      <c r="J60" s="67"/>
      <c r="K60" s="73"/>
      <c r="L60" s="67"/>
      <c r="M60" s="73"/>
      <c r="N60" s="67"/>
      <c r="O60" s="73"/>
      <c r="P60" s="67"/>
      <c r="Q60" s="73"/>
      <c r="R60" s="67"/>
      <c r="S60" s="73"/>
      <c r="T60" s="67"/>
      <c r="U60" s="73"/>
      <c r="V60" s="67"/>
      <c r="W60" s="73"/>
      <c r="X60" s="67"/>
      <c r="Y60" s="73"/>
      <c r="Z60" s="74"/>
      <c r="AA60" s="73"/>
    </row>
    <row r="61" spans="1:27">
      <c r="A61" s="70" t="s">
        <v>35</v>
      </c>
      <c r="B61" s="67">
        <v>4613168.7374999998</v>
      </c>
      <c r="C61" s="69">
        <v>3.7789463418995299E-2</v>
      </c>
      <c r="D61" s="67">
        <v>4953177</v>
      </c>
      <c r="E61" s="69">
        <v>3.7512538759867514E-2</v>
      </c>
      <c r="F61" s="67">
        <v>4917240</v>
      </c>
      <c r="G61" s="69">
        <v>3.7517909120402704E-2</v>
      </c>
      <c r="H61" s="67">
        <v>4499284</v>
      </c>
      <c r="I61" s="69">
        <v>3.75033010240714E-2</v>
      </c>
      <c r="J61" s="67">
        <v>4484684.25</v>
      </c>
      <c r="K61" s="69">
        <v>3.7500128563003436E-2</v>
      </c>
      <c r="L61" s="67">
        <v>4950812.1101249997</v>
      </c>
      <c r="M61" s="69">
        <v>3.7515135803428863E-2</v>
      </c>
      <c r="N61" s="67">
        <v>5525078.8499999996</v>
      </c>
      <c r="O61" s="69">
        <v>3.7641751618686332E-2</v>
      </c>
      <c r="P61" s="67">
        <v>5148517.6124999998</v>
      </c>
      <c r="Q61" s="69">
        <v>3.752706143056532E-2</v>
      </c>
      <c r="R61" s="67">
        <v>5824869.6749999998</v>
      </c>
      <c r="S61" s="69">
        <v>3.7598938575966918E-2</v>
      </c>
      <c r="T61" s="67">
        <v>5632291.2000000002</v>
      </c>
      <c r="U61" s="69">
        <v>3.7534094316409729E-2</v>
      </c>
      <c r="V61" s="67">
        <v>6044380.9124999996</v>
      </c>
      <c r="W61" s="69">
        <v>3.7903300917372013E-2</v>
      </c>
      <c r="X61" s="67">
        <v>4243774.0874999994</v>
      </c>
      <c r="Y61" s="69">
        <v>3.7495533694326864E-2</v>
      </c>
      <c r="Z61" s="74">
        <v>60837278.435125001</v>
      </c>
      <c r="AA61" s="69">
        <v>3.7500138682443875E-2</v>
      </c>
    </row>
    <row r="62" spans="1:27">
      <c r="A62" s="70"/>
      <c r="B62" s="67"/>
      <c r="C62" s="73"/>
      <c r="D62" s="67"/>
      <c r="E62" s="73"/>
      <c r="F62" s="67"/>
      <c r="G62" s="73"/>
      <c r="H62" s="67"/>
      <c r="I62" s="73"/>
      <c r="J62" s="67"/>
      <c r="K62" s="73"/>
      <c r="L62" s="67"/>
      <c r="M62" s="73"/>
      <c r="N62" s="67"/>
      <c r="O62" s="73"/>
      <c r="P62" s="67"/>
      <c r="Q62" s="73"/>
      <c r="R62" s="67"/>
      <c r="S62" s="73"/>
      <c r="T62" s="67"/>
      <c r="U62" s="73"/>
      <c r="V62" s="67"/>
      <c r="W62" s="73"/>
      <c r="X62" s="67"/>
      <c r="Y62" s="73"/>
      <c r="Z62" s="74"/>
      <c r="AA62" s="73"/>
    </row>
    <row r="63" spans="1:27">
      <c r="A63" s="70" t="s">
        <v>36</v>
      </c>
      <c r="B63" s="67">
        <v>46145168.737499997</v>
      </c>
      <c r="C63" s="69">
        <v>0.37510958868459338</v>
      </c>
      <c r="D63" s="67">
        <v>46278491</v>
      </c>
      <c r="E63" s="69">
        <v>0.35036977898221694</v>
      </c>
      <c r="F63" s="67">
        <v>46046341</v>
      </c>
      <c r="G63" s="69">
        <v>0.35115995443205977</v>
      </c>
      <c r="H63" s="67">
        <v>46620349</v>
      </c>
      <c r="I63" s="69">
        <v>0.38858413860930846</v>
      </c>
      <c r="J63" s="67">
        <v>45296426.25</v>
      </c>
      <c r="K63" s="69">
        <v>0.37875932611643731</v>
      </c>
      <c r="L63" s="67">
        <v>50025373.110124998</v>
      </c>
      <c r="M63" s="69">
        <v>0.37891793303832788</v>
      </c>
      <c r="N63" s="67">
        <v>53392540.850000001</v>
      </c>
      <c r="O63" s="69">
        <v>0.36238763938635915</v>
      </c>
      <c r="P63" s="67">
        <v>50807780.612499997</v>
      </c>
      <c r="Q63" s="69">
        <v>0.37006608821594078</v>
      </c>
      <c r="R63" s="67">
        <v>56807636.674999997</v>
      </c>
      <c r="S63" s="69">
        <v>0.36572258164943405</v>
      </c>
      <c r="T63" s="67">
        <v>53796714.200000003</v>
      </c>
      <c r="U63" s="69">
        <v>0.35818048301550887</v>
      </c>
      <c r="V63" s="67">
        <v>60207093.912500001</v>
      </c>
      <c r="W63" s="69">
        <v>0.37353139294209731</v>
      </c>
      <c r="X63" s="67">
        <v>48980646.087499999</v>
      </c>
      <c r="Y63" s="69">
        <v>0.43281621274126081</v>
      </c>
      <c r="Z63" s="74">
        <v>604404561.43512499</v>
      </c>
      <c r="AA63" s="69">
        <v>0.37255537159323099</v>
      </c>
    </row>
    <row r="64" spans="1:27">
      <c r="A64" s="70"/>
      <c r="B64" s="67"/>
      <c r="C64" s="73"/>
      <c r="D64" s="67"/>
      <c r="E64" s="73"/>
      <c r="F64" s="67"/>
      <c r="G64" s="73"/>
      <c r="H64" s="67"/>
      <c r="I64" s="73"/>
      <c r="J64" s="67"/>
      <c r="K64" s="73"/>
      <c r="L64" s="67"/>
      <c r="M64" s="73"/>
      <c r="N64" s="67"/>
      <c r="O64" s="73"/>
      <c r="P64" s="67"/>
      <c r="Q64" s="73"/>
      <c r="R64" s="67"/>
      <c r="S64" s="73"/>
      <c r="T64" s="67"/>
      <c r="U64" s="73"/>
      <c r="V64" s="67"/>
      <c r="W64" s="73"/>
      <c r="X64" s="67"/>
      <c r="Y64" s="73"/>
      <c r="Z64" s="74"/>
      <c r="AA64" s="73"/>
    </row>
    <row r="65" spans="1:27">
      <c r="A65" s="70" t="s">
        <v>37</v>
      </c>
      <c r="B65" s="67">
        <v>60727916.262500003</v>
      </c>
      <c r="C65" s="69">
        <v>0.49365132502781123</v>
      </c>
      <c r="D65" s="67">
        <v>70076057</v>
      </c>
      <c r="E65" s="69">
        <v>0.53053874645643129</v>
      </c>
      <c r="F65" s="67">
        <v>66763268</v>
      </c>
      <c r="G65" s="69">
        <v>0.50915198991849098</v>
      </c>
      <c r="H65" s="67">
        <v>57806579</v>
      </c>
      <c r="I65" s="69">
        <v>0.48182221258502245</v>
      </c>
      <c r="J65" s="67">
        <v>57411194.75</v>
      </c>
      <c r="K65" s="69">
        <v>0.48006050885856683</v>
      </c>
      <c r="L65" s="67">
        <v>65180673.159874998</v>
      </c>
      <c r="M65" s="69">
        <v>0.49371197878757683</v>
      </c>
      <c r="N65" s="67">
        <v>74468620.150000006</v>
      </c>
      <c r="O65" s="69">
        <v>0.50543590986488818</v>
      </c>
      <c r="P65" s="67">
        <v>68642617.387500003</v>
      </c>
      <c r="Q65" s="69">
        <v>0.49996879602424593</v>
      </c>
      <c r="R65" s="67">
        <v>80938571.325000003</v>
      </c>
      <c r="S65" s="69">
        <v>0.521075422118779</v>
      </c>
      <c r="T65" s="67">
        <v>77075077.799999997</v>
      </c>
      <c r="U65" s="69">
        <v>0.51316867592002346</v>
      </c>
      <c r="V65" s="67">
        <v>82442087.087500006</v>
      </c>
      <c r="W65" s="69">
        <v>0.51147972150261967</v>
      </c>
      <c r="X65" s="67">
        <v>48068201.912500001</v>
      </c>
      <c r="Y65" s="69">
        <v>0.42475342338042166</v>
      </c>
      <c r="Z65" s="92">
        <v>809600863.83487499</v>
      </c>
      <c r="AA65" s="69">
        <v>0.49903850816747647</v>
      </c>
    </row>
    <row r="66" spans="1:27">
      <c r="A66" s="70" t="s">
        <v>38</v>
      </c>
      <c r="B66" s="79"/>
      <c r="C66" s="69">
        <v>0</v>
      </c>
      <c r="D66" s="79"/>
      <c r="E66" s="69">
        <v>0</v>
      </c>
      <c r="F66" s="79"/>
      <c r="G66" s="69">
        <v>0</v>
      </c>
      <c r="H66" s="79"/>
      <c r="I66" s="69">
        <v>0</v>
      </c>
      <c r="J66" s="79"/>
      <c r="K66" s="69">
        <v>0</v>
      </c>
      <c r="L66" s="79"/>
      <c r="M66" s="69">
        <v>0</v>
      </c>
      <c r="N66" s="79"/>
      <c r="O66" s="69">
        <v>0</v>
      </c>
      <c r="P66" s="79"/>
      <c r="Q66" s="69">
        <v>0</v>
      </c>
      <c r="R66" s="79"/>
      <c r="S66" s="69">
        <v>0</v>
      </c>
      <c r="T66" s="79"/>
      <c r="U66" s="69">
        <v>0</v>
      </c>
      <c r="V66" s="79"/>
      <c r="W66" s="69">
        <v>0</v>
      </c>
      <c r="X66" s="79"/>
      <c r="Y66" s="69">
        <v>0</v>
      </c>
      <c r="Z66" s="74">
        <v>0</v>
      </c>
      <c r="AA66" s="69">
        <v>0</v>
      </c>
    </row>
    <row r="67" spans="1:27">
      <c r="A67" s="70" t="s">
        <v>39</v>
      </c>
      <c r="B67" s="67">
        <v>0</v>
      </c>
      <c r="C67" s="69">
        <v>0</v>
      </c>
      <c r="D67" s="67">
        <v>0</v>
      </c>
      <c r="E67" s="69">
        <v>0</v>
      </c>
      <c r="F67" s="67">
        <v>0</v>
      </c>
      <c r="G67" s="69">
        <v>0</v>
      </c>
      <c r="H67" s="67">
        <v>0</v>
      </c>
      <c r="I67" s="69">
        <v>0</v>
      </c>
      <c r="J67" s="67">
        <v>0</v>
      </c>
      <c r="K67" s="69">
        <v>0</v>
      </c>
      <c r="L67" s="67">
        <v>0</v>
      </c>
      <c r="M67" s="69">
        <v>0</v>
      </c>
      <c r="N67" s="67">
        <v>0</v>
      </c>
      <c r="O67" s="69">
        <v>0</v>
      </c>
      <c r="P67" s="67">
        <v>0</v>
      </c>
      <c r="Q67" s="69">
        <v>0</v>
      </c>
      <c r="R67" s="67">
        <v>0</v>
      </c>
      <c r="S67" s="69">
        <v>0</v>
      </c>
      <c r="T67" s="67">
        <v>0</v>
      </c>
      <c r="U67" s="69">
        <v>0</v>
      </c>
      <c r="V67" s="67">
        <v>0</v>
      </c>
      <c r="W67" s="69">
        <v>0</v>
      </c>
      <c r="X67" s="67">
        <v>0</v>
      </c>
      <c r="Y67" s="69">
        <v>0</v>
      </c>
      <c r="Z67" s="74">
        <v>0</v>
      </c>
      <c r="AA67" s="69">
        <v>0</v>
      </c>
    </row>
    <row r="68" spans="1:27">
      <c r="A68" s="70" t="s">
        <v>40</v>
      </c>
      <c r="B68" s="67"/>
      <c r="C68" s="69">
        <v>0</v>
      </c>
      <c r="D68" s="67"/>
      <c r="E68" s="69">
        <v>0</v>
      </c>
      <c r="F68" s="67"/>
      <c r="G68" s="69">
        <v>0</v>
      </c>
      <c r="H68" s="67"/>
      <c r="I68" s="69">
        <v>0</v>
      </c>
      <c r="J68" s="67"/>
      <c r="K68" s="69">
        <v>0</v>
      </c>
      <c r="L68" s="67"/>
      <c r="M68" s="69">
        <v>0</v>
      </c>
      <c r="N68" s="67"/>
      <c r="O68" s="69">
        <v>0</v>
      </c>
      <c r="P68" s="67"/>
      <c r="Q68" s="69">
        <v>0</v>
      </c>
      <c r="R68" s="67"/>
      <c r="S68" s="69">
        <v>0</v>
      </c>
      <c r="T68" s="67"/>
      <c r="U68" s="69">
        <v>0</v>
      </c>
      <c r="V68" s="67"/>
      <c r="W68" s="69">
        <v>0</v>
      </c>
      <c r="X68" s="67"/>
      <c r="Y68" s="69">
        <v>0</v>
      </c>
      <c r="Z68" s="74">
        <v>0</v>
      </c>
      <c r="AA68" s="69">
        <v>0</v>
      </c>
    </row>
    <row r="69" spans="1:27">
      <c r="A69" s="70" t="s">
        <v>41</v>
      </c>
      <c r="B69" s="67">
        <v>0</v>
      </c>
      <c r="C69" s="69">
        <v>0</v>
      </c>
      <c r="D69" s="67">
        <v>0</v>
      </c>
      <c r="E69" s="69">
        <v>0</v>
      </c>
      <c r="F69" s="67">
        <v>0</v>
      </c>
      <c r="G69" s="69">
        <v>0</v>
      </c>
      <c r="H69" s="67">
        <v>0</v>
      </c>
      <c r="I69" s="69">
        <v>0</v>
      </c>
      <c r="J69" s="67">
        <v>0</v>
      </c>
      <c r="K69" s="69">
        <v>0</v>
      </c>
      <c r="L69" s="67">
        <v>0</v>
      </c>
      <c r="M69" s="69">
        <v>0</v>
      </c>
      <c r="N69" s="67">
        <v>0</v>
      </c>
      <c r="O69" s="69">
        <v>0</v>
      </c>
      <c r="P69" s="67">
        <v>0</v>
      </c>
      <c r="Q69" s="69">
        <v>0</v>
      </c>
      <c r="R69" s="67">
        <v>0</v>
      </c>
      <c r="S69" s="69">
        <v>0</v>
      </c>
      <c r="T69" s="67">
        <v>0</v>
      </c>
      <c r="U69" s="69">
        <v>0</v>
      </c>
      <c r="V69" s="67">
        <v>0</v>
      </c>
      <c r="W69" s="69">
        <v>0</v>
      </c>
      <c r="X69" s="67">
        <v>0</v>
      </c>
      <c r="Y69" s="69">
        <v>0</v>
      </c>
      <c r="Z69" s="74">
        <v>0</v>
      </c>
      <c r="AA69" s="69">
        <v>0</v>
      </c>
    </row>
    <row r="70" spans="1:27">
      <c r="A70" s="70" t="s">
        <v>42</v>
      </c>
      <c r="B70" s="67">
        <v>0</v>
      </c>
      <c r="C70" s="69">
        <v>0</v>
      </c>
      <c r="D70" s="67">
        <v>0</v>
      </c>
      <c r="E70" s="69">
        <v>0</v>
      </c>
      <c r="F70" s="67">
        <v>0</v>
      </c>
      <c r="G70" s="69">
        <v>0</v>
      </c>
      <c r="H70" s="67">
        <v>0</v>
      </c>
      <c r="I70" s="69">
        <v>0</v>
      </c>
      <c r="J70" s="67">
        <v>0</v>
      </c>
      <c r="K70" s="69">
        <v>0</v>
      </c>
      <c r="L70" s="67">
        <v>0</v>
      </c>
      <c r="M70" s="69">
        <v>0</v>
      </c>
      <c r="N70" s="67">
        <v>0</v>
      </c>
      <c r="O70" s="69">
        <v>0</v>
      </c>
      <c r="P70" s="67">
        <v>0</v>
      </c>
      <c r="Q70" s="69">
        <v>0</v>
      </c>
      <c r="R70" s="67">
        <v>0</v>
      </c>
      <c r="S70" s="69">
        <v>0</v>
      </c>
      <c r="T70" s="67">
        <v>0</v>
      </c>
      <c r="U70" s="69">
        <v>0</v>
      </c>
      <c r="V70" s="67">
        <v>0</v>
      </c>
      <c r="W70" s="69">
        <v>0</v>
      </c>
      <c r="X70" s="67">
        <v>0</v>
      </c>
      <c r="Y70" s="69">
        <v>0</v>
      </c>
      <c r="Z70" s="93">
        <v>0</v>
      </c>
      <c r="AA70" s="69">
        <v>0</v>
      </c>
    </row>
    <row r="71" spans="1:27">
      <c r="A71" s="70" t="s">
        <v>43</v>
      </c>
      <c r="B71" s="67">
        <v>0</v>
      </c>
      <c r="C71" s="69">
        <v>0</v>
      </c>
      <c r="D71" s="67">
        <v>0</v>
      </c>
      <c r="E71" s="69">
        <v>0</v>
      </c>
      <c r="F71" s="67">
        <v>0</v>
      </c>
      <c r="G71" s="69">
        <v>0</v>
      </c>
      <c r="H71" s="67">
        <v>0</v>
      </c>
      <c r="I71" s="69">
        <v>0</v>
      </c>
      <c r="J71" s="67">
        <v>0</v>
      </c>
      <c r="K71" s="69">
        <v>0</v>
      </c>
      <c r="L71" s="67">
        <v>0</v>
      </c>
      <c r="M71" s="69">
        <v>0</v>
      </c>
      <c r="N71" s="67">
        <v>0</v>
      </c>
      <c r="O71" s="69">
        <v>0</v>
      </c>
      <c r="P71" s="67">
        <v>0</v>
      </c>
      <c r="Q71" s="69">
        <v>0</v>
      </c>
      <c r="R71" s="67">
        <v>0</v>
      </c>
      <c r="S71" s="69">
        <v>0</v>
      </c>
      <c r="T71" s="67">
        <v>0</v>
      </c>
      <c r="U71" s="69">
        <v>0</v>
      </c>
      <c r="V71" s="67">
        <v>0</v>
      </c>
      <c r="W71" s="69">
        <v>0</v>
      </c>
      <c r="X71" s="67">
        <v>0</v>
      </c>
      <c r="Y71" s="69">
        <v>0</v>
      </c>
      <c r="Z71" s="74">
        <v>0</v>
      </c>
      <c r="AA71" s="69">
        <v>0</v>
      </c>
    </row>
    <row r="72" spans="1:27">
      <c r="A72" s="83"/>
      <c r="B72" s="95"/>
      <c r="C72" s="73"/>
      <c r="D72" s="95"/>
      <c r="E72" s="73"/>
      <c r="F72" s="95"/>
      <c r="G72" s="73"/>
      <c r="H72" s="95"/>
      <c r="I72" s="73"/>
      <c r="J72" s="95"/>
      <c r="K72" s="73"/>
      <c r="L72" s="95"/>
      <c r="M72" s="73"/>
      <c r="N72" s="95"/>
      <c r="O72" s="73"/>
      <c r="P72" s="95"/>
      <c r="Q72" s="73"/>
      <c r="R72" s="95"/>
      <c r="S72" s="73"/>
      <c r="T72" s="95"/>
      <c r="U72" s="73"/>
      <c r="V72" s="95"/>
      <c r="W72" s="73"/>
      <c r="X72" s="95"/>
      <c r="Y72" s="73"/>
      <c r="Z72" s="93"/>
      <c r="AA72" s="73"/>
    </row>
    <row r="73" spans="1:27">
      <c r="A73" s="70" t="s">
        <v>44</v>
      </c>
      <c r="B73" s="67">
        <v>15181979.065625001</v>
      </c>
      <c r="C73" s="69">
        <v>0.12341283125695281</v>
      </c>
      <c r="D73" s="67">
        <v>17519014.25</v>
      </c>
      <c r="E73" s="69">
        <v>0.13263468661410782</v>
      </c>
      <c r="F73" s="67">
        <v>16690817</v>
      </c>
      <c r="G73" s="69">
        <v>0.12728799747962274</v>
      </c>
      <c r="H73" s="67">
        <v>14451644.75</v>
      </c>
      <c r="I73" s="69">
        <v>0.12045555314625561</v>
      </c>
      <c r="J73" s="67">
        <v>14352798.6875</v>
      </c>
      <c r="K73" s="69">
        <v>0.12001512721464171</v>
      </c>
      <c r="L73" s="67">
        <v>16295168.28996875</v>
      </c>
      <c r="M73" s="69">
        <v>0.12342799469689421</v>
      </c>
      <c r="N73" s="67">
        <v>18617155.037500001</v>
      </c>
      <c r="O73" s="69">
        <v>0.12635897746622204</v>
      </c>
      <c r="P73" s="67">
        <v>17160654.346875001</v>
      </c>
      <c r="Q73" s="69">
        <v>0.12499219900606148</v>
      </c>
      <c r="R73" s="67">
        <v>20234642.831250001</v>
      </c>
      <c r="S73" s="69">
        <v>0.13026885552969475</v>
      </c>
      <c r="T73" s="67">
        <v>19268769.449999999</v>
      </c>
      <c r="U73" s="69">
        <v>0.12829216898000587</v>
      </c>
      <c r="V73" s="67">
        <v>20610521.771875001</v>
      </c>
      <c r="W73" s="69">
        <v>0.12786993037565492</v>
      </c>
      <c r="X73" s="67">
        <v>12017050.478125</v>
      </c>
      <c r="Y73" s="69">
        <v>0.10618835584510541</v>
      </c>
      <c r="Z73" s="74">
        <v>202400215.95871872</v>
      </c>
      <c r="AA73" s="69">
        <v>0.1247596270418691</v>
      </c>
    </row>
    <row r="74" spans="1:27">
      <c r="A74" s="75" t="s">
        <v>75</v>
      </c>
      <c r="B74" s="67">
        <v>0</v>
      </c>
      <c r="C74" s="69"/>
      <c r="D74" s="67">
        <v>0</v>
      </c>
      <c r="E74" s="69"/>
      <c r="F74" s="67">
        <v>0</v>
      </c>
      <c r="G74" s="69"/>
      <c r="H74" s="67">
        <v>0</v>
      </c>
      <c r="I74" s="69"/>
      <c r="J74" s="67">
        <v>0</v>
      </c>
      <c r="K74" s="69"/>
      <c r="L74" s="67">
        <v>0</v>
      </c>
      <c r="M74" s="69"/>
      <c r="N74" s="67">
        <v>0</v>
      </c>
      <c r="O74" s="69"/>
      <c r="P74" s="67">
        <v>0</v>
      </c>
      <c r="Q74" s="69"/>
      <c r="R74" s="67">
        <v>0</v>
      </c>
      <c r="S74" s="69"/>
      <c r="T74" s="67">
        <v>0</v>
      </c>
      <c r="U74" s="69"/>
      <c r="V74" s="67">
        <v>0</v>
      </c>
      <c r="W74" s="69"/>
      <c r="X74" s="67">
        <v>0</v>
      </c>
      <c r="Y74" s="69"/>
      <c r="Z74" s="67">
        <v>0</v>
      </c>
      <c r="AA74" s="69"/>
    </row>
    <row r="75" spans="1:27">
      <c r="A75" s="75" t="s">
        <v>76</v>
      </c>
      <c r="B75" s="67">
        <v>0</v>
      </c>
      <c r="C75" s="69"/>
      <c r="D75" s="67">
        <v>0</v>
      </c>
      <c r="E75" s="69"/>
      <c r="F75" s="67">
        <v>0</v>
      </c>
      <c r="G75" s="69"/>
      <c r="H75" s="67">
        <v>0</v>
      </c>
      <c r="I75" s="69"/>
      <c r="J75" s="67">
        <v>0</v>
      </c>
      <c r="K75" s="69"/>
      <c r="L75" s="67">
        <v>0</v>
      </c>
      <c r="M75" s="69"/>
      <c r="N75" s="67">
        <v>0</v>
      </c>
      <c r="O75" s="69"/>
      <c r="P75" s="67">
        <v>0</v>
      </c>
      <c r="Q75" s="69"/>
      <c r="R75" s="67">
        <v>0</v>
      </c>
      <c r="S75" s="69"/>
      <c r="T75" s="67">
        <v>0</v>
      </c>
      <c r="U75" s="69"/>
      <c r="V75" s="67">
        <v>0</v>
      </c>
      <c r="W75" s="69"/>
      <c r="X75" s="67">
        <v>0</v>
      </c>
      <c r="Y75" s="69"/>
      <c r="Z75" s="67">
        <v>0</v>
      </c>
      <c r="AA75" s="69"/>
    </row>
    <row r="76" spans="1:27">
      <c r="A76" s="75" t="s">
        <v>77</v>
      </c>
      <c r="B76" s="67">
        <v>0</v>
      </c>
      <c r="C76" s="69"/>
      <c r="D76" s="67">
        <v>0</v>
      </c>
      <c r="E76" s="69"/>
      <c r="F76" s="67">
        <v>0</v>
      </c>
      <c r="G76" s="69"/>
      <c r="H76" s="67">
        <v>0</v>
      </c>
      <c r="I76" s="69"/>
      <c r="J76" s="67">
        <v>0</v>
      </c>
      <c r="K76" s="69"/>
      <c r="L76" s="67">
        <v>0</v>
      </c>
      <c r="M76" s="69"/>
      <c r="N76" s="67">
        <v>0</v>
      </c>
      <c r="O76" s="69"/>
      <c r="P76" s="67">
        <v>0</v>
      </c>
      <c r="Q76" s="69"/>
      <c r="R76" s="67">
        <v>0</v>
      </c>
      <c r="S76" s="69"/>
      <c r="T76" s="67">
        <v>0</v>
      </c>
      <c r="U76" s="69"/>
      <c r="V76" s="67">
        <v>0</v>
      </c>
      <c r="W76" s="69"/>
      <c r="X76" s="67">
        <v>0</v>
      </c>
      <c r="Y76" s="69"/>
      <c r="Z76" s="67">
        <v>0</v>
      </c>
      <c r="AA76" s="69"/>
    </row>
    <row r="77" spans="1:27">
      <c r="A77" s="75"/>
      <c r="B77" s="67"/>
      <c r="C77" s="69"/>
      <c r="D77" s="67"/>
      <c r="E77" s="69"/>
      <c r="F77" s="67"/>
      <c r="G77" s="69"/>
      <c r="H77" s="67"/>
      <c r="I77" s="69"/>
      <c r="J77" s="67"/>
      <c r="K77" s="69"/>
      <c r="L77" s="67"/>
      <c r="M77" s="69"/>
      <c r="N77" s="67"/>
      <c r="O77" s="69"/>
      <c r="P77" s="67"/>
      <c r="Q77" s="69"/>
      <c r="R77" s="67"/>
      <c r="S77" s="69"/>
      <c r="T77" s="67"/>
      <c r="U77" s="69"/>
      <c r="V77" s="67"/>
      <c r="W77" s="69"/>
      <c r="X77" s="67"/>
      <c r="Y77" s="69"/>
      <c r="Z77" s="67"/>
      <c r="AA77" s="69"/>
    </row>
    <row r="78" spans="1:27">
      <c r="A78" s="75"/>
      <c r="B78" s="67"/>
      <c r="C78" s="73"/>
      <c r="D78" s="67"/>
      <c r="E78" s="73"/>
      <c r="F78" s="67"/>
      <c r="G78" s="73"/>
      <c r="H78" s="67"/>
      <c r="I78" s="73"/>
      <c r="J78" s="67"/>
      <c r="K78" s="73"/>
      <c r="L78" s="67"/>
      <c r="M78" s="73"/>
      <c r="N78" s="67"/>
      <c r="O78" s="73"/>
      <c r="P78" s="67"/>
      <c r="Q78" s="73"/>
      <c r="R78" s="67"/>
      <c r="S78" s="73"/>
      <c r="T78" s="67"/>
      <c r="U78" s="73"/>
      <c r="V78" s="67"/>
      <c r="W78" s="73"/>
      <c r="X78" s="67"/>
      <c r="Y78" s="73"/>
      <c r="Z78" s="74"/>
      <c r="AA78" s="73"/>
    </row>
    <row r="79" spans="1:27">
      <c r="A79" s="75" t="s">
        <v>45</v>
      </c>
      <c r="B79" s="90">
        <v>45545937.196875006</v>
      </c>
      <c r="C79" s="69">
        <v>0.37023849377085843</v>
      </c>
      <c r="D79" s="90">
        <v>52557042.75</v>
      </c>
      <c r="E79" s="69">
        <v>0.39790405984232347</v>
      </c>
      <c r="F79" s="90">
        <v>50072451</v>
      </c>
      <c r="G79" s="69">
        <v>0.3818639924388682</v>
      </c>
      <c r="H79" s="90">
        <v>43354934.25</v>
      </c>
      <c r="I79" s="69">
        <v>0.36136665943876684</v>
      </c>
      <c r="J79" s="90">
        <v>43058396.0625</v>
      </c>
      <c r="K79" s="69">
        <v>0.36004538164392508</v>
      </c>
      <c r="L79" s="90">
        <v>48885504.869906247</v>
      </c>
      <c r="M79" s="69">
        <v>0.37028398409068264</v>
      </c>
      <c r="N79" s="90">
        <v>55851465.112500004</v>
      </c>
      <c r="O79" s="69">
        <v>0.37907693239866613</v>
      </c>
      <c r="P79" s="90">
        <v>51481963.040625006</v>
      </c>
      <c r="Q79" s="69">
        <v>0.37497659701818448</v>
      </c>
      <c r="R79" s="90">
        <v>60703928.493750006</v>
      </c>
      <c r="S79" s="69">
        <v>0.3908065665890843</v>
      </c>
      <c r="T79" s="90">
        <v>57806308.349999994</v>
      </c>
      <c r="U79" s="69">
        <v>0.38487650694001757</v>
      </c>
      <c r="V79" s="90">
        <v>61831565.315625004</v>
      </c>
      <c r="W79" s="69">
        <v>0.38360979112696475</v>
      </c>
      <c r="X79" s="90">
        <v>36051151.434375003</v>
      </c>
      <c r="Y79" s="69">
        <v>0.31856506753531627</v>
      </c>
      <c r="Z79" s="74">
        <v>607200647.87615633</v>
      </c>
      <c r="AA79" s="69">
        <v>0.37427888112560742</v>
      </c>
    </row>
    <row r="80" spans="1:27">
      <c r="A80" s="75" t="s">
        <v>71</v>
      </c>
      <c r="B80" s="67">
        <v>0</v>
      </c>
      <c r="C80" s="69">
        <v>0</v>
      </c>
      <c r="D80" s="67">
        <v>0</v>
      </c>
      <c r="E80" s="69">
        <v>0</v>
      </c>
      <c r="F80" s="67">
        <v>0</v>
      </c>
      <c r="G80" s="69">
        <v>0</v>
      </c>
      <c r="H80" s="67">
        <v>0</v>
      </c>
      <c r="I80" s="69">
        <v>0</v>
      </c>
      <c r="J80" s="67">
        <v>0</v>
      </c>
      <c r="K80" s="69">
        <v>0</v>
      </c>
      <c r="L80" s="67">
        <v>0</v>
      </c>
      <c r="M80" s="69">
        <v>0</v>
      </c>
      <c r="N80" s="67">
        <v>0</v>
      </c>
      <c r="O80" s="69">
        <v>0</v>
      </c>
      <c r="P80" s="67">
        <v>0</v>
      </c>
      <c r="Q80" s="69">
        <v>0</v>
      </c>
      <c r="R80" s="67">
        <v>0</v>
      </c>
      <c r="S80" s="69">
        <v>0</v>
      </c>
      <c r="T80" s="67">
        <v>0</v>
      </c>
      <c r="U80" s="69">
        <v>0</v>
      </c>
      <c r="V80" s="67">
        <v>0</v>
      </c>
      <c r="W80" s="69">
        <v>0</v>
      </c>
      <c r="X80" s="67">
        <v>0</v>
      </c>
      <c r="Y80" s="69">
        <v>0</v>
      </c>
      <c r="Z80" s="74">
        <v>0</v>
      </c>
      <c r="AA80" s="69">
        <v>0</v>
      </c>
    </row>
    <row r="81" spans="1:27">
      <c r="A81" s="75" t="s">
        <v>46</v>
      </c>
      <c r="B81" s="67">
        <v>4613168.7374999998</v>
      </c>
      <c r="C81" s="69">
        <v>3.7499999999999999E-2</v>
      </c>
      <c r="D81" s="67">
        <v>4953177</v>
      </c>
      <c r="E81" s="69">
        <v>3.7500002555178394E-2</v>
      </c>
      <c r="F81" s="67">
        <v>4917240</v>
      </c>
      <c r="G81" s="69">
        <v>3.7499999714016401E-2</v>
      </c>
      <c r="H81" s="67">
        <v>4499284</v>
      </c>
      <c r="I81" s="69">
        <v>3.750187278732392E-2</v>
      </c>
      <c r="J81" s="67">
        <v>4484684.25</v>
      </c>
      <c r="K81" s="69">
        <v>3.7499999999999999E-2</v>
      </c>
      <c r="L81" s="67">
        <v>4950812.1101249997</v>
      </c>
      <c r="M81" s="69">
        <v>3.7499999999999999E-2</v>
      </c>
      <c r="N81" s="67">
        <v>5525078.8499999996</v>
      </c>
      <c r="O81" s="69">
        <v>3.7499999999999999E-2</v>
      </c>
      <c r="P81" s="67">
        <v>5148517.6124999998</v>
      </c>
      <c r="Q81" s="69">
        <v>3.7499999999999999E-2</v>
      </c>
      <c r="R81" s="67">
        <v>5824869.6749999998</v>
      </c>
      <c r="S81" s="69">
        <v>3.7499999999999999E-2</v>
      </c>
      <c r="T81" s="67">
        <v>5632291.2000000002</v>
      </c>
      <c r="U81" s="69">
        <v>3.7499999999999999E-2</v>
      </c>
      <c r="V81" s="67">
        <v>6044380.9124999996</v>
      </c>
      <c r="W81" s="69">
        <v>3.7499999999999999E-2</v>
      </c>
      <c r="X81" s="67">
        <v>4243774.0874999994</v>
      </c>
      <c r="Y81" s="69">
        <v>3.7499999999999992E-2</v>
      </c>
      <c r="Z81" s="74">
        <v>60837278.435125001</v>
      </c>
      <c r="AA81" s="69">
        <v>3.7500138682443875E-2</v>
      </c>
    </row>
    <row r="82" spans="1:27">
      <c r="A82" s="75"/>
      <c r="B82" s="67"/>
      <c r="C82" s="69"/>
      <c r="D82" s="67"/>
      <c r="E82" s="69"/>
      <c r="F82" s="67"/>
      <c r="G82" s="69"/>
      <c r="H82" s="67"/>
      <c r="I82" s="69"/>
      <c r="J82" s="67"/>
      <c r="K82" s="69"/>
      <c r="L82" s="67"/>
      <c r="M82" s="69"/>
      <c r="N82" s="67"/>
      <c r="O82" s="69"/>
      <c r="P82" s="67"/>
      <c r="Q82" s="69"/>
      <c r="R82" s="67"/>
      <c r="S82" s="69"/>
      <c r="T82" s="67"/>
      <c r="U82" s="69"/>
      <c r="V82" s="67"/>
      <c r="W82" s="69"/>
      <c r="X82" s="67"/>
      <c r="Y82" s="69"/>
      <c r="Z82" s="74"/>
      <c r="AA82" s="69"/>
    </row>
    <row r="83" spans="1:27">
      <c r="A83" s="75"/>
      <c r="B83" s="67"/>
      <c r="C83" s="73"/>
      <c r="D83" s="67"/>
      <c r="E83" s="73"/>
      <c r="F83" s="67"/>
      <c r="G83" s="73"/>
      <c r="H83" s="67"/>
      <c r="I83" s="73"/>
      <c r="J83" s="67"/>
      <c r="K83" s="73"/>
      <c r="L83" s="67"/>
      <c r="M83" s="73"/>
      <c r="N83" s="67"/>
      <c r="O83" s="73"/>
      <c r="P83" s="67"/>
      <c r="Q83" s="73"/>
      <c r="R83" s="67"/>
      <c r="S83" s="73"/>
      <c r="T83" s="67"/>
      <c r="U83" s="73"/>
      <c r="V83" s="67"/>
      <c r="W83" s="73"/>
      <c r="X83" s="67"/>
      <c r="Y83" s="73"/>
      <c r="Z83" s="74"/>
      <c r="AA83" s="73"/>
    </row>
    <row r="84" spans="1:27">
      <c r="A84" s="83" t="s">
        <v>47</v>
      </c>
      <c r="B84" s="67"/>
      <c r="C84" s="73"/>
      <c r="D84" s="67"/>
      <c r="E84" s="73"/>
      <c r="F84" s="67"/>
      <c r="G84" s="73"/>
      <c r="H84" s="67"/>
      <c r="I84" s="73"/>
      <c r="J84" s="67"/>
      <c r="K84" s="73"/>
      <c r="L84" s="67"/>
      <c r="M84" s="73"/>
      <c r="N84" s="67"/>
      <c r="O84" s="73"/>
      <c r="P84" s="67"/>
      <c r="Q84" s="73"/>
      <c r="R84" s="67"/>
      <c r="S84" s="73"/>
      <c r="T84" s="67"/>
      <c r="U84" s="73"/>
      <c r="V84" s="67"/>
      <c r="W84" s="73"/>
      <c r="X84" s="67"/>
      <c r="Y84" s="73"/>
      <c r="Z84" s="74"/>
      <c r="AA84" s="73"/>
    </row>
    <row r="85" spans="1:27">
      <c r="A85" s="75" t="s">
        <v>48</v>
      </c>
      <c r="B85" s="96">
        <v>0.81141439205955335</v>
      </c>
      <c r="C85" s="73"/>
      <c r="D85" s="96">
        <v>0.75549450549450547</v>
      </c>
      <c r="E85" s="73"/>
      <c r="F85" s="96">
        <v>0.80897009966777411</v>
      </c>
      <c r="G85" s="73"/>
      <c r="H85" s="96">
        <v>0.77179487179487183</v>
      </c>
      <c r="I85" s="73"/>
      <c r="J85" s="96">
        <v>0.76923076923076927</v>
      </c>
      <c r="K85" s="73"/>
      <c r="L85" s="96">
        <v>0.83262531860662703</v>
      </c>
      <c r="M85" s="73"/>
      <c r="N85" s="96">
        <v>0.85806451612903223</v>
      </c>
      <c r="O85" s="73"/>
      <c r="P85" s="96">
        <v>0.82338709677419353</v>
      </c>
      <c r="Q85" s="73"/>
      <c r="R85" s="96">
        <v>0.91166666666666663</v>
      </c>
      <c r="S85" s="73"/>
      <c r="T85" s="96">
        <v>0.85483870967741937</v>
      </c>
      <c r="U85" s="73"/>
      <c r="V85" s="96">
        <v>0.89083333333333337</v>
      </c>
      <c r="W85" s="73"/>
      <c r="X85" s="96">
        <v>0.70322580645161292</v>
      </c>
      <c r="Y85" s="73"/>
      <c r="Z85" s="96">
        <v>0.816378891893766</v>
      </c>
      <c r="AA85" s="68"/>
    </row>
    <row r="86" spans="1:27">
      <c r="A86" s="75" t="s">
        <v>49</v>
      </c>
      <c r="B86" s="97">
        <v>0.47706422018348627</v>
      </c>
      <c r="C86" s="73"/>
      <c r="D86" s="97">
        <v>0.10545454545454547</v>
      </c>
      <c r="E86" s="73"/>
      <c r="F86" s="97">
        <v>0.15913757700205333</v>
      </c>
      <c r="G86" s="73"/>
      <c r="H86" s="97">
        <v>0.15171650055370978</v>
      </c>
      <c r="I86" s="73"/>
      <c r="J86" s="97">
        <v>0.16881720430107516</v>
      </c>
      <c r="K86" s="73"/>
      <c r="L86" s="97">
        <v>0.23469387755102034</v>
      </c>
      <c r="M86" s="73"/>
      <c r="N86" s="97">
        <v>0.25939849624060152</v>
      </c>
      <c r="O86" s="73"/>
      <c r="P86" s="97">
        <v>0.28795298726738494</v>
      </c>
      <c r="Q86" s="73"/>
      <c r="R86" s="97">
        <v>0.2714808043875685</v>
      </c>
      <c r="S86" s="73"/>
      <c r="T86" s="97">
        <v>0.31509433962264155</v>
      </c>
      <c r="U86" s="73"/>
      <c r="V86" s="97">
        <v>0.26847521047708134</v>
      </c>
      <c r="W86" s="73"/>
      <c r="X86" s="97">
        <v>0.35321100917431192</v>
      </c>
      <c r="Y86" s="73"/>
      <c r="Z86" s="97">
        <v>0.25736855516860624</v>
      </c>
      <c r="AA86" s="68"/>
    </row>
    <row r="87" spans="1:27">
      <c r="A87" s="75" t="s">
        <v>50</v>
      </c>
      <c r="B87" s="67">
        <v>124439.88685015291</v>
      </c>
      <c r="C87" s="73"/>
      <c r="D87" s="67">
        <v>160049.17575757575</v>
      </c>
      <c r="E87" s="73"/>
      <c r="F87" s="67">
        <v>134562.43018480492</v>
      </c>
      <c r="G87" s="73"/>
      <c r="H87" s="67">
        <v>132857.52602436324</v>
      </c>
      <c r="I87" s="73"/>
      <c r="J87" s="67">
        <v>128592.65591397849</v>
      </c>
      <c r="K87" s="73"/>
      <c r="L87" s="67">
        <v>134661.62346938776</v>
      </c>
      <c r="M87" s="73"/>
      <c r="N87" s="67">
        <v>137951.69078947368</v>
      </c>
      <c r="O87" s="73"/>
      <c r="P87" s="67">
        <v>134372.96571988246</v>
      </c>
      <c r="Q87" s="73"/>
      <c r="R87" s="67">
        <v>141609.79890310785</v>
      </c>
      <c r="S87" s="73"/>
      <c r="T87" s="67">
        <v>141564.15283018869</v>
      </c>
      <c r="U87" s="73"/>
      <c r="V87" s="67">
        <v>149175.35734331151</v>
      </c>
      <c r="W87" s="73"/>
      <c r="X87" s="67">
        <v>129794.48279816513</v>
      </c>
      <c r="Y87" s="73"/>
      <c r="Z87" s="67">
        <v>137459.74500976811</v>
      </c>
      <c r="AA87" s="73"/>
    </row>
    <row r="88" spans="1:27">
      <c r="A88" s="75" t="s">
        <v>51</v>
      </c>
      <c r="B88" s="67">
        <v>117940.2996941896</v>
      </c>
      <c r="C88" s="73"/>
      <c r="D88" s="67">
        <v>156384.64969696969</v>
      </c>
      <c r="E88" s="73"/>
      <c r="F88" s="67">
        <v>129701.19712525667</v>
      </c>
      <c r="G88" s="73"/>
      <c r="H88" s="67">
        <v>128749.89147286821</v>
      </c>
      <c r="I88" s="73"/>
      <c r="J88" s="67">
        <v>124429.91505376344</v>
      </c>
      <c r="K88" s="73"/>
      <c r="L88" s="67">
        <v>129230.72142857143</v>
      </c>
      <c r="M88" s="73"/>
      <c r="N88" s="67">
        <v>133178.40695488721</v>
      </c>
      <c r="O88" s="73"/>
      <c r="P88" s="67">
        <v>129692.90205680706</v>
      </c>
      <c r="Q88" s="73"/>
      <c r="R88" s="67">
        <v>136596.02925045704</v>
      </c>
      <c r="S88" s="73"/>
      <c r="T88" s="67">
        <v>135999.03018867926</v>
      </c>
      <c r="U88" s="73"/>
      <c r="V88" s="67">
        <v>143830.42376052384</v>
      </c>
      <c r="W88" s="73"/>
      <c r="X88" s="67">
        <v>125695.74311926606</v>
      </c>
      <c r="Y88" s="73"/>
      <c r="Z88" s="67">
        <v>132570.0783997282</v>
      </c>
      <c r="AA88" s="73"/>
    </row>
    <row r="89" spans="1:27">
      <c r="A89" s="75" t="s">
        <v>52</v>
      </c>
      <c r="B89" s="67">
        <v>11414668</v>
      </c>
      <c r="C89" s="73"/>
      <c r="D89" s="67">
        <v>11247662</v>
      </c>
      <c r="E89" s="73"/>
      <c r="F89" s="67">
        <v>11256226</v>
      </c>
      <c r="G89" s="73"/>
      <c r="H89" s="67">
        <v>11091752</v>
      </c>
      <c r="I89" s="73"/>
      <c r="J89" s="67">
        <v>11074248</v>
      </c>
      <c r="K89" s="73"/>
      <c r="L89" s="67">
        <v>11231079</v>
      </c>
      <c r="M89" s="73"/>
      <c r="N89" s="67">
        <v>11374189</v>
      </c>
      <c r="O89" s="73"/>
      <c r="P89" s="67">
        <v>11804376</v>
      </c>
      <c r="Q89" s="73"/>
      <c r="R89" s="67">
        <v>11581986</v>
      </c>
      <c r="S89" s="73"/>
      <c r="T89" s="67">
        <v>11336203</v>
      </c>
      <c r="U89" s="73"/>
      <c r="V89" s="67">
        <v>10384581</v>
      </c>
      <c r="W89" s="73"/>
      <c r="X89" s="67">
        <v>9951137</v>
      </c>
      <c r="Y89" s="73"/>
      <c r="Z89" s="67">
        <v>133748107</v>
      </c>
      <c r="AA89" s="73"/>
    </row>
    <row r="90" spans="1:27">
      <c r="A90" s="75" t="s">
        <v>53</v>
      </c>
      <c r="B90" s="97">
        <v>9.2788726005277627E-2</v>
      </c>
      <c r="C90" s="73"/>
      <c r="D90" s="97">
        <v>8.5154912441001596E-2</v>
      </c>
      <c r="E90" s="73"/>
      <c r="F90" s="97">
        <v>8.5842560416189567E-2</v>
      </c>
      <c r="G90" s="73"/>
      <c r="H90" s="97">
        <v>9.2450592692647465E-2</v>
      </c>
      <c r="I90" s="73"/>
      <c r="J90" s="97">
        <v>9.2600566026471098E-2</v>
      </c>
      <c r="K90" s="73"/>
      <c r="L90" s="97">
        <v>8.5069975012516938E-2</v>
      </c>
      <c r="M90" s="73"/>
      <c r="N90" s="97">
        <v>7.7199276079109716E-2</v>
      </c>
      <c r="O90" s="73"/>
      <c r="P90" s="97">
        <v>8.597894254557141E-2</v>
      </c>
      <c r="Q90" s="73"/>
      <c r="R90" s="97">
        <v>7.4563809876141141E-2</v>
      </c>
      <c r="S90" s="73"/>
      <c r="T90" s="97">
        <v>7.5476852564015151E-2</v>
      </c>
      <c r="U90" s="73"/>
      <c r="V90" s="97">
        <v>6.442707584736454E-2</v>
      </c>
      <c r="W90" s="73"/>
      <c r="X90" s="97">
        <v>8.793296481053553E-2</v>
      </c>
      <c r="Y90" s="73"/>
      <c r="Z90" s="97">
        <v>8.2442421653736428E-2</v>
      </c>
      <c r="AA90" s="73"/>
    </row>
    <row r="91" spans="1:27">
      <c r="A91" s="75" t="s">
        <v>54</v>
      </c>
      <c r="B91" s="67">
        <v>3</v>
      </c>
      <c r="C91" s="73"/>
      <c r="D91" s="67">
        <v>3</v>
      </c>
      <c r="E91" s="73"/>
      <c r="F91" s="67">
        <v>3</v>
      </c>
      <c r="G91" s="73"/>
      <c r="H91" s="67">
        <v>3</v>
      </c>
      <c r="I91" s="73"/>
      <c r="J91" s="67">
        <v>3</v>
      </c>
      <c r="K91" s="73"/>
      <c r="L91" s="67">
        <v>3</v>
      </c>
      <c r="M91" s="73"/>
      <c r="N91" s="67">
        <v>3</v>
      </c>
      <c r="O91" s="73"/>
      <c r="P91" s="67">
        <v>3</v>
      </c>
      <c r="Q91" s="73"/>
      <c r="R91" s="67">
        <v>3</v>
      </c>
      <c r="S91" s="73"/>
      <c r="T91" s="67">
        <v>3</v>
      </c>
      <c r="U91" s="73"/>
      <c r="V91" s="67">
        <v>3</v>
      </c>
      <c r="W91" s="73"/>
      <c r="X91" s="67">
        <v>3</v>
      </c>
      <c r="Y91" s="73"/>
      <c r="Z91" s="74">
        <v>36</v>
      </c>
      <c r="AA91" s="73"/>
    </row>
    <row r="92" spans="1:27">
      <c r="A92" s="75" t="s">
        <v>72</v>
      </c>
      <c r="B92" s="67">
        <v>0</v>
      </c>
      <c r="C92" s="73"/>
      <c r="D92" s="67">
        <v>0</v>
      </c>
      <c r="E92" s="73"/>
      <c r="F92" s="67">
        <v>0</v>
      </c>
      <c r="G92" s="73"/>
      <c r="H92" s="67">
        <v>0</v>
      </c>
      <c r="I92" s="73"/>
      <c r="J92" s="67">
        <v>0</v>
      </c>
      <c r="K92" s="73"/>
      <c r="L92" s="67">
        <v>0</v>
      </c>
      <c r="M92" s="73"/>
      <c r="N92" s="67">
        <v>0</v>
      </c>
      <c r="O92" s="73"/>
      <c r="P92" s="67">
        <v>0</v>
      </c>
      <c r="Q92" s="73"/>
      <c r="R92" s="67">
        <v>0</v>
      </c>
      <c r="S92" s="73"/>
      <c r="T92" s="67">
        <v>0</v>
      </c>
      <c r="U92" s="73"/>
      <c r="V92" s="67">
        <v>0</v>
      </c>
      <c r="W92" s="73"/>
      <c r="X92" s="67">
        <v>0</v>
      </c>
      <c r="Y92" s="73"/>
      <c r="Z92" s="74">
        <v>0</v>
      </c>
      <c r="AA92" s="73"/>
    </row>
    <row r="93" spans="1:27">
      <c r="A93" s="75" t="s">
        <v>55</v>
      </c>
      <c r="B93" s="97">
        <v>0</v>
      </c>
      <c r="C93" s="73"/>
      <c r="D93" s="97">
        <v>0</v>
      </c>
      <c r="E93" s="73"/>
      <c r="F93" s="97">
        <v>0</v>
      </c>
      <c r="G93" s="73"/>
      <c r="H93" s="97">
        <v>0</v>
      </c>
      <c r="I93" s="73"/>
      <c r="J93" s="97">
        <v>0</v>
      </c>
      <c r="K93" s="73"/>
      <c r="L93" s="97">
        <v>0</v>
      </c>
      <c r="M93" s="73"/>
      <c r="N93" s="97">
        <v>0</v>
      </c>
      <c r="O93" s="73"/>
      <c r="P93" s="97">
        <v>0</v>
      </c>
      <c r="Q93" s="73"/>
      <c r="R93" s="97">
        <v>0</v>
      </c>
      <c r="S93" s="73"/>
      <c r="T93" s="97">
        <v>0</v>
      </c>
      <c r="U93" s="73"/>
      <c r="V93" s="97">
        <v>0</v>
      </c>
      <c r="W93" s="73"/>
      <c r="X93" s="97">
        <v>0</v>
      </c>
      <c r="Y93" s="73"/>
      <c r="Z93" s="79">
        <v>0</v>
      </c>
      <c r="AA93" s="73"/>
    </row>
    <row r="94" spans="1:27">
      <c r="A94" s="75" t="s">
        <v>56</v>
      </c>
      <c r="B94" s="67">
        <v>0</v>
      </c>
      <c r="C94" s="73"/>
      <c r="D94" s="67">
        <v>0</v>
      </c>
      <c r="E94" s="73"/>
      <c r="F94" s="67">
        <v>0</v>
      </c>
      <c r="G94" s="73"/>
      <c r="H94" s="67">
        <v>0</v>
      </c>
      <c r="I94" s="73"/>
      <c r="J94" s="67">
        <v>0</v>
      </c>
      <c r="K94" s="73"/>
      <c r="L94" s="67">
        <v>0</v>
      </c>
      <c r="M94" s="73"/>
      <c r="N94" s="67">
        <v>0</v>
      </c>
      <c r="O94" s="73"/>
      <c r="P94" s="67">
        <v>0</v>
      </c>
      <c r="Q94" s="73"/>
      <c r="R94" s="67">
        <v>0</v>
      </c>
      <c r="S94" s="73"/>
      <c r="T94" s="67">
        <v>0</v>
      </c>
      <c r="U94" s="73"/>
      <c r="V94" s="67">
        <v>0</v>
      </c>
      <c r="W94" s="73"/>
      <c r="X94" s="67">
        <v>0</v>
      </c>
      <c r="Y94" s="73"/>
      <c r="Z94" s="67">
        <v>0</v>
      </c>
      <c r="AA94" s="73"/>
    </row>
    <row r="95" spans="1:27">
      <c r="A95" s="75" t="s">
        <v>57</v>
      </c>
      <c r="B95" s="67">
        <v>1209</v>
      </c>
      <c r="C95" s="73"/>
      <c r="D95" s="67">
        <v>1092</v>
      </c>
      <c r="E95" s="73"/>
      <c r="F95" s="67">
        <v>1204</v>
      </c>
      <c r="G95" s="73"/>
      <c r="H95" s="67">
        <v>1170</v>
      </c>
      <c r="I95" s="73"/>
      <c r="J95" s="67">
        <v>1209</v>
      </c>
      <c r="K95" s="73"/>
      <c r="L95" s="67">
        <v>1177</v>
      </c>
      <c r="M95" s="73"/>
      <c r="N95" s="67">
        <v>1240</v>
      </c>
      <c r="O95" s="73"/>
      <c r="P95" s="67">
        <v>1240</v>
      </c>
      <c r="Q95" s="73"/>
      <c r="R95" s="67">
        <v>1200</v>
      </c>
      <c r="S95" s="73"/>
      <c r="T95" s="67">
        <v>1240</v>
      </c>
      <c r="U95" s="73"/>
      <c r="V95" s="67">
        <v>1200</v>
      </c>
      <c r="W95" s="73"/>
      <c r="X95" s="67">
        <v>1240</v>
      </c>
      <c r="Y95" s="73"/>
      <c r="Z95" s="74">
        <v>14421</v>
      </c>
      <c r="AA95" s="73"/>
    </row>
    <row r="96" spans="1:27">
      <c r="A96" s="75" t="s">
        <v>58</v>
      </c>
      <c r="B96" s="67">
        <v>981</v>
      </c>
      <c r="C96" s="73"/>
      <c r="D96" s="67">
        <v>825</v>
      </c>
      <c r="E96" s="73"/>
      <c r="F96" s="67">
        <v>974</v>
      </c>
      <c r="G96" s="73"/>
      <c r="H96" s="67">
        <v>903</v>
      </c>
      <c r="I96" s="73"/>
      <c r="J96" s="67">
        <v>930</v>
      </c>
      <c r="K96" s="73"/>
      <c r="L96" s="67">
        <v>980</v>
      </c>
      <c r="M96" s="73"/>
      <c r="N96" s="67">
        <v>1064</v>
      </c>
      <c r="O96" s="73"/>
      <c r="P96" s="67">
        <v>1021</v>
      </c>
      <c r="Q96" s="73"/>
      <c r="R96" s="67">
        <v>1094</v>
      </c>
      <c r="S96" s="73"/>
      <c r="T96" s="67">
        <v>1060</v>
      </c>
      <c r="U96" s="73"/>
      <c r="V96" s="67">
        <v>1069</v>
      </c>
      <c r="W96" s="73"/>
      <c r="X96" s="67">
        <v>872</v>
      </c>
      <c r="Y96" s="73"/>
      <c r="Z96" s="74">
        <v>11773</v>
      </c>
      <c r="AA96" s="73"/>
    </row>
    <row r="97" spans="1:27">
      <c r="A97" s="75" t="s">
        <v>59</v>
      </c>
      <c r="B97" s="67">
        <v>1449</v>
      </c>
      <c r="C97" s="98"/>
      <c r="D97" s="67">
        <v>912</v>
      </c>
      <c r="E97" s="98"/>
      <c r="F97" s="67">
        <v>1129</v>
      </c>
      <c r="G97" s="98"/>
      <c r="H97" s="67">
        <v>1040</v>
      </c>
      <c r="I97" s="98"/>
      <c r="J97" s="67">
        <v>1087</v>
      </c>
      <c r="K97" s="98"/>
      <c r="L97" s="67">
        <v>1210</v>
      </c>
      <c r="M97" s="98"/>
      <c r="N97" s="67">
        <v>1340</v>
      </c>
      <c r="O97" s="98"/>
      <c r="P97" s="67">
        <v>1315</v>
      </c>
      <c r="Q97" s="98"/>
      <c r="R97" s="67">
        <v>1391</v>
      </c>
      <c r="S97" s="98"/>
      <c r="T97" s="67">
        <v>1394</v>
      </c>
      <c r="U97" s="98"/>
      <c r="V97" s="67">
        <v>1356</v>
      </c>
      <c r="W97" s="98"/>
      <c r="X97" s="67">
        <v>1180</v>
      </c>
      <c r="Y97" s="98"/>
      <c r="Z97" s="74">
        <v>14803</v>
      </c>
      <c r="AA97" s="73"/>
    </row>
    <row r="98" spans="1:27">
      <c r="A98" s="75"/>
      <c r="B98" s="67"/>
      <c r="C98" s="98"/>
      <c r="D98" s="67"/>
      <c r="E98" s="98"/>
      <c r="F98" s="67"/>
      <c r="G98" s="98"/>
      <c r="H98" s="67"/>
      <c r="I98" s="98"/>
      <c r="J98" s="67"/>
      <c r="K98" s="98"/>
      <c r="L98" s="67"/>
      <c r="M98" s="98"/>
      <c r="N98" s="67"/>
      <c r="O98" s="98"/>
      <c r="P98" s="67"/>
      <c r="Q98" s="98"/>
      <c r="R98" s="67"/>
      <c r="S98" s="98"/>
      <c r="T98" s="67"/>
      <c r="U98" s="98"/>
      <c r="V98" s="67"/>
      <c r="W98" s="98"/>
      <c r="X98" s="67"/>
      <c r="Y98" s="98"/>
      <c r="Z98" s="74"/>
      <c r="AA98" s="73"/>
    </row>
    <row r="99" spans="1:27">
      <c r="A99" s="75"/>
      <c r="B99" s="67"/>
      <c r="C99" s="98"/>
      <c r="D99" s="67"/>
      <c r="E99" s="98"/>
      <c r="F99" s="67"/>
      <c r="G99" s="98"/>
      <c r="H99" s="67"/>
      <c r="I99" s="98"/>
      <c r="J99" s="67"/>
      <c r="K99" s="98"/>
      <c r="L99" s="67"/>
      <c r="M99" s="98"/>
      <c r="N99" s="67"/>
      <c r="O99" s="98"/>
      <c r="P99" s="67"/>
      <c r="Q99" s="98"/>
      <c r="R99" s="67"/>
      <c r="S99" s="98"/>
      <c r="T99" s="67"/>
      <c r="U99" s="98"/>
      <c r="V99" s="67"/>
      <c r="W99" s="98"/>
      <c r="X99" s="67"/>
      <c r="Y99" s="98"/>
      <c r="Z99" s="74"/>
      <c r="AA99" s="73"/>
    </row>
    <row r="100" spans="1:27">
      <c r="A100" s="75"/>
      <c r="B100" s="67"/>
      <c r="C100" s="98"/>
      <c r="D100" s="67"/>
      <c r="E100" s="98"/>
      <c r="F100" s="67"/>
      <c r="G100" s="98"/>
      <c r="H100" s="67"/>
      <c r="I100" s="98"/>
      <c r="J100" s="67"/>
      <c r="K100" s="98"/>
      <c r="L100" s="67"/>
      <c r="M100" s="98"/>
      <c r="N100" s="67"/>
      <c r="O100" s="98"/>
      <c r="P100" s="67"/>
      <c r="Q100" s="98"/>
      <c r="R100" s="67"/>
      <c r="S100" s="98"/>
      <c r="T100" s="67"/>
      <c r="U100" s="98"/>
      <c r="V100" s="67"/>
      <c r="W100" s="98"/>
      <c r="X100" s="67"/>
      <c r="Y100" s="98"/>
      <c r="Z100" s="74"/>
      <c r="AA100" s="73"/>
    </row>
    <row r="101" spans="1:27">
      <c r="A101" s="75"/>
      <c r="B101" s="67"/>
      <c r="C101" s="98"/>
      <c r="D101" s="67"/>
      <c r="E101" s="98"/>
      <c r="F101" s="67"/>
      <c r="G101" s="98"/>
      <c r="H101" s="67"/>
      <c r="I101" s="98"/>
      <c r="J101" s="67"/>
      <c r="K101" s="98"/>
      <c r="L101" s="67"/>
      <c r="M101" s="98"/>
      <c r="N101" s="67"/>
      <c r="O101" s="98"/>
      <c r="P101" s="67"/>
      <c r="Q101" s="98"/>
      <c r="R101" s="67"/>
      <c r="S101" s="98"/>
      <c r="T101" s="67"/>
      <c r="U101" s="98"/>
      <c r="V101" s="67"/>
      <c r="W101" s="98"/>
      <c r="X101" s="67"/>
      <c r="Y101" s="98"/>
      <c r="Z101" s="74"/>
      <c r="AA101" s="73"/>
    </row>
    <row r="102" spans="1:27">
      <c r="A102" s="75"/>
      <c r="B102" s="67"/>
      <c r="C102" s="98"/>
      <c r="D102" s="67"/>
      <c r="E102" s="98"/>
      <c r="F102" s="67"/>
      <c r="G102" s="98"/>
      <c r="H102" s="67"/>
      <c r="I102" s="98"/>
      <c r="J102" s="67"/>
      <c r="K102" s="98"/>
      <c r="L102" s="67"/>
      <c r="M102" s="98"/>
      <c r="N102" s="67"/>
      <c r="O102" s="98"/>
      <c r="P102" s="67"/>
      <c r="Q102" s="98"/>
      <c r="R102" s="67"/>
      <c r="S102" s="98"/>
      <c r="T102" s="67"/>
      <c r="U102" s="98"/>
      <c r="V102" s="67"/>
      <c r="W102" s="98"/>
      <c r="X102" s="67"/>
      <c r="Y102" s="98"/>
      <c r="Z102" s="74"/>
      <c r="AA102" s="73"/>
    </row>
    <row r="103" spans="1:27">
      <c r="A103" s="75"/>
      <c r="B103" s="67"/>
      <c r="C103" s="98"/>
      <c r="D103" s="67"/>
      <c r="E103" s="98"/>
      <c r="F103" s="67"/>
      <c r="G103" s="98"/>
      <c r="H103" s="67"/>
      <c r="I103" s="98"/>
      <c r="J103" s="67"/>
      <c r="K103" s="98"/>
      <c r="L103" s="67"/>
      <c r="M103" s="98"/>
      <c r="N103" s="67"/>
      <c r="O103" s="98"/>
      <c r="P103" s="67"/>
      <c r="Q103" s="98"/>
      <c r="R103" s="67"/>
      <c r="S103" s="98"/>
      <c r="T103" s="67"/>
      <c r="U103" s="98"/>
      <c r="V103" s="67"/>
      <c r="W103" s="98"/>
      <c r="X103" s="67"/>
      <c r="Y103" s="98"/>
      <c r="Z103" s="74"/>
      <c r="AA103" s="73"/>
    </row>
    <row r="104" spans="1:27">
      <c r="A104" s="75" t="s">
        <v>60</v>
      </c>
      <c r="B104" s="100">
        <v>0.99234010243051507</v>
      </c>
      <c r="C104" s="101"/>
      <c r="D104" s="100">
        <v>0.99966581294938817</v>
      </c>
      <c r="E104" s="101"/>
      <c r="F104" s="100">
        <v>0.99952264380382105</v>
      </c>
      <c r="G104" s="101"/>
      <c r="H104" s="100">
        <v>0.99996191703907433</v>
      </c>
      <c r="I104" s="101"/>
      <c r="J104" s="100">
        <v>0.99999657166499512</v>
      </c>
      <c r="K104" s="101"/>
      <c r="L104" s="100">
        <v>0.99959654141975718</v>
      </c>
      <c r="M104" s="101"/>
      <c r="N104" s="100">
        <v>0.99623419175275663</v>
      </c>
      <c r="O104" s="101"/>
      <c r="P104" s="100">
        <v>0.99927888223767825</v>
      </c>
      <c r="Q104" s="101"/>
      <c r="R104" s="100">
        <v>0.99736858061120481</v>
      </c>
      <c r="S104" s="101"/>
      <c r="T104" s="100">
        <v>0.99909164408970896</v>
      </c>
      <c r="U104" s="101"/>
      <c r="V104" s="100">
        <v>0.98935974156311079</v>
      </c>
      <c r="W104" s="101"/>
      <c r="X104" s="100">
        <v>1.0001191156714702</v>
      </c>
      <c r="Y104" s="101"/>
      <c r="Z104" s="99">
        <v>0.99752956029084494</v>
      </c>
      <c r="AA104" s="78"/>
    </row>
    <row r="105" spans="1:27">
      <c r="A105" s="75" t="s">
        <v>61</v>
      </c>
      <c r="B105" s="100">
        <v>0</v>
      </c>
      <c r="C105" s="101"/>
      <c r="D105" s="100">
        <v>0</v>
      </c>
      <c r="E105" s="101"/>
      <c r="F105" s="100">
        <v>0</v>
      </c>
      <c r="G105" s="101"/>
      <c r="H105" s="100">
        <v>0</v>
      </c>
      <c r="I105" s="101"/>
      <c r="J105" s="100">
        <v>0</v>
      </c>
      <c r="K105" s="101"/>
      <c r="L105" s="100">
        <v>0</v>
      </c>
      <c r="M105" s="101"/>
      <c r="N105" s="100">
        <v>0</v>
      </c>
      <c r="O105" s="101"/>
      <c r="P105" s="100">
        <v>0</v>
      </c>
      <c r="Q105" s="101"/>
      <c r="R105" s="100">
        <v>0</v>
      </c>
      <c r="S105" s="101"/>
      <c r="T105" s="100">
        <v>0</v>
      </c>
      <c r="U105" s="101"/>
      <c r="V105" s="100">
        <v>0</v>
      </c>
      <c r="W105" s="101"/>
      <c r="X105" s="100">
        <v>0</v>
      </c>
      <c r="Y105" s="101"/>
      <c r="Z105" s="99">
        <v>0</v>
      </c>
      <c r="AA105" s="78"/>
    </row>
    <row r="106" spans="1:27">
      <c r="A106" s="75" t="s">
        <v>73</v>
      </c>
      <c r="B106" s="100"/>
      <c r="C106" s="101"/>
      <c r="D106" s="100"/>
      <c r="E106" s="101"/>
      <c r="F106" s="100"/>
      <c r="G106" s="101"/>
      <c r="H106" s="100"/>
      <c r="I106" s="101"/>
      <c r="J106" s="100"/>
      <c r="K106" s="101"/>
      <c r="L106" s="100"/>
      <c r="M106" s="101"/>
      <c r="N106" s="100"/>
      <c r="O106" s="101"/>
      <c r="P106" s="100"/>
      <c r="Q106" s="101"/>
      <c r="R106" s="100"/>
      <c r="S106" s="101"/>
      <c r="T106" s="100"/>
      <c r="U106" s="101"/>
      <c r="V106" s="100"/>
      <c r="W106" s="101"/>
      <c r="X106" s="100"/>
      <c r="Y106" s="101"/>
      <c r="Z106" s="99"/>
      <c r="AA106" s="78"/>
    </row>
    <row r="107" spans="1:27" ht="15.75" thickBot="1">
      <c r="A107" s="120" t="s">
        <v>74</v>
      </c>
      <c r="B107" s="119"/>
      <c r="C107" s="117"/>
      <c r="D107" s="119"/>
      <c r="E107" s="117"/>
      <c r="F107" s="119"/>
      <c r="G107" s="117"/>
      <c r="H107" s="119"/>
      <c r="I107" s="117"/>
      <c r="J107" s="119"/>
      <c r="K107" s="117"/>
      <c r="L107" s="119"/>
      <c r="M107" s="117"/>
      <c r="N107" s="119"/>
      <c r="O107" s="117"/>
      <c r="P107" s="119"/>
      <c r="Q107" s="117"/>
      <c r="R107" s="119"/>
      <c r="S107" s="117"/>
      <c r="T107" s="119"/>
      <c r="U107" s="117"/>
      <c r="V107" s="119"/>
      <c r="W107" s="117"/>
      <c r="X107" s="119"/>
      <c r="Y107" s="117"/>
      <c r="Z107" s="121"/>
      <c r="AA107" s="117"/>
    </row>
  </sheetData>
  <mergeCells count="1"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M55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IG</vt:lpstr>
      <vt:lpstr>Hoja1</vt:lpstr>
      <vt:lpstr>Hoja2</vt:lpstr>
      <vt:lpstr>IG!Área_de_impresión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Maria Riascos Valencia</dc:creator>
  <cp:lastModifiedBy>e28cnbpb</cp:lastModifiedBy>
  <cp:lastPrinted>2014-12-13T23:12:14Z</cp:lastPrinted>
  <dcterms:created xsi:type="dcterms:W3CDTF">2014-03-12T21:57:45Z</dcterms:created>
  <dcterms:modified xsi:type="dcterms:W3CDTF">2016-02-02T00:45:02Z</dcterms:modified>
</cp:coreProperties>
</file>