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18855" windowHeight="8445"/>
  </bookViews>
  <sheets>
    <sheet name="Comparativo" sheetId="1" r:id="rId1"/>
  </sheets>
  <calcPr calcId="125725"/>
</workbook>
</file>

<file path=xl/calcChain.xml><?xml version="1.0" encoding="utf-8"?>
<calcChain xmlns="http://schemas.openxmlformats.org/spreadsheetml/2006/main">
  <c r="E11" i="1"/>
  <c r="B6"/>
  <c r="C15" s="1"/>
  <c r="D30"/>
  <c r="B30"/>
  <c r="E56"/>
  <c r="E57"/>
  <c r="E58"/>
  <c r="E59"/>
  <c r="E60"/>
  <c r="E55"/>
  <c r="E12" l="1"/>
  <c r="D6"/>
  <c r="E15" s="1"/>
  <c r="C32"/>
  <c r="C38"/>
  <c r="C25"/>
  <c r="E10"/>
  <c r="E9"/>
  <c r="C9"/>
  <c r="C29"/>
  <c r="C20"/>
  <c r="C10"/>
  <c r="C21"/>
  <c r="C30"/>
  <c r="D26"/>
  <c r="B26"/>
  <c r="C26" s="1"/>
  <c r="D22"/>
  <c r="B22"/>
  <c r="D13"/>
  <c r="B13"/>
  <c r="B17" s="1"/>
  <c r="E38" l="1"/>
  <c r="E30"/>
  <c r="E20"/>
  <c r="E26"/>
  <c r="E21"/>
  <c r="E29"/>
  <c r="F6"/>
  <c r="E25"/>
  <c r="E32"/>
  <c r="C17"/>
  <c r="B34"/>
  <c r="B36" s="1"/>
  <c r="C22"/>
  <c r="E22"/>
  <c r="D34"/>
  <c r="E13"/>
  <c r="D17"/>
  <c r="E17" l="1"/>
  <c r="D36"/>
  <c r="C34"/>
  <c r="E34"/>
  <c r="C36" l="1"/>
  <c r="B40"/>
  <c r="D40"/>
  <c r="E40" s="1"/>
  <c r="E36"/>
  <c r="F36"/>
  <c r="C40" l="1"/>
  <c r="F40"/>
</calcChain>
</file>

<file path=xl/sharedStrings.xml><?xml version="1.0" encoding="utf-8"?>
<sst xmlns="http://schemas.openxmlformats.org/spreadsheetml/2006/main" count="57" uniqueCount="46">
  <si>
    <t>Aptos Barranquilla</t>
  </si>
  <si>
    <t>PROYECTADO</t>
  </si>
  <si>
    <t>%</t>
  </si>
  <si>
    <t>TOTAL VENTAS NETA</t>
  </si>
  <si>
    <t xml:space="preserve"> </t>
  </si>
  <si>
    <t xml:space="preserve">  HABITACIONES</t>
  </si>
  <si>
    <t xml:space="preserve">   Ventas Habitaciones</t>
  </si>
  <si>
    <t xml:space="preserve">   Service Charge, Seguro Hotelero, Otros</t>
  </si>
  <si>
    <t xml:space="preserve">   Nomina y Gastos Relacionados</t>
  </si>
  <si>
    <t xml:space="preserve">   Otros Gastos</t>
  </si>
  <si>
    <t>UTILIDAD DEPARTAMENTAL</t>
  </si>
  <si>
    <t>OTROS INGRESOS</t>
  </si>
  <si>
    <t>UTILIDAD DEPARTAMENTOS OPERADOS</t>
  </si>
  <si>
    <t>ADMINISTRACION Y GENERALES</t>
  </si>
  <si>
    <t>TOTAL ADMINISTRACION Y GENERALES</t>
  </si>
  <si>
    <t>VENTAS Y RELACIONES PUBLICAS</t>
  </si>
  <si>
    <t xml:space="preserve">  Otros Gastos</t>
  </si>
  <si>
    <t>TOTAL VENTAS Y RELACIONES PUBLICAS</t>
  </si>
  <si>
    <t>MANTENIMIENTO</t>
  </si>
  <si>
    <t xml:space="preserve">  Agua Luz Fuerza</t>
  </si>
  <si>
    <t>TOTAL MANTENIMIENTO</t>
  </si>
  <si>
    <t>REGALIAS</t>
  </si>
  <si>
    <t>TOTAL OTROS GASTOS</t>
  </si>
  <si>
    <t>UTILIDAD OPERATIVA</t>
  </si>
  <si>
    <t>REMANENTE HOTEL</t>
  </si>
  <si>
    <t>Renta Propietario</t>
  </si>
  <si>
    <t>ESTADISTICAS</t>
  </si>
  <si>
    <t>Porcentaje Ocupacion</t>
  </si>
  <si>
    <t>Porcentaje Doble Ocupacion</t>
  </si>
  <si>
    <t>Promedio Vta Habitacion con SC y SH</t>
  </si>
  <si>
    <t>Promedio Vta Habitacion sin SC ni SH</t>
  </si>
  <si>
    <t>Total Nomina</t>
  </si>
  <si>
    <t>Porcentaje Nomina Contra VentA</t>
  </si>
  <si>
    <t>Numero de Empleados</t>
  </si>
  <si>
    <t>Habitaciones Disponibles</t>
  </si>
  <si>
    <t>Habitaciones Vendidas</t>
  </si>
  <si>
    <t>Numero de Huespedes</t>
  </si>
  <si>
    <t>Renta propietario / mes apartamento 35.5 m2</t>
  </si>
  <si>
    <t>Renta propietario / mes apartamento 56.1 m2</t>
  </si>
  <si>
    <t>Renta propietario / mes apartamento 74 m2</t>
  </si>
  <si>
    <t>Renta propietario / mes apartamento 86.4 m2</t>
  </si>
  <si>
    <t>Renta propietario / mes apartamento 90.8 m2</t>
  </si>
  <si>
    <t>Renta propietario / mes apartamento 94 m2</t>
  </si>
  <si>
    <t>Proyeccion</t>
  </si>
  <si>
    <t>RESULTADOS</t>
  </si>
  <si>
    <t>Diciembre</t>
  </si>
</sst>
</file>

<file path=xl/styles.xml><?xml version="1.0" encoding="utf-8"?>
<styleSheet xmlns="http://schemas.openxmlformats.org/spreadsheetml/2006/main">
  <numFmts count="1">
    <numFmt numFmtId="164" formatCode="0.0%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i/>
      <sz val="10"/>
      <color rgb="FF0070C0"/>
      <name val="Arial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61">
    <xf numFmtId="0" fontId="0" fillId="0" borderId="0" xfId="0"/>
    <xf numFmtId="3" fontId="2" fillId="0" borderId="0" xfId="2" applyNumberFormat="1"/>
    <xf numFmtId="0" fontId="2" fillId="0" borderId="0" xfId="2"/>
    <xf numFmtId="0" fontId="3" fillId="2" borderId="8" xfId="2" applyFont="1" applyFill="1" applyBorder="1" applyAlignment="1">
      <alignment horizontal="center"/>
    </xf>
    <xf numFmtId="0" fontId="3" fillId="2" borderId="2" xfId="2" applyFont="1" applyFill="1" applyBorder="1" applyAlignment="1">
      <alignment horizontal="center"/>
    </xf>
    <xf numFmtId="0" fontId="3" fillId="2" borderId="3" xfId="2" applyFont="1" applyFill="1" applyBorder="1" applyAlignment="1">
      <alignment horizontal="center"/>
    </xf>
    <xf numFmtId="0" fontId="3" fillId="2" borderId="10" xfId="2" applyFont="1" applyFill="1" applyBorder="1" applyAlignment="1">
      <alignment horizontal="center"/>
    </xf>
    <xf numFmtId="0" fontId="3" fillId="0" borderId="5" xfId="2" applyFont="1" applyBorder="1"/>
    <xf numFmtId="3" fontId="3" fillId="0" borderId="5" xfId="2" applyNumberFormat="1" applyFont="1" applyBorder="1"/>
    <xf numFmtId="9" fontId="3" fillId="0" borderId="7" xfId="2" applyNumberFormat="1" applyFont="1" applyBorder="1"/>
    <xf numFmtId="0" fontId="3" fillId="0" borderId="4" xfId="0" applyFont="1" applyBorder="1"/>
    <xf numFmtId="3" fontId="0" fillId="0" borderId="5" xfId="0" applyNumberFormat="1" applyBorder="1"/>
    <xf numFmtId="0" fontId="0" fillId="0" borderId="7" xfId="0" applyBorder="1"/>
    <xf numFmtId="0" fontId="3" fillId="0" borderId="7" xfId="2" applyFont="1" applyBorder="1"/>
    <xf numFmtId="0" fontId="2" fillId="0" borderId="5" xfId="2" applyBorder="1"/>
    <xf numFmtId="3" fontId="2" fillId="0" borderId="5" xfId="2" applyNumberFormat="1" applyBorder="1"/>
    <xf numFmtId="0" fontId="2" fillId="0" borderId="7" xfId="2" applyBorder="1"/>
    <xf numFmtId="164" fontId="0" fillId="0" borderId="7" xfId="0" applyNumberFormat="1" applyBorder="1"/>
    <xf numFmtId="164" fontId="2" fillId="0" borderId="7" xfId="2" applyNumberFormat="1" applyBorder="1"/>
    <xf numFmtId="3" fontId="2" fillId="0" borderId="5" xfId="2" applyNumberFormat="1" applyFont="1" applyBorder="1"/>
    <xf numFmtId="164" fontId="3" fillId="0" borderId="7" xfId="0" applyNumberFormat="1" applyFont="1" applyBorder="1"/>
    <xf numFmtId="164" fontId="3" fillId="0" borderId="7" xfId="2" applyNumberFormat="1" applyFont="1" applyBorder="1"/>
    <xf numFmtId="0" fontId="0" fillId="0" borderId="5" xfId="0" applyBorder="1"/>
    <xf numFmtId="9" fontId="2" fillId="0" borderId="5" xfId="2" applyNumberFormat="1" applyBorder="1"/>
    <xf numFmtId="9" fontId="0" fillId="0" borderId="5" xfId="0" applyNumberFormat="1" applyBorder="1"/>
    <xf numFmtId="164" fontId="2" fillId="0" borderId="7" xfId="2" applyNumberFormat="1" applyFont="1" applyBorder="1"/>
    <xf numFmtId="164" fontId="2" fillId="0" borderId="7" xfId="0" applyNumberFormat="1" applyFont="1" applyBorder="1"/>
    <xf numFmtId="10" fontId="2" fillId="0" borderId="5" xfId="2" applyNumberFormat="1" applyBorder="1"/>
    <xf numFmtId="164" fontId="2" fillId="0" borderId="5" xfId="2" applyNumberFormat="1" applyBorder="1"/>
    <xf numFmtId="0" fontId="2" fillId="0" borderId="9" xfId="2" applyBorder="1"/>
    <xf numFmtId="0" fontId="2" fillId="0" borderId="8" xfId="2" applyBorder="1"/>
    <xf numFmtId="0" fontId="2" fillId="0" borderId="2" xfId="2" applyBorder="1"/>
    <xf numFmtId="164" fontId="4" fillId="0" borderId="11" xfId="1" applyNumberFormat="1" applyFont="1" applyBorder="1"/>
    <xf numFmtId="0" fontId="2" fillId="0" borderId="6" xfId="2" applyBorder="1"/>
    <xf numFmtId="164" fontId="4" fillId="0" borderId="0" xfId="1" applyNumberFormat="1" applyFont="1" applyBorder="1"/>
    <xf numFmtId="0" fontId="2" fillId="0" borderId="10" xfId="2" applyBorder="1"/>
    <xf numFmtId="164" fontId="4" fillId="0" borderId="12" xfId="1" applyNumberFormat="1" applyFont="1" applyBorder="1"/>
    <xf numFmtId="0" fontId="2" fillId="0" borderId="0" xfId="2" applyAlignment="1">
      <alignment horizontal="center"/>
    </xf>
    <xf numFmtId="10" fontId="0" fillId="0" borderId="0" xfId="0" applyNumberFormat="1"/>
    <xf numFmtId="3" fontId="5" fillId="0" borderId="5" xfId="0" applyNumberFormat="1" applyFont="1" applyBorder="1"/>
    <xf numFmtId="164" fontId="5" fillId="0" borderId="7" xfId="0" applyNumberFormat="1" applyFont="1" applyBorder="1"/>
    <xf numFmtId="10" fontId="5" fillId="0" borderId="0" xfId="0" applyNumberFormat="1" applyFont="1"/>
    <xf numFmtId="3" fontId="3" fillId="0" borderId="1" xfId="2" applyNumberFormat="1" applyFont="1" applyBorder="1"/>
    <xf numFmtId="3" fontId="0" fillId="0" borderId="13" xfId="0" applyNumberFormat="1" applyBorder="1"/>
    <xf numFmtId="0" fontId="2" fillId="0" borderId="7" xfId="2" applyBorder="1" applyAlignment="1">
      <alignment horizontal="center"/>
    </xf>
    <xf numFmtId="3" fontId="3" fillId="0" borderId="9" xfId="2" applyNumberFormat="1" applyFont="1" applyBorder="1"/>
    <xf numFmtId="10" fontId="0" fillId="0" borderId="3" xfId="0" applyNumberFormat="1" applyBorder="1"/>
    <xf numFmtId="10" fontId="0" fillId="0" borderId="7" xfId="0" applyNumberFormat="1" applyBorder="1"/>
    <xf numFmtId="10" fontId="0" fillId="0" borderId="8" xfId="0" applyNumberFormat="1" applyBorder="1"/>
    <xf numFmtId="3" fontId="0" fillId="0" borderId="0" xfId="0" applyNumberFormat="1"/>
    <xf numFmtId="0" fontId="3" fillId="2" borderId="1" xfId="2" applyFont="1" applyFill="1" applyBorder="1" applyAlignment="1">
      <alignment horizontal="center" vertical="center"/>
    </xf>
    <xf numFmtId="0" fontId="3" fillId="2" borderId="5" xfId="2" applyFont="1" applyFill="1" applyBorder="1" applyAlignment="1">
      <alignment horizontal="center" vertical="center"/>
    </xf>
    <xf numFmtId="0" fontId="3" fillId="2" borderId="9" xfId="2" applyFont="1" applyFill="1" applyBorder="1" applyAlignment="1">
      <alignment horizontal="center" vertical="center"/>
    </xf>
    <xf numFmtId="0" fontId="3" fillId="2" borderId="2" xfId="2" applyFont="1" applyFill="1" applyBorder="1" applyAlignment="1">
      <alignment horizontal="center" vertical="center"/>
    </xf>
    <xf numFmtId="0" fontId="3" fillId="2" borderId="3" xfId="2" applyFont="1" applyFill="1" applyBorder="1" applyAlignment="1">
      <alignment horizontal="center" vertical="center"/>
    </xf>
    <xf numFmtId="0" fontId="3" fillId="2" borderId="6" xfId="2" applyFont="1" applyFill="1" applyBorder="1" applyAlignment="1">
      <alignment horizontal="center" vertical="center"/>
    </xf>
    <xf numFmtId="0" fontId="3" fillId="2" borderId="7" xfId="2" applyFont="1" applyFill="1" applyBorder="1" applyAlignment="1">
      <alignment horizontal="center" vertical="center"/>
    </xf>
    <xf numFmtId="0" fontId="3" fillId="2" borderId="2" xfId="2" applyFont="1" applyFill="1" applyBorder="1" applyAlignment="1">
      <alignment horizontal="center" vertical="center" wrapText="1"/>
    </xf>
    <xf numFmtId="0" fontId="3" fillId="2" borderId="3" xfId="2" applyFont="1" applyFill="1" applyBorder="1" applyAlignment="1">
      <alignment horizontal="center" vertical="center" wrapText="1"/>
    </xf>
    <xf numFmtId="0" fontId="3" fillId="2" borderId="10" xfId="2" applyFont="1" applyFill="1" applyBorder="1" applyAlignment="1">
      <alignment horizontal="center" vertical="center" wrapText="1"/>
    </xf>
    <xf numFmtId="0" fontId="3" fillId="2" borderId="8" xfId="2" applyFont="1" applyFill="1" applyBorder="1" applyAlignment="1">
      <alignment horizontal="center" vertical="center" wrapText="1"/>
    </xf>
  </cellXfs>
  <cellStyles count="3">
    <cellStyle name="Normal" xfId="0" builtinId="0"/>
    <cellStyle name="Normal 14 4" xfId="2"/>
    <cellStyle name="Porcentual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61"/>
  <sheetViews>
    <sheetView tabSelected="1" workbookViewId="0">
      <selection activeCell="D61" sqref="D61"/>
    </sheetView>
  </sheetViews>
  <sheetFormatPr baseColWidth="10" defaultRowHeight="15"/>
  <cols>
    <col min="1" max="1" width="48.5703125" bestFit="1" customWidth="1"/>
    <col min="2" max="2" width="13.5703125" bestFit="1" customWidth="1"/>
    <col min="3" max="3" width="7.7109375" bestFit="1" customWidth="1"/>
    <col min="4" max="4" width="13.28515625" bestFit="1" customWidth="1"/>
    <col min="5" max="5" width="7.85546875" bestFit="1" customWidth="1"/>
  </cols>
  <sheetData>
    <row r="1" spans="1:6" ht="15.75" thickBot="1">
      <c r="A1" s="1"/>
      <c r="D1" s="2"/>
      <c r="E1" s="2"/>
    </row>
    <row r="2" spans="1:6" ht="25.5" customHeight="1">
      <c r="A2" s="50" t="s">
        <v>0</v>
      </c>
      <c r="B2" s="53" t="s">
        <v>1</v>
      </c>
      <c r="C2" s="54"/>
      <c r="D2" s="57" t="s">
        <v>44</v>
      </c>
      <c r="E2" s="58"/>
    </row>
    <row r="3" spans="1:6" ht="15.75" thickBot="1">
      <c r="A3" s="51"/>
      <c r="B3" s="55"/>
      <c r="C3" s="56"/>
      <c r="D3" s="59"/>
      <c r="E3" s="60"/>
    </row>
    <row r="4" spans="1:6">
      <c r="A4" s="51"/>
      <c r="B4" s="4" t="s">
        <v>45</v>
      </c>
      <c r="C4" s="5" t="s">
        <v>2</v>
      </c>
      <c r="D4" s="4" t="s">
        <v>45</v>
      </c>
      <c r="E4" s="5" t="s">
        <v>2</v>
      </c>
    </row>
    <row r="5" spans="1:6" ht="15.75" thickBot="1">
      <c r="A5" s="52"/>
      <c r="B5" s="6">
        <v>2016</v>
      </c>
      <c r="C5" s="3"/>
      <c r="D5" s="6">
        <v>2016</v>
      </c>
      <c r="E5" s="3"/>
    </row>
    <row r="6" spans="1:6">
      <c r="A6" s="7" t="s">
        <v>3</v>
      </c>
      <c r="B6" s="42">
        <f>+B9+B10+B15</f>
        <v>128530461</v>
      </c>
      <c r="C6" s="9">
        <v>1</v>
      </c>
      <c r="D6" s="42">
        <f>+D9+D10+D15</f>
        <v>117652062</v>
      </c>
      <c r="E6" s="10">
        <v>100</v>
      </c>
      <c r="F6" s="41">
        <f>(+D6-B6)/B6</f>
        <v>-8.4636738368191175E-2</v>
      </c>
    </row>
    <row r="7" spans="1:6">
      <c r="A7" s="7"/>
      <c r="B7" s="8"/>
      <c r="C7" s="9"/>
      <c r="D7" s="11"/>
      <c r="E7" s="12" t="s">
        <v>4</v>
      </c>
    </row>
    <row r="8" spans="1:6">
      <c r="A8" s="14" t="s">
        <v>5</v>
      </c>
      <c r="B8" s="15"/>
      <c r="C8" s="16" t="s">
        <v>4</v>
      </c>
      <c r="D8" s="11"/>
      <c r="E8" s="17"/>
    </row>
    <row r="9" spans="1:6">
      <c r="A9" s="14" t="s">
        <v>6</v>
      </c>
      <c r="B9" s="43">
        <v>122663929</v>
      </c>
      <c r="C9" s="18">
        <f>+B9/B6</f>
        <v>0.95435687420431803</v>
      </c>
      <c r="D9" s="43">
        <v>115580876</v>
      </c>
      <c r="E9" s="17">
        <f>+D9/(D9+D10)</f>
        <v>0.98240893600147272</v>
      </c>
    </row>
    <row r="10" spans="1:6">
      <c r="A10" s="14" t="s">
        <v>7</v>
      </c>
      <c r="B10" s="43">
        <v>5500000</v>
      </c>
      <c r="C10" s="18">
        <f>+B10/B6</f>
        <v>4.2791412690879556E-2</v>
      </c>
      <c r="D10" s="43">
        <v>2069597</v>
      </c>
      <c r="E10" s="17">
        <f>+D10/(D9+D10)</f>
        <v>1.759106399852723E-2</v>
      </c>
    </row>
    <row r="11" spans="1:6">
      <c r="A11" s="14" t="s">
        <v>8</v>
      </c>
      <c r="B11" s="43">
        <v>5250000</v>
      </c>
      <c r="C11" s="18">
        <v>4.7E-2</v>
      </c>
      <c r="D11" s="43">
        <v>4713183</v>
      </c>
      <c r="E11" s="17">
        <f>+D11/(D9+D10)</f>
        <v>4.0060892912857221E-2</v>
      </c>
    </row>
    <row r="12" spans="1:6">
      <c r="A12" s="14" t="s">
        <v>9</v>
      </c>
      <c r="B12" s="43">
        <v>10500000</v>
      </c>
      <c r="C12" s="18">
        <v>8.8999999999999996E-2</v>
      </c>
      <c r="D12" s="43">
        <v>9492078</v>
      </c>
      <c r="E12" s="17">
        <f>+D12/(D9+D10)</f>
        <v>8.0680321616726516E-2</v>
      </c>
    </row>
    <row r="13" spans="1:6">
      <c r="A13" s="7" t="s">
        <v>10</v>
      </c>
      <c r="B13" s="8">
        <f>+B9+B10-B11-B12</f>
        <v>112413929</v>
      </c>
      <c r="C13" s="21">
        <v>0.86399999999999999</v>
      </c>
      <c r="D13" s="8">
        <f>+D9+D10-D11-D12</f>
        <v>103445212</v>
      </c>
      <c r="E13" s="40">
        <f>+D13/(D9+D10)</f>
        <v>0.87925878547041625</v>
      </c>
    </row>
    <row r="14" spans="1:6">
      <c r="A14" s="7"/>
      <c r="B14" s="8"/>
      <c r="C14" s="21"/>
      <c r="D14" s="7"/>
      <c r="E14" s="13"/>
    </row>
    <row r="15" spans="1:6">
      <c r="A15" s="14" t="s">
        <v>11</v>
      </c>
      <c r="B15" s="43">
        <v>366532</v>
      </c>
      <c r="C15" s="17">
        <f>+B15/B6</f>
        <v>2.8517131048024485E-3</v>
      </c>
      <c r="D15" s="43">
        <v>1589</v>
      </c>
      <c r="E15" s="17">
        <f>+D15/D6</f>
        <v>1.3505925633500584E-5</v>
      </c>
    </row>
    <row r="16" spans="1:6">
      <c r="A16" s="14"/>
      <c r="B16" s="14"/>
      <c r="C16" s="16"/>
      <c r="D16" s="22"/>
      <c r="E16" s="12"/>
    </row>
    <row r="17" spans="1:5">
      <c r="A17" s="7" t="s">
        <v>12</v>
      </c>
      <c r="B17" s="8">
        <f>+B13+B15</f>
        <v>112780461</v>
      </c>
      <c r="C17" s="21">
        <f>+B17/B6</f>
        <v>0.87746095456702677</v>
      </c>
      <c r="D17" s="8">
        <f>+D13+D15</f>
        <v>103446801</v>
      </c>
      <c r="E17" s="21">
        <f>+D17/D6</f>
        <v>0.87926041619228057</v>
      </c>
    </row>
    <row r="18" spans="1:5">
      <c r="A18" s="14"/>
      <c r="B18" s="23"/>
      <c r="C18" s="16"/>
      <c r="D18" s="24"/>
      <c r="E18" s="12"/>
    </row>
    <row r="19" spans="1:5">
      <c r="A19" s="14" t="s">
        <v>13</v>
      </c>
      <c r="B19" s="15"/>
      <c r="C19" s="16"/>
      <c r="D19" s="11"/>
      <c r="E19" s="12"/>
    </row>
    <row r="20" spans="1:5">
      <c r="A20" s="14" t="s">
        <v>8</v>
      </c>
      <c r="B20" s="43">
        <v>5416000</v>
      </c>
      <c r="C20" s="25">
        <f>+B20/$B$6</f>
        <v>4.2137871115237036E-2</v>
      </c>
      <c r="D20" s="43">
        <v>5446339</v>
      </c>
      <c r="E20" s="26">
        <f>+D20/$D$6</f>
        <v>4.6291912843822489E-2</v>
      </c>
    </row>
    <row r="21" spans="1:5">
      <c r="A21" s="14" t="s">
        <v>9</v>
      </c>
      <c r="B21" s="43">
        <v>15500995</v>
      </c>
      <c r="C21" s="25">
        <f t="shared" ref="C21:C22" si="0">+B21/$B$6</f>
        <v>0.12060172257532011</v>
      </c>
      <c r="D21" s="43">
        <v>19151033</v>
      </c>
      <c r="E21" s="26">
        <f>+D21/$D$6</f>
        <v>0.16277685808855608</v>
      </c>
    </row>
    <row r="22" spans="1:5">
      <c r="A22" s="7" t="s">
        <v>14</v>
      </c>
      <c r="B22" s="8">
        <f>+B20+B21</f>
        <v>20916995</v>
      </c>
      <c r="C22" s="21">
        <f t="shared" si="0"/>
        <v>0.16273959369055713</v>
      </c>
      <c r="D22" s="8">
        <f>+D20+D21</f>
        <v>24597372</v>
      </c>
      <c r="E22" s="20">
        <f>+D22/$D$6</f>
        <v>0.20906877093237855</v>
      </c>
    </row>
    <row r="23" spans="1:5">
      <c r="A23" s="14" t="s">
        <v>4</v>
      </c>
      <c r="B23" s="14"/>
      <c r="C23" s="16"/>
      <c r="D23" s="22"/>
      <c r="E23" s="12"/>
    </row>
    <row r="24" spans="1:5">
      <c r="A24" s="14" t="s">
        <v>15</v>
      </c>
      <c r="B24" s="14"/>
      <c r="C24" s="16"/>
      <c r="D24" s="22"/>
      <c r="E24" s="12"/>
    </row>
    <row r="25" spans="1:5">
      <c r="A25" s="14" t="s">
        <v>16</v>
      </c>
      <c r="B25" s="43">
        <v>7646059</v>
      </c>
      <c r="C25" s="25">
        <f t="shared" ref="C25" si="1">+B25/$B$6</f>
        <v>5.948830293232979E-2</v>
      </c>
      <c r="D25" s="43">
        <v>7059029</v>
      </c>
      <c r="E25" s="26">
        <f>+D25/$D$6</f>
        <v>5.9999194914237886E-2</v>
      </c>
    </row>
    <row r="26" spans="1:5">
      <c r="A26" s="7" t="s">
        <v>17</v>
      </c>
      <c r="B26" s="8">
        <f>+B25</f>
        <v>7646059</v>
      </c>
      <c r="C26" s="21">
        <f t="shared" ref="C26" si="2">+B26/$B$6</f>
        <v>5.948830293232979E-2</v>
      </c>
      <c r="D26" s="39">
        <f>+D25</f>
        <v>7059029</v>
      </c>
      <c r="E26" s="20">
        <f>+D26/$D$6</f>
        <v>5.9999194914237886E-2</v>
      </c>
    </row>
    <row r="27" spans="1:5">
      <c r="A27" s="14"/>
      <c r="B27" s="15"/>
      <c r="C27" s="16"/>
      <c r="D27" s="11"/>
      <c r="E27" s="12"/>
    </row>
    <row r="28" spans="1:5">
      <c r="A28" s="14" t="s">
        <v>18</v>
      </c>
      <c r="B28" s="15"/>
      <c r="C28" s="16"/>
      <c r="D28" s="11"/>
      <c r="E28" s="12"/>
    </row>
    <row r="29" spans="1:5">
      <c r="A29" s="14" t="s">
        <v>19</v>
      </c>
      <c r="B29" s="15">
        <v>15000000</v>
      </c>
      <c r="C29" s="25">
        <f t="shared" ref="C29:C32" si="3">+B29/$B$6</f>
        <v>0.11670385279330789</v>
      </c>
      <c r="D29" s="11">
        <v>17458995</v>
      </c>
      <c r="E29" s="26">
        <f>+D29/$D$6</f>
        <v>0.1483951466995963</v>
      </c>
    </row>
    <row r="30" spans="1:5">
      <c r="A30" s="7" t="s">
        <v>20</v>
      </c>
      <c r="B30" s="8">
        <f>+B29</f>
        <v>15000000</v>
      </c>
      <c r="C30" s="21">
        <f t="shared" si="3"/>
        <v>0.11670385279330789</v>
      </c>
      <c r="D30" s="8">
        <f>+D29</f>
        <v>17458995</v>
      </c>
      <c r="E30" s="20">
        <f>+$D$29/D6</f>
        <v>0.1483951466995963</v>
      </c>
    </row>
    <row r="31" spans="1:5">
      <c r="A31" s="14"/>
      <c r="B31" s="15"/>
      <c r="C31" s="16"/>
      <c r="D31" s="14"/>
      <c r="E31" s="16"/>
    </row>
    <row r="32" spans="1:5">
      <c r="A32" s="7" t="s">
        <v>21</v>
      </c>
      <c r="B32" s="19">
        <v>4819892</v>
      </c>
      <c r="C32" s="25">
        <f t="shared" si="3"/>
        <v>3.7499997763176154E-2</v>
      </c>
      <c r="D32" s="19">
        <v>4411952</v>
      </c>
      <c r="E32" s="26">
        <f>+D32/$D$6</f>
        <v>3.7499997237617474E-2</v>
      </c>
    </row>
    <row r="33" spans="1:6">
      <c r="A33" s="14"/>
      <c r="B33" s="14"/>
      <c r="C33" s="16" t="s">
        <v>4</v>
      </c>
      <c r="D33" s="14"/>
      <c r="E33" s="16" t="s">
        <v>4</v>
      </c>
    </row>
    <row r="34" spans="1:6">
      <c r="A34" s="7" t="s">
        <v>22</v>
      </c>
      <c r="B34" s="8">
        <f>+B32+B30+B26+B22</f>
        <v>48382946</v>
      </c>
      <c r="C34" s="21">
        <f>+B34/B6</f>
        <v>0.37643174717937095</v>
      </c>
      <c r="D34" s="8">
        <f>+D32+D30+D26+D22</f>
        <v>53527348</v>
      </c>
      <c r="E34" s="21">
        <f>+D34/D6</f>
        <v>0.4549631097838302</v>
      </c>
    </row>
    <row r="35" spans="1:6">
      <c r="A35" s="14"/>
      <c r="B35" s="14"/>
      <c r="C35" s="16"/>
      <c r="D35" s="14"/>
      <c r="E35" s="16"/>
    </row>
    <row r="36" spans="1:6">
      <c r="A36" s="7" t="s">
        <v>23</v>
      </c>
      <c r="B36" s="8">
        <f>+B17-B34</f>
        <v>64397515</v>
      </c>
      <c r="C36" s="21">
        <f>+B36/B6</f>
        <v>0.50102920738765577</v>
      </c>
      <c r="D36" s="8">
        <f>+D17-D34</f>
        <v>49919453</v>
      </c>
      <c r="E36" s="21">
        <f>+D36/D6</f>
        <v>0.42429730640845037</v>
      </c>
      <c r="F36" s="41">
        <f>(+D36-B36)/B36</f>
        <v>-0.22482330257619412</v>
      </c>
    </row>
    <row r="37" spans="1:6">
      <c r="A37" s="14"/>
      <c r="B37" s="14"/>
      <c r="C37" s="16" t="s">
        <v>4</v>
      </c>
      <c r="D37" s="14"/>
      <c r="E37" s="16" t="s">
        <v>4</v>
      </c>
    </row>
    <row r="38" spans="1:6">
      <c r="A38" s="7" t="s">
        <v>24</v>
      </c>
      <c r="B38" s="19">
        <v>16099379</v>
      </c>
      <c r="C38" s="25">
        <f>+B38/B6</f>
        <v>0.12525730379197816</v>
      </c>
      <c r="D38" s="19">
        <v>12479863</v>
      </c>
      <c r="E38" s="25">
        <f>+D38/D6</f>
        <v>0.10607432447720296</v>
      </c>
    </row>
    <row r="39" spans="1:6">
      <c r="A39" s="14"/>
      <c r="B39" s="14"/>
      <c r="C39" s="16" t="s">
        <v>4</v>
      </c>
      <c r="D39" s="14"/>
      <c r="E39" s="16"/>
    </row>
    <row r="40" spans="1:6">
      <c r="A40" s="7" t="s">
        <v>25</v>
      </c>
      <c r="B40" s="8">
        <f>+B36-B38</f>
        <v>48298136</v>
      </c>
      <c r="C40" s="21">
        <f>+B40/B6</f>
        <v>0.37577190359567758</v>
      </c>
      <c r="D40" s="8">
        <f>+D36-D38</f>
        <v>37439590</v>
      </c>
      <c r="E40" s="21">
        <f>+D40/D6</f>
        <v>0.31822298193124743</v>
      </c>
      <c r="F40" s="41">
        <f>(+D40-B40)/B40</f>
        <v>-0.22482329338755433</v>
      </c>
    </row>
    <row r="41" spans="1:6">
      <c r="A41" s="14"/>
      <c r="B41" s="14"/>
      <c r="C41" s="16"/>
      <c r="D41" s="14"/>
      <c r="E41" s="16"/>
    </row>
    <row r="42" spans="1:6">
      <c r="A42" s="7" t="s">
        <v>26</v>
      </c>
      <c r="B42" s="14"/>
      <c r="C42" s="16"/>
      <c r="D42" s="14"/>
      <c r="E42" s="16"/>
    </row>
    <row r="43" spans="1:6">
      <c r="A43" s="14" t="s">
        <v>27</v>
      </c>
      <c r="B43" s="27">
        <v>0.76690000000000003</v>
      </c>
      <c r="C43" s="16"/>
      <c r="D43" s="27">
        <v>0.58789999999999998</v>
      </c>
      <c r="E43" s="16"/>
    </row>
    <row r="44" spans="1:6">
      <c r="A44" s="14" t="s">
        <v>28</v>
      </c>
      <c r="B44" s="27">
        <v>0.26</v>
      </c>
      <c r="C44" s="16"/>
      <c r="D44" s="27">
        <v>0.41</v>
      </c>
      <c r="E44" s="16"/>
    </row>
    <row r="45" spans="1:6">
      <c r="A45" s="14" t="s">
        <v>29</v>
      </c>
      <c r="B45" s="15">
        <v>134768</v>
      </c>
      <c r="C45" s="16"/>
      <c r="D45" s="11">
        <v>152992</v>
      </c>
      <c r="E45" s="16"/>
    </row>
    <row r="46" spans="1:6">
      <c r="A46" s="14" t="s">
        <v>30</v>
      </c>
      <c r="B46" s="15">
        <v>128984</v>
      </c>
      <c r="C46" s="16"/>
      <c r="D46" s="11">
        <v>150300</v>
      </c>
      <c r="E46" s="16"/>
    </row>
    <row r="47" spans="1:6">
      <c r="A47" s="14" t="s">
        <v>31</v>
      </c>
      <c r="B47" s="8">
        <v>11607677</v>
      </c>
      <c r="C47" s="13"/>
      <c r="D47" s="8">
        <v>11011762</v>
      </c>
      <c r="E47" s="16"/>
    </row>
    <row r="48" spans="1:6">
      <c r="A48" s="14" t="s">
        <v>32</v>
      </c>
      <c r="B48" s="28">
        <v>0.09</v>
      </c>
      <c r="C48" s="16"/>
      <c r="D48" s="28">
        <v>0.09</v>
      </c>
      <c r="E48" s="16"/>
    </row>
    <row r="49" spans="1:6">
      <c r="A49" s="14" t="s">
        <v>33</v>
      </c>
      <c r="B49" s="14">
        <v>3</v>
      </c>
      <c r="C49" s="16"/>
      <c r="D49" s="22">
        <v>3</v>
      </c>
      <c r="E49" s="16"/>
    </row>
    <row r="50" spans="1:6">
      <c r="A50" s="14" t="s">
        <v>34</v>
      </c>
      <c r="B50" s="15">
        <v>1240</v>
      </c>
      <c r="C50" s="16"/>
      <c r="D50" s="11">
        <v>1308</v>
      </c>
      <c r="E50" s="16"/>
      <c r="F50" s="49"/>
    </row>
    <row r="51" spans="1:6">
      <c r="A51" s="14" t="s">
        <v>35</v>
      </c>
      <c r="B51" s="15">
        <v>951</v>
      </c>
      <c r="C51" s="16"/>
      <c r="D51" s="11">
        <v>769</v>
      </c>
      <c r="E51" s="16"/>
    </row>
    <row r="52" spans="1:6">
      <c r="A52" s="14" t="s">
        <v>36</v>
      </c>
      <c r="B52" s="15">
        <v>1200</v>
      </c>
      <c r="C52" s="16"/>
      <c r="D52" s="11">
        <v>1084</v>
      </c>
      <c r="E52" s="16"/>
    </row>
    <row r="53" spans="1:6" ht="15.75" thickBot="1">
      <c r="A53" s="29"/>
      <c r="B53" s="29"/>
      <c r="C53" s="30"/>
      <c r="D53" s="29"/>
      <c r="E53" s="30"/>
    </row>
    <row r="54" spans="1:6" ht="15.75" thickBot="1">
      <c r="A54" s="2"/>
      <c r="B54" s="44" t="s">
        <v>43</v>
      </c>
      <c r="C54" s="37"/>
      <c r="D54" s="16"/>
      <c r="E54" s="2"/>
    </row>
    <row r="55" spans="1:6">
      <c r="A55" s="31" t="s">
        <v>37</v>
      </c>
      <c r="B55" s="42">
        <v>820880</v>
      </c>
      <c r="C55" s="32"/>
      <c r="D55" s="42">
        <v>636327</v>
      </c>
      <c r="E55" s="46">
        <f>(+D55-B55)/B55</f>
        <v>-0.22482336029626743</v>
      </c>
      <c r="F55" s="38"/>
    </row>
    <row r="56" spans="1:6">
      <c r="A56" s="33" t="s">
        <v>38</v>
      </c>
      <c r="B56" s="8">
        <v>1298685</v>
      </c>
      <c r="C56" s="34"/>
      <c r="D56" s="8">
        <v>1006711</v>
      </c>
      <c r="E56" s="47">
        <f t="shared" ref="E56:E60" si="4">(+D56-B56)/B56</f>
        <v>-0.22482280152615916</v>
      </c>
    </row>
    <row r="57" spans="1:6">
      <c r="A57" s="33" t="s">
        <v>39</v>
      </c>
      <c r="B57" s="8">
        <v>1713061</v>
      </c>
      <c r="C57" s="34"/>
      <c r="D57" s="8">
        <v>1327925</v>
      </c>
      <c r="E57" s="47">
        <f t="shared" si="4"/>
        <v>-0.22482328416793096</v>
      </c>
    </row>
    <row r="58" spans="1:6">
      <c r="A58" s="33" t="s">
        <v>40</v>
      </c>
      <c r="B58" s="8">
        <v>2000114</v>
      </c>
      <c r="C58" s="34"/>
      <c r="D58" s="8">
        <v>1550442</v>
      </c>
      <c r="E58" s="47">
        <f t="shared" si="4"/>
        <v>-0.22482318507845053</v>
      </c>
    </row>
    <row r="59" spans="1:6">
      <c r="A59" s="33" t="s">
        <v>41</v>
      </c>
      <c r="B59" s="8">
        <v>2101972</v>
      </c>
      <c r="C59" s="34"/>
      <c r="D59" s="8">
        <v>1629399</v>
      </c>
      <c r="E59" s="47">
        <f t="shared" si="4"/>
        <v>-0.22482364179922473</v>
      </c>
    </row>
    <row r="60" spans="1:6" ht="15.75" thickBot="1">
      <c r="A60" s="35" t="s">
        <v>42</v>
      </c>
      <c r="B60" s="45">
        <v>2176050</v>
      </c>
      <c r="C60" s="36"/>
      <c r="D60" s="45">
        <v>1686823</v>
      </c>
      <c r="E60" s="48">
        <f t="shared" si="4"/>
        <v>-0.2248234185795363</v>
      </c>
    </row>
    <row r="61" spans="1:6">
      <c r="A61" s="2"/>
      <c r="D61" s="2"/>
      <c r="E61" s="2"/>
    </row>
  </sheetData>
  <mergeCells count="3">
    <mergeCell ref="A2:A5"/>
    <mergeCell ref="B2:C3"/>
    <mergeCell ref="D2:E3"/>
  </mergeCells>
  <pageMargins left="0.70866141732283472" right="0.70866141732283472" top="0.74803149606299213" bottom="0.74803149606299213" header="0.31496062992125984" footer="0.31496062992125984"/>
  <pageSetup scale="88" fitToHeight="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Comparativo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e28cnbpb</dc:creator>
  <cp:lastModifiedBy>e28cnbpb</cp:lastModifiedBy>
  <cp:lastPrinted>2015-02-18T19:29:59Z</cp:lastPrinted>
  <dcterms:created xsi:type="dcterms:W3CDTF">2011-08-12T02:09:47Z</dcterms:created>
  <dcterms:modified xsi:type="dcterms:W3CDTF">2017-01-03T20:29:25Z</dcterms:modified>
</cp:coreProperties>
</file>