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8855" windowHeight="844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D24" i="1"/>
  <c r="B24"/>
  <c r="D18"/>
  <c r="B18"/>
  <c r="D22" l="1"/>
  <c r="B19" l="1"/>
  <c r="D19"/>
  <c r="D6" s="1"/>
  <c r="D63" s="1"/>
  <c r="C9"/>
  <c r="B31"/>
  <c r="C31" s="1"/>
  <c r="E97"/>
  <c r="E96"/>
  <c r="E95"/>
  <c r="E94"/>
  <c r="B22"/>
  <c r="B40"/>
  <c r="B45"/>
  <c r="B51"/>
  <c r="C20"/>
  <c r="C21"/>
  <c r="C29"/>
  <c r="E89"/>
  <c r="E90"/>
  <c r="E88"/>
  <c r="E87"/>
  <c r="D40"/>
  <c r="D51"/>
  <c r="D45"/>
  <c r="E30"/>
  <c r="E29"/>
  <c r="D31"/>
  <c r="E31" s="1"/>
  <c r="E21"/>
  <c r="E20"/>
  <c r="E19"/>
  <c r="E12"/>
  <c r="E11"/>
  <c r="E10"/>
  <c r="E9"/>
  <c r="D13"/>
  <c r="E53" l="1"/>
  <c r="E63"/>
  <c r="E33"/>
  <c r="C10"/>
  <c r="C11"/>
  <c r="C12"/>
  <c r="B13"/>
  <c r="C13" s="1"/>
  <c r="B6"/>
  <c r="B63" s="1"/>
  <c r="C30"/>
  <c r="C22"/>
  <c r="C24"/>
  <c r="C18"/>
  <c r="C16"/>
  <c r="B57"/>
  <c r="B25"/>
  <c r="C25" s="1"/>
  <c r="C23"/>
  <c r="C17"/>
  <c r="E39"/>
  <c r="E50"/>
  <c r="E38"/>
  <c r="E51"/>
  <c r="E40"/>
  <c r="E49"/>
  <c r="E48"/>
  <c r="E23"/>
  <c r="E22"/>
  <c r="D25"/>
  <c r="E25" s="1"/>
  <c r="E45"/>
  <c r="E13"/>
  <c r="E44"/>
  <c r="E55"/>
  <c r="E43"/>
  <c r="D57"/>
  <c r="E24"/>
  <c r="C53" l="1"/>
  <c r="C63"/>
  <c r="C57"/>
  <c r="F6"/>
  <c r="C40"/>
  <c r="C51"/>
  <c r="C19"/>
  <c r="B35"/>
  <c r="B59" s="1"/>
  <c r="C38"/>
  <c r="C43"/>
  <c r="C48"/>
  <c r="C50"/>
  <c r="C33"/>
  <c r="C39"/>
  <c r="C44"/>
  <c r="C49"/>
  <c r="C55"/>
  <c r="C45"/>
  <c r="D35"/>
  <c r="D59" s="1"/>
  <c r="E57"/>
  <c r="E35" l="1"/>
  <c r="F59"/>
  <c r="C35"/>
  <c r="C59"/>
  <c r="C61" s="1"/>
  <c r="B61"/>
  <c r="D61" l="1"/>
  <c r="E59"/>
  <c r="E61" s="1"/>
  <c r="D67" l="1"/>
  <c r="E67" s="1"/>
  <c r="C65"/>
  <c r="B69"/>
  <c r="B67"/>
  <c r="C67" s="1"/>
  <c r="E65" l="1"/>
  <c r="D69"/>
  <c r="E69" s="1"/>
  <c r="C69"/>
  <c r="F69" l="1"/>
</calcChain>
</file>

<file path=xl/sharedStrings.xml><?xml version="1.0" encoding="utf-8"?>
<sst xmlns="http://schemas.openxmlformats.org/spreadsheetml/2006/main" count="96" uniqueCount="64">
  <si>
    <t>Hotel Estelar en Alto Prado</t>
  </si>
  <si>
    <t>PROYECTADO</t>
  </si>
  <si>
    <t>Resultados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</si>
  <si>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</si>
  <si>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</si>
  <si>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</si>
  <si>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</si>
  <si>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</si>
  <si>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</si>
  <si>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</si>
  <si>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</si>
  <si>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</si>
  <si>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ALIMENTOS Y BEBIDAS</t>
  </si>
  <si>
    <t xml:space="preserve">   Venta Comestible</t>
  </si>
  <si>
    <t xml:space="preserve">   Venta Bebida</t>
  </si>
  <si>
    <t xml:space="preserve">    Otros Ingresos</t>
  </si>
  <si>
    <t>TOTAL VENTAS</t>
  </si>
  <si>
    <t xml:space="preserve">   Costos Comida</t>
  </si>
  <si>
    <t xml:space="preserve">   Costos Bebidas</t>
  </si>
  <si>
    <t>TOTAL COSTOS</t>
  </si>
  <si>
    <t xml:space="preserve">   Costos y Gastos</t>
  </si>
  <si>
    <t>OTROS DEPARTAMENTOS OPERADOS</t>
  </si>
  <si>
    <t xml:space="preserve">  Ventas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</si>
  <si>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</si>
  <si>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</si>
  <si>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</si>
  <si>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</si>
  <si>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</si>
  <si>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Nomina y Gastos Relacionados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</si>
  <si>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</si>
  <si>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</si>
  <si>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</si>
  <si>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</si>
  <si>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</si>
  <si>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</si>
  <si>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</si>
  <si>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</si>
  <si>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UTILIDAD OPERACIONAL CON FARA</t>
  </si>
  <si>
    <t>FARA DESPUES DE OPERACION</t>
  </si>
  <si>
    <t>REMANENTE</t>
  </si>
  <si>
    <t>Renta Propietario sin descontar FARA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</si>
  <si>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</si>
  <si>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</si>
  <si>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</si>
  <si>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</si>
  <si>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</si>
  <si>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</si>
  <si>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</si>
  <si>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</si>
  <si>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Numero de Cubiertos</t>
  </si>
  <si>
    <t>Promedio Por Cubierto</t>
  </si>
  <si>
    <t>Habitaciones Disponibles</t>
  </si>
  <si>
    <t>Habitaciones Vendidas</t>
  </si>
  <si>
    <t>Numero de Huespedes</t>
  </si>
  <si>
    <t>Renta Habitación 27.7 m2 / Mes</t>
  </si>
  <si>
    <t>Renta Habitación 30.3 m2 / Mes</t>
  </si>
  <si>
    <t>Renta Habitación 33.8 m2 / Mes</t>
  </si>
  <si>
    <t>Renta Habitación 51 m2 / Mes</t>
  </si>
  <si>
    <t>Proyeccion</t>
  </si>
  <si>
    <t>Renta Propietario descontando FARA</t>
  </si>
  <si>
    <t xml:space="preserve"> PROPIETARIOS DESCONTANDO FARA</t>
  </si>
  <si>
    <t xml:space="preserve"> PROPIETARIOS FARA</t>
  </si>
  <si>
    <t>REMANENTE APARTAMENTOS</t>
  </si>
  <si>
    <t>Agosto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</si>
</sst>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&quot;$&quot;\ #,##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3">
    <xf numFmtId="0" fontId="0" fillId="0" borderId="0" xfId="0"/>
    <xf numFmtId="3" fontId="2" fillId="0" borderId="0" xfId="2" applyNumberFormat="1"/>
    <xf numFmtId="0" fontId="3" fillId="0" borderId="0" xfId="2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8" xfId="2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5" xfId="2" applyFont="1" applyBorder="1"/>
    <xf numFmtId="3" fontId="2" fillId="0" borderId="5" xfId="2" applyNumberFormat="1" applyFont="1" applyBorder="1"/>
    <xf numFmtId="9" fontId="2" fillId="0" borderId="4" xfId="1" applyFont="1" applyBorder="1"/>
    <xf numFmtId="0" fontId="3" fillId="0" borderId="12" xfId="0" applyFont="1" applyBorder="1"/>
    <xf numFmtId="3" fontId="0" fillId="0" borderId="4" xfId="0" applyNumberFormat="1" applyBorder="1"/>
    <xf numFmtId="0" fontId="0" fillId="0" borderId="4" xfId="0" applyBorder="1"/>
    <xf numFmtId="3" fontId="2" fillId="0" borderId="4" xfId="2" applyNumberFormat="1" applyFont="1" applyBorder="1"/>
    <xf numFmtId="0" fontId="2" fillId="0" borderId="4" xfId="2" applyFont="1" applyBorder="1"/>
    <xf numFmtId="0" fontId="2" fillId="0" borderId="5" xfId="2" applyFont="1" applyBorder="1"/>
    <xf numFmtId="164" fontId="2" fillId="0" borderId="4" xfId="2" applyNumberFormat="1" applyFont="1" applyBorder="1"/>
    <xf numFmtId="164" fontId="2" fillId="0" borderId="5" xfId="2" applyNumberFormat="1" applyFont="1" applyBorder="1"/>
    <xf numFmtId="164" fontId="0" fillId="0" borderId="4" xfId="0" applyNumberFormat="1" applyBorder="1"/>
    <xf numFmtId="0" fontId="2" fillId="0" borderId="4" xfId="2" applyBorder="1"/>
    <xf numFmtId="165" fontId="0" fillId="0" borderId="4" xfId="0" applyNumberFormat="1" applyBorder="1"/>
    <xf numFmtId="3" fontId="3" fillId="0" borderId="4" xfId="2" applyNumberFormat="1" applyFont="1" applyBorder="1"/>
    <xf numFmtId="164" fontId="3" fillId="0" borderId="4" xfId="2" applyNumberFormat="1" applyFont="1" applyBorder="1"/>
    <xf numFmtId="3" fontId="2" fillId="0" borderId="4" xfId="2" applyNumberFormat="1" applyBorder="1"/>
    <xf numFmtId="0" fontId="3" fillId="0" borderId="4" xfId="2" applyFont="1" applyBorder="1"/>
    <xf numFmtId="3" fontId="2" fillId="0" borderId="5" xfId="2" applyNumberFormat="1" applyFont="1" applyFill="1" applyBorder="1"/>
    <xf numFmtId="10" fontId="2" fillId="0" borderId="4" xfId="2" applyNumberFormat="1" applyFont="1" applyBorder="1"/>
    <xf numFmtId="1" fontId="2" fillId="0" borderId="4" xfId="2" applyNumberFormat="1" applyFont="1" applyBorder="1"/>
    <xf numFmtId="0" fontId="2" fillId="0" borderId="8" xfId="2" applyBorder="1"/>
    <xf numFmtId="3" fontId="2" fillId="0" borderId="7" xfId="2" applyNumberFormat="1" applyBorder="1"/>
    <xf numFmtId="0" fontId="2" fillId="0" borderId="7" xfId="2" applyBorder="1"/>
    <xf numFmtId="0" fontId="2" fillId="0" borderId="0" xfId="2"/>
    <xf numFmtId="0" fontId="2" fillId="0" borderId="6" xfId="2" applyBorder="1"/>
    <xf numFmtId="0" fontId="3" fillId="0" borderId="13" xfId="2" applyFont="1" applyBorder="1" applyAlignment="1">
      <alignment horizontal="center"/>
    </xf>
    <xf numFmtId="0" fontId="2" fillId="0" borderId="2" xfId="2" applyBorder="1"/>
    <xf numFmtId="0" fontId="2" fillId="0" borderId="0" xfId="2" applyBorder="1"/>
    <xf numFmtId="0" fontId="2" fillId="0" borderId="5" xfId="2" applyBorder="1"/>
    <xf numFmtId="3" fontId="2" fillId="0" borderId="7" xfId="2" applyNumberFormat="1" applyFont="1" applyBorder="1"/>
    <xf numFmtId="0" fontId="2" fillId="0" borderId="10" xfId="2" applyBorder="1"/>
    <xf numFmtId="3" fontId="0" fillId="0" borderId="15" xfId="0" applyNumberFormat="1" applyBorder="1"/>
    <xf numFmtId="10" fontId="0" fillId="0" borderId="0" xfId="0" applyNumberFormat="1"/>
    <xf numFmtId="3" fontId="3" fillId="0" borderId="5" xfId="2" applyNumberFormat="1" applyFont="1" applyBorder="1"/>
    <xf numFmtId="9" fontId="3" fillId="0" borderId="4" xfId="1" applyFont="1" applyBorder="1"/>
    <xf numFmtId="9" fontId="3" fillId="0" borderId="4" xfId="2" applyNumberFormat="1" applyFont="1" applyBorder="1"/>
    <xf numFmtId="9" fontId="2" fillId="0" borderId="14" xfId="2" applyNumberFormat="1" applyBorder="1"/>
    <xf numFmtId="9" fontId="2" fillId="0" borderId="6" xfId="2" applyNumberFormat="1" applyBorder="1"/>
    <xf numFmtId="3" fontId="3" fillId="0" borderId="5" xfId="2" applyNumberFormat="1" applyFont="1" applyFill="1" applyBorder="1"/>
    <xf numFmtId="0" fontId="2" fillId="0" borderId="16" xfId="2" applyBorder="1"/>
    <xf numFmtId="0" fontId="2" fillId="0" borderId="3" xfId="2" applyBorder="1"/>
    <xf numFmtId="9" fontId="2" fillId="0" borderId="7" xfId="2" applyNumberFormat="1" applyBorder="1"/>
    <xf numFmtId="10" fontId="4" fillId="0" borderId="0" xfId="0" applyNumberFormat="1" applyFont="1"/>
    <xf numFmtId="0" fontId="3" fillId="2" borderId="1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</cellXfs>
  <cellStyles count="3">
    <cellStyle name="Normal" xfId="0" builtinId="0"/>
    <cellStyle name="Normal 14 4" xfId="2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97"/>
  <sheetViews>
    <sheetView tabSelected="1" topLeftCell="A82" workbookViewId="0">
      <selection activeCell="B98" sqref="B98"/>
    </sheetView>
  </sheetViews>
  <sheetFormatPr baseColWidth="10" defaultRowHeight="15"/>
  <cols>
    <col min="1" max="1" width="48.5703125" bestFit="1" customWidth="1"/>
    <col min="2" max="2" width="12.7109375" bestFit="1" customWidth="1"/>
    <col min="3" max="3" width="7.28515625" bestFit="1" customWidth="1"/>
    <col min="4" max="4" width="12.7109375" bestFit="1" customWidth="1"/>
    <col min="5" max="5" width="7.5703125" bestFit="1" customWidth="1"/>
  </cols>
  <sheetData>
    <row r="1" spans="1:6" ht="15.75" thickBot="1">
      <c r="A1" s="1"/>
      <c r="B1" s="1"/>
      <c r="C1" s="2"/>
      <c r="D1" s="3"/>
      <c r="E1" s="4"/>
    </row>
    <row r="2" spans="1:6">
      <c r="A2" s="56" t="s">
        <v>0</v>
      </c>
      <c r="B2" s="59" t="s">
        <v>1</v>
      </c>
      <c r="C2" s="60"/>
      <c r="D2" s="6"/>
      <c r="E2" s="6"/>
    </row>
    <row r="3" spans="1:6" ht="15.75" thickBot="1">
      <c r="A3" s="57"/>
      <c r="B3" s="61"/>
      <c r="C3" s="62"/>
      <c r="D3" s="5" t="s">
        <v>2</v>
      </c>
      <c r="E3" s="5"/>
    </row>
    <row r="4" spans="1:6">
      <c r="A4" s="57"/>
      <c r="B4" s="7" t="s">
        <v>63</v>
      </c>
      <c r="C4" s="8" t="s">
        <v>3</v>
      </c>
      <c r="D4" s="7" t="s">
        <v>63</v>
      </c>
      <c r="E4" s="5" t="s">
        <v>3</v>
      </c>
    </row>
    <row r="5" spans="1:6" ht="15.75" thickBot="1">
      <c r="A5" s="58"/>
      <c r="B5" s="9">
        <v>2016</v>
      </c>
      <c r="C5" s="10"/>
      <c r="D5" s="9">
        <v>2016</v>
      </c>
      <c r="E5" s="11"/>
    </row>
    <row r="6" spans="1:6">
      <c r="A6" s="12" t="s">
        <v>4</v>
      </c>
      <c r="B6" s="46">
        <f>+B9+B10+B19+B28+B33+B53</f>
        <v>1182312277</v>
      </c>
      <c r="C6" s="47">
        <v>1</v>
      </c>
      <c r="D6" s="46">
        <f>+D9+D10+D19+D28+D33+D53</f>
        <v>1067773380</v>
      </c>
      <c r="E6" s="15">
        <v>100</v>
      </c>
      <c r="F6" s="55">
        <f>(+D6-B6)/B6</f>
        <v>-9.6877025831644981E-2</v>
      </c>
    </row>
    <row r="7" spans="1:6">
      <c r="A7" s="12"/>
      <c r="B7" s="13"/>
      <c r="C7" s="14"/>
      <c r="D7" s="16"/>
      <c r="E7" s="17" t="s">
        <v>5</v>
      </c>
    </row>
    <row r="8" spans="1:6">
      <c r="A8" s="12" t="s">
        <v>6</v>
      </c>
      <c r="B8" s="18"/>
      <c r="C8" s="19" t="s">
        <v>5</v>
      </c>
      <c r="D8" s="16"/>
      <c r="E8" s="17" t="s">
        <v>5</v>
      </c>
    </row>
    <row r="9" spans="1:6">
      <c r="A9" s="20" t="s">
        <v>7</v>
      </c>
      <c r="B9" s="16">
        <v>715039186</v>
      </c>
      <c r="C9" s="21">
        <f>+B9/(B9+B10)</f>
        <v>0.96301574001752965</v>
      </c>
      <c r="D9" s="3">
        <v>619744808</v>
      </c>
      <c r="E9" s="21">
        <f>+D9/(D9+D10)</f>
        <v>0.97663237100586342</v>
      </c>
    </row>
    <row r="10" spans="1:6">
      <c r="A10" s="20" t="s">
        <v>8</v>
      </c>
      <c r="B10" s="16">
        <v>27460813</v>
      </c>
      <c r="C10" s="21">
        <f>+B10/(B9+B10)</f>
        <v>3.6984259982470381E-2</v>
      </c>
      <c r="D10" s="3">
        <v>14828473</v>
      </c>
      <c r="E10" s="21">
        <f>+D10/(D9+D10)</f>
        <v>2.3367628994136611E-2</v>
      </c>
    </row>
    <row r="11" spans="1:6">
      <c r="A11" s="20" t="s">
        <v>9</v>
      </c>
      <c r="B11" s="16">
        <v>61175799</v>
      </c>
      <c r="C11" s="21">
        <f>+B11/(B9+B10)</f>
        <v>8.2391648595813674E-2</v>
      </c>
      <c r="D11" s="44">
        <v>65938668</v>
      </c>
      <c r="E11" s="21">
        <f>+D11/(D9+D10)</f>
        <v>0.10391024957131784</v>
      </c>
    </row>
    <row r="12" spans="1:6">
      <c r="A12" s="20" t="s">
        <v>10</v>
      </c>
      <c r="B12" s="16">
        <v>78000000</v>
      </c>
      <c r="C12" s="21">
        <f>+B12/(B9+B10)</f>
        <v>0.10505050519198721</v>
      </c>
      <c r="D12" s="44">
        <v>66915984</v>
      </c>
      <c r="E12" s="21">
        <f>+D12/(D9+D10)</f>
        <v>0.10545036484131452</v>
      </c>
    </row>
    <row r="13" spans="1:6">
      <c r="A13" s="12" t="s">
        <v>11</v>
      </c>
      <c r="B13" s="26">
        <f>+B9+B10-B11-B12</f>
        <v>603324200</v>
      </c>
      <c r="C13" s="27">
        <f>+B13/(B9+B10)</f>
        <v>0.81255784621219906</v>
      </c>
      <c r="D13" s="26">
        <f>+D9+D10-D11-D12</f>
        <v>501718629</v>
      </c>
      <c r="E13" s="27">
        <f>+D13/(D9+D10)</f>
        <v>0.79063938558736768</v>
      </c>
    </row>
    <row r="14" spans="1:6">
      <c r="A14" s="20" t="s">
        <v>5</v>
      </c>
      <c r="B14" s="19"/>
      <c r="C14" s="19" t="s">
        <v>5</v>
      </c>
      <c r="D14" s="24"/>
      <c r="E14" s="24" t="s">
        <v>5</v>
      </c>
    </row>
    <row r="15" spans="1:6">
      <c r="A15" s="12" t="s">
        <v>12</v>
      </c>
      <c r="B15" s="19"/>
      <c r="C15" s="19" t="s">
        <v>5</v>
      </c>
      <c r="D15" s="24"/>
      <c r="E15" s="24" t="s">
        <v>5</v>
      </c>
    </row>
    <row r="16" spans="1:6">
      <c r="A16" s="20" t="s">
        <v>13</v>
      </c>
      <c r="B16" s="16">
        <v>219999999</v>
      </c>
      <c r="C16" s="21">
        <f>+B16/B19</f>
        <v>0.59976181713371701</v>
      </c>
      <c r="D16" s="3">
        <v>225124593</v>
      </c>
      <c r="E16" s="23">
        <v>0.49147774981419301</v>
      </c>
    </row>
    <row r="17" spans="1:6">
      <c r="A17" s="20" t="s">
        <v>14</v>
      </c>
      <c r="B17" s="16">
        <v>26812281</v>
      </c>
      <c r="C17" s="21">
        <f>+B17/B19</f>
        <v>7.3095374759796411E-2</v>
      </c>
      <c r="D17" s="3">
        <v>24744913</v>
      </c>
      <c r="E17" s="23">
        <v>0.13748515967074823</v>
      </c>
    </row>
    <row r="18" spans="1:6">
      <c r="A18" s="20" t="s">
        <v>15</v>
      </c>
      <c r="B18" s="18">
        <f>61000000+58999999</f>
        <v>119999999</v>
      </c>
      <c r="C18" s="21">
        <f>+B18/B19</f>
        <v>0.32714280810648655</v>
      </c>
      <c r="D18" s="16">
        <f>63744391+55593250</f>
        <v>119337641</v>
      </c>
      <c r="E18" s="23">
        <v>0.37103709051505873</v>
      </c>
    </row>
    <row r="19" spans="1:6">
      <c r="A19" s="12" t="s">
        <v>16</v>
      </c>
      <c r="B19" s="26">
        <f>+B16+B17+B18</f>
        <v>366812279</v>
      </c>
      <c r="C19" s="48">
        <f>SUM(C16:C18)</f>
        <v>1</v>
      </c>
      <c r="D19" s="26">
        <f>+D16+D17+D18</f>
        <v>369207147</v>
      </c>
      <c r="E19" s="48">
        <f>SUM(E16:E18)</f>
        <v>1</v>
      </c>
      <c r="F19" s="3"/>
    </row>
    <row r="20" spans="1:6">
      <c r="A20" s="20" t="s">
        <v>17</v>
      </c>
      <c r="B20" s="18">
        <v>47740000</v>
      </c>
      <c r="C20" s="21">
        <f>+B20/B16</f>
        <v>0.21700000098636363</v>
      </c>
      <c r="D20" s="44">
        <v>60496140</v>
      </c>
      <c r="E20" s="21">
        <f>+D20/D16</f>
        <v>0.26872292890719407</v>
      </c>
    </row>
    <row r="21" spans="1:6">
      <c r="A21" s="20" t="s">
        <v>18</v>
      </c>
      <c r="B21" s="18">
        <v>8687179</v>
      </c>
      <c r="C21" s="21">
        <f>+B21/B17</f>
        <v>0.32399999835896093</v>
      </c>
      <c r="D21" s="44">
        <v>9945566</v>
      </c>
      <c r="E21" s="21">
        <f>+D21/D17</f>
        <v>0.40192366002660829</v>
      </c>
    </row>
    <row r="22" spans="1:6">
      <c r="A22" s="12" t="s">
        <v>19</v>
      </c>
      <c r="B22" s="18">
        <f>+B20+B21</f>
        <v>56427179</v>
      </c>
      <c r="C22" s="22">
        <f>+B22/B19</f>
        <v>0.15383121621182153</v>
      </c>
      <c r="D22" s="18">
        <f>+D20+D21</f>
        <v>70441706</v>
      </c>
      <c r="E22" s="21">
        <f>+D22/D19</f>
        <v>0.19079182668151329</v>
      </c>
    </row>
    <row r="23" spans="1:6">
      <c r="A23" s="20" t="s">
        <v>9</v>
      </c>
      <c r="B23" s="18">
        <v>83701613</v>
      </c>
      <c r="C23" s="21">
        <f>+B23/B19</f>
        <v>0.22818650790040756</v>
      </c>
      <c r="D23" s="18">
        <v>88504142</v>
      </c>
      <c r="E23" s="21">
        <f>+D23/D19</f>
        <v>0.23971405407273982</v>
      </c>
    </row>
    <row r="24" spans="1:6">
      <c r="A24" s="20" t="s">
        <v>20</v>
      </c>
      <c r="B24" s="18">
        <f>43000000+45000000</f>
        <v>88000000</v>
      </c>
      <c r="C24" s="21">
        <f>+B24/B19</f>
        <v>0.23990472794396286</v>
      </c>
      <c r="D24" s="16">
        <f>38078689+46240495</f>
        <v>84319184</v>
      </c>
      <c r="E24" s="21">
        <f>+D24/D19</f>
        <v>0.22837906764573004</v>
      </c>
    </row>
    <row r="25" spans="1:6">
      <c r="A25" s="12" t="s">
        <v>11</v>
      </c>
      <c r="B25" s="26">
        <f>+B19-B22-B23-B24</f>
        <v>138683487</v>
      </c>
      <c r="C25" s="27">
        <f>+B25/B19</f>
        <v>0.37807754794380805</v>
      </c>
      <c r="D25" s="26">
        <f>+D19-D22-D23-D24</f>
        <v>125942115</v>
      </c>
      <c r="E25" s="27">
        <f>+D25/D19</f>
        <v>0.34111505160001682</v>
      </c>
    </row>
    <row r="26" spans="1:6">
      <c r="A26" s="20" t="s">
        <v>5</v>
      </c>
      <c r="B26" s="19"/>
      <c r="C26" s="19" t="s">
        <v>5</v>
      </c>
      <c r="D26" s="24"/>
      <c r="E26" s="24"/>
    </row>
    <row r="27" spans="1:6">
      <c r="A27" s="12" t="s">
        <v>21</v>
      </c>
      <c r="B27" s="18"/>
      <c r="C27" s="19" t="s">
        <v>5</v>
      </c>
      <c r="D27" s="24"/>
      <c r="E27" s="24"/>
    </row>
    <row r="28" spans="1:6">
      <c r="A28" s="20" t="s">
        <v>22</v>
      </c>
      <c r="B28" s="18">
        <v>33000000</v>
      </c>
      <c r="C28" s="21">
        <v>1</v>
      </c>
      <c r="D28" s="16">
        <v>26554046</v>
      </c>
      <c r="E28" s="21">
        <v>1</v>
      </c>
    </row>
    <row r="29" spans="1:6">
      <c r="A29" s="20" t="s">
        <v>9</v>
      </c>
      <c r="B29" s="18">
        <v>2418764</v>
      </c>
      <c r="C29" s="21">
        <f>+B29/B28</f>
        <v>7.3295878787878785E-2</v>
      </c>
      <c r="D29" s="16">
        <v>2787515</v>
      </c>
      <c r="E29" s="21">
        <f>+D29/D28</f>
        <v>0.10497515143266679</v>
      </c>
    </row>
    <row r="30" spans="1:6">
      <c r="A30" s="20" t="s">
        <v>20</v>
      </c>
      <c r="B30" s="18">
        <v>12600000</v>
      </c>
      <c r="C30" s="21">
        <f>+B30/B28</f>
        <v>0.38181818181818183</v>
      </c>
      <c r="D30" s="16">
        <v>11748427</v>
      </c>
      <c r="E30" s="21">
        <f>+D30/D28</f>
        <v>0.44243453521169618</v>
      </c>
    </row>
    <row r="31" spans="1:6">
      <c r="A31" s="12" t="s">
        <v>11</v>
      </c>
      <c r="B31" s="26">
        <f>+B28-B29-B30</f>
        <v>17981236</v>
      </c>
      <c r="C31" s="27">
        <f>+B31/B28</f>
        <v>0.54488593939393937</v>
      </c>
      <c r="D31" s="26">
        <f>+D28-D29-D30</f>
        <v>12018104</v>
      </c>
      <c r="E31" s="27">
        <f>+D31/D28</f>
        <v>0.45259031335563704</v>
      </c>
    </row>
    <row r="32" spans="1:6">
      <c r="A32" s="20"/>
      <c r="B32" s="18"/>
      <c r="C32" s="19"/>
      <c r="D32" s="18"/>
      <c r="E32" s="24"/>
    </row>
    <row r="33" spans="1:5">
      <c r="A33" s="12" t="s">
        <v>23</v>
      </c>
      <c r="B33" s="18">
        <v>21640488</v>
      </c>
      <c r="C33" s="21">
        <f>+B33/B6</f>
        <v>1.8303529804249846E-2</v>
      </c>
      <c r="D33" s="18">
        <v>19002519</v>
      </c>
      <c r="E33" s="21">
        <f>+D33/D6</f>
        <v>1.7796397021997309E-2</v>
      </c>
    </row>
    <row r="34" spans="1:5">
      <c r="A34" s="20"/>
      <c r="B34" s="19"/>
      <c r="C34" s="19"/>
      <c r="D34" s="17"/>
      <c r="E34" s="17"/>
    </row>
    <row r="35" spans="1:5">
      <c r="A35" s="12" t="s">
        <v>24</v>
      </c>
      <c r="B35" s="26">
        <f>+B13+B25+B31+B33</f>
        <v>781629411</v>
      </c>
      <c r="C35" s="27">
        <f>+B35/B6</f>
        <v>0.66110233836301435</v>
      </c>
      <c r="D35" s="26">
        <f>+D13+D25+D31+D33</f>
        <v>658681367</v>
      </c>
      <c r="E35" s="27">
        <f>+D35/D6</f>
        <v>0.61687374806066053</v>
      </c>
    </row>
    <row r="36" spans="1:5">
      <c r="A36" s="20"/>
      <c r="B36" s="18"/>
      <c r="C36" s="19"/>
      <c r="D36" s="25"/>
      <c r="E36" s="17"/>
    </row>
    <row r="37" spans="1:5">
      <c r="A37" s="12" t="s">
        <v>25</v>
      </c>
      <c r="B37" s="19"/>
      <c r="C37" s="19"/>
      <c r="D37" s="16"/>
      <c r="E37" s="17"/>
    </row>
    <row r="38" spans="1:5">
      <c r="A38" s="20" t="s">
        <v>9</v>
      </c>
      <c r="B38" s="18">
        <v>83717419</v>
      </c>
      <c r="C38" s="21">
        <f>+B38/$B$6</f>
        <v>7.0808212541296309E-2</v>
      </c>
      <c r="D38" s="44">
        <v>80218310</v>
      </c>
      <c r="E38" s="21">
        <f>+D38/$D$6</f>
        <v>7.5126718367899373E-2</v>
      </c>
    </row>
    <row r="39" spans="1:5">
      <c r="A39" s="20" t="s">
        <v>10</v>
      </c>
      <c r="B39" s="18">
        <v>82000000</v>
      </c>
      <c r="C39" s="21">
        <f t="shared" ref="C39:C40" si="0">+B39/$B$6</f>
        <v>6.9355619150015813E-2</v>
      </c>
      <c r="D39" s="44">
        <v>79328125</v>
      </c>
      <c r="E39" s="21">
        <f>+D39/$D$6</f>
        <v>7.4293034913457012E-2</v>
      </c>
    </row>
    <row r="40" spans="1:5">
      <c r="A40" s="12" t="s">
        <v>26</v>
      </c>
      <c r="B40" s="26">
        <f>+B38+B39</f>
        <v>165717419</v>
      </c>
      <c r="C40" s="27">
        <f t="shared" si="0"/>
        <v>0.14016383169131214</v>
      </c>
      <c r="D40" s="26">
        <f>+D38+D39</f>
        <v>159546435</v>
      </c>
      <c r="E40" s="27">
        <f>+D40/$D$6</f>
        <v>0.1494197532813564</v>
      </c>
    </row>
    <row r="41" spans="1:5">
      <c r="A41" s="20" t="s">
        <v>5</v>
      </c>
      <c r="B41" s="19"/>
      <c r="C41" s="19"/>
      <c r="D41" s="28"/>
      <c r="E41" s="24"/>
    </row>
    <row r="42" spans="1:5">
      <c r="A42" s="12" t="s">
        <v>27</v>
      </c>
      <c r="B42" s="19"/>
      <c r="C42" s="19"/>
      <c r="D42" s="24"/>
      <c r="E42" s="24"/>
    </row>
    <row r="43" spans="1:5">
      <c r="A43" s="20" t="s">
        <v>28</v>
      </c>
      <c r="B43" s="18">
        <v>3629287</v>
      </c>
      <c r="C43" s="21">
        <f>+B43/$B$6</f>
        <v>3.069651792171993E-3</v>
      </c>
      <c r="D43" s="28">
        <v>4507946</v>
      </c>
      <c r="E43" s="21">
        <f>+D43/D6</f>
        <v>4.2218190530278997E-3</v>
      </c>
    </row>
    <row r="44" spans="1:5">
      <c r="A44" s="20" t="s">
        <v>29</v>
      </c>
      <c r="B44" s="13">
        <v>65606944</v>
      </c>
      <c r="C44" s="21">
        <f>+B44/B6</f>
        <v>5.5490368556834327E-2</v>
      </c>
      <c r="D44" s="28">
        <v>58418306</v>
      </c>
      <c r="E44" s="21">
        <f>+D44/D6</f>
        <v>5.4710397444071884E-2</v>
      </c>
    </row>
    <row r="45" spans="1:5">
      <c r="A45" s="12" t="s">
        <v>30</v>
      </c>
      <c r="B45" s="26">
        <f>+B43+B44</f>
        <v>69236231</v>
      </c>
      <c r="C45" s="27">
        <f>+B45/B6</f>
        <v>5.8560020349006321E-2</v>
      </c>
      <c r="D45" s="26">
        <f>+D43+D44</f>
        <v>62926252</v>
      </c>
      <c r="E45" s="27">
        <f>+D45/D6</f>
        <v>5.8932216497099787E-2</v>
      </c>
    </row>
    <row r="46" spans="1:5">
      <c r="A46" s="20"/>
      <c r="B46" s="19"/>
      <c r="C46" s="19"/>
      <c r="D46" s="28"/>
      <c r="E46" s="24"/>
    </row>
    <row r="47" spans="1:5">
      <c r="A47" s="12" t="s">
        <v>31</v>
      </c>
      <c r="B47" s="19"/>
      <c r="C47" s="19"/>
      <c r="D47" s="28"/>
      <c r="E47" s="24"/>
    </row>
    <row r="48" spans="1:5">
      <c r="A48" s="20" t="s">
        <v>28</v>
      </c>
      <c r="B48" s="18">
        <v>13580287</v>
      </c>
      <c r="C48" s="21">
        <f>+B48/$B$6</f>
        <v>1.1486209916096474E-2</v>
      </c>
      <c r="D48" s="28">
        <v>15231520</v>
      </c>
      <c r="E48" s="21">
        <f>+D48/$D$6</f>
        <v>1.4264749698105416E-2</v>
      </c>
    </row>
    <row r="49" spans="1:6">
      <c r="A49" s="20" t="s">
        <v>29</v>
      </c>
      <c r="B49" s="18">
        <v>27665000</v>
      </c>
      <c r="C49" s="21">
        <f t="shared" ref="C49:C53" si="1">+B49/$B$6</f>
        <v>2.3399063460794969E-2</v>
      </c>
      <c r="D49" s="28">
        <v>26739839</v>
      </c>
      <c r="E49" s="21">
        <f t="shared" ref="E49:E53" si="2">+D49/$D$6</f>
        <v>2.5042616252523547E-2</v>
      </c>
    </row>
    <row r="50" spans="1:6">
      <c r="A50" s="20" t="s">
        <v>32</v>
      </c>
      <c r="B50" s="18">
        <v>91000000</v>
      </c>
      <c r="C50" s="21">
        <f t="shared" si="1"/>
        <v>7.6967821251846813E-2</v>
      </c>
      <c r="D50" s="28">
        <v>109887863</v>
      </c>
      <c r="E50" s="21">
        <f t="shared" si="2"/>
        <v>0.10291309472427566</v>
      </c>
    </row>
    <row r="51" spans="1:6">
      <c r="A51" s="12" t="s">
        <v>33</v>
      </c>
      <c r="B51" s="26">
        <f>+B48+B49+B50</f>
        <v>132245287</v>
      </c>
      <c r="C51" s="27">
        <f t="shared" si="1"/>
        <v>0.11185309462873826</v>
      </c>
      <c r="D51" s="26">
        <f>+D48+D49+D50</f>
        <v>151859222</v>
      </c>
      <c r="E51" s="27">
        <f t="shared" si="2"/>
        <v>0.14222046067490463</v>
      </c>
    </row>
    <row r="52" spans="1:6">
      <c r="A52" s="20"/>
      <c r="B52" s="19"/>
      <c r="C52" s="19"/>
      <c r="D52" s="28"/>
      <c r="E52" s="24"/>
    </row>
    <row r="53" spans="1:6">
      <c r="A53" s="12" t="s">
        <v>62</v>
      </c>
      <c r="B53" s="18">
        <v>18359511</v>
      </c>
      <c r="C53" s="21">
        <f t="shared" si="1"/>
        <v>1.5528478691421049E-2</v>
      </c>
      <c r="D53" s="18">
        <v>18436387</v>
      </c>
      <c r="E53" s="21">
        <f t="shared" si="2"/>
        <v>1.7266198376288421E-2</v>
      </c>
    </row>
    <row r="54" spans="1:6">
      <c r="A54" s="20"/>
      <c r="B54" s="19"/>
      <c r="C54" s="19"/>
      <c r="D54" s="24"/>
      <c r="E54" s="24"/>
    </row>
    <row r="55" spans="1:6">
      <c r="A55" s="12" t="s">
        <v>34</v>
      </c>
      <c r="B55" s="46">
        <v>44436710</v>
      </c>
      <c r="C55" s="27">
        <f>+B55/B6</f>
        <v>3.7584579695606087E-2</v>
      </c>
      <c r="D55" s="26">
        <v>40041502</v>
      </c>
      <c r="E55" s="27">
        <f>+D55/D6</f>
        <v>3.750000023413208E-2</v>
      </c>
    </row>
    <row r="56" spans="1:6">
      <c r="A56" s="20"/>
      <c r="B56" s="19"/>
      <c r="C56" s="19" t="s">
        <v>5</v>
      </c>
      <c r="D56" s="24"/>
      <c r="E56" s="24" t="s">
        <v>5</v>
      </c>
    </row>
    <row r="57" spans="1:6">
      <c r="A57" s="12" t="s">
        <v>35</v>
      </c>
      <c r="B57" s="26">
        <f>+B40+B45+B51+B55</f>
        <v>411635647</v>
      </c>
      <c r="C57" s="27">
        <f>+B57/B6</f>
        <v>0.3481615263646628</v>
      </c>
      <c r="D57" s="26">
        <f>+D40+D45+D51+D55</f>
        <v>414373411</v>
      </c>
      <c r="E57" s="27">
        <f>+D57/D6</f>
        <v>0.38807243068749286</v>
      </c>
    </row>
    <row r="58" spans="1:6">
      <c r="A58" s="20"/>
      <c r="B58" s="19"/>
      <c r="C58" s="19"/>
      <c r="D58" s="24"/>
      <c r="E58" s="24"/>
    </row>
    <row r="59" spans="1:6">
      <c r="A59" s="12" t="s">
        <v>36</v>
      </c>
      <c r="B59" s="26">
        <f>+B35-B57+B53</f>
        <v>388353275</v>
      </c>
      <c r="C59" s="27">
        <f>+B59/B6</f>
        <v>0.32846929068977265</v>
      </c>
      <c r="D59" s="26">
        <f>+D35-D57+D53</f>
        <v>262744343</v>
      </c>
      <c r="E59" s="27">
        <f>+D59/D6</f>
        <v>0.24606751574945612</v>
      </c>
      <c r="F59" s="55">
        <f>(+D59-B59)/B59</f>
        <v>-0.32343986799132823</v>
      </c>
    </row>
    <row r="60" spans="1:6">
      <c r="A60" s="20"/>
      <c r="B60" s="18"/>
      <c r="C60" s="21"/>
      <c r="D60" s="29"/>
      <c r="E60" s="29"/>
    </row>
    <row r="61" spans="1:6">
      <c r="A61" s="12" t="s">
        <v>37</v>
      </c>
      <c r="B61" s="18">
        <f>+B59</f>
        <v>388353275</v>
      </c>
      <c r="C61" s="21">
        <f>+C59</f>
        <v>0.32846929068977265</v>
      </c>
      <c r="D61" s="18">
        <f>+D59</f>
        <v>262744343</v>
      </c>
      <c r="E61" s="21">
        <f>+E59</f>
        <v>0.24606751574945612</v>
      </c>
    </row>
    <row r="62" spans="1:6">
      <c r="A62" s="20"/>
      <c r="B62" s="18"/>
      <c r="C62" s="21"/>
      <c r="D62" s="29"/>
      <c r="E62" s="29"/>
    </row>
    <row r="63" spans="1:6">
      <c r="A63" s="12" t="s">
        <v>38</v>
      </c>
      <c r="B63" s="18">
        <f>+B6*2%</f>
        <v>23646245.539999999</v>
      </c>
      <c r="C63" s="21">
        <f>+B63/B6</f>
        <v>0.02</v>
      </c>
      <c r="D63" s="18">
        <f>+D6*2%</f>
        <v>21355467.600000001</v>
      </c>
      <c r="E63" s="21">
        <f>+D63/D6</f>
        <v>0.02</v>
      </c>
      <c r="F63" s="45"/>
    </row>
    <row r="64" spans="1:6">
      <c r="A64" s="20"/>
      <c r="B64" s="19"/>
      <c r="C64" s="19" t="s">
        <v>5</v>
      </c>
      <c r="D64" s="24"/>
      <c r="E64" s="24"/>
    </row>
    <row r="65" spans="1:6">
      <c r="A65" s="12" t="s">
        <v>39</v>
      </c>
      <c r="B65" s="30">
        <v>97115819</v>
      </c>
      <c r="C65" s="27">
        <f>+B65/B6</f>
        <v>8.2140582390315478E-2</v>
      </c>
      <c r="D65" s="30">
        <v>65686086</v>
      </c>
      <c r="E65" s="27">
        <f>+D65/D6</f>
        <v>6.1516879171496112E-2</v>
      </c>
    </row>
    <row r="66" spans="1:6">
      <c r="A66" s="12"/>
      <c r="B66" s="30"/>
      <c r="C66" s="27"/>
      <c r="D66" s="30"/>
      <c r="E66" s="27"/>
    </row>
    <row r="67" spans="1:6">
      <c r="A67" s="20" t="s">
        <v>40</v>
      </c>
      <c r="B67" s="30">
        <f>+B61-B65</f>
        <v>291237456</v>
      </c>
      <c r="C67" s="27">
        <f>+B67/B6</f>
        <v>0.24632870829945716</v>
      </c>
      <c r="D67" s="30">
        <f>+D61-D65</f>
        <v>197058257</v>
      </c>
      <c r="E67" s="27">
        <f>+D67/D6</f>
        <v>0.18455063657796</v>
      </c>
      <c r="F67" s="45"/>
    </row>
    <row r="68" spans="1:6">
      <c r="A68" s="20"/>
      <c r="B68" s="30"/>
      <c r="C68" s="27"/>
      <c r="D68" s="30"/>
      <c r="E68" s="27"/>
    </row>
    <row r="69" spans="1:6">
      <c r="A69" s="12" t="s">
        <v>59</v>
      </c>
      <c r="B69" s="51">
        <f>+B59-B65-B63</f>
        <v>267591210.46000001</v>
      </c>
      <c r="C69" s="27">
        <f>+B69/B6</f>
        <v>0.22632870829945717</v>
      </c>
      <c r="D69" s="51">
        <f>+D59-D65-D63</f>
        <v>175702789.40000001</v>
      </c>
      <c r="E69" s="27">
        <f>+D69/D6</f>
        <v>0.16455063657796001</v>
      </c>
      <c r="F69" s="55">
        <f>(+D69-B69)/B69</f>
        <v>-0.34339102880860745</v>
      </c>
    </row>
    <row r="70" spans="1:6">
      <c r="A70" s="20"/>
      <c r="B70" s="18"/>
      <c r="C70" s="21"/>
      <c r="D70" s="29"/>
      <c r="E70" s="29"/>
    </row>
    <row r="71" spans="1:6">
      <c r="A71" s="12" t="s">
        <v>41</v>
      </c>
      <c r="B71" s="19"/>
      <c r="C71" s="19"/>
      <c r="D71" s="24"/>
      <c r="E71" s="24"/>
    </row>
    <row r="72" spans="1:6">
      <c r="A72" s="20" t="s">
        <v>42</v>
      </c>
      <c r="B72" s="31">
        <v>0.67889999999999995</v>
      </c>
      <c r="C72" s="19"/>
      <c r="D72" s="31">
        <v>0.54159999999999997</v>
      </c>
      <c r="E72" s="24"/>
    </row>
    <row r="73" spans="1:6">
      <c r="A73" s="20" t="s">
        <v>43</v>
      </c>
      <c r="B73" s="31">
        <v>0.25</v>
      </c>
      <c r="C73" s="19"/>
      <c r="D73" s="31">
        <v>0.19</v>
      </c>
      <c r="E73" s="24"/>
    </row>
    <row r="74" spans="1:6">
      <c r="A74" s="20" t="s">
        <v>44</v>
      </c>
      <c r="B74" s="18">
        <v>196014</v>
      </c>
      <c r="C74" s="19"/>
      <c r="D74" s="18">
        <v>209985</v>
      </c>
      <c r="E74" s="24"/>
    </row>
    <row r="75" spans="1:6">
      <c r="A75" s="20" t="s">
        <v>45</v>
      </c>
      <c r="B75" s="18">
        <v>188764</v>
      </c>
      <c r="C75" s="19"/>
      <c r="D75" s="18">
        <v>205078</v>
      </c>
      <c r="E75" s="24"/>
    </row>
    <row r="76" spans="1:6">
      <c r="A76" s="20" t="s">
        <v>46</v>
      </c>
      <c r="B76" s="18">
        <v>248223169</v>
      </c>
      <c r="C76" s="19"/>
      <c r="D76" s="18">
        <v>257188101</v>
      </c>
      <c r="E76" s="24"/>
    </row>
    <row r="77" spans="1:6">
      <c r="A77" s="20" t="s">
        <v>47</v>
      </c>
      <c r="B77" s="21">
        <v>0.21</v>
      </c>
      <c r="C77" s="19"/>
      <c r="D77" s="21">
        <v>0.24</v>
      </c>
      <c r="E77" s="24"/>
    </row>
    <row r="78" spans="1:6">
      <c r="A78" s="20" t="s">
        <v>48</v>
      </c>
      <c r="B78" s="32">
        <v>87</v>
      </c>
      <c r="C78" s="19"/>
      <c r="D78" s="28">
        <v>83</v>
      </c>
      <c r="E78" s="24"/>
    </row>
    <row r="79" spans="1:6">
      <c r="A79" s="20" t="s">
        <v>49</v>
      </c>
      <c r="B79" s="18">
        <v>7100</v>
      </c>
      <c r="C79" s="19"/>
      <c r="D79" s="28">
        <v>6343</v>
      </c>
      <c r="E79" s="24"/>
    </row>
    <row r="80" spans="1:6">
      <c r="A80" s="20" t="s">
        <v>50</v>
      </c>
      <c r="B80" s="18">
        <v>30986</v>
      </c>
      <c r="C80" s="19"/>
      <c r="D80" s="18">
        <v>35492</v>
      </c>
      <c r="E80" s="24"/>
    </row>
    <row r="81" spans="1:5">
      <c r="A81" s="20" t="s">
        <v>51</v>
      </c>
      <c r="B81" s="18">
        <v>5580</v>
      </c>
      <c r="C81" s="19"/>
      <c r="D81" s="18">
        <v>5580</v>
      </c>
      <c r="E81" s="24"/>
    </row>
    <row r="82" spans="1:5">
      <c r="A82" s="20" t="s">
        <v>52</v>
      </c>
      <c r="B82" s="18">
        <v>3788</v>
      </c>
      <c r="C82" s="19"/>
      <c r="D82" s="28">
        <v>3022</v>
      </c>
      <c r="E82" s="24"/>
    </row>
    <row r="83" spans="1:5">
      <c r="A83" s="20" t="s">
        <v>53</v>
      </c>
      <c r="B83" s="18">
        <v>4748</v>
      </c>
      <c r="C83" s="19"/>
      <c r="D83" s="28">
        <v>3608</v>
      </c>
      <c r="E83" s="24"/>
    </row>
    <row r="84" spans="1:5" ht="15.75" thickBot="1">
      <c r="A84" s="33"/>
      <c r="B84" s="34"/>
      <c r="C84" s="35"/>
      <c r="D84" s="35"/>
      <c r="E84" s="35"/>
    </row>
    <row r="85" spans="1:5" ht="15.75" thickBot="1">
      <c r="A85" s="36"/>
      <c r="B85" s="36" t="s">
        <v>58</v>
      </c>
      <c r="C85" s="36"/>
      <c r="D85" s="36" t="s">
        <v>2</v>
      </c>
      <c r="E85" s="37"/>
    </row>
    <row r="86" spans="1:5" ht="15.75" thickBot="1">
      <c r="A86" s="38" t="s">
        <v>61</v>
      </c>
      <c r="B86" s="38"/>
      <c r="C86" s="38"/>
      <c r="D86" s="38"/>
      <c r="E86" s="37"/>
    </row>
    <row r="87" spans="1:5">
      <c r="A87" s="39" t="s">
        <v>54</v>
      </c>
      <c r="B87" s="18">
        <v>1472504</v>
      </c>
      <c r="C87" s="40"/>
      <c r="D87" s="18">
        <v>995956</v>
      </c>
      <c r="E87" s="49">
        <f>(+D87-B87)/B87</f>
        <v>-0.3236310393723888</v>
      </c>
    </row>
    <row r="88" spans="1:5">
      <c r="A88" s="41" t="s">
        <v>55</v>
      </c>
      <c r="B88" s="18">
        <v>1610718</v>
      </c>
      <c r="C88" s="40"/>
      <c r="D88" s="18">
        <v>1089439</v>
      </c>
      <c r="E88" s="50">
        <f>(+D88-B88)/B88</f>
        <v>-0.32363144883213574</v>
      </c>
    </row>
    <row r="89" spans="1:5">
      <c r="A89" s="41" t="s">
        <v>56</v>
      </c>
      <c r="B89" s="18">
        <v>1796774</v>
      </c>
      <c r="C89" s="40"/>
      <c r="D89" s="18">
        <v>1215282</v>
      </c>
      <c r="E89" s="50">
        <f t="shared" ref="E89:E90" si="3">(+D89-B89)/B89</f>
        <v>-0.3236311300141253</v>
      </c>
    </row>
    <row r="90" spans="1:5" ht="15.75" thickBot="1">
      <c r="A90" s="33" t="s">
        <v>57</v>
      </c>
      <c r="B90" s="42">
        <v>2711109</v>
      </c>
      <c r="C90" s="43"/>
      <c r="D90" s="42">
        <v>1833709</v>
      </c>
      <c r="E90" s="54">
        <f t="shared" si="3"/>
        <v>-0.32363139954904063</v>
      </c>
    </row>
    <row r="91" spans="1:5" ht="15.75" thickBot="1"/>
    <row r="92" spans="1:5" ht="15.75" thickBot="1">
      <c r="A92" s="52"/>
      <c r="B92" s="52" t="s">
        <v>58</v>
      </c>
      <c r="C92" s="52"/>
      <c r="D92" s="52" t="s">
        <v>2</v>
      </c>
      <c r="E92" s="53"/>
    </row>
    <row r="93" spans="1:5" ht="15.75" thickBot="1">
      <c r="A93" s="38" t="s">
        <v>60</v>
      </c>
      <c r="B93" s="38"/>
      <c r="C93" s="38"/>
      <c r="D93" s="38"/>
      <c r="E93" s="37"/>
    </row>
    <row r="94" spans="1:5">
      <c r="A94" s="39" t="s">
        <v>54</v>
      </c>
      <c r="B94" s="18">
        <v>1352993</v>
      </c>
      <c r="C94" s="40"/>
      <c r="D94" s="18">
        <v>888023</v>
      </c>
      <c r="E94" s="49">
        <f>(+D94-B94)/B94</f>
        <v>-0.34366031457664598</v>
      </c>
    </row>
    <row r="95" spans="1:5">
      <c r="A95" s="41" t="s">
        <v>55</v>
      </c>
      <c r="B95" s="18">
        <v>1479989</v>
      </c>
      <c r="C95" s="40"/>
      <c r="D95" s="18">
        <v>971375</v>
      </c>
      <c r="E95" s="50">
        <f>(+D95-B95)/B95</f>
        <v>-0.34366066234276066</v>
      </c>
    </row>
    <row r="96" spans="1:5">
      <c r="A96" s="41" t="s">
        <v>56</v>
      </c>
      <c r="B96" s="18">
        <v>1650947</v>
      </c>
      <c r="C96" s="40"/>
      <c r="D96" s="18">
        <v>1083580</v>
      </c>
      <c r="E96" s="50">
        <f t="shared" ref="E96:E97" si="4">(+D96-B96)/B96</f>
        <v>-0.34366154697879459</v>
      </c>
    </row>
    <row r="97" spans="1:5" ht="15.75" thickBot="1">
      <c r="A97" s="33" t="s">
        <v>57</v>
      </c>
      <c r="B97" s="42">
        <v>2491071</v>
      </c>
      <c r="C97" s="43"/>
      <c r="D97" s="42">
        <v>1634987</v>
      </c>
      <c r="E97" s="54">
        <f t="shared" si="4"/>
        <v>-0.34366101969795321</v>
      </c>
    </row>
  </sheetData>
  <mergeCells count="2">
    <mergeCell ref="A2:A5"/>
    <mergeCell ref="B2:C3"/>
  </mergeCells>
  <pageMargins left="0.70866141732283472" right="0.70866141732283472" top="0.74803149606299213" bottom="0.74803149606299213" header="0.31496062992125984" footer="0.31496062992125984"/>
  <pageSetup scale="9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e28cnbpb</cp:lastModifiedBy>
  <cp:lastPrinted>2013-10-05T00:18:35Z</cp:lastPrinted>
  <dcterms:created xsi:type="dcterms:W3CDTF">2011-08-12T00:25:26Z</dcterms:created>
  <dcterms:modified xsi:type="dcterms:W3CDTF">2016-09-03T02:12:18Z</dcterms:modified>
</cp:coreProperties>
</file>