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855" windowHeight="844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10" i="1" l="1"/>
  <c r="D24" i="1"/>
  <c r="D18" i="1"/>
  <c r="D12" i="1"/>
  <c r="B63" i="1"/>
  <c r="B24" i="1" l="1"/>
  <c r="B18" i="1"/>
  <c r="D22" i="1" l="1"/>
  <c r="B19" i="1" l="1"/>
  <c r="D19" i="1"/>
  <c r="D6" i="1" s="1"/>
  <c r="D63" i="1" s="1"/>
  <c r="C9" i="1"/>
  <c r="B31" i="1"/>
  <c r="C31" i="1" s="1"/>
  <c r="E97" i="1"/>
  <c r="E96" i="1"/>
  <c r="E95" i="1"/>
  <c r="E94" i="1"/>
  <c r="B22" i="1"/>
  <c r="B40" i="1"/>
  <c r="B45" i="1"/>
  <c r="B51" i="1"/>
  <c r="C20" i="1"/>
  <c r="C21" i="1"/>
  <c r="C29" i="1"/>
  <c r="E89" i="1"/>
  <c r="E90" i="1"/>
  <c r="E88" i="1"/>
  <c r="E87" i="1"/>
  <c r="D40" i="1"/>
  <c r="D51" i="1"/>
  <c r="D45" i="1"/>
  <c r="E30" i="1"/>
  <c r="E29" i="1"/>
  <c r="D31" i="1"/>
  <c r="E31" i="1" s="1"/>
  <c r="E21" i="1"/>
  <c r="E20" i="1"/>
  <c r="E19" i="1"/>
  <c r="E12" i="1"/>
  <c r="E11" i="1"/>
  <c r="E10" i="1"/>
  <c r="E9" i="1"/>
  <c r="D13" i="1"/>
  <c r="E53" i="1" l="1"/>
  <c r="E63" i="1"/>
  <c r="E33" i="1"/>
  <c r="C10" i="1"/>
  <c r="C11" i="1"/>
  <c r="C12" i="1"/>
  <c r="B13" i="1"/>
  <c r="C13" i="1" s="1"/>
  <c r="B6" i="1"/>
  <c r="C30" i="1"/>
  <c r="C22" i="1"/>
  <c r="C24" i="1"/>
  <c r="C18" i="1"/>
  <c r="C16" i="1"/>
  <c r="B57" i="1"/>
  <c r="B25" i="1"/>
  <c r="C25" i="1" s="1"/>
  <c r="C23" i="1"/>
  <c r="C17" i="1"/>
  <c r="E39" i="1"/>
  <c r="E50" i="1"/>
  <c r="E38" i="1"/>
  <c r="E51" i="1"/>
  <c r="E40" i="1"/>
  <c r="E49" i="1"/>
  <c r="E48" i="1"/>
  <c r="E23" i="1"/>
  <c r="E22" i="1"/>
  <c r="D25" i="1"/>
  <c r="E25" i="1" s="1"/>
  <c r="E45" i="1"/>
  <c r="E13" i="1"/>
  <c r="E44" i="1"/>
  <c r="E55" i="1"/>
  <c r="E43" i="1"/>
  <c r="D57" i="1"/>
  <c r="E24" i="1"/>
  <c r="C53" i="1" l="1"/>
  <c r="C63" i="1"/>
  <c r="C57" i="1"/>
  <c r="F6" i="1"/>
  <c r="C40" i="1"/>
  <c r="C51" i="1"/>
  <c r="C19" i="1"/>
  <c r="B35" i="1"/>
  <c r="B59" i="1" s="1"/>
  <c r="C38" i="1"/>
  <c r="C43" i="1"/>
  <c r="C48" i="1"/>
  <c r="C50" i="1"/>
  <c r="C33" i="1"/>
  <c r="C39" i="1"/>
  <c r="C44" i="1"/>
  <c r="C49" i="1"/>
  <c r="C55" i="1"/>
  <c r="C45" i="1"/>
  <c r="D35" i="1"/>
  <c r="D59" i="1" s="1"/>
  <c r="E57" i="1"/>
  <c r="E35" i="1" l="1"/>
  <c r="F59" i="1"/>
  <c r="C35" i="1"/>
  <c r="C59" i="1"/>
  <c r="C61" i="1" s="1"/>
  <c r="B61" i="1"/>
  <c r="D61" i="1" l="1"/>
  <c r="E59" i="1"/>
  <c r="E61" i="1" s="1"/>
  <c r="D67" i="1" l="1"/>
  <c r="E67" i="1" s="1"/>
  <c r="C65" i="1"/>
  <c r="B69" i="1"/>
  <c r="B67" i="1"/>
  <c r="C67" i="1" s="1"/>
  <c r="E65" i="1" l="1"/>
  <c r="D69" i="1"/>
  <c r="E69" i="1" s="1"/>
  <c r="C69" i="1"/>
  <c r="F69" i="1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<sst xmlns="http://schemas.openxmlformats.org/spreadsheetml/2006/main" count="96" uniqueCount="64">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</sst>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2" fillId="0" borderId="17" xfId="2" applyBorder="1"/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8"/>
  <sheetViews>
    <sheetView tabSelected="1" topLeftCell="A70" workbookViewId="0">
      <selection activeCell="H99" sqref="H99"/>
    </sheetView>
  </sheetViews>
  <sheetFormatPr baseColWidth="10" defaultRowHeight="15" x14ac:dyDescent="0.2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 x14ac:dyDescent="0.3">
      <c r="A1" s="1"/>
      <c r="B1" s="1"/>
      <c r="C1" s="2"/>
      <c r="D1" s="3"/>
      <c r="E1" s="4"/>
    </row>
    <row r="2" spans="1:6" x14ac:dyDescent="0.25">
      <c r="A2" s="56" t="s">
        <v>0</v>
      </c>
      <c r="B2" s="59" t="s">
        <v>1</v>
      </c>
      <c r="C2" s="60"/>
      <c r="D2" s="6"/>
      <c r="E2" s="6"/>
    </row>
    <row r="3" spans="1:6" ht="15.75" thickBot="1" x14ac:dyDescent="0.3">
      <c r="A3" s="57"/>
      <c r="B3" s="61"/>
      <c r="C3" s="62"/>
      <c r="D3" s="5" t="s">
        <v>2</v>
      </c>
      <c r="E3" s="5"/>
    </row>
    <row r="4" spans="1:6" x14ac:dyDescent="0.25">
      <c r="A4" s="57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 x14ac:dyDescent="0.3">
      <c r="A5" s="58"/>
      <c r="B5" s="9">
        <v>2017</v>
      </c>
      <c r="C5" s="10"/>
      <c r="D5" s="9">
        <v>2017</v>
      </c>
      <c r="E5" s="11"/>
    </row>
    <row r="6" spans="1:6" x14ac:dyDescent="0.25">
      <c r="A6" s="12" t="s">
        <v>4</v>
      </c>
      <c r="B6" s="46">
        <f>+B9+B10+B19+B28+B33+B53</f>
        <v>885000000</v>
      </c>
      <c r="C6" s="47">
        <v>1</v>
      </c>
      <c r="D6" s="46">
        <f>+D9+D10+D19+D28+D33+D53</f>
        <v>652153908</v>
      </c>
      <c r="E6" s="15">
        <v>100</v>
      </c>
      <c r="F6" s="55">
        <f>(+D6-B6)/B6</f>
        <v>-0.26310292881355934</v>
      </c>
    </row>
    <row r="7" spans="1:6" x14ac:dyDescent="0.25">
      <c r="A7" s="12"/>
      <c r="B7" s="13"/>
      <c r="C7" s="14"/>
      <c r="D7" s="16"/>
      <c r="E7" s="17" t="s">
        <v>5</v>
      </c>
    </row>
    <row r="8" spans="1:6" x14ac:dyDescent="0.25">
      <c r="A8" s="12" t="s">
        <v>6</v>
      </c>
      <c r="B8" s="18"/>
      <c r="C8" s="19" t="s">
        <v>5</v>
      </c>
      <c r="D8" s="16"/>
      <c r="E8" s="17" t="s">
        <v>5</v>
      </c>
    </row>
    <row r="9" spans="1:6" x14ac:dyDescent="0.25">
      <c r="A9" s="20" t="s">
        <v>7</v>
      </c>
      <c r="B9" s="16">
        <v>530000000</v>
      </c>
      <c r="C9" s="21">
        <f>+B9/(B9+B10)</f>
        <v>0.93971631205673756</v>
      </c>
      <c r="D9" s="3">
        <v>385292268</v>
      </c>
      <c r="E9" s="21">
        <f>+D9/(D9+D10)</f>
        <v>0.90811569586541763</v>
      </c>
    </row>
    <row r="10" spans="1:6" x14ac:dyDescent="0.25">
      <c r="A10" s="20" t="s">
        <v>8</v>
      </c>
      <c r="B10" s="16">
        <v>34000000</v>
      </c>
      <c r="C10" s="21">
        <f>+B10/(B9+B10)</f>
        <v>6.0283687943262408E-2</v>
      </c>
      <c r="D10" s="3">
        <f>8052253+30932110</f>
        <v>38984363</v>
      </c>
      <c r="E10" s="21">
        <f>+D10/(D9+D10)</f>
        <v>9.1884304134582415E-2</v>
      </c>
    </row>
    <row r="11" spans="1:6" x14ac:dyDescent="0.25">
      <c r="A11" s="20" t="s">
        <v>9</v>
      </c>
      <c r="B11" s="16">
        <v>62737125</v>
      </c>
      <c r="C11" s="21">
        <f>+B11/(B9+B10)</f>
        <v>0.11123603723404256</v>
      </c>
      <c r="D11" s="44">
        <v>58797656</v>
      </c>
      <c r="E11" s="21">
        <f>+D11/(D9+D10)</f>
        <v>0.13858330085589843</v>
      </c>
    </row>
    <row r="12" spans="1:6" x14ac:dyDescent="0.25">
      <c r="A12" s="20" t="s">
        <v>10</v>
      </c>
      <c r="B12" s="16">
        <v>48000000</v>
      </c>
      <c r="C12" s="21">
        <f>+B12/(B9+B10)</f>
        <v>8.5106382978723402E-2</v>
      </c>
      <c r="D12" s="44">
        <f>49544195+26333860</f>
        <v>75878055</v>
      </c>
      <c r="E12" s="21">
        <f>+D12/(D9+D10)</f>
        <v>0.17884099536936315</v>
      </c>
    </row>
    <row r="13" spans="1:6" x14ac:dyDescent="0.25">
      <c r="A13" s="12" t="s">
        <v>11</v>
      </c>
      <c r="B13" s="26">
        <f>+B9+B10-B11-B12</f>
        <v>453262875</v>
      </c>
      <c r="C13" s="27">
        <f>+B13/(B9+B10)</f>
        <v>0.80365757978723407</v>
      </c>
      <c r="D13" s="26">
        <f>+D9+D10-D11-D12</f>
        <v>289600920</v>
      </c>
      <c r="E13" s="27">
        <f>+D13/(D9+D10)</f>
        <v>0.68257570377473842</v>
      </c>
    </row>
    <row r="14" spans="1:6" x14ac:dyDescent="0.25">
      <c r="A14" s="20" t="s">
        <v>5</v>
      </c>
      <c r="B14" s="19"/>
      <c r="C14" s="19" t="s">
        <v>5</v>
      </c>
      <c r="D14" s="24"/>
      <c r="E14" s="24" t="s">
        <v>5</v>
      </c>
    </row>
    <row r="15" spans="1:6" x14ac:dyDescent="0.25">
      <c r="A15" s="12" t="s">
        <v>12</v>
      </c>
      <c r="B15" s="19"/>
      <c r="C15" s="19" t="s">
        <v>5</v>
      </c>
      <c r="D15" s="24"/>
      <c r="E15" s="24" t="s">
        <v>5</v>
      </c>
    </row>
    <row r="16" spans="1:6" x14ac:dyDescent="0.25">
      <c r="A16" s="20" t="s">
        <v>13</v>
      </c>
      <c r="B16" s="16">
        <v>168000000</v>
      </c>
      <c r="C16" s="21">
        <f>+B16/B19</f>
        <v>0.65116279069767447</v>
      </c>
      <c r="D16" s="3">
        <v>118445469</v>
      </c>
      <c r="E16" s="23">
        <v>0.49147774981419301</v>
      </c>
    </row>
    <row r="17" spans="1:6" x14ac:dyDescent="0.25">
      <c r="A17" s="20" t="s">
        <v>14</v>
      </c>
      <c r="B17" s="16">
        <v>27000000</v>
      </c>
      <c r="C17" s="21">
        <f>+B17/B19</f>
        <v>0.10465116279069768</v>
      </c>
      <c r="D17" s="3">
        <v>16728279</v>
      </c>
      <c r="E17" s="23">
        <v>0.13748515967074823</v>
      </c>
    </row>
    <row r="18" spans="1:6" x14ac:dyDescent="0.25">
      <c r="A18" s="20" t="s">
        <v>15</v>
      </c>
      <c r="B18" s="18">
        <f>32000000+31000000</f>
        <v>63000000</v>
      </c>
      <c r="C18" s="21">
        <f>+B18/B19</f>
        <v>0.2441860465116279</v>
      </c>
      <c r="D18" s="16">
        <f>6132289+27082203</f>
        <v>33214492</v>
      </c>
      <c r="E18" s="23">
        <v>0.37103709051505873</v>
      </c>
    </row>
    <row r="19" spans="1:6" x14ac:dyDescent="0.25">
      <c r="A19" s="12" t="s">
        <v>16</v>
      </c>
      <c r="B19" s="26">
        <f>+B16+B17+B18</f>
        <v>258000000</v>
      </c>
      <c r="C19" s="48">
        <f>SUM(C16:C18)</f>
        <v>1</v>
      </c>
      <c r="D19" s="26">
        <f>+D16+D17+D18</f>
        <v>168388240</v>
      </c>
      <c r="E19" s="48">
        <f>SUM(E16:E18)</f>
        <v>1</v>
      </c>
      <c r="F19" s="3"/>
    </row>
    <row r="20" spans="1:6" x14ac:dyDescent="0.25">
      <c r="A20" s="20" t="s">
        <v>17</v>
      </c>
      <c r="B20" s="18">
        <v>39480000</v>
      </c>
      <c r="C20" s="21">
        <f>+B20/B16</f>
        <v>0.23499999999999999</v>
      </c>
      <c r="D20" s="44">
        <v>30970616</v>
      </c>
      <c r="E20" s="21">
        <f>+D20/D16</f>
        <v>0.26147573445802302</v>
      </c>
    </row>
    <row r="21" spans="1:6" x14ac:dyDescent="0.25">
      <c r="A21" s="20" t="s">
        <v>18</v>
      </c>
      <c r="B21" s="18">
        <v>9045000</v>
      </c>
      <c r="C21" s="21">
        <f>+B21/B17</f>
        <v>0.33500000000000002</v>
      </c>
      <c r="D21" s="44">
        <v>6472627</v>
      </c>
      <c r="E21" s="21">
        <f>+D21/D17</f>
        <v>0.38692725055578042</v>
      </c>
    </row>
    <row r="22" spans="1:6" x14ac:dyDescent="0.25">
      <c r="A22" s="12" t="s">
        <v>19</v>
      </c>
      <c r="B22" s="18">
        <f>+B20+B21</f>
        <v>48525000</v>
      </c>
      <c r="C22" s="22">
        <f>+B22/B19</f>
        <v>0.18808139534883722</v>
      </c>
      <c r="D22" s="18">
        <f>+D20+D21</f>
        <v>37443243</v>
      </c>
      <c r="E22" s="21">
        <f>+D22/D19</f>
        <v>0.2223625771015838</v>
      </c>
    </row>
    <row r="23" spans="1:6" x14ac:dyDescent="0.25">
      <c r="A23" s="20" t="s">
        <v>9</v>
      </c>
      <c r="B23" s="18">
        <v>85777555</v>
      </c>
      <c r="C23" s="21">
        <f>+B23/B19</f>
        <v>0.33247114341085271</v>
      </c>
      <c r="D23" s="18">
        <v>72175783</v>
      </c>
      <c r="E23" s="21">
        <f>+D23/D19</f>
        <v>0.42862721886041449</v>
      </c>
    </row>
    <row r="24" spans="1:6" x14ac:dyDescent="0.25">
      <c r="A24" s="20" t="s">
        <v>20</v>
      </c>
      <c r="B24" s="18">
        <f>22000000+45000000</f>
        <v>67000000</v>
      </c>
      <c r="C24" s="21">
        <f>+B24/B19</f>
        <v>0.25968992248062017</v>
      </c>
      <c r="D24" s="16">
        <f>22972745+5892975</f>
        <v>28865720</v>
      </c>
      <c r="E24" s="21">
        <f>+D24/D19</f>
        <v>0.17142361010483867</v>
      </c>
    </row>
    <row r="25" spans="1:6" x14ac:dyDescent="0.25">
      <c r="A25" s="12" t="s">
        <v>11</v>
      </c>
      <c r="B25" s="26">
        <f>+B19-B22-B23-B24</f>
        <v>56697445</v>
      </c>
      <c r="C25" s="27">
        <f>+B25/B19</f>
        <v>0.21975753875968992</v>
      </c>
      <c r="D25" s="26">
        <f>+D19-D22-D23-D24</f>
        <v>29903494</v>
      </c>
      <c r="E25" s="27">
        <f>+D25/D19</f>
        <v>0.17758659393316303</v>
      </c>
    </row>
    <row r="26" spans="1:6" x14ac:dyDescent="0.25">
      <c r="A26" s="20" t="s">
        <v>5</v>
      </c>
      <c r="B26" s="19"/>
      <c r="C26" s="19" t="s">
        <v>5</v>
      </c>
      <c r="D26" s="24"/>
      <c r="E26" s="24"/>
    </row>
    <row r="27" spans="1:6" x14ac:dyDescent="0.25">
      <c r="A27" s="12" t="s">
        <v>21</v>
      </c>
      <c r="B27" s="18"/>
      <c r="C27" s="19" t="s">
        <v>5</v>
      </c>
      <c r="D27" s="24"/>
      <c r="E27" s="24"/>
    </row>
    <row r="28" spans="1:6" x14ac:dyDescent="0.25">
      <c r="A28" s="20" t="s">
        <v>22</v>
      </c>
      <c r="B28" s="18">
        <v>24000000</v>
      </c>
      <c r="C28" s="21">
        <v>1</v>
      </c>
      <c r="D28" s="16">
        <v>21022797</v>
      </c>
      <c r="E28" s="21">
        <v>1</v>
      </c>
    </row>
    <row r="29" spans="1:6" x14ac:dyDescent="0.25">
      <c r="A29" s="20" t="s">
        <v>9</v>
      </c>
      <c r="B29" s="18">
        <v>2810607</v>
      </c>
      <c r="C29" s="21">
        <f>+B29/B28</f>
        <v>0.11710862499999999</v>
      </c>
      <c r="D29" s="16">
        <v>2646636</v>
      </c>
      <c r="E29" s="21">
        <f>+D29/D28</f>
        <v>0.12589361919824466</v>
      </c>
    </row>
    <row r="30" spans="1:6" x14ac:dyDescent="0.25">
      <c r="A30" s="20" t="s">
        <v>20</v>
      </c>
      <c r="B30" s="18">
        <v>11500000</v>
      </c>
      <c r="C30" s="21">
        <f>+B30/B28</f>
        <v>0.47916666666666669</v>
      </c>
      <c r="D30" s="16">
        <v>8838633</v>
      </c>
      <c r="E30" s="21">
        <f>+D30/D28</f>
        <v>0.42043087796547718</v>
      </c>
    </row>
    <row r="31" spans="1:6" x14ac:dyDescent="0.25">
      <c r="A31" s="12" t="s">
        <v>11</v>
      </c>
      <c r="B31" s="26">
        <f>+B28-B29-B30</f>
        <v>9689393</v>
      </c>
      <c r="C31" s="27">
        <f>+B31/B28</f>
        <v>0.40372470833333335</v>
      </c>
      <c r="D31" s="26">
        <f>+D28-D29-D30</f>
        <v>9537528</v>
      </c>
      <c r="E31" s="27">
        <f>+D31/D28</f>
        <v>0.45367550283627817</v>
      </c>
    </row>
    <row r="32" spans="1:6" x14ac:dyDescent="0.25">
      <c r="A32" s="20"/>
      <c r="B32" s="18"/>
      <c r="C32" s="19"/>
      <c r="D32" s="18"/>
      <c r="E32" s="24"/>
    </row>
    <row r="33" spans="1:5" x14ac:dyDescent="0.25">
      <c r="A33" s="12" t="s">
        <v>23</v>
      </c>
      <c r="B33" s="18">
        <v>19569195</v>
      </c>
      <c r="C33" s="21">
        <f>+B33/B6</f>
        <v>2.2112084745762713E-2</v>
      </c>
      <c r="D33" s="18">
        <v>21210667</v>
      </c>
      <c r="E33" s="21">
        <f>+D33/D6</f>
        <v>3.252402038814433E-2</v>
      </c>
    </row>
    <row r="34" spans="1:5" x14ac:dyDescent="0.25">
      <c r="A34" s="20"/>
      <c r="B34" s="19"/>
      <c r="C34" s="19"/>
      <c r="D34" s="17"/>
      <c r="E34" s="17"/>
    </row>
    <row r="35" spans="1:5" x14ac:dyDescent="0.25">
      <c r="A35" s="12" t="s">
        <v>24</v>
      </c>
      <c r="B35" s="26">
        <f>+B13+B25+B31+B33</f>
        <v>539218908</v>
      </c>
      <c r="C35" s="27">
        <f>+B35/B6</f>
        <v>0.60928690169491528</v>
      </c>
      <c r="D35" s="26">
        <f>+D13+D25+D31+D33</f>
        <v>350252609</v>
      </c>
      <c r="E35" s="27">
        <f>+D35/D6</f>
        <v>0.53707047478123826</v>
      </c>
    </row>
    <row r="36" spans="1:5" x14ac:dyDescent="0.25">
      <c r="A36" s="20"/>
      <c r="B36" s="18"/>
      <c r="C36" s="19"/>
      <c r="D36" s="25"/>
      <c r="E36" s="17"/>
    </row>
    <row r="37" spans="1:5" x14ac:dyDescent="0.25">
      <c r="A37" s="12" t="s">
        <v>25</v>
      </c>
      <c r="B37" s="19"/>
      <c r="C37" s="19"/>
      <c r="D37" s="16"/>
      <c r="E37" s="17"/>
    </row>
    <row r="38" spans="1:5" x14ac:dyDescent="0.25">
      <c r="A38" s="20" t="s">
        <v>9</v>
      </c>
      <c r="B38" s="18">
        <v>86223428</v>
      </c>
      <c r="C38" s="21">
        <f>+B38/$B$6</f>
        <v>9.7427602259887003E-2</v>
      </c>
      <c r="D38" s="44">
        <v>68814621</v>
      </c>
      <c r="E38" s="21">
        <f>+D38/$D$6</f>
        <v>0.10551898893167408</v>
      </c>
    </row>
    <row r="39" spans="1:5" x14ac:dyDescent="0.25">
      <c r="A39" s="20" t="s">
        <v>10</v>
      </c>
      <c r="B39" s="18">
        <v>66500000</v>
      </c>
      <c r="C39" s="21">
        <f t="shared" ref="C39:C40" si="0">+B39/$B$6</f>
        <v>7.5141242937853112E-2</v>
      </c>
      <c r="D39" s="44">
        <v>73199500</v>
      </c>
      <c r="E39" s="21">
        <f>+D39/$D$6</f>
        <v>0.11224267631008354</v>
      </c>
    </row>
    <row r="40" spans="1:5" x14ac:dyDescent="0.25">
      <c r="A40" s="12" t="s">
        <v>26</v>
      </c>
      <c r="B40" s="26">
        <f>+B38+B39</f>
        <v>152723428</v>
      </c>
      <c r="C40" s="27">
        <f t="shared" si="0"/>
        <v>0.1725688451977401</v>
      </c>
      <c r="D40" s="26">
        <f>+D38+D39</f>
        <v>142014121</v>
      </c>
      <c r="E40" s="27">
        <f>+D40/$D$6</f>
        <v>0.21776166524175763</v>
      </c>
    </row>
    <row r="41" spans="1:5" x14ac:dyDescent="0.25">
      <c r="A41" s="20" t="s">
        <v>5</v>
      </c>
      <c r="B41" s="19"/>
      <c r="C41" s="19"/>
      <c r="D41" s="28"/>
      <c r="E41" s="24"/>
    </row>
    <row r="42" spans="1:5" x14ac:dyDescent="0.25">
      <c r="A42" s="12" t="s">
        <v>27</v>
      </c>
      <c r="B42" s="19"/>
      <c r="C42" s="19"/>
      <c r="D42" s="24"/>
      <c r="E42" s="24"/>
    </row>
    <row r="43" spans="1:5" x14ac:dyDescent="0.25">
      <c r="A43" s="20" t="s">
        <v>28</v>
      </c>
      <c r="B43" s="18">
        <v>3910953</v>
      </c>
      <c r="C43" s="21">
        <f>+B43/$B$6</f>
        <v>4.4191559322033901E-3</v>
      </c>
      <c r="D43" s="28">
        <v>3790901</v>
      </c>
      <c r="E43" s="21">
        <f>+D43/D6</f>
        <v>5.8128931736770332E-3</v>
      </c>
    </row>
    <row r="44" spans="1:5" x14ac:dyDescent="0.25">
      <c r="A44" s="20" t="s">
        <v>29</v>
      </c>
      <c r="B44" s="13">
        <v>46849047</v>
      </c>
      <c r="C44" s="21">
        <f>+B44/B6</f>
        <v>5.2936776271186439E-2</v>
      </c>
      <c r="D44" s="28">
        <v>34065694</v>
      </c>
      <c r="E44" s="21">
        <f>+D44/D6</f>
        <v>5.2235666431059709E-2</v>
      </c>
    </row>
    <row r="45" spans="1:5" x14ac:dyDescent="0.25">
      <c r="A45" s="12" t="s">
        <v>30</v>
      </c>
      <c r="B45" s="26">
        <f>+B43+B44</f>
        <v>50760000</v>
      </c>
      <c r="C45" s="27">
        <f>+B45/B6</f>
        <v>5.7355932203389831E-2</v>
      </c>
      <c r="D45" s="26">
        <f>+D43+D44</f>
        <v>37856595</v>
      </c>
      <c r="E45" s="27">
        <f>+D45/D6</f>
        <v>5.8048559604736739E-2</v>
      </c>
    </row>
    <row r="46" spans="1:5" x14ac:dyDescent="0.25">
      <c r="A46" s="20"/>
      <c r="B46" s="19"/>
      <c r="C46" s="19"/>
      <c r="D46" s="28"/>
      <c r="E46" s="24"/>
    </row>
    <row r="47" spans="1:5" x14ac:dyDescent="0.25">
      <c r="A47" s="12" t="s">
        <v>31</v>
      </c>
      <c r="B47" s="19"/>
      <c r="C47" s="19"/>
      <c r="D47" s="28"/>
      <c r="E47" s="24"/>
    </row>
    <row r="48" spans="1:5" x14ac:dyDescent="0.25">
      <c r="A48" s="20" t="s">
        <v>28</v>
      </c>
      <c r="B48" s="18">
        <v>15279441</v>
      </c>
      <c r="C48" s="21">
        <f>+B48/$B$6</f>
        <v>1.7264905084745763E-2</v>
      </c>
      <c r="D48" s="28">
        <v>15832688</v>
      </c>
      <c r="E48" s="21">
        <f>+D48/$D$6</f>
        <v>2.427753296542386E-2</v>
      </c>
    </row>
    <row r="49" spans="1:6" x14ac:dyDescent="0.25">
      <c r="A49" s="20" t="s">
        <v>29</v>
      </c>
      <c r="B49" s="18">
        <v>22000000</v>
      </c>
      <c r="C49" s="21">
        <f t="shared" ref="C49:C53" si="1">+B49/$B$6</f>
        <v>2.4858757062146894E-2</v>
      </c>
      <c r="D49" s="28">
        <v>16016604</v>
      </c>
      <c r="E49" s="21">
        <f t="shared" ref="E49:E53" si="2">+D49/$D$6</f>
        <v>2.4559546149342405E-2</v>
      </c>
    </row>
    <row r="50" spans="1:6" x14ac:dyDescent="0.25">
      <c r="A50" s="20" t="s">
        <v>32</v>
      </c>
      <c r="B50" s="18">
        <v>86000000</v>
      </c>
      <c r="C50" s="21">
        <f t="shared" si="1"/>
        <v>9.7175141242937857E-2</v>
      </c>
      <c r="D50" s="28">
        <v>70059169</v>
      </c>
      <c r="E50" s="21">
        <f t="shared" si="2"/>
        <v>0.10742735440297323</v>
      </c>
    </row>
    <row r="51" spans="1:6" x14ac:dyDescent="0.25">
      <c r="A51" s="12" t="s">
        <v>33</v>
      </c>
      <c r="B51" s="26">
        <f>+B48+B49+B50</f>
        <v>123279441</v>
      </c>
      <c r="C51" s="27">
        <f t="shared" si="1"/>
        <v>0.1392988033898305</v>
      </c>
      <c r="D51" s="26">
        <f>+D48+D49+D50</f>
        <v>101908461</v>
      </c>
      <c r="E51" s="27">
        <f t="shared" si="2"/>
        <v>0.1562644335177395</v>
      </c>
    </row>
    <row r="52" spans="1:6" x14ac:dyDescent="0.25">
      <c r="A52" s="20"/>
      <c r="B52" s="19"/>
      <c r="C52" s="19"/>
      <c r="D52" s="28"/>
      <c r="E52" s="24"/>
    </row>
    <row r="53" spans="1:6" x14ac:dyDescent="0.25">
      <c r="A53" s="12" t="s">
        <v>62</v>
      </c>
      <c r="B53" s="18">
        <v>19430805</v>
      </c>
      <c r="C53" s="21">
        <f t="shared" si="1"/>
        <v>2.1955711864406778E-2</v>
      </c>
      <c r="D53" s="18">
        <v>17255573</v>
      </c>
      <c r="E53" s="21">
        <f t="shared" si="2"/>
        <v>2.6459356891563701E-2</v>
      </c>
    </row>
    <row r="54" spans="1:6" x14ac:dyDescent="0.25">
      <c r="A54" s="20"/>
      <c r="B54" s="19"/>
      <c r="C54" s="19"/>
      <c r="D54" s="24"/>
      <c r="E54" s="24"/>
    </row>
    <row r="55" spans="1:6" x14ac:dyDescent="0.25">
      <c r="A55" s="12" t="s">
        <v>34</v>
      </c>
      <c r="B55" s="46">
        <v>33187500</v>
      </c>
      <c r="C55" s="27">
        <f>+B55/B6</f>
        <v>3.7499999999999999E-2</v>
      </c>
      <c r="D55" s="26">
        <v>24455772</v>
      </c>
      <c r="E55" s="27">
        <f>+D55/D6</f>
        <v>3.7500000690021164E-2</v>
      </c>
    </row>
    <row r="56" spans="1:6" x14ac:dyDescent="0.25">
      <c r="A56" s="20"/>
      <c r="B56" s="19"/>
      <c r="C56" s="19" t="s">
        <v>5</v>
      </c>
      <c r="D56" s="24"/>
      <c r="E56" s="24" t="s">
        <v>5</v>
      </c>
    </row>
    <row r="57" spans="1:6" x14ac:dyDescent="0.25">
      <c r="A57" s="12" t="s">
        <v>35</v>
      </c>
      <c r="B57" s="26">
        <f>+B40+B45+B51+B55</f>
        <v>359950369</v>
      </c>
      <c r="C57" s="27">
        <f>+B57/B6</f>
        <v>0.40672358079096044</v>
      </c>
      <c r="D57" s="26">
        <f>+D40+D45+D51+D55</f>
        <v>306234949</v>
      </c>
      <c r="E57" s="27">
        <f>+D57/D6</f>
        <v>0.46957465905425505</v>
      </c>
    </row>
    <row r="58" spans="1:6" x14ac:dyDescent="0.25">
      <c r="A58" s="20"/>
      <c r="B58" s="19"/>
      <c r="C58" s="19"/>
      <c r="D58" s="24"/>
      <c r="E58" s="24"/>
    </row>
    <row r="59" spans="1:6" x14ac:dyDescent="0.25">
      <c r="A59" s="12" t="s">
        <v>36</v>
      </c>
      <c r="B59" s="26">
        <f>+B35-B57+B53</f>
        <v>198699344</v>
      </c>
      <c r="C59" s="27">
        <f>+B59/B6</f>
        <v>0.22451903276836158</v>
      </c>
      <c r="D59" s="26">
        <f>+D35-D57+D53</f>
        <v>61273233</v>
      </c>
      <c r="E59" s="27">
        <f>+D59/D6</f>
        <v>9.3955172618546967E-2</v>
      </c>
      <c r="F59" s="55">
        <f>(+D59-B59)/B59</f>
        <v>-0.69162840819444271</v>
      </c>
    </row>
    <row r="60" spans="1:6" x14ac:dyDescent="0.25">
      <c r="A60" s="20"/>
      <c r="B60" s="18"/>
      <c r="C60" s="21"/>
      <c r="D60" s="29"/>
      <c r="E60" s="29"/>
    </row>
    <row r="61" spans="1:6" x14ac:dyDescent="0.25">
      <c r="A61" s="12" t="s">
        <v>37</v>
      </c>
      <c r="B61" s="18">
        <f>+B59</f>
        <v>198699344</v>
      </c>
      <c r="C61" s="21">
        <f>+C59</f>
        <v>0.22451903276836158</v>
      </c>
      <c r="D61" s="18">
        <f>+D59</f>
        <v>61273233</v>
      </c>
      <c r="E61" s="21">
        <f>+E59</f>
        <v>9.3955172618546967E-2</v>
      </c>
    </row>
    <row r="62" spans="1:6" x14ac:dyDescent="0.25">
      <c r="A62" s="20"/>
      <c r="B62" s="18"/>
      <c r="C62" s="21"/>
      <c r="D62" s="29"/>
      <c r="E62" s="29"/>
    </row>
    <row r="63" spans="1:6" x14ac:dyDescent="0.25">
      <c r="A63" s="12" t="s">
        <v>38</v>
      </c>
      <c r="B63" s="18">
        <f>+B6*0%</f>
        <v>0</v>
      </c>
      <c r="C63" s="21">
        <f>+B63/B6</f>
        <v>0</v>
      </c>
      <c r="D63" s="18">
        <f>+D6*0%</f>
        <v>0</v>
      </c>
      <c r="E63" s="21">
        <f>+D63/D6</f>
        <v>0</v>
      </c>
      <c r="F63" s="45"/>
    </row>
    <row r="64" spans="1:6" x14ac:dyDescent="0.25">
      <c r="A64" s="20"/>
      <c r="B64" s="19"/>
      <c r="C64" s="19" t="s">
        <v>5</v>
      </c>
      <c r="D64" s="24"/>
      <c r="E64" s="24"/>
    </row>
    <row r="65" spans="1:6" x14ac:dyDescent="0.25">
      <c r="A65" s="12" t="s">
        <v>39</v>
      </c>
      <c r="B65" s="30">
        <v>49674836</v>
      </c>
      <c r="C65" s="27">
        <f>+B65/B6</f>
        <v>5.6129758192090394E-2</v>
      </c>
      <c r="D65" s="30">
        <v>15318308</v>
      </c>
      <c r="E65" s="27">
        <f>+D65/D6</f>
        <v>2.348879277129165E-2</v>
      </c>
    </row>
    <row r="66" spans="1:6" x14ac:dyDescent="0.25">
      <c r="A66" s="12"/>
      <c r="B66" s="30"/>
      <c r="C66" s="27"/>
      <c r="D66" s="30"/>
      <c r="E66" s="27"/>
    </row>
    <row r="67" spans="1:6" x14ac:dyDescent="0.25">
      <c r="A67" s="20" t="s">
        <v>40</v>
      </c>
      <c r="B67" s="30">
        <f>+B61-B65</f>
        <v>149024508</v>
      </c>
      <c r="C67" s="27">
        <f>+B67/B6</f>
        <v>0.16838927457627118</v>
      </c>
      <c r="D67" s="30">
        <f>+D61-D65</f>
        <v>45954925</v>
      </c>
      <c r="E67" s="27">
        <f>+D67/D6</f>
        <v>7.0466379847255317E-2</v>
      </c>
      <c r="F67" s="45"/>
    </row>
    <row r="68" spans="1:6" x14ac:dyDescent="0.25">
      <c r="A68" s="20"/>
      <c r="B68" s="30"/>
      <c r="C68" s="27"/>
      <c r="D68" s="30"/>
      <c r="E68" s="27"/>
    </row>
    <row r="69" spans="1:6" x14ac:dyDescent="0.25">
      <c r="A69" s="12" t="s">
        <v>59</v>
      </c>
      <c r="B69" s="51">
        <f>+B59-B65-B63</f>
        <v>149024508</v>
      </c>
      <c r="C69" s="27">
        <f>+B69/B6</f>
        <v>0.16838927457627118</v>
      </c>
      <c r="D69" s="51">
        <f>+D59-D65-D63</f>
        <v>45954925</v>
      </c>
      <c r="E69" s="27">
        <f>+D69/D6</f>
        <v>7.0466379847255317E-2</v>
      </c>
      <c r="F69" s="55">
        <f>(+D69-B69)/B69</f>
        <v>-0.6916284065168663</v>
      </c>
    </row>
    <row r="70" spans="1:6" x14ac:dyDescent="0.25">
      <c r="A70" s="20"/>
      <c r="B70" s="18"/>
      <c r="C70" s="21"/>
      <c r="D70" s="29"/>
      <c r="E70" s="29"/>
    </row>
    <row r="71" spans="1:6" x14ac:dyDescent="0.25">
      <c r="A71" s="12" t="s">
        <v>41</v>
      </c>
      <c r="B71" s="19"/>
      <c r="C71" s="19"/>
      <c r="D71" s="24"/>
      <c r="E71" s="24"/>
    </row>
    <row r="72" spans="1:6" x14ac:dyDescent="0.25">
      <c r="A72" s="20" t="s">
        <v>42</v>
      </c>
      <c r="B72" s="31">
        <v>0.47810000000000002</v>
      </c>
      <c r="C72" s="19"/>
      <c r="D72" s="31">
        <v>0.35520000000000002</v>
      </c>
      <c r="E72" s="24"/>
    </row>
    <row r="73" spans="1:6" x14ac:dyDescent="0.25">
      <c r="A73" s="20" t="s">
        <v>43</v>
      </c>
      <c r="B73" s="31">
        <v>0.22</v>
      </c>
      <c r="C73" s="19"/>
      <c r="D73" s="31">
        <v>0.21</v>
      </c>
      <c r="E73" s="24"/>
    </row>
    <row r="74" spans="1:6" x14ac:dyDescent="0.25">
      <c r="A74" s="20" t="s">
        <v>44</v>
      </c>
      <c r="B74" s="18">
        <v>211394</v>
      </c>
      <c r="C74" s="19"/>
      <c r="D74" s="18">
        <v>215260</v>
      </c>
      <c r="E74" s="24"/>
    </row>
    <row r="75" spans="1:6" x14ac:dyDescent="0.25">
      <c r="A75" s="20" t="s">
        <v>45</v>
      </c>
      <c r="B75" s="18">
        <v>198651</v>
      </c>
      <c r="C75" s="19"/>
      <c r="D75" s="18">
        <v>195481</v>
      </c>
      <c r="E75" s="24"/>
    </row>
    <row r="76" spans="1:6" x14ac:dyDescent="0.25">
      <c r="A76" s="20" t="s">
        <v>46</v>
      </c>
      <c r="B76" s="18">
        <v>256739109</v>
      </c>
      <c r="C76" s="19"/>
      <c r="D76" s="18">
        <v>222058285</v>
      </c>
      <c r="E76" s="24"/>
    </row>
    <row r="77" spans="1:6" x14ac:dyDescent="0.25">
      <c r="A77" s="20" t="s">
        <v>47</v>
      </c>
      <c r="B77" s="21">
        <v>0.28999999999999998</v>
      </c>
      <c r="C77" s="19"/>
      <c r="D77" s="21">
        <v>0.34</v>
      </c>
      <c r="E77" s="24"/>
    </row>
    <row r="78" spans="1:6" x14ac:dyDescent="0.25">
      <c r="A78" s="20" t="s">
        <v>48</v>
      </c>
      <c r="B78" s="32">
        <v>87</v>
      </c>
      <c r="C78" s="19"/>
      <c r="D78" s="28">
        <v>81</v>
      </c>
      <c r="E78" s="24"/>
    </row>
    <row r="79" spans="1:6" x14ac:dyDescent="0.25">
      <c r="A79" s="20" t="s">
        <v>49</v>
      </c>
      <c r="B79" s="18">
        <v>4941</v>
      </c>
      <c r="C79" s="19"/>
      <c r="D79" s="28">
        <v>3545</v>
      </c>
      <c r="E79" s="24"/>
    </row>
    <row r="80" spans="1:6" x14ac:dyDescent="0.25">
      <c r="A80" s="20" t="s">
        <v>50</v>
      </c>
      <c r="B80" s="18">
        <v>34000</v>
      </c>
      <c r="C80" s="19"/>
      <c r="D80" s="18">
        <v>33412</v>
      </c>
      <c r="E80" s="24"/>
    </row>
    <row r="81" spans="1:5" x14ac:dyDescent="0.25">
      <c r="A81" s="20" t="s">
        <v>51</v>
      </c>
      <c r="B81" s="18">
        <v>5580</v>
      </c>
      <c r="C81" s="19"/>
      <c r="D81" s="18">
        <v>5580</v>
      </c>
      <c r="E81" s="24"/>
    </row>
    <row r="82" spans="1:5" x14ac:dyDescent="0.25">
      <c r="A82" s="20" t="s">
        <v>52</v>
      </c>
      <c r="B82" s="18">
        <v>2668</v>
      </c>
      <c r="C82" s="19"/>
      <c r="D82" s="28">
        <v>1971</v>
      </c>
      <c r="E82" s="24"/>
    </row>
    <row r="83" spans="1:5" x14ac:dyDescent="0.25">
      <c r="A83" s="20" t="s">
        <v>53</v>
      </c>
      <c r="B83" s="18">
        <v>3255</v>
      </c>
      <c r="C83" s="19"/>
      <c r="D83" s="28">
        <v>2379</v>
      </c>
      <c r="E83" s="24"/>
    </row>
    <row r="84" spans="1:5" ht="15.75" thickBot="1" x14ac:dyDescent="0.3">
      <c r="A84" s="33"/>
      <c r="B84" s="34"/>
      <c r="C84" s="35"/>
      <c r="D84" s="35"/>
      <c r="E84" s="35"/>
    </row>
    <row r="85" spans="1:5" ht="15.75" thickBot="1" x14ac:dyDescent="0.3">
      <c r="A85" s="36"/>
      <c r="B85" s="36" t="s">
        <v>58</v>
      </c>
      <c r="C85" s="36"/>
      <c r="D85" s="36" t="s">
        <v>2</v>
      </c>
      <c r="E85" s="37"/>
    </row>
    <row r="86" spans="1:5" ht="15.75" thickBot="1" x14ac:dyDescent="0.3">
      <c r="A86" s="38" t="s">
        <v>61</v>
      </c>
      <c r="B86" s="38"/>
      <c r="C86" s="38"/>
      <c r="D86" s="38"/>
      <c r="E86" s="63"/>
    </row>
    <row r="87" spans="1:5" x14ac:dyDescent="0.25">
      <c r="A87" s="39" t="s">
        <v>54</v>
      </c>
      <c r="B87" s="18">
        <v>753187</v>
      </c>
      <c r="C87" s="40"/>
      <c r="D87" s="18">
        <v>232262</v>
      </c>
      <c r="E87" s="49">
        <f>(+D87-B87)/B87</f>
        <v>-0.69162770998437306</v>
      </c>
    </row>
    <row r="88" spans="1:5" x14ac:dyDescent="0.25">
      <c r="A88" s="41" t="s">
        <v>55</v>
      </c>
      <c r="B88" s="18">
        <v>823884</v>
      </c>
      <c r="C88" s="40"/>
      <c r="D88" s="18">
        <v>254062</v>
      </c>
      <c r="E88" s="50">
        <f>(+D88-B88)/B88</f>
        <v>-0.69162891863417664</v>
      </c>
    </row>
    <row r="89" spans="1:5" x14ac:dyDescent="0.25">
      <c r="A89" s="41" t="s">
        <v>56</v>
      </c>
      <c r="B89" s="18">
        <v>919052</v>
      </c>
      <c r="C89" s="40"/>
      <c r="D89" s="18">
        <v>283409</v>
      </c>
      <c r="E89" s="50">
        <f t="shared" ref="E89:E90" si="3">(+D89-B89)/B89</f>
        <v>-0.6916289829084753</v>
      </c>
    </row>
    <row r="90" spans="1:5" ht="15.75" thickBot="1" x14ac:dyDescent="0.3">
      <c r="A90" s="33" t="s">
        <v>57</v>
      </c>
      <c r="B90" s="42">
        <v>1386735</v>
      </c>
      <c r="C90" s="43"/>
      <c r="D90" s="42">
        <v>427630</v>
      </c>
      <c r="E90" s="54">
        <f t="shared" si="3"/>
        <v>-0.69162817697685575</v>
      </c>
    </row>
    <row r="91" spans="1:5" ht="15.75" hidden="1" thickBot="1" x14ac:dyDescent="0.3"/>
    <row r="92" spans="1:5" ht="15.75" hidden="1" thickBot="1" x14ac:dyDescent="0.3">
      <c r="A92" s="52"/>
      <c r="B92" s="52" t="s">
        <v>58</v>
      </c>
      <c r="C92" s="52"/>
      <c r="D92" s="52" t="s">
        <v>2</v>
      </c>
      <c r="E92" s="53"/>
    </row>
    <row r="93" spans="1:5" ht="15.75" hidden="1" thickBot="1" x14ac:dyDescent="0.3">
      <c r="A93" s="38" t="s">
        <v>60</v>
      </c>
      <c r="B93" s="38"/>
      <c r="C93" s="38"/>
      <c r="D93" s="38"/>
      <c r="E93" s="37"/>
    </row>
    <row r="94" spans="1:5" hidden="1" x14ac:dyDescent="0.25">
      <c r="A94" s="39" t="s">
        <v>54</v>
      </c>
      <c r="B94" s="18"/>
      <c r="C94" s="40"/>
      <c r="D94" s="18"/>
      <c r="E94" s="49" t="e">
        <f>(+D94-B94)/B94</f>
        <v>#DIV/0!</v>
      </c>
    </row>
    <row r="95" spans="1:5" hidden="1" x14ac:dyDescent="0.25">
      <c r="A95" s="41" t="s">
        <v>55</v>
      </c>
      <c r="B95" s="18"/>
      <c r="C95" s="40"/>
      <c r="D95" s="18"/>
      <c r="E95" s="50" t="e">
        <f>(+D95-B95)/B95</f>
        <v>#DIV/0!</v>
      </c>
    </row>
    <row r="96" spans="1:5" hidden="1" x14ac:dyDescent="0.25">
      <c r="A96" s="41" t="s">
        <v>56</v>
      </c>
      <c r="B96" s="18"/>
      <c r="C96" s="40"/>
      <c r="D96" s="18"/>
      <c r="E96" s="50" t="e">
        <f t="shared" ref="E96:E97" si="4">(+D96-B96)/B96</f>
        <v>#DIV/0!</v>
      </c>
    </row>
    <row r="97" spans="1:5" ht="15.75" hidden="1" thickBot="1" x14ac:dyDescent="0.3">
      <c r="A97" s="33" t="s">
        <v>57</v>
      </c>
      <c r="B97" s="42"/>
      <c r="C97" s="43"/>
      <c r="D97" s="42"/>
      <c r="E97" s="54" t="e">
        <f t="shared" si="4"/>
        <v>#DIV/0!</v>
      </c>
    </row>
    <row r="98" spans="1:5" hidden="1" x14ac:dyDescent="0.25"/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2013-10-05T00:18:35Z</cp:lastPrinted>
  <dcterms:created xsi:type="dcterms:W3CDTF">2011-08-12T00:25:26Z</dcterms:created>
  <dcterms:modified xsi:type="dcterms:W3CDTF">2017-02-03T22:28:14Z</dcterms:modified>
</cp:coreProperties>
</file>