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<sst xmlns="http://schemas.openxmlformats.org/spreadsheetml/2006/main" count="96" uniqueCount="64">
  <si>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</si>
  <si>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</si>
  <si>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</si>
  <si>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</si>
  <si>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</si>
  <si>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</si>
  <si>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</si>
  <si>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</si>
  <si>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</si>
  <si>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</si>
  <si>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</si>
  <si>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</si>
  <si>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</si>
  <si>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</si>
  <si>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</si>
  <si>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</si>
  <si>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</si>
  <si>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</si>
  <si>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</si>
  <si>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</si>
  <si>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</si>
  <si>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</si>
  <si>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</si>
  <si>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</si>
  <si>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</si>
  <si>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</si>
  <si>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</si>
  <si>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</si>
  <si>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</si>
  <si>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</si>
  <si>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</si>
  <si>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</si>
  <si>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</si>
  <si>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</si>
  <si>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</si>
  <si>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</si>
  <si>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</si>
  <si>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</si>
  <si>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</si>
  <si>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</si>
  <si>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</si>
  <si>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</si>
  <si>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</si>
  <si>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</si>
  <si>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</si>
  <si>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</si>
  <si>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</si>
  <si>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</si>
  <si>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</si>
  <si>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</si>
  <si>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</si>
  <si>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</si>
  <si>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</si>
  <si>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</si>
  <si>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</si>
  <si>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</si>
  <si>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</si>
  <si>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</si>
  <si>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</si>
  <si>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</si>
  <si>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</si>
  <si>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</si>
  <si>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</si>
  <si>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Julio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</si>
</sst>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G93" sqref="G93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1249679303</v>
      </c>
      <c r="C6" s="47">
        <v>1</v>
      </c>
      <c r="D6" s="46">
        <f>+D9+D10+D19+D28+D33+D53</f>
        <v>921386083</v>
      </c>
      <c r="E6" s="15">
        <v>100</v>
      </c>
      <c r="F6" s="55">
        <f>(+D6-B6)/B6</f>
        <v>-0.26270197418801294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782051441</v>
      </c>
      <c r="C9" s="21">
        <f>+B9/(B9+B10)</f>
        <v>0.95593624607245142</v>
      </c>
      <c r="D9" s="3">
        <v>509858111</v>
      </c>
      <c r="E9" s="21">
        <f>+D9/(D9+D10)</f>
        <v>0.96886923406867353</v>
      </c>
    </row>
    <row r="10" spans="1:6">
      <c r="A10" s="20" t="s">
        <v>8</v>
      </c>
      <c r="B10" s="16">
        <v>36048557</v>
      </c>
      <c r="C10" s="21">
        <f>+B10/(B9+B10)</f>
        <v>4.4063753927548598E-2</v>
      </c>
      <c r="D10" s="3">
        <v>16382266</v>
      </c>
      <c r="E10" s="21">
        <f>+D10/(D9+D10)</f>
        <v>3.1130765931326475E-2</v>
      </c>
    </row>
    <row r="11" spans="1:6">
      <c r="A11" s="20" t="s">
        <v>9</v>
      </c>
      <c r="B11" s="16">
        <v>61175799</v>
      </c>
      <c r="C11" s="21">
        <f>+B11/(B9+B10)</f>
        <v>7.477789897268769E-2</v>
      </c>
      <c r="D11" s="44">
        <v>64049672</v>
      </c>
      <c r="E11" s="21">
        <f>+D11/(D9+D10)</f>
        <v>0.1217118161193473</v>
      </c>
    </row>
    <row r="12" spans="1:6">
      <c r="A12" s="20" t="s">
        <v>10</v>
      </c>
      <c r="B12" s="16">
        <v>82000000</v>
      </c>
      <c r="C12" s="21">
        <f>+B12/(B9+B10)</f>
        <v>0.10023224569180356</v>
      </c>
      <c r="D12" s="44">
        <v>60830647</v>
      </c>
      <c r="E12" s="21">
        <f>+D12/(D9+D10)</f>
        <v>0.11559479214951991</v>
      </c>
    </row>
    <row r="13" spans="1:6">
      <c r="A13" s="12" t="s">
        <v>11</v>
      </c>
      <c r="B13" s="26">
        <f>+B9+B10-B11-B12</f>
        <v>674924199</v>
      </c>
      <c r="C13" s="27">
        <f>+B13/(B9+B10)</f>
        <v>0.82498985533550873</v>
      </c>
      <c r="D13" s="26">
        <f>+D9+D10-D11-D12</f>
        <v>401360058</v>
      </c>
      <c r="E13" s="27">
        <f>+D13/(D9+D10)</f>
        <v>0.76269339173113282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223000000</v>
      </c>
      <c r="C16" s="21">
        <f>+B16/B19</f>
        <v>0.60014106706007497</v>
      </c>
      <c r="D16" s="3">
        <v>221525388</v>
      </c>
      <c r="E16" s="23">
        <v>0.49147774981419301</v>
      </c>
    </row>
    <row r="17" spans="1:6">
      <c r="A17" s="20" t="s">
        <v>14</v>
      </c>
      <c r="B17" s="16">
        <v>30579304</v>
      </c>
      <c r="C17" s="21">
        <f>+B17/B19</f>
        <v>8.2295498352082608E-2</v>
      </c>
      <c r="D17" s="3">
        <v>21808339</v>
      </c>
      <c r="E17" s="23">
        <v>0.13748515967074823</v>
      </c>
    </row>
    <row r="18" spans="1:6">
      <c r="A18" s="20" t="s">
        <v>15</v>
      </c>
      <c r="B18" s="18">
        <f>65000000+53000000</f>
        <v>118000000</v>
      </c>
      <c r="C18" s="21">
        <f>+B18/B19</f>
        <v>0.31756343458784236</v>
      </c>
      <c r="D18" s="16">
        <f>49411392+49494087</f>
        <v>98905479</v>
      </c>
      <c r="E18" s="23">
        <v>0.37103709051505873</v>
      </c>
    </row>
    <row r="19" spans="1:6">
      <c r="A19" s="12" t="s">
        <v>16</v>
      </c>
      <c r="B19" s="26">
        <f>+B16+B17+B18</f>
        <v>371579304</v>
      </c>
      <c r="C19" s="48">
        <f>SUM(C16:C18)</f>
        <v>1</v>
      </c>
      <c r="D19" s="26">
        <f>+D16+D17+D18</f>
        <v>342239206</v>
      </c>
      <c r="E19" s="48">
        <f>SUM(E16:E18)</f>
        <v>1</v>
      </c>
      <c r="F19" s="3"/>
    </row>
    <row r="20" spans="1:6">
      <c r="A20" s="20" t="s">
        <v>17</v>
      </c>
      <c r="B20" s="18">
        <v>48391000</v>
      </c>
      <c r="C20" s="21">
        <f>+B20/B16</f>
        <v>0.217</v>
      </c>
      <c r="D20" s="44">
        <v>50772913</v>
      </c>
      <c r="E20" s="21">
        <f>+D20/D16</f>
        <v>0.22919681332416852</v>
      </c>
    </row>
    <row r="21" spans="1:6">
      <c r="A21" s="20" t="s">
        <v>18</v>
      </c>
      <c r="B21" s="18">
        <v>9907694</v>
      </c>
      <c r="C21" s="21">
        <f>+B21/B17</f>
        <v>0.32399998377987937</v>
      </c>
      <c r="D21" s="44">
        <v>7123652</v>
      </c>
      <c r="E21" s="21">
        <f>+D21/D17</f>
        <v>0.32664807714150079</v>
      </c>
    </row>
    <row r="22" spans="1:6">
      <c r="A22" s="12" t="s">
        <v>19</v>
      </c>
      <c r="B22" s="18">
        <f>+B20+B21</f>
        <v>58298694</v>
      </c>
      <c r="C22" s="22">
        <f>+B22/B19</f>
        <v>0.15689435168326812</v>
      </c>
      <c r="D22" s="18">
        <f>+D20+D21</f>
        <v>57896565</v>
      </c>
      <c r="E22" s="21">
        <f>+D22/D19</f>
        <v>0.16916987880108628</v>
      </c>
    </row>
    <row r="23" spans="1:6">
      <c r="A23" s="20" t="s">
        <v>9</v>
      </c>
      <c r="B23" s="18">
        <v>83701613</v>
      </c>
      <c r="C23" s="21">
        <f>+B23/B19</f>
        <v>0.22525908224425761</v>
      </c>
      <c r="D23" s="18">
        <v>84828286</v>
      </c>
      <c r="E23" s="21">
        <f>+D23/D19</f>
        <v>0.24786256078445904</v>
      </c>
    </row>
    <row r="24" spans="1:6">
      <c r="A24" s="20" t="s">
        <v>20</v>
      </c>
      <c r="B24" s="18">
        <f>32000000+50000000</f>
        <v>82000000</v>
      </c>
      <c r="C24" s="21">
        <f>+B24/B19</f>
        <v>0.22067967488307691</v>
      </c>
      <c r="D24" s="16">
        <f>30807542+43665366</f>
        <v>74472908</v>
      </c>
      <c r="E24" s="21">
        <f>+D24/D19</f>
        <v>0.21760484098364816</v>
      </c>
    </row>
    <row r="25" spans="1:6">
      <c r="A25" s="12" t="s">
        <v>11</v>
      </c>
      <c r="B25" s="26">
        <f>+B19-B22-B23-B24</f>
        <v>147578997</v>
      </c>
      <c r="C25" s="27">
        <f>+B25/B19</f>
        <v>0.39716689118939735</v>
      </c>
      <c r="D25" s="26">
        <f>+D19-D22-D23-D24</f>
        <v>125041447</v>
      </c>
      <c r="E25" s="27">
        <f>+D25/D19</f>
        <v>0.36536271943080656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32000000</v>
      </c>
      <c r="C28" s="21">
        <v>1</v>
      </c>
      <c r="D28" s="16">
        <v>22137500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7.5586374999999997E-2</v>
      </c>
      <c r="D29" s="16">
        <v>2913820</v>
      </c>
      <c r="E29" s="21">
        <f>+D29/D28</f>
        <v>0.13162371541501977</v>
      </c>
    </row>
    <row r="30" spans="1:6">
      <c r="A30" s="20" t="s">
        <v>20</v>
      </c>
      <c r="B30" s="18">
        <v>14400000</v>
      </c>
      <c r="C30" s="21">
        <f>+B30/B28</f>
        <v>0.45</v>
      </c>
      <c r="D30" s="16">
        <v>9592326</v>
      </c>
      <c r="E30" s="21">
        <f>+D30/D28</f>
        <v>0.4333066516092603</v>
      </c>
    </row>
    <row r="31" spans="1:6">
      <c r="A31" s="12" t="s">
        <v>11</v>
      </c>
      <c r="B31" s="26">
        <f>+B28-B29-B30</f>
        <v>15181236</v>
      </c>
      <c r="C31" s="27">
        <f>+B31/B28</f>
        <v>0.47441362500000001</v>
      </c>
      <c r="D31" s="26">
        <f>+D28-D29-D30</f>
        <v>9631354</v>
      </c>
      <c r="E31" s="27">
        <f>+D31/D28</f>
        <v>0.43506963297571993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9254360</v>
      </c>
      <c r="C33" s="21">
        <f>+B33/B6</f>
        <v>7.4053879085488866E-3</v>
      </c>
      <c r="D33" s="18">
        <v>17025572</v>
      </c>
      <c r="E33" s="21">
        <f>+D33/D6</f>
        <v>1.8478217019043036E-2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846938792</v>
      </c>
      <c r="C35" s="27">
        <f>+B35/B6</f>
        <v>0.67772490907613281</v>
      </c>
      <c r="D35" s="26">
        <f>+D13+D25+D31+D33</f>
        <v>553058431</v>
      </c>
      <c r="E35" s="27">
        <f>+D35/D6</f>
        <v>0.600246130481222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6.6991122281553864E-2</v>
      </c>
      <c r="D38" s="44">
        <v>82447666</v>
      </c>
      <c r="E38" s="21">
        <f>+D38/$D$6</f>
        <v>8.9482213288433185E-2</v>
      </c>
    </row>
    <row r="39" spans="1:5">
      <c r="A39" s="20" t="s">
        <v>10</v>
      </c>
      <c r="B39" s="18">
        <v>80000000</v>
      </c>
      <c r="C39" s="21">
        <f t="shared" ref="C39:C40" si="0">+B39/$B$6</f>
        <v>6.4016423900076391E-2</v>
      </c>
      <c r="D39" s="44">
        <v>69727810</v>
      </c>
      <c r="E39" s="21">
        <f>+D39/$D$6</f>
        <v>7.5677081829767553E-2</v>
      </c>
    </row>
    <row r="40" spans="1:5">
      <c r="A40" s="12" t="s">
        <v>26</v>
      </c>
      <c r="B40" s="26">
        <f>+B38+B39</f>
        <v>163717419</v>
      </c>
      <c r="C40" s="27">
        <f t="shared" si="0"/>
        <v>0.13100754618163024</v>
      </c>
      <c r="D40" s="26">
        <f>+D38+D39</f>
        <v>152175476</v>
      </c>
      <c r="E40" s="27">
        <f>+D40/$D$6</f>
        <v>0.16515929511820074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2.9041746880879567E-3</v>
      </c>
      <c r="D43" s="28">
        <v>4049508</v>
      </c>
      <c r="E43" s="21">
        <f>+D43/D6</f>
        <v>4.3950175444531867E-3</v>
      </c>
    </row>
    <row r="44" spans="1:5">
      <c r="A44" s="20" t="s">
        <v>29</v>
      </c>
      <c r="B44" s="13">
        <v>69768966</v>
      </c>
      <c r="C44" s="21">
        <f>+B44/B6</f>
        <v>5.5829496281575207E-2</v>
      </c>
      <c r="D44" s="28">
        <v>50212123</v>
      </c>
      <c r="E44" s="21">
        <f>+D44/D6</f>
        <v>5.4496289803413492E-2</v>
      </c>
    </row>
    <row r="45" spans="1:5">
      <c r="A45" s="12" t="s">
        <v>30</v>
      </c>
      <c r="B45" s="26">
        <f>+B43+B44</f>
        <v>73398253</v>
      </c>
      <c r="C45" s="27">
        <f>+B45/B6</f>
        <v>5.8733670969663164E-2</v>
      </c>
      <c r="D45" s="26">
        <f>+D43+D44</f>
        <v>54261631</v>
      </c>
      <c r="E45" s="27">
        <f>+D45/D6</f>
        <v>5.8891307347866684E-2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1.0867017615958707E-2</v>
      </c>
      <c r="D48" s="28">
        <v>10724951</v>
      </c>
      <c r="E48" s="21">
        <f>+D48/$D$6</f>
        <v>1.1640018443821015E-2</v>
      </c>
    </row>
    <row r="49" spans="1:6">
      <c r="A49" s="20" t="s">
        <v>29</v>
      </c>
      <c r="B49" s="18">
        <v>34438000</v>
      </c>
      <c r="C49" s="21">
        <f t="shared" ref="C49:C53" si="1">+B49/$B$6</f>
        <v>2.7557470078385382E-2</v>
      </c>
      <c r="D49" s="28">
        <v>21881998</v>
      </c>
      <c r="E49" s="21">
        <f t="shared" ref="E49:E53" si="2">+D49/$D$6</f>
        <v>2.3748999907566435E-2</v>
      </c>
    </row>
    <row r="50" spans="1:6">
      <c r="A50" s="20" t="s">
        <v>32</v>
      </c>
      <c r="B50" s="18">
        <v>112000000</v>
      </c>
      <c r="C50" s="21">
        <f t="shared" si="1"/>
        <v>8.9622993460106937E-2</v>
      </c>
      <c r="D50" s="28">
        <v>96706116</v>
      </c>
      <c r="E50" s="21">
        <f t="shared" si="2"/>
        <v>0.10495721368519954</v>
      </c>
    </row>
    <row r="51" spans="1:6">
      <c r="A51" s="12" t="s">
        <v>33</v>
      </c>
      <c r="B51" s="26">
        <f>+B48+B49+B50</f>
        <v>160018287</v>
      </c>
      <c r="C51" s="27">
        <f t="shared" si="1"/>
        <v>0.12804748115445103</v>
      </c>
      <c r="D51" s="26">
        <f>+D48+D49+D50</f>
        <v>129313065</v>
      </c>
      <c r="E51" s="27">
        <f t="shared" si="2"/>
        <v>0.140346232036587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18745641</v>
      </c>
      <c r="C53" s="21">
        <f t="shared" si="1"/>
        <v>1.5000361256683147E-2</v>
      </c>
      <c r="D53" s="18">
        <v>13743428</v>
      </c>
      <c r="E53" s="21">
        <f t="shared" si="2"/>
        <v>1.4916036017444383E-2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46862974</v>
      </c>
      <c r="C55" s="27">
        <f>+B55/B6</f>
        <v>3.7500000110028228E-2</v>
      </c>
      <c r="D55" s="26">
        <v>34551978</v>
      </c>
      <c r="E55" s="27">
        <f>+D55/D6</f>
        <v>3.7499999877901348E-2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443996933</v>
      </c>
      <c r="C57" s="27">
        <f>+B57/B6</f>
        <v>0.35528869841577265</v>
      </c>
      <c r="D57" s="26">
        <f>+D40+D45+D51+D55</f>
        <v>370302150</v>
      </c>
      <c r="E57" s="27">
        <f>+D57/D6</f>
        <v>0.40189683438055573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421687500</v>
      </c>
      <c r="C59" s="27">
        <f>+B59/B6</f>
        <v>0.33743657191704324</v>
      </c>
      <c r="D59" s="26">
        <f>+D35-D57+D53</f>
        <v>196499709</v>
      </c>
      <c r="E59" s="27">
        <f>+D59/D6</f>
        <v>0.21326533211811058</v>
      </c>
      <c r="F59" s="55">
        <f>(+D59-B59)/B59</f>
        <v>-0.53401580791462877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421687500</v>
      </c>
      <c r="C61" s="21">
        <f>+C59</f>
        <v>0.33743657191704324</v>
      </c>
      <c r="D61" s="18">
        <f>+D59</f>
        <v>196499709</v>
      </c>
      <c r="E61" s="21">
        <f>+E59</f>
        <v>0.21326533211811058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24993586.059999999</v>
      </c>
      <c r="C63" s="21">
        <f>+B63/B6</f>
        <v>0.02</v>
      </c>
      <c r="D63" s="18">
        <f>+D6*2%</f>
        <v>18427721.66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105421875</v>
      </c>
      <c r="C65" s="27">
        <f>+B65/B6</f>
        <v>8.4359142979260809E-2</v>
      </c>
      <c r="D65" s="30">
        <v>49124927</v>
      </c>
      <c r="E65" s="27">
        <f>+D65/D6</f>
        <v>5.3316332758197305E-2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316265625</v>
      </c>
      <c r="C67" s="27">
        <f>+B67/B6</f>
        <v>0.25307742893778246</v>
      </c>
      <c r="D67" s="30">
        <f>+D61-D65</f>
        <v>147374782</v>
      </c>
      <c r="E67" s="27">
        <f>+D67/D6</f>
        <v>0.15994899935991327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291272038.94</v>
      </c>
      <c r="C69" s="27">
        <f>+B69/B6</f>
        <v>0.23307742893778244</v>
      </c>
      <c r="D69" s="51">
        <f>+D59-D65-D63</f>
        <v>128947060.34</v>
      </c>
      <c r="E69" s="27">
        <f>+D69/D6</f>
        <v>0.13994899935991328</v>
      </c>
      <c r="F69" s="55">
        <f>(+D69-B69)/B69</f>
        <v>-0.55729681156740829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0.71679999999999999</v>
      </c>
      <c r="C72" s="19"/>
      <c r="D72" s="31">
        <v>0.44619999999999999</v>
      </c>
      <c r="E72" s="24"/>
    </row>
    <row r="73" spans="1:6">
      <c r="A73" s="20" t="s">
        <v>43</v>
      </c>
      <c r="B73" s="31">
        <v>0.25</v>
      </c>
      <c r="C73" s="19"/>
      <c r="D73" s="31">
        <v>0.28999999999999998</v>
      </c>
      <c r="E73" s="24"/>
    </row>
    <row r="74" spans="1:6">
      <c r="A74" s="20" t="s">
        <v>44</v>
      </c>
      <c r="B74" s="18">
        <v>204525</v>
      </c>
      <c r="C74" s="19"/>
      <c r="D74" s="18">
        <v>211342</v>
      </c>
      <c r="E74" s="24"/>
    </row>
    <row r="75" spans="1:6">
      <c r="A75" s="20" t="s">
        <v>45</v>
      </c>
      <c r="B75" s="18">
        <v>195513</v>
      </c>
      <c r="C75" s="19"/>
      <c r="D75" s="18">
        <v>204762</v>
      </c>
      <c r="E75" s="24"/>
    </row>
    <row r="76" spans="1:6">
      <c r="A76" s="20" t="s">
        <v>46</v>
      </c>
      <c r="B76" s="18">
        <v>248223169</v>
      </c>
      <c r="C76" s="19"/>
      <c r="D76" s="18">
        <v>249013903</v>
      </c>
      <c r="E76" s="24"/>
    </row>
    <row r="77" spans="1:6">
      <c r="A77" s="20" t="s">
        <v>47</v>
      </c>
      <c r="B77" s="21">
        <v>0.2</v>
      </c>
      <c r="C77" s="19"/>
      <c r="D77" s="21">
        <v>0.27</v>
      </c>
      <c r="E77" s="24"/>
    </row>
    <row r="78" spans="1:6">
      <c r="A78" s="20" t="s">
        <v>48</v>
      </c>
      <c r="B78" s="32">
        <v>87</v>
      </c>
      <c r="C78" s="19"/>
      <c r="D78" s="28">
        <v>84</v>
      </c>
      <c r="E78" s="24"/>
    </row>
    <row r="79" spans="1:6">
      <c r="A79" s="20" t="s">
        <v>49</v>
      </c>
      <c r="B79" s="18">
        <v>7050</v>
      </c>
      <c r="C79" s="19"/>
      <c r="D79" s="28">
        <v>6890</v>
      </c>
      <c r="E79" s="24"/>
    </row>
    <row r="80" spans="1:6">
      <c r="A80" s="20" t="s">
        <v>50</v>
      </c>
      <c r="B80" s="18">
        <v>31631</v>
      </c>
      <c r="C80" s="19"/>
      <c r="D80" s="18">
        <v>32152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4000</v>
      </c>
      <c r="C82" s="19"/>
      <c r="D82" s="28">
        <v>2490</v>
      </c>
      <c r="E82" s="24"/>
    </row>
    <row r="83" spans="1:5">
      <c r="A83" s="20" t="s">
        <v>53</v>
      </c>
      <c r="B83" s="18">
        <v>4997</v>
      </c>
      <c r="C83" s="19"/>
      <c r="D83" s="28">
        <v>3216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1598444</v>
      </c>
      <c r="C87" s="40"/>
      <c r="D87" s="18">
        <v>744849</v>
      </c>
      <c r="E87" s="49">
        <f>(+D87-B87)/B87</f>
        <v>-0.53401620576010167</v>
      </c>
    </row>
    <row r="88" spans="1:5">
      <c r="A88" s="41" t="s">
        <v>55</v>
      </c>
      <c r="B88" s="18">
        <v>1748478</v>
      </c>
      <c r="C88" s="40"/>
      <c r="D88" s="18">
        <v>814763</v>
      </c>
      <c r="E88" s="50">
        <f>(+D88-B88)/B88</f>
        <v>-0.53401586980219373</v>
      </c>
    </row>
    <row r="89" spans="1:5">
      <c r="A89" s="41" t="s">
        <v>56</v>
      </c>
      <c r="B89" s="18">
        <v>1950447</v>
      </c>
      <c r="C89" s="40"/>
      <c r="D89" s="18">
        <v>908878</v>
      </c>
      <c r="E89" s="50">
        <f t="shared" ref="E89:E90" si="3">(+D89-B89)/B89</f>
        <v>-0.53401553592586726</v>
      </c>
    </row>
    <row r="90" spans="1:5" ht="15.75" thickBot="1">
      <c r="A90" s="33" t="s">
        <v>57</v>
      </c>
      <c r="B90" s="42">
        <v>2942983</v>
      </c>
      <c r="C90" s="43"/>
      <c r="D90" s="42">
        <v>1371383</v>
      </c>
      <c r="E90" s="54">
        <f t="shared" si="3"/>
        <v>-0.53401599669451028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1472123</v>
      </c>
      <c r="C94" s="40"/>
      <c r="D94" s="18">
        <v>651714</v>
      </c>
      <c r="E94" s="49">
        <f>(+D94-B94)/B94</f>
        <v>-0.5572965030775282</v>
      </c>
    </row>
    <row r="95" spans="1:5">
      <c r="A95" s="41" t="s">
        <v>55</v>
      </c>
      <c r="B95" s="18">
        <v>1610301</v>
      </c>
      <c r="C95" s="40"/>
      <c r="D95" s="18">
        <v>712885</v>
      </c>
      <c r="E95" s="50">
        <f>(+D95-B95)/B95</f>
        <v>-0.55729705191762291</v>
      </c>
    </row>
    <row r="96" spans="1:5">
      <c r="A96" s="41" t="s">
        <v>56</v>
      </c>
      <c r="B96" s="18">
        <v>1796309</v>
      </c>
      <c r="C96" s="40"/>
      <c r="D96" s="18">
        <v>795232</v>
      </c>
      <c r="E96" s="50">
        <f t="shared" ref="E96:E97" si="4">(+D96-B96)/B96</f>
        <v>-0.55729665664426331</v>
      </c>
    </row>
    <row r="97" spans="1:5" ht="15.75" thickBot="1">
      <c r="A97" s="33" t="s">
        <v>57</v>
      </c>
      <c r="B97" s="42">
        <v>2710407</v>
      </c>
      <c r="C97" s="43"/>
      <c r="D97" s="42">
        <v>1199906</v>
      </c>
      <c r="E97" s="54">
        <f t="shared" si="4"/>
        <v>-0.5572967454703297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2016-08-02T20:56:07Z</dcterms:modified>
</cp:coreProperties>
</file>