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<sst xmlns="http://schemas.openxmlformats.org/spreadsheetml/2006/main" count="96" uniqueCount="64">
  <si>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</si>
  <si>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</si>
  <si>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</si>
  <si>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</si>
  <si>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</si>
  <si>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</si>
  <si>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</si>
  <si>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</si>
  <si>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</si>
  <si>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</si>
  <si>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</si>
  <si>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</si>
  <si>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</si>
  <si>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</si>
  <si>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</si>
  <si>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</si>
  <si>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</si>
  <si>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</si>
  <si>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</si>
  <si>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</si>
  <si>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</si>
  <si>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</si>
  <si>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</si>
  <si>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</si>
  <si>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</si>
  <si>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</si>
  <si>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</si>
  <si>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</si>
  <si>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</si>
  <si>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</si>
  <si>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</si>
  <si>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</si>
  <si>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</si>
  <si>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</si>
  <si>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</si>
  <si>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</si>
  <si>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</si>
  <si>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</si>
  <si>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</si>
  <si>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</si>
  <si>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</si>
  <si>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</si>
  <si>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</si>
  <si>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</si>
  <si>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</si>
  <si>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</si>
  <si>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</si>
  <si>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</si>
  <si>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</si>
  <si>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</si>
  <si>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</si>
  <si>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</si>
  <si>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</si>
  <si>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</si>
  <si>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</si>
  <si>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</si>
  <si>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</si>
  <si>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</si>
  <si>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</si>
  <si>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</si>
  <si>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</si>
  <si>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</si>
  <si>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</si>
  <si>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Octubre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</si>
</sst>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58" workbookViewId="0">
      <selection activeCell="D98" sqref="D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1234227694</v>
      </c>
      <c r="C6" s="47">
        <v>1</v>
      </c>
      <c r="D6" s="46">
        <f>+D9+D10+D19+D28+D33+D53</f>
        <v>1240019397</v>
      </c>
      <c r="E6" s="15">
        <v>100</v>
      </c>
      <c r="F6" s="55">
        <f>(+D6-B6)/B6</f>
        <v>4.6925725521760981E-3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738035483</v>
      </c>
      <c r="C9" s="21">
        <f>+B9/(B9+B10)</f>
        <v>0.96740789360675328</v>
      </c>
      <c r="D9" s="3">
        <v>750579471</v>
      </c>
      <c r="E9" s="21">
        <f>+D9/(D9+D10)</f>
        <v>0.96486751613949928</v>
      </c>
    </row>
    <row r="10" spans="1:6">
      <c r="A10" s="20" t="s">
        <v>8</v>
      </c>
      <c r="B10" s="16">
        <v>24864518</v>
      </c>
      <c r="C10" s="21">
        <f>+B10/(B9+B10)</f>
        <v>3.2592106393246681E-2</v>
      </c>
      <c r="D10" s="3">
        <v>27329888</v>
      </c>
      <c r="E10" s="21">
        <f>+D10/(D9+D10)</f>
        <v>3.5132483860500774E-2</v>
      </c>
    </row>
    <row r="11" spans="1:6">
      <c r="A11" s="20" t="s">
        <v>9</v>
      </c>
      <c r="B11" s="16">
        <v>61175799</v>
      </c>
      <c r="C11" s="21">
        <f>+B11/(B9+B10)</f>
        <v>8.0188489867363363E-2</v>
      </c>
      <c r="D11" s="44">
        <v>65833031</v>
      </c>
      <c r="E11" s="21">
        <f>+D11/(D9+D10)</f>
        <v>8.4628151388521866E-2</v>
      </c>
    </row>
    <row r="12" spans="1:6">
      <c r="A12" s="20" t="s">
        <v>10</v>
      </c>
      <c r="B12" s="16">
        <v>81000000</v>
      </c>
      <c r="C12" s="21">
        <f>+B12/(B9+B10)</f>
        <v>0.10617381032091518</v>
      </c>
      <c r="D12" s="44">
        <v>84371167</v>
      </c>
      <c r="E12" s="21">
        <f>+D12/(D9+D10)</f>
        <v>0.10845886609264975</v>
      </c>
    </row>
    <row r="13" spans="1:6">
      <c r="A13" s="12" t="s">
        <v>11</v>
      </c>
      <c r="B13" s="26">
        <f>+B9+B10-B11-B12</f>
        <v>620724202</v>
      </c>
      <c r="C13" s="27">
        <f>+B13/(B9+B10)</f>
        <v>0.8136376998117214</v>
      </c>
      <c r="D13" s="26">
        <f>+D9+D10-D11-D12</f>
        <v>627705161</v>
      </c>
      <c r="E13" s="27">
        <f>+D13/(D9+D10)</f>
        <v>0.80691298251882837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234999999</v>
      </c>
      <c r="C16" s="21">
        <f>+B16/B19</f>
        <v>0.58848911087165701</v>
      </c>
      <c r="D16" s="3">
        <v>231810159</v>
      </c>
      <c r="E16" s="23">
        <v>0.49147774981419301</v>
      </c>
    </row>
    <row r="17" spans="1:6">
      <c r="A17" s="20" t="s">
        <v>14</v>
      </c>
      <c r="B17" s="16">
        <v>33327694</v>
      </c>
      <c r="C17" s="21">
        <f>+B17/B19</f>
        <v>8.3459511033711353E-2</v>
      </c>
      <c r="D17" s="3">
        <v>32442339</v>
      </c>
      <c r="E17" s="23">
        <v>0.13748515967074823</v>
      </c>
    </row>
    <row r="18" spans="1:6">
      <c r="A18" s="20" t="s">
        <v>15</v>
      </c>
      <c r="B18" s="18">
        <f>68000000+63000000</f>
        <v>131000000</v>
      </c>
      <c r="C18" s="21">
        <f>+B18/B19</f>
        <v>0.3280513780946317</v>
      </c>
      <c r="D18" s="16">
        <f>66047966+63538622</f>
        <v>129586588</v>
      </c>
      <c r="E18" s="23">
        <v>0.37103709051505873</v>
      </c>
    </row>
    <row r="19" spans="1:6">
      <c r="A19" s="12" t="s">
        <v>16</v>
      </c>
      <c r="B19" s="26">
        <f>+B16+B17+B18</f>
        <v>399327693</v>
      </c>
      <c r="C19" s="48">
        <f>SUM(C16:C18)</f>
        <v>1</v>
      </c>
      <c r="D19" s="26">
        <f>+D16+D17+D18</f>
        <v>393839086</v>
      </c>
      <c r="E19" s="48">
        <f>SUM(E16:E18)</f>
        <v>1</v>
      </c>
      <c r="F19" s="3"/>
    </row>
    <row r="20" spans="1:6">
      <c r="A20" s="20" t="s">
        <v>17</v>
      </c>
      <c r="B20" s="18">
        <v>50995000</v>
      </c>
      <c r="C20" s="21">
        <f>+B20/B16</f>
        <v>0.21700000092340427</v>
      </c>
      <c r="D20" s="44">
        <v>55078909</v>
      </c>
      <c r="E20" s="21">
        <f>+D20/D16</f>
        <v>0.23760351676390506</v>
      </c>
    </row>
    <row r="21" spans="1:6">
      <c r="A21" s="20" t="s">
        <v>18</v>
      </c>
      <c r="B21" s="18">
        <v>10798173</v>
      </c>
      <c r="C21" s="21">
        <f>+B21/B17</f>
        <v>0.32400000432073101</v>
      </c>
      <c r="D21" s="44">
        <v>10851325</v>
      </c>
      <c r="E21" s="21">
        <f>+D21/D17</f>
        <v>0.33448035297331674</v>
      </c>
    </row>
    <row r="22" spans="1:6">
      <c r="A22" s="12" t="s">
        <v>19</v>
      </c>
      <c r="B22" s="18">
        <f>+B20+B21</f>
        <v>61793173</v>
      </c>
      <c r="C22" s="22">
        <f>+B22/B19</f>
        <v>0.1547430195380915</v>
      </c>
      <c r="D22" s="18">
        <f>+D20+D21</f>
        <v>65930234</v>
      </c>
      <c r="E22" s="21">
        <f>+D22/D19</f>
        <v>0.16740398894791261</v>
      </c>
    </row>
    <row r="23" spans="1:6">
      <c r="A23" s="20" t="s">
        <v>9</v>
      </c>
      <c r="B23" s="18">
        <v>83701613</v>
      </c>
      <c r="C23" s="21">
        <f>+B23/B19</f>
        <v>0.20960633201063769</v>
      </c>
      <c r="D23" s="18">
        <v>88848850</v>
      </c>
      <c r="E23" s="21">
        <f>+D23/D19</f>
        <v>0.22559683169689257</v>
      </c>
    </row>
    <row r="24" spans="1:6">
      <c r="A24" s="20" t="s">
        <v>20</v>
      </c>
      <c r="B24" s="18">
        <f>65000000+42000000</f>
        <v>107000000</v>
      </c>
      <c r="C24" s="21">
        <f>+B24/B19</f>
        <v>0.26795036226050067</v>
      </c>
      <c r="D24" s="16">
        <f>40131868+54405850</f>
        <v>94537718</v>
      </c>
      <c r="E24" s="21">
        <f>+D24/D19</f>
        <v>0.24004148232255446</v>
      </c>
    </row>
    <row r="25" spans="1:6">
      <c r="A25" s="12" t="s">
        <v>11</v>
      </c>
      <c r="B25" s="26">
        <f>+B19-B22-B23-B24</f>
        <v>146832907</v>
      </c>
      <c r="C25" s="27">
        <f>+B25/B19</f>
        <v>0.36770028619077016</v>
      </c>
      <c r="D25" s="26">
        <f>+D19-D22-D23-D24</f>
        <v>144522284</v>
      </c>
      <c r="E25" s="27">
        <f>+D25/D19</f>
        <v>0.36695769703264036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39000000</v>
      </c>
      <c r="C28" s="21">
        <v>1</v>
      </c>
      <c r="D28" s="16">
        <v>28547732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6.2019589743589745E-2</v>
      </c>
      <c r="D29" s="16">
        <v>3025881</v>
      </c>
      <c r="E29" s="21">
        <f>+D29/D28</f>
        <v>0.10599374409147459</v>
      </c>
    </row>
    <row r="30" spans="1:6">
      <c r="A30" s="20" t="s">
        <v>20</v>
      </c>
      <c r="B30" s="18">
        <v>16100000</v>
      </c>
      <c r="C30" s="21">
        <f>+B30/B28</f>
        <v>0.4128205128205128</v>
      </c>
      <c r="D30" s="16">
        <v>14308648</v>
      </c>
      <c r="E30" s="21">
        <f>+D30/D28</f>
        <v>0.50121838050041945</v>
      </c>
    </row>
    <row r="31" spans="1:6">
      <c r="A31" s="12" t="s">
        <v>11</v>
      </c>
      <c r="B31" s="26">
        <f>+B28-B29-B30</f>
        <v>20481236</v>
      </c>
      <c r="C31" s="27">
        <f>+B31/B28</f>
        <v>0.52515989743589742</v>
      </c>
      <c r="D31" s="26">
        <f>+D28-D29-D30</f>
        <v>11213203</v>
      </c>
      <c r="E31" s="27">
        <f>+D31/D28</f>
        <v>0.392787875408106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13231296</v>
      </c>
      <c r="C33" s="21">
        <f>+B33/B6</f>
        <v>1.0720303931212875E-2</v>
      </c>
      <c r="D33" s="18">
        <v>18900333</v>
      </c>
      <c r="E33" s="21">
        <f>+D33/D6</f>
        <v>1.5241965606123498E-2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801269641</v>
      </c>
      <c r="C35" s="27">
        <f>+B35/B6</f>
        <v>0.64920730987907971</v>
      </c>
      <c r="D35" s="26">
        <f>+D13+D25+D31+D33</f>
        <v>802340981</v>
      </c>
      <c r="E35" s="27">
        <f>+D35/D6</f>
        <v>0.64703905676081941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6.7829801103134219E-2</v>
      </c>
      <c r="D38" s="44">
        <v>85202337</v>
      </c>
      <c r="E38" s="21">
        <f>+D38/$D$6</f>
        <v>6.8710487276353469E-2</v>
      </c>
    </row>
    <row r="39" spans="1:5">
      <c r="A39" s="20" t="s">
        <v>10</v>
      </c>
      <c r="B39" s="18">
        <v>84000000</v>
      </c>
      <c r="C39" s="21">
        <f t="shared" ref="C39:C40" si="0">+B39/$B$6</f>
        <v>6.8058754805415997E-2</v>
      </c>
      <c r="D39" s="44">
        <v>79729188</v>
      </c>
      <c r="E39" s="21">
        <f>+D39/$D$6</f>
        <v>6.4296726480964878E-2</v>
      </c>
    </row>
    <row r="40" spans="1:5">
      <c r="A40" s="12" t="s">
        <v>26</v>
      </c>
      <c r="B40" s="26">
        <f>+B38+B39</f>
        <v>167717419</v>
      </c>
      <c r="C40" s="27">
        <f t="shared" si="0"/>
        <v>0.1358885559085502</v>
      </c>
      <c r="D40" s="26">
        <f>+D38+D39</f>
        <v>164931525</v>
      </c>
      <c r="E40" s="27">
        <f>+D40/$D$6</f>
        <v>0.13300721375731836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2.9405327863271879E-3</v>
      </c>
      <c r="D43" s="28">
        <v>3564510</v>
      </c>
      <c r="E43" s="21">
        <f>+D43/D6</f>
        <v>2.8745598727114106E-3</v>
      </c>
    </row>
    <row r="44" spans="1:5">
      <c r="A44" s="20" t="s">
        <v>29</v>
      </c>
      <c r="B44" s="13">
        <v>68781869</v>
      </c>
      <c r="C44" s="21">
        <f>+B44/B6</f>
        <v>5.5728670920586233E-2</v>
      </c>
      <c r="D44" s="28">
        <v>69702634</v>
      </c>
      <c r="E44" s="21">
        <f>+D44/D6</f>
        <v>5.6210922319951416E-2</v>
      </c>
    </row>
    <row r="45" spans="1:5">
      <c r="A45" s="12" t="s">
        <v>30</v>
      </c>
      <c r="B45" s="26">
        <f>+B43+B44</f>
        <v>72411156</v>
      </c>
      <c r="C45" s="27">
        <f>+B45/B6</f>
        <v>5.866920370691342E-2</v>
      </c>
      <c r="D45" s="26">
        <f>+D43+D44</f>
        <v>73267144</v>
      </c>
      <c r="E45" s="27">
        <f>+D45/D6</f>
        <v>5.9085482192662832E-2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1.1003064560954503E-2</v>
      </c>
      <c r="D48" s="28">
        <v>16114403</v>
      </c>
      <c r="E48" s="21">
        <f>+D48/$D$6</f>
        <v>1.2995283008464101E-2</v>
      </c>
    </row>
    <row r="49" spans="1:6">
      <c r="A49" s="20" t="s">
        <v>29</v>
      </c>
      <c r="B49" s="18">
        <v>30336000</v>
      </c>
      <c r="C49" s="21">
        <f t="shared" ref="C49:C53" si="1">+B49/$B$6</f>
        <v>2.4578933164013089E-2</v>
      </c>
      <c r="D49" s="28">
        <v>31983766</v>
      </c>
      <c r="E49" s="21">
        <f t="shared" ref="E49:E53" si="2">+D49/$D$6</f>
        <v>2.5792956204861689E-2</v>
      </c>
    </row>
    <row r="50" spans="1:6">
      <c r="A50" s="20" t="s">
        <v>32</v>
      </c>
      <c r="B50" s="18">
        <v>103000000</v>
      </c>
      <c r="C50" s="21">
        <f t="shared" si="1"/>
        <v>8.3452996963783901E-2</v>
      </c>
      <c r="D50" s="28">
        <v>102390548</v>
      </c>
      <c r="E50" s="21">
        <f t="shared" si="2"/>
        <v>8.2571730932367027E-2</v>
      </c>
    </row>
    <row r="51" spans="1:6">
      <c r="A51" s="12" t="s">
        <v>33</v>
      </c>
      <c r="B51" s="26">
        <f>+B48+B49+B50</f>
        <v>146916287</v>
      </c>
      <c r="C51" s="27">
        <f t="shared" si="1"/>
        <v>0.11903499468875149</v>
      </c>
      <c r="D51" s="26">
        <f>+D48+D49+D50</f>
        <v>150488717</v>
      </c>
      <c r="E51" s="27">
        <f t="shared" si="2"/>
        <v>0.12135997014569282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19768704</v>
      </c>
      <c r="C53" s="21">
        <f t="shared" si="1"/>
        <v>1.6017064028057696E-2</v>
      </c>
      <c r="D53" s="18">
        <v>20822887</v>
      </c>
      <c r="E53" s="21">
        <f t="shared" si="2"/>
        <v>1.6792388127457654E-2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46283539</v>
      </c>
      <c r="C55" s="27">
        <f>+B55/B6</f>
        <v>3.7500000384856055E-2</v>
      </c>
      <c r="D55" s="26">
        <v>46500727</v>
      </c>
      <c r="E55" s="27">
        <f>+D55/D6</f>
        <v>3.7499999687504885E-2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433328401</v>
      </c>
      <c r="C57" s="27">
        <f>+B57/B6</f>
        <v>0.3510927546890712</v>
      </c>
      <c r="D57" s="26">
        <f>+D40+D45+D51+D55</f>
        <v>435188113</v>
      </c>
      <c r="E57" s="27">
        <f>+D57/D6</f>
        <v>0.35095266578317885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387709944</v>
      </c>
      <c r="C59" s="27">
        <f>+B59/B6</f>
        <v>0.31413161921806626</v>
      </c>
      <c r="D59" s="26">
        <f>+D35-D57+D53</f>
        <v>387975755</v>
      </c>
      <c r="E59" s="27">
        <f>+D59/D6</f>
        <v>0.31287877910509815</v>
      </c>
      <c r="F59" s="55">
        <f>(+D59-B59)/B59</f>
        <v>6.8559242318530782E-4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387709944</v>
      </c>
      <c r="C61" s="21">
        <f>+C59</f>
        <v>0.31413161921806626</v>
      </c>
      <c r="D61" s="18">
        <f>+D59</f>
        <v>387975755</v>
      </c>
      <c r="E61" s="21">
        <f>+E59</f>
        <v>0.31287877910509815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24684553.879999999</v>
      </c>
      <c r="C63" s="21">
        <f>+B63/B6</f>
        <v>0.02</v>
      </c>
      <c r="D63" s="18">
        <f>+D6*2%</f>
        <v>24800387.940000001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96927486</v>
      </c>
      <c r="C65" s="27">
        <f>+B65/B6</f>
        <v>7.8532904804516565E-2</v>
      </c>
      <c r="D65" s="30">
        <v>96993939</v>
      </c>
      <c r="E65" s="27">
        <f>+D65/D6</f>
        <v>7.821969497788428E-2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290782458</v>
      </c>
      <c r="C67" s="27">
        <f>+B67/B6</f>
        <v>0.23559871441354968</v>
      </c>
      <c r="D67" s="30">
        <f>+D61-D65</f>
        <v>290981816</v>
      </c>
      <c r="E67" s="27">
        <f>+D67/D6</f>
        <v>0.23465908412721387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266097904.12</v>
      </c>
      <c r="C69" s="27">
        <f>+B69/B6</f>
        <v>0.21559871441354969</v>
      </c>
      <c r="D69" s="51">
        <f>+D59-D65-D63</f>
        <v>266181428.06</v>
      </c>
      <c r="E69" s="27">
        <f>+D69/D6</f>
        <v>0.21465908412721385</v>
      </c>
      <c r="F69" s="55">
        <f>(+D69-B69)/B69</f>
        <v>3.1388424601169166E-4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0.67349999999999999</v>
      </c>
      <c r="C72" s="19"/>
      <c r="D72" s="31">
        <v>0.62060000000000004</v>
      </c>
      <c r="E72" s="24"/>
    </row>
    <row r="73" spans="1:6">
      <c r="A73" s="20" t="s">
        <v>43</v>
      </c>
      <c r="B73" s="31">
        <v>0.25</v>
      </c>
      <c r="C73" s="19"/>
      <c r="D73" s="31">
        <v>0.26</v>
      </c>
      <c r="E73" s="24"/>
    </row>
    <row r="74" spans="1:6">
      <c r="A74" s="20" t="s">
        <v>44</v>
      </c>
      <c r="B74" s="18">
        <v>203007</v>
      </c>
      <c r="C74" s="19"/>
      <c r="D74" s="18">
        <v>224635</v>
      </c>
      <c r="E74" s="24"/>
    </row>
    <row r="75" spans="1:6">
      <c r="A75" s="20" t="s">
        <v>45</v>
      </c>
      <c r="B75" s="18">
        <v>196390</v>
      </c>
      <c r="C75" s="19"/>
      <c r="D75" s="18">
        <v>216743</v>
      </c>
      <c r="E75" s="24"/>
    </row>
    <row r="76" spans="1:6">
      <c r="A76" s="20" t="s">
        <v>46</v>
      </c>
      <c r="B76" s="18">
        <v>248223169</v>
      </c>
      <c r="C76" s="19"/>
      <c r="D76" s="18">
        <v>262589012</v>
      </c>
      <c r="E76" s="24"/>
    </row>
    <row r="77" spans="1:6">
      <c r="A77" s="20" t="s">
        <v>47</v>
      </c>
      <c r="B77" s="21">
        <v>0.19</v>
      </c>
      <c r="C77" s="19"/>
      <c r="D77" s="21">
        <v>0.21</v>
      </c>
      <c r="E77" s="24"/>
    </row>
    <row r="78" spans="1:6">
      <c r="A78" s="20" t="s">
        <v>48</v>
      </c>
      <c r="B78" s="32">
        <v>87</v>
      </c>
      <c r="C78" s="19"/>
      <c r="D78" s="28">
        <v>84</v>
      </c>
      <c r="E78" s="24"/>
    </row>
    <row r="79" spans="1:6">
      <c r="A79" s="20" t="s">
        <v>49</v>
      </c>
      <c r="B79" s="18">
        <v>7500</v>
      </c>
      <c r="C79" s="19"/>
      <c r="D79" s="28">
        <v>6388</v>
      </c>
      <c r="E79" s="24"/>
    </row>
    <row r="80" spans="1:6">
      <c r="A80" s="20" t="s">
        <v>50</v>
      </c>
      <c r="B80" s="18">
        <v>31333</v>
      </c>
      <c r="C80" s="19"/>
      <c r="D80" s="18">
        <v>36288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3758</v>
      </c>
      <c r="C82" s="19"/>
      <c r="D82" s="28">
        <v>3463</v>
      </c>
      <c r="E82" s="24"/>
    </row>
    <row r="83" spans="1:5">
      <c r="A83" s="20" t="s">
        <v>53</v>
      </c>
      <c r="B83" s="18">
        <v>4716</v>
      </c>
      <c r="C83" s="19"/>
      <c r="D83" s="28">
        <v>4343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1469649</v>
      </c>
      <c r="C87" s="40"/>
      <c r="D87" s="18">
        <v>1470656</v>
      </c>
      <c r="E87" s="49">
        <f>(+D87-B87)/B87</f>
        <v>6.8519762201722995E-4</v>
      </c>
    </row>
    <row r="88" spans="1:5">
      <c r="A88" s="41" t="s">
        <v>55</v>
      </c>
      <c r="B88" s="18">
        <v>1607594</v>
      </c>
      <c r="C88" s="40"/>
      <c r="D88" s="18">
        <v>1608696</v>
      </c>
      <c r="E88" s="50">
        <f>(+D88-B88)/B88</f>
        <v>6.8549646241526153E-4</v>
      </c>
    </row>
    <row r="89" spans="1:5">
      <c r="A89" s="41" t="s">
        <v>56</v>
      </c>
      <c r="B89" s="18">
        <v>1793290</v>
      </c>
      <c r="C89" s="40"/>
      <c r="D89" s="18">
        <v>1794519</v>
      </c>
      <c r="E89" s="50">
        <f t="shared" ref="E89:E90" si="3">(+D89-B89)/B89</f>
        <v>6.8533254521020021E-4</v>
      </c>
    </row>
    <row r="90" spans="1:5" ht="15.75" thickBot="1">
      <c r="A90" s="33" t="s">
        <v>57</v>
      </c>
      <c r="B90" s="42">
        <v>2705851</v>
      </c>
      <c r="C90" s="43"/>
      <c r="D90" s="42">
        <v>2707706</v>
      </c>
      <c r="E90" s="54">
        <f t="shared" si="3"/>
        <v>6.8555142171538642E-4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1344890</v>
      </c>
      <c r="C94" s="40"/>
      <c r="D94" s="18">
        <v>1345312</v>
      </c>
      <c r="E94" s="49">
        <f>(+D94-B94)/B94</f>
        <v>3.1378030917026669E-4</v>
      </c>
    </row>
    <row r="95" spans="1:5">
      <c r="A95" s="41" t="s">
        <v>55</v>
      </c>
      <c r="B95" s="18">
        <v>1471125</v>
      </c>
      <c r="C95" s="40"/>
      <c r="D95" s="18">
        <v>1471587</v>
      </c>
      <c r="E95" s="50">
        <f>(+D95-B95)/B95</f>
        <v>3.1404537343869489E-4</v>
      </c>
    </row>
    <row r="96" spans="1:5">
      <c r="A96" s="41" t="s">
        <v>56</v>
      </c>
      <c r="B96" s="18">
        <v>1641057</v>
      </c>
      <c r="C96" s="40"/>
      <c r="D96" s="18">
        <v>1641572</v>
      </c>
      <c r="E96" s="50">
        <f t="shared" ref="E96:E97" si="4">(+D96-B96)/B96</f>
        <v>3.1382212805527169E-4</v>
      </c>
    </row>
    <row r="97" spans="1:5" ht="15.75" thickBot="1">
      <c r="A97" s="33" t="s">
        <v>57</v>
      </c>
      <c r="B97" s="42">
        <v>2476151</v>
      </c>
      <c r="C97" s="43"/>
      <c r="D97" s="42">
        <v>2476929</v>
      </c>
      <c r="E97" s="54">
        <f t="shared" si="4"/>
        <v>3.1419731672260696E-4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2016-11-04T14:59:00Z</dcterms:modified>
</cp:coreProperties>
</file>