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ccoley/rexgen_direct/human/"/>
    </mc:Choice>
  </mc:AlternateContent>
  <xr:revisionPtr revIDLastSave="0" documentId="10_ncr:8100000_{D061F5EC-FBC5-1B4F-8C4C-52BDB04A4F65}" xr6:coauthVersionLast="32" xr6:coauthVersionMax="32" xr10:uidLastSave="{00000000-0000-0000-0000-000000000000}"/>
  <bookViews>
    <workbookView xWindow="8920" yWindow="460" windowWidth="24940" windowHeight="18760" xr2:uid="{00000000-000D-0000-FFFF-FFFF00000000}"/>
  </bookViews>
  <sheets>
    <sheet name="Responses" sheetId="1" r:id="rId1"/>
    <sheet name="Plots" sheetId="2" r:id="rId2"/>
  </sheets>
  <calcPr calcId="162913" concurrentCalc="0"/>
</workbook>
</file>

<file path=xl/calcChain.xml><?xml version="1.0" encoding="utf-8"?>
<calcChain xmlns="http://schemas.openxmlformats.org/spreadsheetml/2006/main">
  <c r="Y17" i="1" l="1"/>
  <c r="Y18" i="1"/>
  <c r="Y19" i="1"/>
  <c r="Y20" i="1"/>
  <c r="Y21" i="1"/>
  <c r="Y22" i="1"/>
  <c r="Y23" i="1"/>
  <c r="Y24" i="1"/>
  <c r="Y25" i="1"/>
  <c r="R2" i="1"/>
  <c r="R3" i="1"/>
  <c r="R4" i="1"/>
  <c r="R5" i="1"/>
  <c r="R12" i="1"/>
  <c r="R22" i="1"/>
  <c r="R32" i="1"/>
  <c r="R42" i="1"/>
  <c r="R52" i="1"/>
  <c r="R62" i="1"/>
  <c r="R72" i="1"/>
  <c r="R13" i="1"/>
  <c r="R23" i="1"/>
  <c r="R33" i="1"/>
  <c r="R43" i="1"/>
  <c r="R53" i="1"/>
  <c r="R63" i="1"/>
  <c r="R73" i="1"/>
  <c r="R14" i="1"/>
  <c r="R24" i="1"/>
  <c r="R34" i="1"/>
  <c r="R44" i="1"/>
  <c r="R54" i="1"/>
  <c r="R64" i="1"/>
  <c r="R74" i="1"/>
  <c r="R15" i="1"/>
  <c r="R25" i="1"/>
  <c r="R35" i="1"/>
  <c r="R45" i="1"/>
  <c r="R55" i="1"/>
  <c r="R65" i="1"/>
  <c r="R75" i="1"/>
  <c r="R6" i="1"/>
  <c r="R16" i="1"/>
  <c r="R26" i="1"/>
  <c r="R36" i="1"/>
  <c r="R46" i="1"/>
  <c r="R56" i="1"/>
  <c r="R66" i="1"/>
  <c r="R76" i="1"/>
  <c r="R7" i="1"/>
  <c r="R17" i="1"/>
  <c r="R27" i="1"/>
  <c r="R37" i="1"/>
  <c r="R47" i="1"/>
  <c r="R57" i="1"/>
  <c r="R67" i="1"/>
  <c r="R77" i="1"/>
  <c r="R8" i="1"/>
  <c r="R18" i="1"/>
  <c r="R28" i="1"/>
  <c r="R38" i="1"/>
  <c r="R48" i="1"/>
  <c r="R58" i="1"/>
  <c r="R68" i="1"/>
  <c r="R78" i="1"/>
  <c r="R9" i="1"/>
  <c r="R19" i="1"/>
  <c r="R29" i="1"/>
  <c r="R39" i="1"/>
  <c r="R49" i="1"/>
  <c r="R59" i="1"/>
  <c r="R69" i="1"/>
  <c r="R79" i="1"/>
  <c r="R10" i="1"/>
  <c r="R20" i="1"/>
  <c r="R30" i="1"/>
  <c r="R40" i="1"/>
  <c r="R50" i="1"/>
  <c r="R60" i="1"/>
  <c r="R70" i="1"/>
  <c r="R80" i="1"/>
  <c r="R11" i="1"/>
  <c r="R21" i="1"/>
  <c r="R31" i="1"/>
  <c r="R41" i="1"/>
  <c r="R51" i="1"/>
  <c r="R61" i="1"/>
  <c r="R71" i="1"/>
  <c r="R81" i="1"/>
  <c r="Z17" i="1"/>
  <c r="Z18" i="1"/>
  <c r="Z19" i="1"/>
  <c r="Z20" i="1"/>
  <c r="Z21" i="1"/>
  <c r="Z22" i="1"/>
  <c r="Z23" i="1"/>
  <c r="Z24" i="1"/>
  <c r="Z25" i="1"/>
  <c r="S8" i="1"/>
  <c r="S9" i="1"/>
  <c r="S4" i="1"/>
  <c r="S10" i="1"/>
  <c r="S6" i="1"/>
  <c r="S7" i="1"/>
  <c r="S11" i="1"/>
  <c r="S3" i="1"/>
  <c r="S5" i="1"/>
  <c r="S2" i="1"/>
  <c r="S19" i="1"/>
  <c r="S12" i="1"/>
  <c r="S13" i="1"/>
  <c r="S20" i="1"/>
  <c r="S15" i="1"/>
  <c r="S16" i="1"/>
  <c r="S14" i="1"/>
  <c r="S21" i="1"/>
  <c r="S18" i="1"/>
  <c r="S17" i="1"/>
  <c r="S24" i="1"/>
  <c r="S31" i="1"/>
  <c r="S28" i="1"/>
  <c r="S27" i="1"/>
  <c r="S29" i="1"/>
  <c r="S26" i="1"/>
  <c r="S22" i="1"/>
  <c r="S30" i="1"/>
  <c r="S25" i="1"/>
  <c r="S23" i="1"/>
  <c r="S38" i="1"/>
  <c r="S35" i="1"/>
  <c r="S39" i="1"/>
  <c r="S34" i="1"/>
  <c r="S41" i="1"/>
  <c r="S40" i="1"/>
  <c r="S37" i="1"/>
  <c r="S33" i="1"/>
  <c r="S32" i="1"/>
  <c r="S36" i="1"/>
  <c r="S44" i="1"/>
  <c r="S50" i="1"/>
  <c r="S42" i="1"/>
  <c r="S43" i="1"/>
  <c r="S49" i="1"/>
  <c r="S48" i="1"/>
  <c r="S45" i="1"/>
  <c r="S47" i="1"/>
  <c r="S51" i="1"/>
  <c r="S46" i="1"/>
  <c r="S56" i="1"/>
  <c r="S52" i="1"/>
  <c r="S59" i="1"/>
  <c r="S53" i="1"/>
  <c r="S57" i="1"/>
  <c r="S55" i="1"/>
  <c r="S54" i="1"/>
  <c r="S60" i="1"/>
  <c r="S61" i="1"/>
  <c r="S58" i="1"/>
  <c r="S68" i="1"/>
  <c r="S62" i="1"/>
  <c r="S66" i="1"/>
  <c r="S69" i="1"/>
  <c r="S64" i="1"/>
  <c r="S71" i="1"/>
  <c r="S67" i="1"/>
  <c r="S70" i="1"/>
  <c r="S65" i="1"/>
  <c r="S63" i="1"/>
  <c r="S79" i="1"/>
  <c r="S78" i="1"/>
  <c r="S77" i="1"/>
  <c r="S75" i="1"/>
  <c r="S81" i="1"/>
  <c r="S80" i="1"/>
  <c r="S74" i="1"/>
  <c r="S72" i="1"/>
  <c r="S76" i="1"/>
  <c r="S73" i="1"/>
  <c r="X17" i="1"/>
  <c r="X18" i="1"/>
  <c r="X19" i="1"/>
  <c r="X20" i="1"/>
  <c r="X21" i="1"/>
  <c r="X22" i="1"/>
  <c r="X23" i="1"/>
  <c r="X24" i="1"/>
  <c r="W2" i="1"/>
  <c r="U83" i="1"/>
  <c r="U82" i="1"/>
  <c r="Y2" i="1"/>
  <c r="W3" i="1"/>
  <c r="Y3" i="1"/>
  <c r="W4" i="1"/>
  <c r="Y4" i="1"/>
  <c r="W5" i="1"/>
  <c r="Y5" i="1"/>
  <c r="W6" i="1"/>
  <c r="Y6" i="1"/>
  <c r="W7" i="1"/>
  <c r="Y7" i="1"/>
  <c r="W8" i="1"/>
  <c r="Y8" i="1"/>
  <c r="W9" i="1"/>
  <c r="Y9" i="1"/>
  <c r="W10" i="1"/>
  <c r="Y10" i="1"/>
  <c r="W11" i="1"/>
  <c r="Y11" i="1"/>
  <c r="W12" i="1"/>
  <c r="Y12" i="1"/>
  <c r="W13" i="1"/>
  <c r="Y13" i="1"/>
  <c r="X13" i="1"/>
  <c r="X12" i="1"/>
  <c r="X2" i="1"/>
  <c r="X3" i="1"/>
  <c r="X4" i="1"/>
  <c r="X5" i="1"/>
  <c r="X6" i="1"/>
  <c r="X7" i="1"/>
  <c r="X8" i="1"/>
  <c r="X9" i="1"/>
  <c r="X10" i="1"/>
  <c r="X11" i="1"/>
  <c r="Q82" i="1"/>
  <c r="Q83" i="1"/>
  <c r="P82" i="1"/>
  <c r="H83" i="1"/>
  <c r="I83" i="1"/>
  <c r="J83" i="1"/>
  <c r="K83" i="1"/>
  <c r="L83" i="1"/>
  <c r="M83" i="1"/>
  <c r="N83" i="1"/>
  <c r="O83" i="1"/>
  <c r="P83" i="1"/>
  <c r="H82" i="1"/>
  <c r="I82" i="1"/>
  <c r="J82" i="1"/>
  <c r="K82" i="1"/>
  <c r="L82" i="1"/>
  <c r="M82" i="1"/>
  <c r="N82" i="1"/>
  <c r="O82" i="1"/>
  <c r="G83" i="1"/>
  <c r="G82" i="1"/>
</calcChain>
</file>

<file path=xl/sharedStrings.xml><?xml version="1.0" encoding="utf-8"?>
<sst xmlns="http://schemas.openxmlformats.org/spreadsheetml/2006/main" count="183" uniqueCount="179">
  <si>
    <t>Bin index</t>
  </si>
  <si>
    <t>Index inside bin</t>
  </si>
  <si>
    <t>Index</t>
  </si>
  <si>
    <t>Reaction smiles</t>
  </si>
  <si>
    <t>Found count</t>
  </si>
  <si>
    <t>Number of candidates</t>
  </si>
  <si>
    <t>[C:1]([c:2]1[cH:3][cH:4][cH:5][cH:6][cH:7]1)(=[O:8])[Cl:9].[CH3:10][CH2:11][CH2:12][NH2:13].[Cl:14][CH2:15][Cl:16]&gt;&gt;[C:1]([c:2]1[cH:3][cH:4][cH:5][cH:6][cH:7]1)(=[O:8])[NH:13][CH2:12][CH2:11][CH3:10]</t>
  </si>
  <si>
    <t>[CH2:26]1[O:27][CH2:28][CH2:29][CH2:30]1.[CH3:1][O:2][C:3](=[O:4])[c:5]1[n:6](-[c:14]2[cH:15][cH:16][c:17]([O:20][CH3:21])[cH:18][cH:19]2)[c:7]2[cH:8][cH:9][cH:10][cH:11][c:12]2[cH:13]1.[ClH:25].[Li+:24].[OH-:23].[OH2:22].[OH2:31]&gt;&gt;[O:2]=[C:3]([OH:4])[c:5]1[n:6](-[c:14]2[cH:15][cH:16][c:17]([O:20][CH3:21])[cH:18][cH:19]2)[c:7]2[cH:8][cH:9][cH:10][cH:11][c:12]2[cH:13]1</t>
  </si>
  <si>
    <t>[CH2:1]([c:2]1[cH:3][cH:4][cH:5][cH:6][cH:7]1)[N:8]1[C:9](=[O:25])[C:10]2([c:16]3[cH:17][cH:18][c:19]([N+:22]([O-:23])=[O:24])[cH:20][cH:21]3)[CH2:11][CH:12]([C:13]1=[O:14])[CH2:15]2.[CH3:26][CH2:27][O:28][C:29](=[O:30])[CH3:31]&gt;&gt;[CH2:1]([c:2]1[cH:3][cH:4][cH:5][cH:6][cH:7]1)[N:8]1[C:9](=[O:25])[C:10]2([c:16]3[cH:17][cH:18][c:19]([NH2:22])[cH:20][cH:21]3)[CH2:11][CH:12]([C:13]1=[O:14])[CH2:15]2</t>
  </si>
  <si>
    <t>[CH3:21][CH2:22][N:23]([CH2:24][CH3:25])[CH2:26][CH3:27].[CH3:28][C:29]([Cl:30])=[O:31].[Cl:32][CH2:33][Cl:34].[NH2:1][CH2:2][C:3]1=[N:4][C:5]2([C:6](=[O:8])[NH:7]1)[CH2:9][CH2:10][N:11]([C:14](=[O:15])[O:16][C:17]([CH3:18])([CH3:19])[CH3:20])[CH2:12][CH2:13]2&gt;&gt;[NH:1]([CH2:2][C:3]1=[N:4][C:5]2([C:6](=[O:8])[NH:7]1)[CH2:9][CH2:10][N:11]([C:14](=[O:15])[O:16][C:17]([CH3:18])([CH3:19])[CH3:20])[CH2:12][CH2:13]2)[C:29]([CH3:28])=[O:31]</t>
  </si>
  <si>
    <t>[CH2:55]([Cl:56])[Cl:57].[CH3:25][c:26]1[n:27][cH:28][c:29]([CH2:32][NH2:33])[n:30][cH:31]1.[CH3:34][CH2:35][N:36]=[C:37]=[N:38][CH2:39][CH2:40][CH2:41][N:42]([CH3:43])[CH3:44].[CH3:58][CH2:59][N:60]([CH2:61][CH3:62])[CH2:63][CH3:64].[CH:1]([CH3:2])([CH3:3])[c:4]1[n:5][n:6][s:7][c:8]1-[c:9]1[cH:10][c:11]([C:12](=[O:13])[OH:14])[cH:15][c:16](-[c:18]2[n:19][cH:20][c:21]([CH3:24])[cH:22][cH:23]2)[cH:17]1.[OH:45][n:46]1[c:47]2[c:48]([cH:49][cH:50][cH:51][cH:52]2)[n:53][n:54]1&gt;&gt;[CH:1]([CH3:2])([CH3:3])[c:4]1[n:5][n:6][s:7][c:8]1-[c:9]1[cH:10][c:11]([C:12](=[O:13])[NH:33][CH2:32][c:29]2[cH:28][n:27][c:26]([CH3:25])[cH:31][n:30]2)[cH:15][c:16](-[c:18]2[n:19][cH:20][c:21]([CH3:24])[cH:22][cH:23]2)[cH:17]1</t>
  </si>
  <si>
    <t>[C:1](#[N:2])[c:3]1[c:4]([CH:24]=[CH:25][C:26](=[O:27])[OH:28])[n:5]([CH:14]2[CH2:15][CH2:16][CH2:17][c:18]3[cH:19][cH:20][cH:21][cH:22][c:23]32)[c:6]2[n:7][c:8]([CH3:13])[cH:9][c:10]([CH3:12])[c:11]12.[C:29]([Cl:30])(=[O:31])[C:32]([Cl:33])=[O:34].[CH2:56]1[O:57][CH2:58][CH2:59][CH2:60]1.[CH:47]([N:48]([CH:49]([CH3:50])[CH3:51])[CH2:52][CH3:53])([CH3:54])[CH3:55].[ClH:35].[O:62]=[CH:63][N:64]([CH3:65])[CH3:66].[OH2:61].[OH:36][c:37]1[c:38]([O:45][CH3:46])[cH:39][c:40]([CH2:41][NH2:42])[cH:43][cH:44]1&gt;&gt;[C:1](#[N:2])[c:3]1[c:4]([CH:24]=[CH:25][C:26](=[O:28])[NH:42][CH2:41][c:40]2[cH:39][c:38]([O:45][CH3:46])[c:37]([OH:36])[cH:44][cH:43]2)[n:5]([CH:14]2[CH2:15][CH2:16][CH2:17][c:18]3[cH:19][cH:20][cH:21][cH:22][c:23]32)[c:6]2[n:7][c:8]([CH3:13])[cH:9][c:10]([CH3:12])[c:11]12</t>
  </si>
  <si>
    <t>[CH3:26][N:27]1[CH2:28][CH2:29][CH2:30][C:31]1=[O:32].[Cl:1][c:2]1[n:3](-[c:12]2[cH:13][cH:14][c:15]([Cl:18])[cH:16][cH:17]2)[n:4][c:5]2[cH:6][c:7]([F:11])[cH:8][cH:9][c:10]12.[NH2:19][CH:20]1[CH2:21][CH2:22][CH2:23][CH2:24][CH2:25]1&gt;&gt;[c:2]1([NH:19][CH:20]2[CH2:21][CH2:22][CH2:23][CH2:24][CH2:25]2)[n:3](-[c:12]2[cH:13][cH:14][c:15]([Cl:18])[cH:16][cH:17]2)[n:4][c:5]2[cH:6][c:7]([F:11])[cH:8][cH:9][c:10]12</t>
  </si>
  <si>
    <t>[CH2:42]([N:43]=[C:44]=[N:45][CH2:46][CH2:47][CH2:48][N:49]([CH3:50])[CH3:51])[CH3:52].[CH3:32][N:33]([CH2:34][CH:35]=[CH:36][C:37](=[O:38])[OH:39])[CH3:40].[CH3:64][N:65]([CH3:66])[CH:67]=[O:68].[CH3:70][CH2:71][N:72]([CH2:73][CH3:74])[CH2:75][CH3:76].[ClH:1].[ClH:2].[ClH:31].[ClH:41].[NH2:3][CH2:4][c:5]1[cH:6][c:7]2[n:8][cH:9][n:10][c:11]([NH:14][c:15]3[cH:16][c:17]([Cl:30])[c:18]([O:21][CH2:22][c:23]4[cH:24][c:25]([F:29])[cH:26][cH:27][cH:28]4)[cH:19][cH:20]3)[c:12]2[nH:13]1.[OH2:53].[OH2:69].[OH:54][n:55]1[c:56]2[cH:57][cH:58][cH:59][cH:60][c:61]2[n:62][n:63]1&gt;&gt;[NH:3]([CH2:4][c:5]1[cH:6][c:7]2[n:8][cH:9][n:10][c:11]([NH:14][c:15]3[cH:16][c:17]([Cl:30])[c:18]([O:21][CH2:22][c:23]4[cH:24][c:25]([F:29])[cH:26][cH:27][cH:28]4)[cH:19][cH:20]3)[c:12]2[nH:13]1)[C:37]([CH:36]=[CH:35][CH2:34][N:33]([CH3:32])[CH3:40])=[O:38]</t>
  </si>
  <si>
    <t>[CH3:42][CH2:43][OH:44].[Cl:1][c:2]1[cH:3][c:4](-[c:12]2[n:13][n:14][c:15](-[c:17]3[c:18]([CH2:32][CH3:33])[c:19]([CH2:23][N:24]4[CH2:25][CH:26]([C:28](=[O:29])[O:30][CH3:31])[CH2:27]4)[cH:20][cH:21][cH:22]3)[s:16]2)[cH:5][cH:6][c:7]1[O:8][CH:9]([CH3:10])[CH3:11].[ClH:36].[Na+:35].[O:37]1[CH2:38][CH2:39][CH2:40][CH2:41]1.[OH-:34].[OH2:45]&gt;&gt;[Cl:1][c:2]1[cH:3][c:4](-[c:12]2[n:13][n:14][c:15](-[c:17]3[c:18]([CH2:32][CH3:33])[c:19]([CH2:23][N:24]4[CH2:25][CH:26]([C:28](=[O:29])[OH:30])[CH2:27]4)[cH:20][cH:21][cH:22]3)[s:16]2)[cH:5][cH:6][c:7]1[O:8][CH:9]([CH3:10])[CH3:11]</t>
  </si>
  <si>
    <t>[CH:36]([OH:37])([CH3:38])[CH3:39].[Cl:16][c:17]1[n:18][cH:19][c:20]([Cl:35])[c:21]([NH:23][c:24]2[c:25]([C:26](=[O:27])[NH:28][CH3:29])[cH:30][cH:31][cH:32][c:33]2[CH3:34])[n:22]1.[NH2:1][c:2]1[cH:3][c:4]2[c:5]([cH:14][cH:15]1)[CH2:6][CH2:7][CH2:8][C:9](=[O:13])[N:10]2[CH2:11][CH3:12]&gt;&gt;[NH:1]([c:2]1[cH:3][c:4]2[c:5]([cH:14][cH:15]1)[CH2:6][CH2:7][CH2:8][C:9](=[O:13])[N:10]2[CH2:11][CH3:12])[c:17]1[n:18][cH:19][c:20]([Cl:35])[c:21]([NH:23][c:24]2[c:25]([C:26](=[O:27])[NH:28][CH3:29])[cH:30][cH:31][cH:32][c:33]2[CH3:34])[n:22]1</t>
  </si>
  <si>
    <t>[C:2](#[N:3])[CH2:4][NH:5][C:6](=[O:7])[CH:8]1[NH:9][CH2:10][CH:11]([S:13](=[O:14])(=[O:15])[c:16]2[c:17]([Cl:22])[cH:18][cH:19][cH:20][cH:21]2)[CH2:12]1.[CH3:23][CH2:24][C:25]([OH:26])=[O:27].[ClH:1]&gt;&gt;[C:2](#[N:3])[CH2:4][NH:5][C:6](=[O:7])[CH:8]1[N:9]([C:25]([CH2:24][CH3:23])=[O:26])[CH2:10][CH:11]([S:13](=[O:14])(=[O:15])[c:16]2[c:17]([Cl:22])[cH:18][cH:19][cH:20][cH:21]2)[CH2:12]1</t>
  </si>
  <si>
    <t>[CH3:36][C:37]#[N:38].[Cl:1][c:2]1[c:3](-[c:10]2[cH:11][c:12]([O:18][CH3:19])[c:13]([O:16][CH3:17])[cH:14][cH:15]2)[cH:4][n:5][cH:6][c:7]1[C:8]#[N:9].[K+:30].[K+:31].[O-:32][C:33]([O-:34])=[O:35].[OH2:39].[OH:20][c:21]1[cH:22][c:23]2[cH:24][cH:25][nH:26][c:27]2[cH:28][cH:29]1&gt;&gt;[c:2]1([O:20][c:21]2[cH:22][c:23]3[cH:24][cH:25][nH:26][c:27]3[cH:28][cH:29]2)[c:3](-[c:10]2[cH:11][c:12]([O:18][CH3:19])[c:13]([O:16][CH3:17])[cH:14][cH:15]2)[cH:4][n:5][cH:6][c:7]1[C:8]#[N:9]</t>
  </si>
  <si>
    <t>[CH3:1][S:2](=[O:3])(=[O:4])[c:5]1[cH:6][cH:7][c:8]([O:14][C:15]([C:16]([F:17])([F:18])[F:19])([CH3:20])[CH3:21])[c:9]([C:10](=[O:11])[OH:12])[cH:13]1.[ClH:22].[F:23][C:24]([CH2:25][c:26]1[cH:27][n:28][c:29]([N:31]2[CH2:32][CH2:33][NH:34][CH2:35][CH2:36]2)[s:30]1)([F:37])[F:38]&gt;&gt;[CH3:1][S:2](=[O:3])(=[O:4])[c:5]1[cH:6][cH:7][c:8]([O:14][C:15]([C:16]([F:17])([F:18])[F:19])([CH3:20])[CH3:21])[c:9]([C:10](=[O:12])[N:34]2[CH2:33][CH2:32][N:31]([c:29]3[n:28][cH:27][c:26]([CH2:25][C:24]([F:23])([F:37])[F:38])[s:30]3)[CH2:36][CH2:35]2)[cH:13]1</t>
  </si>
  <si>
    <t>[C:14](#[N:15])[c:16]1[cH:17][cH:18][c:19]([O:20][CH2:21][CH2:22][CH2:23][CH2:24][CH2:25][O:26][c:27]2[c:28]([O:36][CH3:37])[cH:29][c:30]([C:31](=[O:32])[OH:33])[cH:34][cH:35]2)[cH:38][cH:39]1.[CH3:8][N:9]([CH3:10])[CH2:11][CH2:12][NH2:13].[CH:1]([CH3:2])([CH3:3])[NH:4][CH:5]([CH3:6])[CH3:7].[Cl:41][CH2:42][Cl:43].[OH2:40]&gt;&gt;[CH:1]([CH3:2])([CH3:3])[N:4]([CH:5]([CH3:6])[CH3:7])[C:31]([c:30]1[cH:29][c:28]([O:36][CH3:37])[c:27]([O:26][CH2:25][CH2:24][CH2:23][CH2:22][CH2:21][O:20][c:19]2[cH:18][cH:17][c:16]([C:14]#[N:15])[cH:39][cH:38]2)[cH:35][cH:34]1)=[O:32]</t>
  </si>
  <si>
    <t>[Cl:17][c:18]1[c:19]([C:20](=[O:21])[OH:22])[cH:23][c:24]([S:27]([NH:28][CH3:29])(=[O:30])=[O:31])[cH:25][cH:26]1.[F:1][c:2]1[cH:3][c:4]([C:14]([CH3:15])=[O:16])[cH:5][cH:6][c:7]1[N:8]1[CH2:9][CH2:10][NH:11][CH2:12][CH2:13]1&gt;&gt;[F:1][c:2]1[cH:3][c:4]([C:14]([CH3:15])=[O:16])[cH:5][cH:6][c:7]1[N:8]1[CH2:9][CH2:10][N:11]([C:20]([c:19]2[c:18]([Cl:17])[cH:26][cH:25][c:24]([S:27]([NH:28][CH3:29])(=[O:30])=[O:31])[cH:23]2)=[O:21])[CH2:12][CH2:13]1</t>
  </si>
  <si>
    <t>[Br:1][c:2]1[cH:3][cH:4][cH:5][c:6](-[c:8]2[n:9][c:10](-[c:14]3[c:15]([OH:22])[c:16]([O:20][CH3:21])[cH:17][cH:18][cH:19]3)[cH:11][cH:12][cH:13]2)[n:7]1.[CH3:23][c:24]1[c:25]([OH:34])[c:26]([B:31]([OH:32])[OH:33])[cH:27][cH:28][c:29]1[CH3:30]&gt;&gt;[c:2]1(-[c:26]2[c:25]([OH:34])[c:24]([CH3:23])[c:29]([CH3:30])[cH:28][cH:27]2)[cH:3][cH:4][cH:5][c:6](-[c:8]2[n:9][c:10](-[c:14]3[c:15]([OH:22])[c:16]([O:20][CH3:21])[cH:17][cH:18][cH:19]3)[cH:11][cH:12][cH:13]2)[n:7]1</t>
  </si>
  <si>
    <t>[CH3:18][S:19]([Cl:20])(=[O:21])=[O:22].[CH3:30][CH2:31][O:32][C:33](=[O:34])[CH3:35].[NH2:1][c:2]1[cH:3][c:4]([F:17])[c:5](-[c:9]2[cH:10][cH:11][c:12]([C:15]#[N:16])[n:13]2[CH3:14])[cH:6][c:7]1[F:8].[OH2:23].[cH:24]1[cH:25][cH:26][n:27][cH:28][cH:29]1&gt;&gt;[NH:1]([c:2]1[cH:3][c:4]([F:17])[c:5](-[c:9]2[cH:10][cH:11][c:12]([C:15]#[N:16])[n:13]2[CH3:14])[cH:6][c:7]1[F:8])[S:19]([CH3:18])(=[O:21])=[O:22]</t>
  </si>
  <si>
    <t>[Cl:1][c:2]1[c:3]([C:14]#[N:15])[c:4](=[O:13])[nH:5][c:6]2[n:7][cH:8][c:9]([F:12])[cH:10][c:11]12.[o:16]1[c:17]([C:21](=[O:22])[N:23]2[CH2:24][CH2:25][NH:26][CH2:27][CH2:28]2)[cH:18][cH:19][cH:20]1&gt;&gt;[c:2]1([N:26]2[CH2:25][CH2:24][N:23]([C:21]([c:17]3[o:16][cH:20][cH:19][cH:18]3)=[O:22])[CH2:28][CH2:27]2)[c:3]([C:14]#[N:15])[c:4](=[O:13])[nH:5][c:6]2[n:7][cH:8][c:9]([F:12])[cH:10][c:11]12</t>
  </si>
  <si>
    <t>[C:42](=[O:43])([O-:44])[O-:45].[CH2:1]([CH3:2])[O:3][C:4]([CH2:5][CH2:6][CH2:7][O:8][c:9]1[c:10]([CH2:22][CH2:23][C:24](=[O:25])[O:26][CH2:27][CH3:28])[c:11]([CH2:15][CH2:16][CH2:17][CH2:18][CH2:19][CH2:20][Br:21])[cH:12][cH:13][cH:14]1)=[O:29].[CH3:48][N:49]([CH3:50])[CH:51]=[O:52].[CH3:54][C:55](=[O:56])[CH3:57].[I:30][c:31]1[cH:32][c:33]([OH:41])[cH:34][c:35]([S:37](=[O:38])(=[O:39])[CH3:40])[cH:36]1.[K+:46].[K+:47].[OH2:53]&gt;&gt;[CH2:1]([CH3:2])[O:3][C:4]([CH2:5][CH2:6][CH2:7][O:8][c:9]1[c:10]([CH2:22][CH2:23][C:24](=[O:25])[O:26][CH2:27][CH3:28])[c:11]([CH2:15][CH2:16][CH2:17][CH2:18][CH2:19][CH2:20][O:41][c:33]2[cH:32][c:31]([I:30])[cH:36][c:35]([S:37](=[O:38])(=[O:39])[CH3:40])[cH:34]2)[cH:12][cH:13][cH:14]1)=[O:29]</t>
  </si>
  <si>
    <t>[Br:1][c:2]1[cH:3][cH:4][c:5]([CH2:7][c:8]2[cH:9][n:10]([CH:18]3[CH:19]([O:20][C:21]([CH3:22])=[O:23])[CH:24]([O:25][C:26]([CH3:27])=[O:28])[CH:29]([O:30][C:31]([CH3:32])=[O:33])[CH:34]([CH2:36][O:37][C:38]([CH3:39])=[O:40])[O:35]3)[c:11]3[cH:12][cH:13][cH:14][c:15]([CH3:17])[c:16]23)[s:6]1.[CH3:51][O:52][CH2:53][CH2:54][O:55][CH3:56].[CH3:57][CH2:58][O:59][C:60](=[O:61])[CH3:62].[Cs+:50].[F-:49].[Pd:63].[c:102]1([P:103]([c:104]2[cH:105][cH:106][cH:107][cH:108][cH:109]2)[c:110]2[cH:111][cH:112][cH:113][cH:114][cH:115]2)[cH:116][cH:117][cH:118][cH:119][cH:120]1.[c:121]1([P:122]([c:123]2[cH:124][cH:125][cH:126][cH:127][cH:128]2)[c:129]2[cH:130][cH:131][cH:132][cH:133][cH:134]2)[cH:135][cH:136][cH:137][cH:138][cH:139]1.[c:64]1([P:65]([c:66]2[cH:67][cH:68][cH:69][cH:70][cH:71]2)[c:72]2[cH:73][cH:74][cH:75][cH:76][cH:77]2)[cH:78][cH:79][cH:80][cH:81][cH:82]1.[c:83]1([P:84]([c:85]2[cH:86][cH:87][cH:88][cH:89][cH:90]2)[c:91]2[cH:92][cH:93][cH:94][cH:95][cH:96]2)[cH:97][cH:98][cH:99][cH:100][cH:101]1.[s:41]1[c:42]([B:46]([OH:47])[OH:48])[cH:43][cH:44][cH:45]1&gt;&gt;[c:2]1(-[c:42]2[s:41][cH:45][cH:44][cH:43]2)[cH:3][cH:4][c:5]([CH2:7][c:8]2[cH:9][n:10]([CH:18]3[CH:19]([O:20][C:21]([CH3:22])=[O:23])[CH:24]([O:25][C:26]([CH3:27])=[O:28])[CH:29]([O:30][C:31]([CH3:32])=[O:33])[CH:34]([CH2:36][O:37][C:38]([CH3:39])=[O:40])[O:35]3)[c:11]3[cH:12][cH:13][cH:14][c:15]([CH3:17])[c:16]23)[s:6]1</t>
  </si>
  <si>
    <t>[Cl:27][CH2:28][Cl:29].[F:1][c:2]1[c:3]([N:10]=[C:11]=[O:12])[c:4]([I:9])[cH:5][c:6]([CH3:8])[cH:7]1.[NH2:13][CH:14]1[CH2:15][CH2:16][N:17]([C:20](=[O:21])[O:22][C:23]([CH3:24])([CH3:25])[CH3:26])[CH2:18][CH2:19]1&gt;&gt;[F:1][c:2]1[c:3]([NH:10][C:11](=[O:12])[NH:13][CH:14]2[CH2:15][CH2:16][N:17]([C:20](=[O:21])[O:22][C:23]([CH3:24])([CH3:25])[CH3:26])[CH2:18][CH2:19]2)[c:4]([I:9])[cH:5][c:6]([CH3:8])[cH:7]1</t>
  </si>
  <si>
    <t>[Br:1][c:2]1[n:3][n:4][c:5](-[c:7]2[cH:8][cH:9][c:10]([CH2:15][CH:16]([CH3:17])[CH3:18])[c:11]([C:12]#[N:13])[cH:14]2)[s:6]1.[CH2:19]([CH3:20])[c:21]1[c:22]([CH:23]=[O:24])[cH:25][cH:26][cH:27][c:28]1[B:29]1[O:30][C:31]([CH3:32])([CH3:33])[C:34]([CH3:35])([CH3:36])[O:37]1.[CH3:46][N:47]([CH3:48])[CH:49]=[O:50].[K+:43].[K+:44].[K+:45].[OH2:51].[P:38]([O-:39])([O-:40])([O-:41])=[O:42].[cH:52]1[cH:53][cH:54][c:55]([P:56]([Pd:57]([P:58]([c:59]2[cH:60][cH:61][cH:62][cH:63][cH:64]2)([c:65]2[cH:66][cH:67][cH:68][cH:69][cH:70]2)[c:71]2[cH:72][cH:73][cH:74][cH:75][cH:76]2)([P:77]([c:78]2[cH:79][cH:80][cH:81][cH:82][cH:83]2)([c:84]2[cH:85][cH:86][cH:87][cH:88][cH:89]2)[c:90]2[cH:91][cH:92][cH:93][cH:94][cH:95]2)[P:96]([c:97]2[cH:98][cH:99][cH:100][cH:101][cH:102]2)([c:103]2[cH:104][cH:105][cH:106][cH:107][cH:108]2)[c:109]2[cH:110][cH:111][cH:112][cH:113][cH:114]2)([c:115]2[cH:116][cH:117][cH:118][cH:119][cH:120]2)[c:121]2[cH:122][cH:123][cH:124][cH:125][cH:126]2)[cH:127][cH:128]1&gt;&gt;[c:2]1(-[c:28]2[c:21]([CH2:19][CH3:20])[c:22]([CH:23]=[O:24])[cH:25][cH:26][cH:27]2)[n:3][n:4][c:5](-[c:7]2[cH:8][cH:9][c:10]([CH2:15][CH:16]([CH3:17])[CH3:18])[c:11]([C:12]#[N:13])[cH:14]2)[s:6]1</t>
  </si>
  <si>
    <t>[CH3:21][C:22](=[O:23])[OH:24].[CH3:25][OH:26].[CH3:3][CH:4]([CH:5]=[O:6])[CH2:7][c:8]1[cH:9][cH:10][cH:11][cH:12][cH:13]1.[CH:14]([CH2:15][CH3:16])=[O:17].[Cl-:19].[Na+:18].[Na+:2].[OH-:1].[OH2:20]&gt;&gt;[CH3:3][CH:4]([CH:5]=[C:15]([CH:14]=[O:17])[CH3:16])[CH2:7][c:8]1[cH:9][cH:10][cH:11][cH:12][cH:13]1</t>
  </si>
  <si>
    <t>[CH3:19][S:20]([Cl:21])(=[O:22])=[O:23].[CH3:1][O:2][C:3](=[O:4])[C:5]1([NH:11][C:12](=[O:13])[O:14][C:15]([CH3:16])([CH3:17])[CH3:18])[CH:6]([CH2:8][CH2:9][OH:10])[CH2:7]1.[Cl:24][CH2:25][Cl:26]&gt;&gt;[CH3:1][O:2][C:3](=[O:4])[C:5]1([NH:11][C:12](=[O:13])[O:14][C:15]([CH3:16])([CH3:17])[CH3:18])[CH:6]([CH2:8][CH2:9][O:10][S:20]([CH3:19])(=[O:22])=[O:23])[CH2:7]1</t>
  </si>
  <si>
    <t>[C:49]([BH3-:50])#[N:51].[CH3:17][O:18][C:19]([CH2:20][CH2:21][c:22]1[n:23][c:24](-[c:27]2[cH:28][cH:29][c:30]([S:33](=[O:34])(=[O:35])[N:36]3[CH2:37][CH2:38][CH:39]([CH:42]=[O:43])[CH2:40][CH2:41]3)[cH:31][cH:32]2)[n:25][o:26]1)=[O:44].[CH3:45][C:46](=[O:47])[OH:48].[NH2:1][CH2:2][CH:3]([OH:4])[c:5]1[cH:6][cH:7][c:8]([OH:16])[c:9]([NH:11][S:12](=[O:13])(=[O:14])[CH3:15])[cH:10]1.[Na+:52]&gt;&gt;[NH:1]([CH2:2][CH:3]([OH:4])[c:5]1[cH:6][cH:7][c:8]([OH:16])[c:9]([NH:11][S:12](=[O:13])(=[O:14])[CH3:15])[cH:10]1)[CH2:42][CH:39]1[CH2:38][CH2:37][N:36]([S:33]([c:30]2[cH:29][cH:28][c:27](-[c:24]3[n:23][c:22]([CH2:21][CH2:20][C:19]([O:18][CH3:17])=[O:44])[o:26][n:25]3)[cH:32][cH:31]2)(=[O:34])=[O:35])[CH2:41][CH2:40]1</t>
  </si>
  <si>
    <t>[BH3:36].[C:43]([OH:44])(=[O:45])[CH3:46].[O:1]=[C:2]1[CH2:3][CH2:4][N:5]([c:13]2[cH:14][c:15]([C:19]([F:20])([F:21])[F:22])[cH:16][cH:17][cH:18]2)[CH2:6][CH2:7][N:8]1[CH2:9][CH2:10][CH:11]=[O:12].[c:23]1([C:29]2([OH:35])[CH2:30][CH2:31][NH:32][CH2:33][CH2:34]2)[cH:24][cH:25][cH:26][cH:27][cH:28]1.[n:37]1[cH:38][cH:39][cH:40][cH:41][cH:42]1&gt;&gt;[O:1]=[C:2]1[CH2:3][CH2:4][N:5]([c:13]2[cH:14][c:15]([C:19]([F:20])([F:21])[F:22])[cH:16][cH:17][cH:18]2)[CH2:6][CH2:7][N:8]1[CH2:9][CH2:10][CH2:11][N:32]1[CH2:31][CH2:30][C:29]([c:23]2[cH:24][cH:25][cH:26][cH:27][cH:28]2)([OH:35])[CH2:34][CH2:33]1</t>
  </si>
  <si>
    <t>[C:41]([BH3-:42])#[N:43].[CH3:23][CH2:24][C:25]([CH2:26][CH3:27])=[O:28].[CH3:30][C:31](=[O:32])[O-:33].[CH3:49][C:50](=[O:51])[OH:52].[Cl:45][CH:46]([Cl:47])[CH3:48].[Na+:29].[Na+:34].[Na+:35].[Na+:44].[O-:36][S:37](=[O:38])(=[O:39])[O-:40].[OH:1][C:2]([CH2:3][CH2:4][CH2:5][CH:6]([CH3:7])[c:8]1[cH:9][n:10][c:11]([NH:13][C:14]([CH:15]([CH2:16][CH2:17][CH3:18])[NH2:19])=[O:20])[s:12]1)([CH3:21])[CH3:22]&gt;&gt;[OH:1][C:2]([CH2:3][CH2:4][CH2:5][CH:6]([CH3:7])[c:8]1[cH:9][n:10][c:11]([NH:13][C:14]([CH:15]([CH2:16][CH2:17][CH3:18])[NH:19][CH:25]([CH2:24][CH3:23])[CH2:26][CH3:27])=[O:20])[s:12]1)([CH3:21])[CH3:22]</t>
  </si>
  <si>
    <t>[CH3:35][CH2:36][N:37]([CH2:38][CH3:39])[CH2:40][CH3:41].[CH3:42][C:43]([Cl:44])=[O:45].[Cl:1][c:2]1[cH:3][c:4]([C:9](=[CH:10][C:11](=[N:12][OH:13])[c:14]2[cH:15][c:16]3[c:20]([cH:21][cH:22]2)[CH:19]([NH:23][C:24]([CH2:25][CH:26]([CH3:27])[O:28][CH3:29])=[O:30])[CH2:18][CH2:17]3)[C:31]([F:32])([F:33])[F:34])[cH:5][c:6]([Cl:8])[cH:7]1.[O:46]1[CH2:47][CH2:48][CH2:49][CH2:50]1&gt;&gt;[Cl:1][c:2]1[cH:3][c:4]([C:9](=[CH:10][C:11](=[N:12][O:13][C:43]([CH3:42])=[O:45])[c:14]2[cH:15][c:16]3[c:20]([cH:21][cH:22]2)[CH:19]([NH:23][C:24]([CH2:25][CH:26]([CH3:27])[O:28][CH3:29])=[O:30])[CH2:18][CH2:17]3)[C:31]([F:32])([F:33])[F:34])[cH:5][c:6]([Cl:8])[cH:7]1</t>
  </si>
  <si>
    <t>[Br:18][CH2:19][c:20]1[cH:21][cH:22][c:23]([C:24](=[O:25])[O:26][CH3:27])[cH:28][cH:29]1.[CH3:48][N:49]([CH3:50])[CH:51]=[O:52].[H-:16].[Na+:17].[O:43]1[CH2:44][CH2:45][CH2:46][CH2:47]1.[OH:30][C:31]([CH2:32][C:33]([C:34](=[O:35])[OH:36])([CH2:37][C:38](=[O:39])[OH:40])[OH:41])=[O:42].[c:1]1(-[c:7]2[nH:8][c:9]3[cH:10][cH:11][cH:12][cH:13][c:14]3[cH:15]2)[cH:2][cH:3][cH:4][cH:5][cH:6]1&gt;&gt;[c:1]1(-[c:7]2[n:8]([CH2:19][c:20]3[cH:21][cH:22][c:23]([C:24](=[O:25])[O:26][CH3:27])[cH:28][cH:29]3)[c:9]3[cH:10][cH:11][cH:12][cH:13][c:14]3[cH:15]2)[cH:2][cH:3][cH:4][cH:5][cH:6]1</t>
  </si>
  <si>
    <t>[Cl:33][c:34]1[cH:35][cH:36][c:37]([CH:38]=[O:39])[cH:40][cH:41]1.[Cl:8][c:9]1[cH:10][cH:11][c:12]([NH:15][C:16]([c:17]2[c:18]([NH:23][C:24](=[O:25])[CH:26]3[CH2:27][CH2:28][NH:29][CH2:30][CH2:31]3)[cH:19][cH:20][cH:21][cH:22]2)=[O:32])[n:13][cH:14]1.[F:1][C:2]([F:3])([F:4])[C:5]([OH:6])=[O:7]&gt;&gt;[Cl:8][c:9]1[cH:10][cH:11][c:12]([NH:15][C:16]([c:17]2[c:18]([NH:23][C:24](=[O:25])[CH:26]3[CH2:27][CH2:28][N:29]([CH2:38][c:37]4[cH:36][cH:35][c:34]([Cl:33])[cH:41][cH:40]4)[CH2:30][CH2:31]3)[cH:19][cH:20][cH:21][cH:22]2)=[O:32])[n:13][cH:14]1</t>
  </si>
  <si>
    <t>[CH3:1][c:2]1[c:3]([C:4](=[O:5])[OH:6])[c:7]([CH3:12])[cH:8][c:9]([CH3:11])[cH:10]1.[S:13]([Cl:14])([Cl:15])=[O:16]&gt;&gt;[CH3:1][c:2]1[c:3]([C:4](=[O:5])[Cl:15])[c:7]([CH3:12])[cH:8][c:9]([CH3:11])[cH:10]1</t>
  </si>
  <si>
    <t>[Al+3:20].[H-:19].[H-:22].[H-:23].[H-:24].[Li+:21].[O:25]1[CH2:26][CH2:27][CH2:28][CH2:29]1.[c:1]1([CH2:7][CH2:8][CH2:9][CH2:10][O:11][CH2:12][CH:13]([CH2:14][N:15]=[N+:16]=[N-:17])[OH:18])[cH:2][cH:3][cH:4][cH:5][cH:6]1&gt;&gt;[c:1]1([CH2:7][CH2:8][CH2:9][CH2:10][O:11][CH2:12][CH:13]([CH2:14][NH2:15])[OH:18])[cH:2][cH:3][cH:4][cH:5][cH:6]1</t>
  </si>
  <si>
    <t>[CH3:32][N:33]1[CH2:34][CH2:35][CH:36]([OH:39])[CH2:37][CH2:38]1.[CH3:52][OH:53].[F:1][c:2]1[cH:3][c:4]([OH:12])[c:5]([C:6](=[O:7])[O:8][CH3:9])[cH:10][cH:11]1.[O:40]=[C:41]([O:42][CH2:43][CH3:44])[N:45]=[N:46][C:47]([O:48][CH2:49][CH3:50])=[O:51].[c:13]1([P:14]([c:15]2[cH:16][cH:17][cH:18][cH:19][cH:20]2)[c:21]2[cH:22][cH:23][cH:24][cH:25][cH:26]2)[cH:27][cH:28][cH:29][cH:30][cH:31]1.[cH:54]1[cH:55][cH:56][cH:57][cH:58][cH:59]1&gt;&gt;[F:1][c:2]1[cH:3][c:4]([O:12][CH:36]2[CH2:35][CH2:34][N:33]([CH3:32])[CH2:38][CH2:37]2)[c:5]([C:6](=[O:7])[O:8][CH3:9])[cH:10][cH:11]1</t>
  </si>
  <si>
    <t>[F:1][CH:2]([c:3]1[cH:4][c:5](-[c:14]2[cH:15][c:16]([O:20][CH2:21][CH3:22])[cH:17][cH:18][cH:19]2)[n:6][c:7]2[n:8]1[n:9][cH:10][c:11]2[C:12]#[CH:13])[F:23].[NH2:24][c:25]1[n:26][cH:27][c:28]([Br:31])[cH:29][cH:30]1&gt;&gt;[F:1][CH:2]([c:3]1[cH:4][c:5](-[c:14]2[cH:15][c:16]([O:20][CH2:21][CH3:22])[cH:17][cH:18][cH:19]2)[n:6][c:7]2[n:8]1[n:9][cH:10][c:11]2[C:12]#[C:13][c:28]1[cH:27][n:26][c:25]([NH2:24])[cH:30][cH:29]1)[F:23]</t>
  </si>
  <si>
    <t>[C:21]([CH3:22])(=[O:23])[c:24]1[cH:25][c:26]2[c:27]([s:28]1)[cH:29][cH:30][cH:31][c:32]2[I:33].[CH3:41][c:42]1[cH:43][cH:44][cH:45][cH:46][cH:47]1.[CH3:48][CH2:49][OH:50].[CH:1]([CH3:2])([CH3:3])[c:4]1[c:5]([O:16][CH2:17][CH2:18][CH2:19][CH3:20])[c:6]([B:13]([OH:14])[OH:15])[cH:7][c:8]([CH:10]([CH3:11])[CH3:12])[cH:9]1.[Na+:34].[Na+:35].[O-:36][C:37](=[O:38])[O-:39].[OH2:40].[cH:51]1[cH:52][cH:53][c:54]([P:55]([Pd:56]([P:57]([c:58]2[cH:59][cH:60][cH:61][cH:62][cH:63]2)([c:64]2[cH:65][cH:66][cH:67][cH:68][cH:69]2)[c:70]2[cH:71][cH:72][cH:73][cH:74][cH:75]2)([P:76]([c:77]2[cH:78][cH:79][cH:80][cH:81][cH:82]2)([c:83]2[cH:84][cH:85][cH:86][cH:87][cH:88]2)[c:89]2[cH:90][cH:91][cH:92][cH:93][cH:94]2)[P:95]([c:96]2[cH:97][cH:98][cH:99][cH:100][cH:101]2)([c:102]2[cH:103][cH:104][cH:105][cH:106][cH:107]2)[c:108]2[cH:109][cH:110][cH:111][cH:112][cH:113]2)([c:114]2[cH:115][cH:116][cH:117][cH:118][cH:119]2)[c:120]2[cH:121][cH:122][cH:123][cH:124][cH:125]2)[cH:126][cH:127]1&gt;&gt;[CH:1]([CH3:2])([CH3:3])[c:4]1[c:5]([O:16][CH2:17][CH2:18][CH2:19][CH3:20])[c:6](-[c:32]2[c:26]3[cH:25][c:24]([C:21]([CH3:22])=[O:23])[s:28][c:27]3[cH:29][cH:30][cH:31]2)[cH:7][c:8]([CH:10]([CH3:11])[CH3:12])[cH:9]1</t>
  </si>
  <si>
    <t>[CH2:42]([OH:43])[CH2:44][OH:45].[CH3:39][O:40][CH3:41].[Cl:1][c:2]1[n:3][c:4]2[c:5]([Cl:25])[cH:6][cH:7][cH:8][c:9]2[cH:10][c:11]1[CH:12]([CH3:13])[N:14]1[C:15](=[O:24])[c:16]2[cH:17][cH:18][cH:19][cH:20][c:21]2[C:22]1=[O:23].[Cl:26][c:27]1[n:28][cH:29][c:30]([F:36])[cH:31][c:32]1[B:33]([OH:34])[OH:35].[Cs+:38].[Cu:123][I:124].[F-:37].[cH:46]1[cH:47][cH:48][c:49]([P:50]([Pd:51]([P:52]([c:53]2[cH:54][cH:55][cH:56][cH:57][cH:58]2)([c:59]2[cH:60][cH:61][cH:62][cH:63][cH:64]2)[c:65]2[cH:66][cH:67][cH:68][cH:69][cH:70]2)([P:71]([c:72]2[cH:73][cH:74][cH:75][cH:76][cH:77]2)([c:78]2[cH:79][cH:80][cH:81][cH:82][cH:83]2)[c:84]2[cH:85][cH:86][cH:87][cH:88][cH:89]2)[P:90]([c:91]2[cH:92][cH:93][cH:94][cH:95][cH:96]2)([c:97]2[cH:98][cH:99][cH:100][cH:101][cH:102]2)[c:103]2[cH:104][cH:105][cH:106][cH:107][cH:108]2)([c:109]2[cH:110][cH:111][cH:112][cH:113][cH:114]2)[c:115]2[cH:116][cH:117][cH:118][cH:119][cH:120]2)[cH:121][cH:122]1&gt;&gt;[c:2]1(-[c:32]2[c:27]([Cl:26])[n:28][cH:29][c:30]([F:36])[cH:31]2)[n:3][c:4]2[c:5]([Cl:25])[cH:6][cH:7][cH:8][c:9]2[cH:10][c:11]1[CH:12]([CH3:13])[N:14]1[C:15](=[O:24])[c:16]2[cH:17][cH:18][cH:19][cH:20][c:21]2[C:22]1=[O:23]</t>
  </si>
  <si>
    <t>[Br:11][CH2:12][CH2:13][CH2:14][CH2:15][CH2:16][CH2:17][O:18][CH2:19][C:20]#[CH:21].[Br:1][c:2]1[n:3][cH:4][c:5]([N+:8](=[O:9])[O-:10])[cH:6][cH:7]1&gt;&gt;[c:2]1([C:21]#[C:20][CH2:19][O:18][CH2:17][CH2:16][CH2:15][CH2:14][CH2:13][CH2:12][Br:11])[n:3][cH:4][c:5]([N+:8](=[O:9])[O-:10])[cH:6][cH:7]1</t>
  </si>
  <si>
    <t>[CH3:17][OH:18].[Cl:1][c:2]1[c:3]([C:4](=[O:5])[OH:6])[cH:7][cH:8][c:9]([S:11][CH3:12])[cH:10]1.[S:13]([Cl:14])([Cl:15])=[O:16]&gt;&gt;[Cl:1][c:2]1[c:3]([C:4](=[O:5])[O:6][CH3:17])[cH:7][cH:8][c:9]([S:11][CH3:12])[cH:10]1</t>
  </si>
  <si>
    <t>[CH2:58]1[O:59][CH2:60][CH2:61][CH2:62]1.[CH3:30][O:31][N:32]=[C:33]([c:34]1[c:35]([OH:40])[cH:36][cH:37][cH:38][cH:39]1)[n:41]1[cH:42][n:43][cH:44][cH:45]1.[O:46]=[C:47]([O:48][CH2:49][CH3:50])[N:51]=[N:52][C:53]([O:54][CH2:55][CH3:56])=[O:57].[c:1]1([P:2]([c:3]2[cH:4][cH:5][cH:6][cH:7][cH:8]2)[c:9]2[cH:10][cH:11][cH:12][cH:13][cH:14]2)[cH:15][cH:16][cH:17][cH:18][cH:19]1.[c:20]1([CH:26]([CH2:27][CH3:28])[OH:29])[cH:21][cH:22][cH:23][cH:24][cH:25]1&gt;&gt;[c:20]1([CH:26]([CH2:27][CH3:28])[O:29][c:35]2[c:34]([C:33](=[N:32][O:31][CH3:30])[n:41]3[cH:42][n:43][cH:44][cH:45]3)[cH:39][cH:38][cH:37][cH:36]2)[cH:21][cH:22][cH:23][cH:24][cH:25]1</t>
  </si>
  <si>
    <t>[CH3:1][C:2]([CH3:3])([CH3:4])[Si:5]([O:6][c:7]1[c:8]([CH2:22][P:23]([O:24][CH2:25][CH3:26])([O:27][CH2:28][CH3:29])=[O:30])[cH:9][cH:10][c:11]([CH2:13][O:14][Si:15]([C:16]([CH3:17])([CH3:18])[CH3:19])([CH3:20])[CH3:21])[cH:12]1)([CH3:31])[CH3:32].[CH3:34][CH2:35][O:36][C:37]([CH3:38])=[O:39].[CH3:41][CH2:42][OH:43].[ClH:33].[OH2:40]&gt;&gt;[CH3:1][C:2]([CH3:3])([CH3:4])[Si:5]([O:6][c:7]1[c:8]([CH2:22][P:23]([O:24][CH2:25][CH3:26])([O:27][CH2:28][CH3:29])=[O:30])[cH:9][cH:10][c:11]([CH2:13][OH:14])[cH:12]1)([CH3:31])[CH3:32]</t>
  </si>
  <si>
    <t>[C:11](=[O:12])([O-:13])[O-:14].[CH:17]1([Br:22])[CH2:18][CH2:19][CH2:20][CH2:21]1.[ClH:23].[K+:15].[K+:16].[O:24]=[CH:25][N:26]([CH3:27])[CH3:28].[OH2:29].[OH:1][c:2]1[cH:3][c:4]([CH:5]=[O:6])[cH:7][cH:8][c:9]1[OH:10]&gt;&gt;[OH:1][c:2]1[cH:3][c:4]([CH:5]=[O:6])[cH:7][cH:8][c:9]1[O:10][CH:17]1[CH2:18][CH2:19][CH2:20][CH2:21]1</t>
  </si>
  <si>
    <t>[CH3:16][C:17](=[O:18])[c:19]1[cH:20][cH:21][cH:22][cH:23][cH:24]1.[CH3:1][O:2][c:3]1[cH:4][c:5]([CH:6]=[O:7])[cH:8][c:9]([C:12]([F:13])([F:14])[F:15])[c:10]1[OH:11]&gt;&gt;[CH3:1][O:2][c:3]1[cH:4][c:5]([CH:6]=[CH:16][C:17](=[O:18])[c:19]2[cH:20][cH:21][cH:22][cH:23][cH:24]2)[cH:8][c:9]([C:12]([F:13])([F:14])[F:15])[c:10]1[OH:11]</t>
  </si>
  <si>
    <t>[C:1]([O:2][C:3](=[O:4])[NH:7][c:8]1[c:9]([NH:19][C:20]([CH2:21][C:22](=[O:5])[c:24]2[cH:25][c:26](-[c:30]3[cH:31][n:32][c:33]([CH3:36])[cH:34][cH:35]3)[cH:27][cH:28][cH:29]2)=[O:37])[cH:10][c:11]([C:15]([F:16])([F:17])[F:18])[c:12]([CH3:14])[cH:13]1)([CH3:6])([CH3:23])[CH3:38].[Cl:46][CH2:47][Cl:48].[F:39][C:40]([F:41])([F:42])[C:43]([OH:44])=[O:45]&gt;&gt;[N:7]1=[C:22]([c:24]2[cH:25][c:26](-[c:30]3[cH:31][n:32][c:33]([CH3:36])[cH:34][cH:35]3)[cH:27][cH:28][cH:29]2)[CH2:21][C:20](=[O:37])[NH:19][c:9]2[c:8]1[cH:13][c:12]([CH3:14])[c:11]([C:15]([F:16])([F:17])[F:18])[cH:10]2</t>
  </si>
  <si>
    <t>[BH4-:1].[C:33](=[O:34])([O-:35])[OH:36].[C:3]([CH3:4])(=[O:5])[O:6][C:7]1([C:8]([CH3:9])=[O:10])[CH2:11][CH2:12][CH:13]2[CH:14]3[CH:15]([OH:32])[CH:16]([Cl:31])[C:17]4=[CH:18][C:19](=[O:30])[O:20][CH:21]([OH:29])[C:22]4([CH3:23])[CH:24]3[CH2:25][CH2:26][C:27]12[CH3:28].[CH3:40][OH:41].[ClH:38].[Na+:2].[Na+:37].[O:42]1[CH2:43][CH2:44][CH2:45][CH2:46]1.[OH2:39]&gt;&gt;[C:3]([CH3:4])(=[O:5])[O:6][C:7]1([C:8]([CH3:9])=[O:10])[CH2:11][CH2:12][CH:13]2[CH:14]3[CH:15]([OH:32])[CH:16]([Cl:31])[C:17]4=[CH:18][C:19](=[O:30])[O:20][CH2:21][C:22]4([CH3:23])[CH:24]3[CH2:25][CH2:26][C:27]12[CH3:28]</t>
  </si>
  <si>
    <t>[Cl:1][CH2:2][C:3](=[O:4])[N:5]1[CH2:6][CH2:7][CH2:8][c:9]2[cH:10][cH:11][cH:12][cH:13][c:14]21.[F:15][C:16]([c:17]1[cH:18][cH:19][c:20]2[c:21]([n:22][c:23]([SH:25])[s:24]2)[cH:26]1)([F:27])[F:28]&gt;&gt;[CH2:2]([C:3](=[O:4])[N:5]1[CH2:6][CH2:7][CH2:8][c:9]2[cH:10][cH:11][cH:12][cH:13][c:14]21)[S:25][c:23]1[n:22][c:21]2[c:20]([cH:19][cH:18][c:17]([C:16]([F:15])([F:27])[F:28])[cH:26]2)[s:24]1</t>
  </si>
  <si>
    <t>[C:1]([CH3:2])([CH3:3])([CH3:4])[O:5][C:6](=[O:7])[NH:8][C:9]([CH2:10][c:11]1[cH:12][nH:13][c:14]2[c:15]([O:20][S:21]([C:22]([F:23])([F:24])[F:25])(=[O:26])=[O:27])[cH:16][cH:17][cH:18][c:19]12)([CH3:28])[CH3:29].[CH3:30][CH2:31][N:32]([CH2:33][CH3:34])[CH2:35][CH3:36].[CH3:45][N:46]([CH3:47])[CH:48]=[O:49].[CH3:50][CH2:51][O:52][C:53](=[O:54])[CH3:55].[Pd:56].[c:114]1([P:115]([c:116]2[cH:117][cH:118][cH:119][cH:120][cH:121]2)[c:122]2[cH:123][cH:124][cH:125][cH:126][cH:127]2)[cH:128][cH:129][cH:130][cH:131][cH:132]1.[c:57]1([P:58]([c:59]2[cH:60][cH:61][cH:62][cH:63][cH:64]2)[c:65]2[cH:66][cH:67][cH:68][cH:69][cH:70]2)[cH:71][cH:72][cH:73][cH:74][cH:75]1.[c:76]1([P:77]([c:78]2[cH:79][cH:80][cH:81][cH:82][cH:83]2)[c:84]2[cH:85][cH:86][cH:87][cH:88][cH:89]2)[cH:90][cH:91][cH:92][cH:93][cH:94]1.[c:95]1([P:96]([c:97]2[cH:98][cH:99][cH:100][cH:101][cH:102]2)[c:103]2[cH:104][cH:105][cH:106][cH:107][cH:108]2)[cH:109][cH:110][cH:111][cH:112][cH:113]1.[s:37]1[c:38]([B:42]([OH:43])[OH:44])[cH:39][cH:40][cH:41]1&gt;&gt;[C:1]([CH3:2])([CH3:3])([CH3:4])[O:5][C:6](=[O:7])[NH:8][C:9]([CH2:10][c:11]1[cH:12][nH:13][c:14]2[c:15](-[c:38]3[s:37][cH:41][cH:40][cH:39]3)[cH:16][cH:17][cH:18][c:19]12)([CH3:28])[CH3:29]</t>
  </si>
  <si>
    <t>[Br-:1].[C:35](#[N:36])[c:37]1[cH:38][cH:39][c:40]([CH:43]2[CH2:44][CH2:45][CH:46]([CH:49]3[CH2:50][CH2:51][CH:52]([CH:55]=[O:56])[CH2:53][CH2:54]3)[CH2:47][CH2:48]2)[cH:41][cH:42]1.[CH2:57]1[O:58][CH2:59][CH2:60][CH2:61]1.[CH3:29][C:30]([CH3:31])([O-:32])[CH3:33].[K+:34].[O:2]1[CH:3]([CH2:8][CH2:9][P+:10]([c:11]2[cH:12][cH:13][cH:14][cH:15][cH:16]2)([c:17]2[cH:18][cH:19][cH:20][cH:21][cH:22]2)[c:23]2[cH:24][cH:25][cH:26][cH:27][cH:28]2)[O:4][CH2:5][CH2:6][CH2:7]1&gt;&gt;[O:2]1[CH:3]([CH2:8][CH:9]=[CH:55][CH:52]2[CH2:51][CH2:50][CH:49]([CH:46]3[CH2:45][CH2:44][CH:43]([c:40]4[cH:39][cH:38][c:37]([C:35]#[N:36])[cH:42][cH:41]4)[CH2:48][CH2:47]3)[CH2:54][CH2:53]2)[O:4][CH2:5][CH2:6][CH2:7]1</t>
  </si>
  <si>
    <t>[C:1]([CH3:2])([CH3:3])([CH3:4])[NH:5][S:6](=[O:7])(=[O:8])[c:9]1[cH:10][c:11](-[c:15]2[cH:16][c:17](-[c:21]3[n:22][c:23]([CH3:34])[cH:24][c:25](-[c:27]4[cH:28][cH:29][c:30]([Cl:33])[cH:31][cH:32]4)[n:26]3)[cH:18][cH:19][cH:20]2)[cH:12][cH:13][cH:14]1.[Cl:42][CH2:43][Cl:44].[F:35][C:36]([F:37])([F:38])[C:39]([OH:40])=[O:41]&gt;&gt;[NH2:5][S:6](=[O:7])(=[O:8])[c:9]1[cH:10][c:11](-[c:15]2[cH:16][c:17](-[c:21]3[n:22][c:23]([CH3:34])[cH:24][c:25](-[c:27]4[cH:28][cH:29][c:30]([Cl:33])[cH:31][cH:32]4)[n:26]3)[cH:18][cH:19][cH:20]2)[cH:12][cH:13][cH:14]1</t>
  </si>
  <si>
    <t>[Br:13][c:14]1[cH:15][cH:16][c:17]([NH:20][CH3:21])[n:18][cH:19]1.[C:40]([P:41]([C:42]([CH3:43])([CH3:44])[CH3:45])[C:46]([CH3:47])([CH3:48])[CH3:49])([CH3:50])([CH3:51])[CH3:52].[C:53]([P:54]([C:55]([CH3:56])([CH3:57])[CH3:58])[C:59]([CH3:60])([CH3:61])[CH3:62])([CH3:63])([CH3:64])[CH3:65].[CH3:22][O:23][c:24]1[n:25][cH:26][c:27](-[c:28]2[s:29][c:30]3[cH:31][cH:32][cH:33][cH:34][c:35]3[n:36]2)[cH:37][n:38]1.[O:1]1[CH2:2][O:3][c:4]2[cH:5][c:6]3[c:7]([n:8][cH:9][s:10]3)[cH:11][c:12]21.[Pd:39]&gt;&gt;[O:1]1[CH2:2][O:3][c:4]2[cH:5][c:6]3[c:7]([n:8][c:9](-[c:14]4[cH:15][cH:16][c:17]([NH:20][CH3:21])[n:18][cH:19]4)[s:10]3)[cH:11][c:12]21</t>
  </si>
  <si>
    <t>[C:33].[CH3:1][O:2][c:3]1[c:4]([CH:14]([CH2:15][CH2:16][CH2:17][CH2:18][C:19]#[C:20][CH2:21][CH2:22][OH:23])[c:24]2[cH:25][cH:26][cH:27][cH:28][cH:29]2)[c:5]([CH3:13])[c:6]([O:11][CH3:12])[c:7]([CH3:10])[c:8]1[CH3:9].[CH3:30][CH2:31][OH:32].[Pd:34]&gt;&gt;[CH3:1][O:2][c:3]1[c:4]([CH:14]([CH2:15][CH2:16][CH2:17][CH2:18][CH2:19][CH2:20][CH2:21][CH2:22][OH:23])[c:24]2[cH:25][cH:26][cH:27][cH:28][cH:29]2)[c:5]([CH3:13])[c:6]([O:11][CH3:12])[c:7]([CH3:10])[c:8]1[CH3:9]</t>
  </si>
  <si>
    <t>[BrH:26].[CH:22]([OH:23])([CH3:24])[CH3:25].[N:18]([O-:19])=[O:20].[N:1]1([CH2:6][c:7]2[n:8][c:9]3[c:10]([nH:11]2)[cH:12][cH:13][c:14]([NH2:16])[cH:15]3)[CH2:2][CH2:3][CH2:4][CH2:5]1.[Na+:21].[OH2:17]&gt;&gt;[N:1]1([CH2:6][c:7]2[n:8][c:9]3[c:10]([nH:11]2)[cH:12][cH:13][c:14]([Br:26])[cH:15]3)[CH2:2][CH2:3][CH2:4][CH2:5]1</t>
  </si>
  <si>
    <t>[BrH:25].[CH3:10][C:11](=[O:12])[OH:13].[Cu:26][Br:27].[N:6]([O-:7])=[O:8].[NH2:14][c:15]1[c:16]([F:24])[cH:17][c:18]([C:19]#[N:20])[cH:21][c:22]1[F:23].[Na+:9].[S:1](=[O:2])(=[O:3])([OH:4])[OH:5]&gt;&gt;[c:15]1([Br:25])[c:16]([F:24])[cH:17][c:18]([C:19]#[N:20])[cH:21][c:22]1[F:23]</t>
  </si>
  <si>
    <t>[CH3:1][c:2]1[n:3][c:4]([NH:11][C:12]([O:13][c:14]2[cH:15][cH:16][cH:17][cH:18][cH:19]2)=[S:20])[c:5]([O:9][CH3:10])[n:6][c:7]1[CH3:8].[Cl:21][c:22]1[cH:23][c:24]([N:29]2[CH2:30][CH2:31][NH:32][CH2:33][CH2:34]2)[cH:25][c:26]([Cl:28])[cH:27]1&gt;&gt;[CH3:1][c:2]1[n:3][c:4]([NH:11][C:12](=[S:20])[N:32]2[CH2:31][CH2:30][N:29]([c:24]3[cH:23][c:22]([Cl:21])[cH:27][c:26]([Cl:28])[cH:25]3)[CH2:34][CH2:33]2)[c:5]([O:9][CH3:10])[n:6][c:7]1[CH3:8]</t>
  </si>
  <si>
    <t>[CH3:35][C:36](=[O:37])[OH:38].[CH:27]([N-:28][CH:29]([CH3:30])[CH3:31])([CH3:32])[CH3:33].[F:1][c:2]1[cH:3][cH:4][c:5]2[c:6]([cH:26]1)[C:7]([C:11](=[O:12])[O:13][CH3:14])([CH2:15][CH2:16][NH:17][O:18][CH2:19][c:20]1[cH:21][cH:22][cH:23][cH:24][cH:25]1)[CH2:8][CH2:9][O:10]2.[Li+:34].[O:39]1[CH2:40][CH2:41][CH2:42][CH2:43]1&gt;&gt;[F:1][c:2]1[cH:3][cH:4][c:5]2[c:6]([cH:26]1)[C:7]1([CH2:8][CH2:9][O:10]2)[C:11](=[O:12])[N:17]([O:18][CH2:19][c:20]2[cH:21][cH:22][cH:23][cH:24][cH:25]2)[CH2:16][CH2:15]1</t>
  </si>
  <si>
    <t>[C:1]([C:2](=[O:3])[NH:7][c:8]1[cH:9][c:10]([C:14]([c:15]2[cH:16][c:17]([O:25][CH3:26])[c:18]([O:23][CH3:24])[c:19]([O:21][CH3:22])[cH:20]2)=[O:27])[cH:11][cH:12][cH:13]1)([CH3:4])([CH3:5])[CH3:6].[C:28]([OH:29])(=[O:30])[CH3:31].[CH2:33]([O:34][CH2:35][CH3:36])[CH3:37].[CH3:38][C:39](=[O:40])[OH:41].[ClH:32]&gt;&gt;[NH2:7][c:8]1[cH:9][c:10]([C:14]([c:15]2[cH:16][c:17]([O:25][CH3:26])[c:18]([O:23][CH3:24])[c:19]([O:21][CH3:22])[cH:20]2)=[O:27])[cH:11][cH:12][cH:13]1</t>
  </si>
  <si>
    <t>[C:29](=[O:30])([OH:31])[O-:32].[CH3:37][CH2:38][OH:39].[Cl:1][c:2]1[cH:3][cH:4][c:5]([S:8](=[O:9])(=[O:10])[N:11]([CH:12]2[C:13](=[O:19])[NH:14][CH2:15][CH2:16][CH2:17][CH2:18]2)[CH2:20][c:21]2[cH:22][cH:23][c:24]([C:27]#[N:28])[cH:25][cH:26]2)[cH:6][cH:7]1.[ClH:34].[NH2:35][OH:36].[Na+:33].[OH2:40]&gt;&gt;[Cl:1][c:2]1[cH:3][cH:4][c:5]([S:8](=[O:9])(=[O:10])[N:11]([CH:12]2[C:13](=[O:19])[NH:14][CH2:15][CH2:16][CH2:17][CH2:18]2)[CH2:20][c:21]2[cH:22][cH:23][c:24]([C:27](=[NH:28])[NH:35][OH:36])[cH:25][cH:26]2)[cH:6][cH:7]1</t>
  </si>
  <si>
    <t>[CH3:31][CH2:32][O:33][C:34](=[O:35])[CH3:36].[CH3:3][O:4][CH2:5][CH2:6][O:7][CH2:8][CH2:9][SH:10].[F:11][c:12]1[c:13]([N+:22](=[O:23])[O-:24])[cH:14][c:15]([S:18](=[O:19])(=[O:20])[NH2:21])[cH:16][cH:17]1.[H-:1].[Na+:2].[O:26]1[CH2:27][CH2:28][CH2:29][CH2:30]1.[OH2:25]&gt;&gt;[CH3:3][O:4][CH2:5][CH2:6][O:7][CH2:8][CH2:9][S:10][c:12]1[c:13]([N+:22](=[O:23])[O-:24])[cH:14][c:15]([S:18](=[O:19])(=[O:20])[NH2:21])[cH:16][cH:17]1</t>
  </si>
  <si>
    <t>[C:1]([CH3:2])([CH3:3])([CH3:4])[c:5]1[n:6][o:7][c:8]([NH:10][C:11](=[O:12])[NH:13][c:14]2[cH:15][c:16](-[c:21]3[cH:22][c:23]4[c:24]([n:25][c:26]([S:29][CH3:30])[n:27][cH:28]4)[n:31]([CH3:34])[c:32]3=[O:33])[c:17]([CH3:20])[cH:18][cH:19]2)[cH:9]1.[CH2:37]1[O:38][CH2:39][CH2:40][CH2:41]1.[CH3:35][NH2:36]&gt;&gt;[C:1]([CH3:2])([CH3:3])([CH3:4])[c:5]1[n:6][o:7][c:8]([NH:10][C:11](=[O:12])[NH:13][c:14]2[cH:15][c:16](-[c:21]3[cH:22][c:23]4[c:24]([n:25][c:26]([NH:36][CH3:35])[n:27][cH:28]4)[n:31]([CH3:34])[c:32]3=[O:33])[c:17]([CH3:20])[cH:18][cH:19]2)[cH:9]1</t>
  </si>
  <si>
    <t>[CH2:2]([CH3:3])[N:4]([CH2:5][CH2:6][N:7]([c:8]1[cH:9][cH:10][c:11]([C:14]([CH:15]([CH2:16][CH3:17])[c:18]2[cH:19][cH:20][c:21]([O:24][CH3:25])[cH:22][cH:23]2)([c:26]2[cH:27][cH:28][cH:29][cH:30][cH:31]2)[OH:32])[cH:12][cH:13]1)[S:33](=[O:34])(=[O:35])[CH3:36])[CH2:37][CH3:38].[CH3:40][CH2:41][OH:42].[CH:43]([OH:44])([CH3:45])[CH3:46].[ClH:1].[ClH:39]&gt;&gt;[CH2:2]([CH3:3])[N:4]([CH2:5][CH2:6][N:7]([c:8]1[cH:9][cH:10][c:11]([C:14](=[C:15]([CH2:16][CH3:17])[c:18]2[cH:19][cH:20][c:21]([O:24][CH3:25])[cH:22][cH:23]2)[c:26]2[cH:27][cH:28][cH:29][cH:30][cH:31]2)[cH:12][cH:13]1)[S:33](=[O:34])(=[O:35])[CH3:36])[CH2:37][CH3:38]</t>
  </si>
  <si>
    <t>[CH3:59][c:60]1[cH:61][cH:62][cH:63][cH:64][cH:65]1.[F:1][C:2]([CH2:3][NH:4][C:5](=[O:6])[C:7]1([CH2:20][CH2:21][CH2:22][CH2:23][N:24]2[CH2:25][CH2:26][N:27]([c:30]3[n:31][c:32]4[c:33]([Br:40])[cH:34][cH:35][cH:36][c:37]4[cH:38][cH:39]3)[CH2:28][CH2:29]2)[c:8]2[cH:9][cH:10][cH:11][cH:12][c:13]2-[c:14]2[cH:15][cH:16][cH:17][cH:18][c:19]21)([F:41])[F:42].[Na+:53].[Na+:54].[O-:55][C:56](=[O:57])[O-:58].[c:43]1([O:49][B:50]([OH:51])[OH:52])[cH:44][cH:45][cH:46][cH:47][cH:48]1&gt;&gt;[F:1][C:2]([CH2:3][NH:4][C:5](=[O:6])[C:7]1([CH2:20][CH2:21][CH2:22][CH2:23][N:24]2[CH2:25][CH2:26][N:27]([c:30]3[n:31][c:32]4[c:33](-[c:43]5[cH:44][cH:45][cH:46][cH:47][cH:48]5)[cH:34][cH:35][cH:36][c:37]4[cH:38][cH:39]3)[CH2:28][CH2:29]2)[c:8]2[cH:9][cH:10][cH:11][cH:12][c:13]2-[c:14]2[cH:15][cH:16][cH:17][cH:18][c:19]21)([F:41])[F:42]</t>
  </si>
  <si>
    <t>[Br:25][CH2:26][C:27](=[O:28])[c:29]1[cH:30][cH:31][c:32]([Br:35])[cH:33][cH:34]1.[Li+:23].[OH-:22].[OH2:24].[OH:1][CH:2]([CH2:3][C:4](=[O:5])[O:6][CH3:7])[CH2:8][CH2:9][CH2:10][CH2:11][CH2:12][CH2:13][CH2:14][CH2:15][CH2:16][CH2:17][CH2:18][CH:19]([CH3:20])[CH3:21]&gt;&gt;[OH:1][CH:2]([CH2:3][C:4](=[O:5])[O:6][CH2:7][C:27](=[O:28])[c:29]1[cH:30][cH:31][c:32]([Br:35])[cH:33][cH:34]1)[CH2:8][CH2:9][CH2:10][CH2:11][CH2:12][CH2:13][CH2:14][CH2:15][CH2:16][CH2:17][CH2:18][CH:19]([CH3:20])[CH3:21]</t>
  </si>
  <si>
    <t>[CH2:1]([Li:2])[CH2:3][CH2:4][CH3:5].[CH2:42]1[CH2:43][CH2:44][CH2:45][CH2:46][CH2:47]1.[CH3:14][Si:15]([NH:16][CH2:17][c:18]1[cH:19][cH:20][cH:21][cH:22][cH:23]1)([CH3:24])[CH3:25].[CH3:36][CH2:37][CH2:38][CH2:39][CH2:40][CH3:41].[CH3:6][N:7]([CH3:8])[CH2:9][CH2:10][N:11]([CH3:12])[CH3:13].[c:26]1([P:32](=[O:33])([Cl:34])[Cl:35])[cH:27][cH:28][cH:29][cH:30][cH:31]1&gt;&gt;[CH3:14][Si:15]([N:16]1[CH2:17][c:18]2[c:19]([cH:20][cH:21][cH:22][cH:23]2)[P:32]1([c:26]1[cH:27][cH:28][cH:29][cH:30][cH:31]1)=[O:33])([CH3:24])[CH3:25]</t>
  </si>
  <si>
    <t>[CH3:14][O:15][c:16]1[cH:17][c:18]([CH:29]=[C:30]([CH3:31])[CH3:32])[cH:19][c:20]2[c:24]1[O:23][C:22]1([CH2:21]2)[CH2:25][CH2:26][CH2:27][CH2:28]1.[CH3:34][c:35]1[cH:36][cH:37][cH:38][cH:39][cH:40]1.[CH3:41][C:42](=[O:43])[OH:44].[N:1]#[C:2][c:3]1[cH:4][cH:5][cH:6][cH:7][cH:8]1.[NH3:33].[S:9](=[O:10])(=[O:11])([OH:12])[OH:13]&gt;&gt;[N:1]1=[C:2]([c:3]2[cH:4][cH:5][cH:6][cH:7][cH:8]2)[c:19]2[c:18]([cH:17][c:16]([O:15][CH3:14])[c:24]3[c:20]2[CH2:21][C:22]2([O:23]3)[CH2:25][CH2:26][CH2:27][CH2:28]2)[CH2:29][C:30]1([CH3:31])[CH3:32]</t>
  </si>
  <si>
    <t>[C:15](=[O:16])([O-:17])[O-:18].[CH3:21][S-:22].[CH3:25][N:26]([CH3:27])[CH:28]=[O:29].[ClH:24].[Cs+:19].[Cs+:20].[F:1][c:2]1[c:3]([C:4](=[O:5])[OH:6])[cH:7][c:8]([S:11](=[O:12])(=[O:13])[CH3:14])[cH:9][cH:10]1.[Na+:23]&gt;&gt;[c:2]1([S:22][CH3:21])[c:3]([C:4](=[O:5])[OH:6])[cH:7][c:8]([S:11](=[O:12])(=[O:13])[CH3:14])[cH:9][cH:10]1</t>
  </si>
  <si>
    <t>[C:1](=[O:2])([Cl:3])[Cl:4].[CH2:5]1[CH2:6][CH2:7]1.[CH2:9]([c:10]1[cH:11][cH:12][cH:13][cH:14][cH:15]1)[O:16][c:17]1[cH:18][cH:19][c:20]([NH2:21])[cH:22][cH:23]1.[CH3:24][CH2:25][N:26]([CH2:27][CH3:28])[CH2:29][CH3:30].[Cl:31][CH2:32][Cl:33].[ClH:34].[ClH:8]&gt;&gt;[C:1](=[O:2])([CH:5]1[CH2:6][CH2:7]1)[NH:21][c:20]1[cH:19][cH:18][c:17]([O:16][CH2:9][c:10]2[cH:11][cH:12][cH:13][cH:14][cH:15]2)[cH:23][cH:22]1</t>
  </si>
  <si>
    <t>[Br:1][c:2]1[cH:3][n:4][cH:5][c:6]([C:7](=[O:8])[O:9][CH3:10])[cH:11]1.[C:12](#[CH:13])[Si:14]([CH3:15])([CH3:16])[CH3:17].[C:18](=[O:19])([O-:20])[O-:21].[Cu:24][I:25].[K+:22].[K+:23]&gt;&gt;[c:2]1([C:12]#[CH:13])[cH:3][n:4][cH:5][c:6]([C:7](=[O:8])[O:9][CH3:10])[cH:11]1</t>
  </si>
  <si>
    <t>[BH3:25].[CH3:29][S:30]([CH3:31])=[O:32].[ClH:28].[F:1][c:2]1[c:3]([N:14]2[CH2:15][CH2:16][N:17]([C:20](=[O:21])[O:22][CH2:23][CH3:24])[CH2:18][CH2:19]2)[c:4]([CH2:5][Cl:6])[c:7]([F:13])[c:8]([N+:10](=[O:11])[O-:12])[cH:9]1.[Na:26].[OH2:27]&gt;&gt;[F:1][c:2]1[c:3]([N:14]2[CH2:15][CH2:16][N:17]([C:20](=[O:21])[O:22][CH2:23][CH3:24])[CH2:18][CH2:19]2)[c:4]([CH3:5])[c:7]([F:13])[c:8]([N+:10](=[O:11])[O-:12])[cH:9]1</t>
  </si>
  <si>
    <t>[C:27]([c:28]1[cH:29][cH:30][c:31]([OH:32])[c:33]([C:35]([NH2:36])=[O:37])[cH:34]1)#[N:38].[CH3:12][C:13]1([CH3:26])[O:14][c:15]2[c:16]([cH:20][c:21]([C:24]#[N:25])[cH:22][cH:23]2)[C:17]([Cl:19])=[N:18]1.[CH3:44][C:45](=[O:46])[CH3:47].[H-:9].[N:10]#[N:11].[Na+:8].[O:39]=[CH:40][N:41]([CH3:42])[CH3:43].[nH:1]1[cH:2][cH:3][cH:4][cH:5][c:6]1=[O:7]&gt;&gt;[O:7]=[C:17]1[c:16]2[c:15]([cH:23][cH:22][c:21]([C:24]#[N:25])[cH:20]2)[O:14][C:13]([CH3:12])([CH3:26])[NH:18]1</t>
  </si>
  <si>
    <t>[Al+3:29].[CH3:41][CH2:42][O:43][C:44](=[O:45])[CH3:46].[F:1][c:2]1[cH:3][c:4]([CH2:9][C:10]([OH:11])=[O:12])[cH:5][cH:6][c:7]1[F:8].[H-:28].[H-:31].[H-:32].[H-:33].[Li+:30].[NH:13]1[CH2:14][CH2:15][CH:16]([N:19]2[CH2:20][CH2:21][c:22]3[cH:23][cH:24][cH:25][cH:26][c:27]32)[CH2:17][CH2:18]1.[Na+:35].[O:36]1[CH2:37][CH2:38][CH2:39][CH2:40]1.[OH-:34].[OH2:47]&gt;&gt;[F:1][c:2]1[cH:3][c:4]([CH2:9][CH2:10][N:13]2[CH2:14][CH2:15][CH:16]([N:19]3[CH2:20][CH2:21][c:22]4[cH:23][cH:24][cH:25][cH:26][c:27]43)[CH2:17][CH2:18]2)[cH:5][cH:6][c:7]1[F:8]</t>
  </si>
  <si>
    <t>[Br-:19].[CH2:14]1[CH2:15][CH2:16][CH2:17][O:18]1.[CH:20]1([Mg+:21])[CH2:22][CH2:23]1.[n:1]1[c:2]([C:7]([C:8](=[O:9])[O:10][CH2:11][CH3:12])=[O:13])[cH:3][cH:4][cH:5][cH:6]1&gt;&gt;[n:1]1[c:2]([C:7]([C:8](=[O:9])[O:10][CH2:11][CH3:12])([OH:13])[CH:15]2[CH2:16][CH2:17]2)[cH:3][cH:4][cH:5][cH:6]1</t>
  </si>
  <si>
    <t>[BH4-:23].[CH3:26][OH:27].[ClH:25].[F:1][c:2]1[cH:3][cH:4][c:5]([CH:6]=[O:7])[cH:8][cH:9]1.[NH2:10][CH:11]([C:12](=[O:13])[OH:14])[c:15]1[cH:16][cH:17][cH:18][cH:19][cH:20]1.[Na+:22].[Na+:24].[O:28]1[CH2:29][CH2:30][O:31][CH2:32][CH2:33]1.[OH-:21]&gt;&gt;[ClH:25].[F:1][c:2]1[cH:3][cH:4][c:5]([CH2:6][NH:10][CH:11]([C:12](=[O:13])[OH:14])[c:15]2[cH:16][cH:17][cH:18][cH:19][cH:20]2)[cH:8][cH:9]1</t>
  </si>
  <si>
    <t>[CH:10]([N:11]([CH2:12][CH3:13])[CH:14]([CH3:15])[CH3:16])([CH3:17])[CH3:18].[Cl:19][S:20](=[O:21])(=[O:22])[c:23]1[c:24]([C:25](=[O:26])[O:27][CH3:28])[c:29]([N+:33](=[O:34])[O-:35])[cH:30][cH:31][cH:32]1.[ClH:36].[NH2:1][CH2:2][CH2:3][N:4]1[CH2:5][CH2:6][CH2:7][CH2:8][CH2:9]1.[O:37]1[CH2:38][CH2:39][CH2:40][CH2:41]1&gt;&gt;[ClH:19].[NH:1]([CH2:2][CH2:3][N:4]1[CH2:5][CH2:6][CH2:7][CH2:8][CH2:9]1)[S:20](=[O:21])(=[O:22])[c:23]1[c:24]([C:25](=[O:26])[O:27][CH3:28])[c:29]([N+:33](=[O:34])[O-:35])[cH:30][cH:31][cH:32]1</t>
  </si>
  <si>
    <t>[C:13]([c:14]1[cH:15][cH:16][cH:17][cH:18][cH:19]1)(=[O:20])[O:21][CH:22]([C:23]([CH3:24])=[O:25])[C:26]([CH3:27])=[O:28].[CH2:8]([Li:9])[CH2:10][CH2:11][CH3:12].[CH3:42][CH2:43][CH2:44][CH2:45][CH2:46][CH3:47].[CH:1]([NH:2][CH:3]([CH3:4])[CH3:5])([CH3:6])[CH3:7].[CH:29](=[O:30])[O:31][CH2:32][CH3:33].[Cl-:36].[ClH:34].[Na+:35].[O:37]1[CH2:38][CH2:39][CH2:40][CH2:41]1&gt;&gt;[C:13]([c:14]1[cH:15][cH:16][cH:17][cH:18][cH:19]1)(=[O:20])[O:21][CH:22]([C:23]([CH:24]=[CH:29][OH:30])=[O:25])[C:26]([CH3:27])=[O:28]</t>
  </si>
  <si>
    <t>[Br:20][CH2:21][c:22]1[cH:23][cH:24][c:25](-[c:28]2[cH:29][cH:30][c:31]([CH2:34][CH2:35][CH2:36][CH2:37][CH3:38])[cH:32][cH:33]2)[cH:26][cH:27]1.[CH3:39][CH2:40][O:41][C:42](=[O:43])[CH3:44].[c:1]1([P:7]([c:8]2[cH:9][cH:10][cH:11][cH:12][cH:13]2)[c:14]2[cH:15][cH:16][cH:17][cH:18][cH:19]2)[cH:2][cH:3][cH:4][cH:5][cH:6]1&gt;&gt;[Br-:20].[c:1]1([P+:7]([c:8]2[cH:9][cH:10][cH:11][cH:12][cH:13]2)([c:14]2[cH:15][cH:16][cH:17][cH:18][cH:19]2)[CH2:21][c:22]2[cH:23][cH:24][c:25](-[c:28]3[cH:29][cH:30][c:31]([CH2:34][CH2:35][CH2:36][CH2:37][CH3:38])[cH:32][cH:33]3)[cH:26][cH:27]2)[cH:2][cH:3][cH:4][cH:5][cH:6]1</t>
  </si>
  <si>
    <t>[C:1]([NH2:2])(=[O:3])[c:4]1[cH:5][c:6]([CH3:19])[c:7]([O:11][S:12]([C:13]([F:14])([F:15])[F:16])(=[O:17])=[O:18])[c:8]([CH3:10])[cH:9]1.[CH2:20]([SiH:21]([CH2:22][CH3:23])[CH2:24][CH3:25])[CH3:26].[O-:33][C:34]([CH3:35])=[O:36].[O-:37][C:38]([CH3:39])=[O:40].[O:27]=[CH:28][N:29]([CH3:30])[CH3:31].[Pd+2:32]&gt;&gt;[C:1]([NH2:2])(=[O:3])[c:4]1[cH:5][c:6]([CH3:19])[c:7]([CH:28]=[O:27])[c:8]([CH3:10])[cH:9]1</t>
  </si>
  <si>
    <t>[CH2:1]([CH3:2])[O:3][P:4]([O:5][CH2:6][CH3:7])(=[O:8])[CH2:9][CH2:10][OH:11].[CH3:38][CH2:39][O:40][CH2:41][CH3:42].[Cl:35][CH2:36][Cl:37].[F:20][C:21]([S:22](=[O:23])(=[O:24])[O:25][S:26]([C:27]([F:28])([F:29])[F:30])(=[O:31])=[O:32])([F:33])[F:34].[n:12]1[c:13]([CH3:14])[cH:15][cH:16][cH:17][c:18]1[CH3:19]&gt;&gt;[CH2:1]([CH3:2])[O:3][P:4]([O:5][CH2:6][CH3:7])(=[O:8])[CH2:9][O:25][S:22]([C:21]([F:20])([F:33])[F:34])(=[O:23])=[O:24]</t>
  </si>
  <si>
    <t>[C:41]([C:42](=[O:43])[O-:44])(=[O:45])[O-:46].[CH2:47]1[O:48][CH2:49][CH2:50][CH2:51]1.[OH:1][c:2]1[cH:3][cH:4][c:5](-[c:8]2[c:9]([CH2:17][c:18]3[cH:19][cH:20][c:21]([O:24][CH2:25][CH2:26][N:27]4[CH2:28][CH2:29][CH2:30][CH2:31]4)[cH:22][cH:23]3)[c:10]3[c:11]([s:12]2)[cH:13][cH:14][cH:15][cH:16]3)[cH:6][cH:7]1.[OH:32][CH2:33][CH2:34][N:35]1[C:36](=[O:40])[CH2:37][CH2:38][CH2:39]1&gt;&gt;[C:41]([C:42](=[O:43])[OH:44])(=[O:45])[OH:46].[O:1]([c:2]1[cH:3][cH:4][c:5](-[c:8]2[c:9]([CH2:17][c:18]3[cH:19][cH:20][c:21]([O:24][CH2:25][CH2:26][N:27]4[CH2:28][CH2:29][CH2:30][CH2:31]4)[cH:22][cH:23]3)[c:10]3[c:11]([s:12]2)[cH:13][cH:14][cH:15][cH:16]3)[cH:6][cH:7]1)[CH2:33][CH2:34][N:35]1[C:36](=[O:40])[CH2:37][CH2:38][CH2:39]1</t>
  </si>
  <si>
    <t>[CH3:1][CH:2]([NH2:3])[C:4]([OH:5])=[O:6].[CH3:36][c:37]1[cH:38][cH:39][cH:40][cH:41][cH:42]1.[NH2:27][NH:28][c:29]1[cH:30][cH:31][cH:32][cH:33][cH:34]1.[OH2:15].[OH2:35].[OH:7][CH2:8][c:9]1[cH:10][cH:11][cH:12][cH:13][cH:14]1.[c:16]1([CH3:26])[cH:17][cH:18][c:19]([S:22](=[O:23])(=[O:24])[OH:25])[cH:20][cH:21]1&gt;&gt;[CH3:1][CH:2]([NH2:3])[C:4](=[O:5])[O:6][CH2:8][c:9]1[cH:10][cH:11][cH:12][cH:13][cH:14]1.[c:16]1([CH3:26])[cH:17][cH:18][c:19]([S:22](=[O:23])(=[O:24])[OH:25])[cH:20][cH:21]1</t>
  </si>
  <si>
    <t>[C:1]([O:2][C:3](=[O:4])[NH:8][CH2:9][CH2:10][CH2:11][O:12][c:13]1[cH:14][n:15]2[c:16](=[O:38])[cH:17][c:18]([C:23](=[O:24])[NH:25][CH2:26][CH:27]([C:28](=[O:29])[OH:30])[NH:31][c:32]3[n:33][cH:34][cH:35][cH:36][n:37]3)[cH:19][c:20]2[cH:21][cH:22]1)([CH3:5])([CH3:6])[CH3:7].[ClH:39].[O:40]1[CH2:41][CH2:42][O:43][CH2:44][CH2:45]1&gt;&gt;[ClH:39].[NH2:8][CH2:9][CH2:10][CH2:11][O:12][c:13]1[cH:14][n:15]2[c:16](=[O:38])[cH:17][c:18]([C:23](=[O:24])[NH:25][CH2:26][CH:27]([C:28](=[O:29])[OH:30])[NH:31][c:32]3[n:33][cH:34][cH:35][cH:36][n:37]3)[cH:19][c:20]2[cH:21][cH:22]1</t>
  </si>
  <si>
    <t>[Br:26][CH2:27][C:28]([C:29](=[O:30])[O:31][CH2:32][CH3:33])=[O:34].[CH3:35][O:36][CH:37]([O:38][CH3:39])[CH3:40].[CH3:41][CH2:42][OH:43].[Cl:13][c:14]1[c:15]([Cl:16])[n:17][c:18]2[c:19]([cH:20][cH:21][cH:22][cH:23]2)[n:24]1.[NH2:1][c:2]1[n:3][c:4]2[cH:5][cH:6][cH:7][cH:8][c:9]2[n:10][c:11]1[Cl:12].[NH3:25]&gt;&gt;[Br-:26].[NH2:1][c:2]1[n+:3]([CH2:27][C:28]([C:29](=[O:30])[O:31][CH2:32][CH3:33])=[O:34])[c:4]2[cH:5][cH:6][cH:7][cH:8][c:9]2[n:10][c:11]1[Cl:12]</t>
  </si>
  <si>
    <t>Fraction correct</t>
  </si>
  <si>
    <t>PhD Chemist</t>
  </si>
  <si>
    <t>data quality, boronic acid not right</t>
  </si>
  <si>
    <t>straightforward amide</t>
  </si>
  <si>
    <t>C-N coupling with diazole chloride</t>
  </si>
  <si>
    <t>sulfonylation of alcohol</t>
  </si>
  <si>
    <t>phenol substituion with alkyl bromide, site-selectivity tricky</t>
  </si>
  <si>
    <t>amidation, many substrates around</t>
  </si>
  <si>
    <t>methyl ester hydrolysis in ethanol, weird</t>
  </si>
  <si>
    <t>ester substitution with brbomide</t>
  </si>
  <si>
    <t>amidation</t>
  </si>
  <si>
    <t>Sme substitution with aryl fluoride</t>
  </si>
  <si>
    <t>boc deprotection, but ethanoic acid around</t>
  </si>
  <si>
    <t>esterfication, but amide possible (N-N activates)</t>
  </si>
  <si>
    <t>thioether substitution/formation</t>
  </si>
  <si>
    <t>imine ester thing</t>
  </si>
  <si>
    <t>amine -&gt; imine -&gt; reduction</t>
  </si>
  <si>
    <t>amidation, but nitrile is distracting</t>
  </si>
  <si>
    <t>urea formation</t>
  </si>
  <si>
    <t>C-C coupling, site-selectivity</t>
  </si>
  <si>
    <t>Graduate chemist</t>
  </si>
  <si>
    <t>suzuki coupling, but no Pd specified</t>
  </si>
  <si>
    <t>nitro reduction with no reagents</t>
  </si>
  <si>
    <t>alcohol condensation</t>
  </si>
  <si>
    <t>straightforward coupling</t>
  </si>
  <si>
    <t>methyl ester hydrolysis</t>
  </si>
  <si>
    <t>deprotection (two silyls given)</t>
  </si>
  <si>
    <t>ether from alcohols</t>
  </si>
  <si>
    <t>acyl chloride formation then methyl ester from methanol</t>
  </si>
  <si>
    <t>cyclopropane, image messed up</t>
  </si>
  <si>
    <t>alkylne and aryl bromide coupling, no reagents</t>
  </si>
  <si>
    <t>substsitution to make charged nitrogen, does not actually make sense</t>
  </si>
  <si>
    <t>ring forming, ambiguous because multiple substrates around</t>
  </si>
  <si>
    <t>ether from phenol and alcohol</t>
  </si>
  <si>
    <t>sulfamidation</t>
  </si>
  <si>
    <t>suzuki coupling</t>
  </si>
  <si>
    <t>sulfamidation, aromatic sulfate</t>
  </si>
  <si>
    <t>complicated ring closing with alkene and nitrile</t>
  </si>
  <si>
    <t>aldohol, but multiple sites possible</t>
  </si>
  <si>
    <t>alcohol elimination to form alkene</t>
  </si>
  <si>
    <t>alcohol and phenol etherfication</t>
  </si>
  <si>
    <t>grignard</t>
  </si>
  <si>
    <t>azide reduction</t>
  </si>
  <si>
    <t>boc deprotection</t>
  </si>
  <si>
    <t>suzuki coupling, tons around</t>
  </si>
  <si>
    <t>thiourea from sulfanimide</t>
  </si>
  <si>
    <t>alkyne coupling, then deprotection</t>
  </si>
  <si>
    <t>admitation/reduction, or reduction/substitution</t>
  </si>
  <si>
    <t>amidation, but a primary amine is present. Reaction does not make sense</t>
  </si>
  <si>
    <t>deprotection and ring closing, but TFA present</t>
  </si>
  <si>
    <t>phenol + aryl chloride -&gt; phenol ether</t>
  </si>
  <si>
    <t>amine deprotection, data issue?</t>
  </si>
  <si>
    <t>aromatic substitution, but chlorine and fluorine both available</t>
  </si>
  <si>
    <t>reduction of a single alcohol, reaction does not make sense</t>
  </si>
  <si>
    <t>aldehyde formation, triethylsilane present</t>
  </si>
  <si>
    <t>aldol</t>
  </si>
  <si>
    <t>amide</t>
  </si>
  <si>
    <t>aldehyde+amine</t>
  </si>
  <si>
    <t>alkyne bromide reaction</t>
  </si>
  <si>
    <t>amine substitution</t>
  </si>
  <si>
    <t>Pd/C, C notation looks weird</t>
  </si>
  <si>
    <t>Wittig</t>
  </si>
  <si>
    <t>coupling</t>
  </si>
  <si>
    <t>S-c coupling</t>
  </si>
  <si>
    <t>carboxylic acid to acyl chloride</t>
  </si>
  <si>
    <t>Suzuki coupling, but two sites available</t>
  </si>
  <si>
    <t>aldehyde + amine</t>
  </si>
  <si>
    <t>phenol + alkyl bromide</t>
  </si>
  <si>
    <t>ylid preparation</t>
  </si>
  <si>
    <t>P-N bond, then ring closing</t>
  </si>
  <si>
    <t>C-N coupling, two non-equivalent Cl available</t>
  </si>
  <si>
    <t>amine + aldehyde coupling</t>
  </si>
  <si>
    <t>Strict criterion</t>
  </si>
  <si>
    <t>Description</t>
  </si>
  <si>
    <t>chlorine reduction, but nitro group present, weird</t>
  </si>
  <si>
    <t>Graduate non-Chemist that took orgo</t>
  </si>
  <si>
    <t>Count</t>
  </si>
  <si>
    <t>Human Acc.</t>
  </si>
  <si>
    <t>Rarity bin</t>
  </si>
  <si>
    <t>Human Perf</t>
  </si>
  <si>
    <t>Percent correct (exact match required)</t>
  </si>
  <si>
    <t>Model</t>
  </si>
  <si>
    <t>Model acc.</t>
  </si>
  <si>
    <t>Best</t>
  </si>
  <si>
    <t>Professor</t>
  </si>
  <si>
    <t>Professor (strict)</t>
  </si>
  <si>
    <t>Graduate non-Chemist that took orgo2</t>
  </si>
  <si>
    <t>Graduate Chemist2</t>
  </si>
  <si>
    <t>PhD Chemist2</t>
  </si>
  <si>
    <t>PhD Chemist3</t>
  </si>
  <si>
    <t>Graduate Chemist3</t>
  </si>
  <si>
    <t>Graduate chemist4</t>
  </si>
  <si>
    <t>PhD Chemist4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</si>
</sst>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000000"/>
      <name val="Courier New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9" fontId="0" fillId="0" borderId="0" xfId="1" applyFont="1" applyFill="1"/>
    <xf numFmtId="0" fontId="18" fillId="0" borderId="0" xfId="0" applyFont="1" applyFill="1"/>
    <xf numFmtId="9" fontId="0" fillId="0" borderId="0" xfId="0" applyNumberFormat="1" applyFill="1"/>
    <xf numFmtId="9" fontId="0" fillId="0" borderId="0" xfId="1" applyNumberFormat="1" applyFont="1" applyFill="1"/>
    <xf numFmtId="164" fontId="0" fillId="0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Responses!$W$2:$W$13</c:f>
              <c:numCache>
                <c:formatCode>0%</c:formatCode>
                <c:ptCount val="12"/>
                <c:pt idx="0">
                  <c:v>0</c:v>
                </c:pt>
                <c:pt idx="1">
                  <c:v>9.0909090909090912E-2</c:v>
                </c:pt>
                <c:pt idx="2">
                  <c:v>0.18181818181818182</c:v>
                </c:pt>
                <c:pt idx="3">
                  <c:v>0.27272727272727271</c:v>
                </c:pt>
                <c:pt idx="4">
                  <c:v>0.36363636363636365</c:v>
                </c:pt>
                <c:pt idx="5">
                  <c:v>0.45454545454545453</c:v>
                </c:pt>
                <c:pt idx="6">
                  <c:v>0.54545454545454541</c:v>
                </c:pt>
                <c:pt idx="7">
                  <c:v>0.63636363636363635</c:v>
                </c:pt>
                <c:pt idx="8">
                  <c:v>0.72727272727272729</c:v>
                </c:pt>
                <c:pt idx="9">
                  <c:v>0.81818181818181823</c:v>
                </c:pt>
                <c:pt idx="10">
                  <c:v>0.90909090909090906</c:v>
                </c:pt>
                <c:pt idx="11" formatCode="General">
                  <c:v>1</c:v>
                </c:pt>
              </c:numCache>
            </c:numRef>
          </c:xVal>
          <c:yVal>
            <c:numRef>
              <c:f>Responses!$Y$2:$Y$13</c:f>
              <c:numCache>
                <c:formatCode>0%</c:formatCode>
                <c:ptCount val="12"/>
                <c:pt idx="0">
                  <c:v>0.33333333333333331</c:v>
                </c:pt>
                <c:pt idx="1">
                  <c:v>0.5</c:v>
                </c:pt>
                <c:pt idx="2">
                  <c:v>0.42857142857142855</c:v>
                </c:pt>
                <c:pt idx="3">
                  <c:v>0.8</c:v>
                </c:pt>
                <c:pt idx="4">
                  <c:v>0.6</c:v>
                </c:pt>
                <c:pt idx="5">
                  <c:v>0.42857142857142855</c:v>
                </c:pt>
                <c:pt idx="6">
                  <c:v>0.83333333333333337</c:v>
                </c:pt>
                <c:pt idx="7">
                  <c:v>1</c:v>
                </c:pt>
                <c:pt idx="8">
                  <c:v>0.8571428571428571</c:v>
                </c:pt>
                <c:pt idx="9">
                  <c:v>0.875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A-F943-92BA-8726E1255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07008"/>
        <c:axId val="370680608"/>
      </c:scatterChart>
      <c:valAx>
        <c:axId val="2123070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</a:t>
                </a:r>
                <a:r>
                  <a:rPr lang="en-US" baseline="0"/>
                  <a:t>human accuracy (10 participants)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80608"/>
        <c:crosses val="autoZero"/>
        <c:crossBetween val="midCat"/>
      </c:valAx>
      <c:valAx>
        <c:axId val="370680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accuracy</a:t>
                </a:r>
                <a:r>
                  <a:rPr lang="en-US" baseline="0"/>
                  <a:t> </a:t>
                </a:r>
              </a:p>
              <a:p>
                <a:pPr>
                  <a:defRPr/>
                </a:pPr>
                <a:r>
                  <a:rPr lang="en-US" baseline="0"/>
                  <a:t>on corresponding set of questions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070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question difficulty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Responses!$X$1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Responses!$V$2:$V$13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Responses!$X$2:$X$13</c:f>
              <c:numCache>
                <c:formatCode>General</c:formatCode>
                <c:ptCount val="12"/>
                <c:pt idx="0">
                  <c:v>9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10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2-0D4B-8020-D6936B35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682848"/>
        <c:axId val="370683408"/>
      </c:barChart>
      <c:catAx>
        <c:axId val="37068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Num.</a:t>
                </a:r>
                <a:r>
                  <a:rPr lang="en-US" baseline="0"/>
                  <a:t> human correct </a:t>
                </a:r>
                <a:r>
                  <a:rPr lang="en-US"/>
                  <a:t>(11 participants)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83408"/>
        <c:crosses val="autoZero"/>
        <c:auto val="1"/>
        <c:lblAlgn val="ctr"/>
        <c:lblOffset val="100"/>
        <c:tickLblSkip val="1"/>
        <c:noMultiLvlLbl val="0"/>
      </c:catAx>
      <c:valAx>
        <c:axId val="37068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questions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8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1</xdr:row>
      <xdr:rowOff>9524</xdr:rowOff>
    </xdr:from>
    <xdr:to>
      <xdr:col>7</xdr:col>
      <xdr:colOff>9526</xdr:colOff>
      <xdr:row>15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152401</xdr:colOff>
      <xdr:row>1</xdr:row>
      <xdr:rowOff>0</xdr:rowOff>
    </xdr:from>
    <xdr:to>
      <xdr:col>13</xdr:col>
      <xdr:colOff>152401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U81" totalsRowShown="0" headerRowDxfId="1" dataDxfId="0">
  <autoFilter ref="A1:U81" xr:uid="{00000000-0009-0000-0100-000001000000}"/>
  <sortState ref="A2:U81">
    <sortCondition ref="A1:A81"/>
  </sortState>
  <tableColumns count="21">
    <tableColumn id="1" xr3:uid="{00000000-0010-0000-0000-000001000000}" name="Bin index" dataDxfId="22"/>
    <tableColumn id="2" xr3:uid="{00000000-0010-0000-0000-000002000000}" name="Index inside bin" dataDxfId="21"/>
    <tableColumn id="3" xr3:uid="{00000000-0010-0000-0000-000003000000}" name="Index" dataDxfId="20"/>
    <tableColumn id="4" xr3:uid="{00000000-0010-0000-0000-000004000000}" name="Reaction smiles" dataDxfId="19"/>
    <tableColumn id="5" xr3:uid="{00000000-0010-0000-0000-000005000000}" name="Found count" dataDxfId="18"/>
    <tableColumn id="6" xr3:uid="{00000000-0010-0000-0000-000006000000}" name="Number of candidates" dataDxfId="17"/>
    <tableColumn id="7" xr3:uid="{00000000-0010-0000-0000-000007000000}" name="PhD Chemist" dataDxfId="16"/>
    <tableColumn id="8" xr3:uid="{00000000-0010-0000-0000-000008000000}" name="Graduate chemist" dataDxfId="15"/>
    <tableColumn id="9" xr3:uid="{00000000-0010-0000-0000-000009000000}" name="Graduate chemist4" dataDxfId="14"/>
    <tableColumn id="10" xr3:uid="{00000000-0010-0000-0000-00000A000000}" name="PhD Chemist4" dataDxfId="13"/>
    <tableColumn id="11" xr3:uid="{00000000-0010-0000-0000-00000B000000}" name="PhD Chemist3" dataDxfId="12"/>
    <tableColumn id="12" xr3:uid="{00000000-0010-0000-0000-00000C000000}" name="PhD Chemist2" dataDxfId="11"/>
    <tableColumn id="13" xr3:uid="{00000000-0010-0000-0000-00000D000000}" name="Graduate Chemist3" dataDxfId="10"/>
    <tableColumn id="14" xr3:uid="{00000000-0010-0000-0000-00000E000000}" name="Graduate Chemist2" dataDxfId="9"/>
    <tableColumn id="15" xr3:uid="{00000000-0010-0000-0000-00000F000000}" name="Graduate non-Chemist that took orgo" dataDxfId="8"/>
    <tableColumn id="16" xr3:uid="{00000000-0010-0000-0000-000010000000}" name="Graduate non-Chemist that took orgo2" dataDxfId="7"/>
    <tableColumn id="20" xr3:uid="{00000000-0010-0000-0000-000014000000}" name="Professor" dataDxfId="6"/>
    <tableColumn id="22" xr3:uid="{6C11DC8D-560E-7540-8855-7FDA06A369EF}" name="Professor (strict)" dataDxfId="5">
      <calculatedColumnFormula>IF(Table1[[#This Row],[Professor]]=1, 1, 0)</calculatedColumnFormula>
    </tableColumn>
    <tableColumn id="17" xr3:uid="{00000000-0010-0000-0000-000011000000}" name="Percent correct (exact match required)" dataDxfId="4" dataCellStyle="Percent">
      <calculatedColumnFormula>COUNTIF(Table1[[#This Row],[PhD Chemist]:[Professor]],1)/COLUMNS(Table1[[#This Row],[PhD Chemist]:[Professor]])</calculatedColumnFormula>
    </tableColumn>
    <tableColumn id="18" xr3:uid="{00000000-0010-0000-0000-000012000000}" name="Description" dataDxfId="3"/>
    <tableColumn id="21" xr3:uid="{67C71BE8-14A5-7A4F-8B64-6E2B5E1B8762}" name="Model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3"/>
  <sheetViews>
    <sheetView tabSelected="1" workbookViewId="0">
      <selection activeCell="H7" sqref="H7"/>
    </sheetView>
  </sheetViews>
  <sheetFormatPr baseColWidth="10" defaultColWidth="8.83203125" defaultRowHeight="15" x14ac:dyDescent="0.2"/>
  <cols>
    <col min="1" max="2" width="11.5" style="1" customWidth="1"/>
    <col min="3" max="3" width="8.83203125" style="1"/>
    <col min="4" max="4" width="17" style="1" customWidth="1"/>
    <col min="5" max="5" width="14.1640625" style="1" customWidth="1"/>
    <col min="6" max="6" width="22.6640625" style="1" customWidth="1"/>
    <col min="7" max="16" width="6.5" style="1" customWidth="1"/>
    <col min="17" max="18" width="8.83203125" style="1"/>
    <col min="19" max="19" width="15" style="1" customWidth="1"/>
    <col min="20" max="21" width="8.83203125" style="1"/>
    <col min="22" max="22" width="15" style="1" customWidth="1"/>
    <col min="23" max="16384" width="8.83203125" style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87</v>
      </c>
      <c r="H1" s="1" t="s">
        <v>106</v>
      </c>
      <c r="I1" s="1" t="s">
        <v>177</v>
      </c>
      <c r="J1" s="1" t="s">
        <v>178</v>
      </c>
      <c r="K1" s="1" t="s">
        <v>175</v>
      </c>
      <c r="L1" s="1" t="s">
        <v>174</v>
      </c>
      <c r="M1" s="1" t="s">
        <v>176</v>
      </c>
      <c r="N1" s="1" t="s">
        <v>173</v>
      </c>
      <c r="O1" s="1" t="s">
        <v>161</v>
      </c>
      <c r="P1" s="1" t="s">
        <v>172</v>
      </c>
      <c r="Q1" s="1" t="s">
        <v>170</v>
      </c>
      <c r="R1" s="1" t="s">
        <v>171</v>
      </c>
      <c r="S1" s="1" t="s">
        <v>166</v>
      </c>
      <c r="T1" s="1" t="s">
        <v>159</v>
      </c>
      <c r="U1" s="1" t="s">
        <v>167</v>
      </c>
      <c r="W1" s="1" t="s">
        <v>163</v>
      </c>
      <c r="X1" s="1" t="s">
        <v>162</v>
      </c>
      <c r="Y1" s="1" t="s">
        <v>168</v>
      </c>
    </row>
    <row r="2" spans="1:26" ht="19" x14ac:dyDescent="0.25">
      <c r="A2" s="1">
        <v>0</v>
      </c>
      <c r="B2" s="1">
        <v>0</v>
      </c>
      <c r="C2" s="1">
        <v>37263</v>
      </c>
      <c r="D2" s="1" t="s">
        <v>6</v>
      </c>
      <c r="E2" s="1">
        <v>4012</v>
      </c>
      <c r="F2" s="1">
        <v>107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f>IF(Table1[[#This Row],[Professor]]=1, 1, 0)</f>
        <v>1</v>
      </c>
      <c r="S2" s="2">
        <f>COUNTIF(Table1[[#This Row],[PhD Chemist]:[Professor]],1)/COLUMNS(Table1[[#This Row],[PhD Chemist]:[Professor]])</f>
        <v>1</v>
      </c>
      <c r="T2" s="1" t="s">
        <v>96</v>
      </c>
      <c r="U2" s="3">
        <v>1</v>
      </c>
      <c r="V2" s="1">
        <v>0</v>
      </c>
      <c r="W2" s="4">
        <f>0/11</f>
        <v>0</v>
      </c>
      <c r="X2" s="1">
        <f>COUNTIF(Table1[Percent correct (exact match required)], W2)</f>
        <v>9</v>
      </c>
      <c r="Y2" s="5">
        <f>AVERAGEIF(Table1[Percent correct (exact match required)], W2, Table1[Model])</f>
        <v>0.33333333333333331</v>
      </c>
    </row>
    <row r="3" spans="1:26" ht="19" x14ac:dyDescent="0.25">
      <c r="A3" s="1">
        <v>0</v>
      </c>
      <c r="B3" s="1">
        <v>1</v>
      </c>
      <c r="C3" s="1">
        <v>15220</v>
      </c>
      <c r="D3" s="1" t="s">
        <v>7</v>
      </c>
      <c r="E3" s="1">
        <v>8974</v>
      </c>
      <c r="F3" s="1">
        <v>250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Q3" s="1">
        <v>1</v>
      </c>
      <c r="R3" s="1">
        <f>IF(Table1[[#This Row],[Professor]]=1, 1, 0)</f>
        <v>1</v>
      </c>
      <c r="S3" s="2">
        <f>COUNTIF(Table1[[#This Row],[PhD Chemist]:[Professor]],1)/COLUMNS(Table1[[#This Row],[PhD Chemist]:[Professor]])</f>
        <v>0.90909090909090906</v>
      </c>
      <c r="T3" s="1" t="s">
        <v>111</v>
      </c>
      <c r="U3" s="3">
        <v>1</v>
      </c>
      <c r="V3" s="1">
        <v>1</v>
      </c>
      <c r="W3" s="4">
        <f>1/11</f>
        <v>9.0909090909090912E-2</v>
      </c>
      <c r="X3" s="1">
        <f>COUNTIF(Table1[Percent correct (exact match required)], W3)</f>
        <v>4</v>
      </c>
      <c r="Y3" s="5">
        <f>AVERAGEIF(Table1[Percent correct (exact match required)], W3, Table1[Model])</f>
        <v>0.5</v>
      </c>
    </row>
    <row r="4" spans="1:26" ht="19" x14ac:dyDescent="0.25">
      <c r="A4" s="1">
        <v>0</v>
      </c>
      <c r="B4" s="1">
        <v>2</v>
      </c>
      <c r="C4" s="1">
        <v>12303</v>
      </c>
      <c r="D4" s="1" t="s">
        <v>8</v>
      </c>
      <c r="E4" s="1">
        <v>9854</v>
      </c>
      <c r="F4" s="1">
        <v>265</v>
      </c>
      <c r="G4" s="1">
        <v>0</v>
      </c>
      <c r="H4" s="1">
        <v>0</v>
      </c>
      <c r="K4" s="1">
        <v>1</v>
      </c>
      <c r="N4" s="1">
        <v>0</v>
      </c>
      <c r="O4" s="1">
        <v>0</v>
      </c>
      <c r="P4" s="1">
        <v>0</v>
      </c>
      <c r="Q4" s="1">
        <v>1</v>
      </c>
      <c r="R4" s="1">
        <f>IF(Table1[[#This Row],[Professor]]=1, 1, 0)</f>
        <v>1</v>
      </c>
      <c r="S4" s="2">
        <f>COUNTIF(Table1[[#This Row],[PhD Chemist]:[Professor]],1)/COLUMNS(Table1[[#This Row],[PhD Chemist]:[Professor]])</f>
        <v>0.18181818181818182</v>
      </c>
      <c r="T4" s="1" t="s">
        <v>108</v>
      </c>
      <c r="U4" s="3">
        <v>1</v>
      </c>
      <c r="V4" s="1">
        <v>2</v>
      </c>
      <c r="W4" s="4">
        <f>2/11</f>
        <v>0.18181818181818182</v>
      </c>
      <c r="X4" s="1">
        <f>COUNTIF(Table1[Percent correct (exact match required)], W4)</f>
        <v>7</v>
      </c>
      <c r="Y4" s="5">
        <f>AVERAGEIF(Table1[Percent correct (exact match required)], W4, Table1[Model])</f>
        <v>0.42857142857142855</v>
      </c>
    </row>
    <row r="5" spans="1:26" ht="19" x14ac:dyDescent="0.25">
      <c r="A5" s="1">
        <v>0</v>
      </c>
      <c r="B5" s="1">
        <v>3</v>
      </c>
      <c r="C5" s="1">
        <v>5467</v>
      </c>
      <c r="D5" s="1" t="s">
        <v>9</v>
      </c>
      <c r="E5" s="1">
        <v>4012</v>
      </c>
      <c r="F5" s="1">
        <v>403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f>IF(Table1[[#This Row],[Professor]]=1, 1, 0)</f>
        <v>1</v>
      </c>
      <c r="S5" s="2">
        <f>COUNTIF(Table1[[#This Row],[PhD Chemist]:[Professor]],1)/COLUMNS(Table1[[#This Row],[PhD Chemist]:[Professor]])</f>
        <v>1</v>
      </c>
      <c r="T5" s="1" t="s">
        <v>96</v>
      </c>
      <c r="U5" s="3">
        <v>1</v>
      </c>
      <c r="V5" s="1">
        <v>3</v>
      </c>
      <c r="W5" s="4">
        <f>3/11</f>
        <v>0.27272727272727271</v>
      </c>
      <c r="X5" s="1">
        <f>COUNTIF(Table1[Percent correct (exact match required)], W5)</f>
        <v>5</v>
      </c>
      <c r="Y5" s="5">
        <f>AVERAGEIF(Table1[Percent correct (exact match required)], W5, Table1[Model])</f>
        <v>0.8</v>
      </c>
    </row>
    <row r="6" spans="1:26" ht="19" x14ac:dyDescent="0.25">
      <c r="A6" s="1">
        <v>0</v>
      </c>
      <c r="B6" s="1">
        <v>4</v>
      </c>
      <c r="C6" s="1">
        <v>17963</v>
      </c>
      <c r="D6" s="1" t="s">
        <v>10</v>
      </c>
      <c r="E6" s="1">
        <v>5888</v>
      </c>
      <c r="F6" s="1">
        <v>1000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0</v>
      </c>
      <c r="N6" s="1">
        <v>1</v>
      </c>
      <c r="P6" s="1">
        <v>1</v>
      </c>
      <c r="Q6" s="1">
        <v>1</v>
      </c>
      <c r="R6" s="1">
        <f>IF(Table1[[#This Row],[Professor]]=1, 1, 0)</f>
        <v>1</v>
      </c>
      <c r="S6" s="2">
        <f>COUNTIF(Table1[[#This Row],[PhD Chemist]:[Professor]],1)/COLUMNS(Table1[[#This Row],[PhD Chemist]:[Professor]])</f>
        <v>0.81818181818181823</v>
      </c>
      <c r="T6" s="1" t="s">
        <v>96</v>
      </c>
      <c r="U6" s="3">
        <v>1</v>
      </c>
      <c r="V6" s="1">
        <v>4</v>
      </c>
      <c r="W6" s="4">
        <f>4/11</f>
        <v>0.36363636363636365</v>
      </c>
      <c r="X6" s="1">
        <f>COUNTIF(Table1[Percent correct (exact match required)], W6)</f>
        <v>5</v>
      </c>
      <c r="Y6" s="5">
        <f>AVERAGEIF(Table1[Percent correct (exact match required)], W6, Table1[Model])</f>
        <v>0.6</v>
      </c>
    </row>
    <row r="7" spans="1:26" ht="19" x14ac:dyDescent="0.25">
      <c r="A7" s="1">
        <v>0</v>
      </c>
      <c r="B7" s="1">
        <v>5</v>
      </c>
      <c r="C7" s="1">
        <v>31247</v>
      </c>
      <c r="D7" s="1" t="s">
        <v>11</v>
      </c>
      <c r="E7" s="1">
        <v>5888</v>
      </c>
      <c r="F7" s="1">
        <v>1458</v>
      </c>
      <c r="G7" s="1">
        <v>1</v>
      </c>
      <c r="H7" s="1">
        <v>1</v>
      </c>
      <c r="J7" s="1">
        <v>1</v>
      </c>
      <c r="K7" s="1">
        <v>1</v>
      </c>
      <c r="L7" s="1">
        <v>1</v>
      </c>
      <c r="N7" s="1">
        <v>1</v>
      </c>
      <c r="Q7" s="1">
        <v>1</v>
      </c>
      <c r="R7" s="1">
        <f>IF(Table1[[#This Row],[Professor]]=1, 1, 0)</f>
        <v>1</v>
      </c>
      <c r="S7" s="2">
        <f>COUNTIF(Table1[[#This Row],[PhD Chemist]:[Professor]],1)/COLUMNS(Table1[[#This Row],[PhD Chemist]:[Professor]])</f>
        <v>0.63636363636363635</v>
      </c>
      <c r="T7" s="1" t="s">
        <v>142</v>
      </c>
      <c r="U7" s="3">
        <v>1</v>
      </c>
      <c r="V7" s="1">
        <v>5</v>
      </c>
      <c r="W7" s="4">
        <f>5/11</f>
        <v>0.45454545454545453</v>
      </c>
      <c r="X7" s="1">
        <f>COUNTIF(Table1[Percent correct (exact match required)], W7)</f>
        <v>7</v>
      </c>
      <c r="Y7" s="5">
        <f>AVERAGEIF(Table1[Percent correct (exact match required)], W7, Table1[Model])</f>
        <v>0.42857142857142855</v>
      </c>
    </row>
    <row r="8" spans="1:26" ht="19" x14ac:dyDescent="0.25">
      <c r="A8" s="1">
        <v>0</v>
      </c>
      <c r="B8" s="1">
        <v>6</v>
      </c>
      <c r="C8" s="1">
        <v>943</v>
      </c>
      <c r="D8" s="1" t="s">
        <v>12</v>
      </c>
      <c r="E8" s="1">
        <v>4169</v>
      </c>
      <c r="F8" s="1">
        <v>213</v>
      </c>
      <c r="G8" s="1">
        <v>1</v>
      </c>
      <c r="H8" s="1">
        <v>0</v>
      </c>
      <c r="I8" s="1">
        <v>0</v>
      </c>
      <c r="J8" s="1">
        <v>0</v>
      </c>
      <c r="K8" s="1">
        <v>0.5</v>
      </c>
      <c r="L8" s="1">
        <v>0</v>
      </c>
      <c r="M8" s="1">
        <v>1</v>
      </c>
      <c r="N8" s="1">
        <v>0</v>
      </c>
      <c r="P8" s="1">
        <v>0</v>
      </c>
      <c r="Q8" s="1">
        <v>0</v>
      </c>
      <c r="R8" s="1">
        <f>IF(Table1[[#This Row],[Professor]]=1, 1, 0)</f>
        <v>0</v>
      </c>
      <c r="S8" s="2">
        <f>COUNTIF(Table1[[#This Row],[PhD Chemist]:[Professor]],1)/COLUMNS(Table1[[#This Row],[PhD Chemist]:[Professor]])</f>
        <v>0.18181818181818182</v>
      </c>
      <c r="T8" s="1" t="s">
        <v>90</v>
      </c>
      <c r="U8" s="3">
        <v>1</v>
      </c>
      <c r="V8" s="1">
        <v>6</v>
      </c>
      <c r="W8" s="4">
        <f>6/11</f>
        <v>0.54545454545454541</v>
      </c>
      <c r="X8" s="1">
        <f>COUNTIF(Table1[Percent correct (exact match required)], W8)</f>
        <v>6</v>
      </c>
      <c r="Y8" s="5">
        <f>AVERAGEIF(Table1[Percent correct (exact match required)], W8, Table1[Model])</f>
        <v>0.83333333333333337</v>
      </c>
    </row>
    <row r="9" spans="1:26" ht="19" x14ac:dyDescent="0.25">
      <c r="A9" s="1">
        <v>0</v>
      </c>
      <c r="B9" s="1">
        <v>7</v>
      </c>
      <c r="C9" s="1">
        <v>3114</v>
      </c>
      <c r="D9" s="1" t="s">
        <v>13</v>
      </c>
      <c r="E9" s="1">
        <v>5888</v>
      </c>
      <c r="F9" s="1">
        <v>1588</v>
      </c>
      <c r="G9" s="1">
        <v>1</v>
      </c>
      <c r="H9" s="1">
        <v>1</v>
      </c>
      <c r="I9" s="1">
        <v>0</v>
      </c>
      <c r="J9" s="1">
        <v>1</v>
      </c>
      <c r="K9" s="1">
        <v>1</v>
      </c>
      <c r="L9" s="1">
        <v>1</v>
      </c>
      <c r="M9" s="1">
        <v>0</v>
      </c>
      <c r="N9" s="1">
        <v>1</v>
      </c>
      <c r="P9" s="1">
        <v>0</v>
      </c>
      <c r="Q9" s="1">
        <v>1</v>
      </c>
      <c r="R9" s="1">
        <f>IF(Table1[[#This Row],[Professor]]=1, 1, 0)</f>
        <v>1</v>
      </c>
      <c r="S9" s="2">
        <f>COUNTIF(Table1[[#This Row],[PhD Chemist]:[Professor]],1)/COLUMNS(Table1[[#This Row],[PhD Chemist]:[Professor]])</f>
        <v>0.63636363636363635</v>
      </c>
      <c r="T9" s="1" t="s">
        <v>93</v>
      </c>
      <c r="U9" s="3">
        <v>1</v>
      </c>
      <c r="V9" s="1">
        <v>7</v>
      </c>
      <c r="W9" s="4">
        <f>7/11</f>
        <v>0.63636363636363635</v>
      </c>
      <c r="X9" s="1">
        <f>COUNTIF(Table1[Percent correct (exact match required)], W9)</f>
        <v>10</v>
      </c>
      <c r="Y9" s="5">
        <f>AVERAGEIF(Table1[Percent correct (exact match required)], W9, Table1[Model])</f>
        <v>1</v>
      </c>
    </row>
    <row r="10" spans="1:26" ht="19" x14ac:dyDescent="0.25">
      <c r="A10" s="1">
        <v>0</v>
      </c>
      <c r="B10" s="1">
        <v>8</v>
      </c>
      <c r="C10" s="1">
        <v>3126</v>
      </c>
      <c r="D10" s="1" t="s">
        <v>14</v>
      </c>
      <c r="E10" s="1">
        <v>8974</v>
      </c>
      <c r="F10" s="1">
        <v>457</v>
      </c>
      <c r="G10" s="1">
        <v>1</v>
      </c>
      <c r="H10" s="1">
        <v>0</v>
      </c>
      <c r="J10" s="1">
        <v>0</v>
      </c>
      <c r="K10" s="1">
        <v>0</v>
      </c>
      <c r="L10" s="1">
        <v>1</v>
      </c>
      <c r="N10" s="1">
        <v>0.5</v>
      </c>
      <c r="P10" s="1">
        <v>0</v>
      </c>
      <c r="Q10" s="1">
        <v>1</v>
      </c>
      <c r="R10" s="1">
        <f>IF(Table1[[#This Row],[Professor]]=1, 1, 0)</f>
        <v>1</v>
      </c>
      <c r="S10" s="2">
        <f>COUNTIF(Table1[[#This Row],[PhD Chemist]:[Professor]],1)/COLUMNS(Table1[[#This Row],[PhD Chemist]:[Professor]])</f>
        <v>0.27272727272727271</v>
      </c>
      <c r="T10" s="1" t="s">
        <v>94</v>
      </c>
      <c r="U10" s="3">
        <v>1</v>
      </c>
      <c r="V10" s="1">
        <v>8</v>
      </c>
      <c r="W10" s="4">
        <f>8/11</f>
        <v>0.72727272727272729</v>
      </c>
      <c r="X10" s="1">
        <f>COUNTIF(Table1[Percent correct (exact match required)], W10)</f>
        <v>7</v>
      </c>
      <c r="Y10" s="5">
        <f>AVERAGEIF(Table1[Percent correct (exact match required)], W10, Table1[Model])</f>
        <v>0.8571428571428571</v>
      </c>
    </row>
    <row r="11" spans="1:26" ht="19" x14ac:dyDescent="0.25">
      <c r="A11" s="1">
        <v>0</v>
      </c>
      <c r="B11" s="1">
        <v>9</v>
      </c>
      <c r="C11" s="1">
        <v>38158</v>
      </c>
      <c r="D11" s="1" t="s">
        <v>15</v>
      </c>
      <c r="E11" s="1">
        <v>4169</v>
      </c>
      <c r="F11" s="1">
        <v>365</v>
      </c>
      <c r="G11" s="1">
        <v>0</v>
      </c>
      <c r="H11" s="1">
        <v>1</v>
      </c>
      <c r="I11" s="1">
        <v>0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0</v>
      </c>
      <c r="Q11" s="1">
        <v>1</v>
      </c>
      <c r="R11" s="1">
        <f>IF(Table1[[#This Row],[Professor]]=1, 1, 0)</f>
        <v>1</v>
      </c>
      <c r="S11" s="2">
        <f>COUNTIF(Table1[[#This Row],[PhD Chemist]:[Professor]],1)/COLUMNS(Table1[[#This Row],[PhD Chemist]:[Professor]])</f>
        <v>0.63636363636363635</v>
      </c>
      <c r="T11" s="1" t="s">
        <v>156</v>
      </c>
      <c r="U11" s="3">
        <v>1</v>
      </c>
      <c r="V11" s="1">
        <v>9</v>
      </c>
      <c r="W11" s="4">
        <f>9/11</f>
        <v>0.81818181818181823</v>
      </c>
      <c r="X11" s="1">
        <f>COUNTIF(Table1[Percent correct (exact match required)], W11)</f>
        <v>8</v>
      </c>
      <c r="Y11" s="5">
        <f>AVERAGEIF(Table1[Percent correct (exact match required)], W11, Table1[Model])</f>
        <v>0.875</v>
      </c>
    </row>
    <row r="12" spans="1:26" ht="19" x14ac:dyDescent="0.25">
      <c r="A12" s="1">
        <v>1</v>
      </c>
      <c r="B12" s="1">
        <v>0</v>
      </c>
      <c r="C12" s="1">
        <v>7508</v>
      </c>
      <c r="D12" s="1" t="s">
        <v>16</v>
      </c>
      <c r="E12" s="1">
        <v>2630</v>
      </c>
      <c r="F12" s="1">
        <v>181</v>
      </c>
      <c r="G12" s="1">
        <v>1</v>
      </c>
      <c r="H12" s="1">
        <v>0</v>
      </c>
      <c r="I12" s="1">
        <v>0</v>
      </c>
      <c r="J12" s="1">
        <v>1</v>
      </c>
      <c r="K12" s="1">
        <v>1</v>
      </c>
      <c r="L12" s="1">
        <v>1</v>
      </c>
      <c r="M12" s="1">
        <v>0</v>
      </c>
      <c r="N12" s="1">
        <v>1</v>
      </c>
      <c r="O12" s="1">
        <v>0</v>
      </c>
      <c r="P12" s="1">
        <v>0</v>
      </c>
      <c r="Q12" s="1">
        <v>1</v>
      </c>
      <c r="R12" s="1">
        <f>IF(Table1[[#This Row],[Professor]]=1, 1, 0)</f>
        <v>1</v>
      </c>
      <c r="S12" s="2">
        <f>COUNTIF(Table1[[#This Row],[PhD Chemist]:[Professor]],1)/COLUMNS(Table1[[#This Row],[PhD Chemist]:[Professor]])</f>
        <v>0.54545454545454541</v>
      </c>
      <c r="T12" s="1" t="s">
        <v>103</v>
      </c>
      <c r="U12" s="3">
        <v>1</v>
      </c>
      <c r="V12" s="1">
        <v>10</v>
      </c>
      <c r="W12" s="4">
        <f>10/11</f>
        <v>0.90909090909090906</v>
      </c>
      <c r="X12" s="1">
        <f>COUNTIF(Table1[Percent correct (exact match required)], W12)</f>
        <v>8</v>
      </c>
      <c r="Y12" s="5">
        <f>AVERAGEIF(Table1[Percent correct (exact match required)], W12, Table1[Model])</f>
        <v>1</v>
      </c>
    </row>
    <row r="13" spans="1:26" ht="19" x14ac:dyDescent="0.25">
      <c r="A13" s="1">
        <v>1</v>
      </c>
      <c r="B13" s="1">
        <v>1</v>
      </c>
      <c r="C13" s="1">
        <v>28755</v>
      </c>
      <c r="D13" s="1" t="s">
        <v>17</v>
      </c>
      <c r="E13" s="1">
        <v>2103</v>
      </c>
      <c r="F13" s="1">
        <v>306</v>
      </c>
      <c r="G13" s="1">
        <v>0</v>
      </c>
      <c r="H13" s="1">
        <v>1</v>
      </c>
      <c r="I13" s="1">
        <v>1</v>
      </c>
      <c r="J13" s="1">
        <v>1</v>
      </c>
      <c r="K13" s="1">
        <v>0.5</v>
      </c>
      <c r="L13" s="1">
        <v>1</v>
      </c>
      <c r="M13" s="1">
        <v>1</v>
      </c>
      <c r="N13" s="1">
        <v>1</v>
      </c>
      <c r="Q13" s="1">
        <v>1</v>
      </c>
      <c r="R13" s="1">
        <f>IF(Table1[[#This Row],[Professor]]=1, 1, 0)</f>
        <v>1</v>
      </c>
      <c r="S13" s="2">
        <f>COUNTIF(Table1[[#This Row],[PhD Chemist]:[Professor]],1)/COLUMNS(Table1[[#This Row],[PhD Chemist]:[Professor]])</f>
        <v>0.63636363636363635</v>
      </c>
      <c r="T13" s="1" t="s">
        <v>136</v>
      </c>
      <c r="U13" s="3">
        <v>1</v>
      </c>
      <c r="V13" s="1">
        <v>11</v>
      </c>
      <c r="W13" s="1">
        <f>11/11</f>
        <v>1</v>
      </c>
      <c r="X13" s="1">
        <f>COUNTIF(Table1[Percent correct (exact match required)], W13)</f>
        <v>4</v>
      </c>
      <c r="Y13" s="5">
        <f>AVERAGEIF(Table1[Percent correct (exact match required)], W13, Table1[Model])</f>
        <v>1</v>
      </c>
    </row>
    <row r="14" spans="1:26" ht="19" x14ac:dyDescent="0.25">
      <c r="A14" s="1">
        <v>1</v>
      </c>
      <c r="B14" s="1">
        <v>2</v>
      </c>
      <c r="C14" s="1">
        <v>5825</v>
      </c>
      <c r="D14" s="1" t="s">
        <v>18</v>
      </c>
      <c r="E14" s="1">
        <v>2630</v>
      </c>
      <c r="F14" s="1">
        <v>182</v>
      </c>
      <c r="G14" s="1">
        <v>1</v>
      </c>
      <c r="H14" s="1">
        <v>1</v>
      </c>
      <c r="I14" s="1">
        <v>0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0</v>
      </c>
      <c r="P14" s="1">
        <v>0</v>
      </c>
      <c r="Q14" s="1">
        <v>1</v>
      </c>
      <c r="R14" s="1">
        <f>IF(Table1[[#This Row],[Professor]]=1, 1, 0)</f>
        <v>1</v>
      </c>
      <c r="S14" s="2">
        <f>COUNTIF(Table1[[#This Row],[PhD Chemist]:[Professor]],1)/COLUMNS(Table1[[#This Row],[PhD Chemist]:[Professor]])</f>
        <v>0.72727272727272729</v>
      </c>
      <c r="T14" s="1" t="s">
        <v>96</v>
      </c>
      <c r="U14" s="3">
        <v>1</v>
      </c>
    </row>
    <row r="15" spans="1:26" ht="19" x14ac:dyDescent="0.25">
      <c r="A15" s="1">
        <v>1</v>
      </c>
      <c r="B15" s="1">
        <v>3</v>
      </c>
      <c r="C15" s="1">
        <v>26759</v>
      </c>
      <c r="D15" s="1" t="s">
        <v>19</v>
      </c>
      <c r="E15" s="1">
        <v>2630</v>
      </c>
      <c r="F15" s="1">
        <v>609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0.5</v>
      </c>
      <c r="P15" s="1">
        <v>0</v>
      </c>
      <c r="Q15" s="1">
        <v>0</v>
      </c>
      <c r="R15" s="1">
        <f>IF(Table1[[#This Row],[Professor]]=1, 1, 0)</f>
        <v>0</v>
      </c>
      <c r="S15" s="2">
        <f>COUNTIF(Table1[[#This Row],[PhD Chemist]:[Professor]],1)/COLUMNS(Table1[[#This Row],[PhD Chemist]:[Professor]])</f>
        <v>0</v>
      </c>
      <c r="T15" s="1" t="s">
        <v>134</v>
      </c>
      <c r="U15" s="3">
        <v>0</v>
      </c>
    </row>
    <row r="16" spans="1:26" ht="19" x14ac:dyDescent="0.25">
      <c r="A16" s="1">
        <v>1</v>
      </c>
      <c r="B16" s="1">
        <v>4</v>
      </c>
      <c r="C16" s="1">
        <v>924</v>
      </c>
      <c r="D16" s="1" t="s">
        <v>20</v>
      </c>
      <c r="E16" s="1">
        <v>2630</v>
      </c>
      <c r="F16" s="1">
        <v>242</v>
      </c>
      <c r="G16" s="1">
        <v>1</v>
      </c>
      <c r="H16" s="1">
        <v>1</v>
      </c>
      <c r="I16" s="1">
        <v>0</v>
      </c>
      <c r="J16" s="1">
        <v>1</v>
      </c>
      <c r="K16" s="1">
        <v>1</v>
      </c>
      <c r="L16" s="1">
        <v>1</v>
      </c>
      <c r="M16" s="1">
        <v>0</v>
      </c>
      <c r="N16" s="1">
        <v>1</v>
      </c>
      <c r="O16" s="1">
        <v>0</v>
      </c>
      <c r="P16" s="1">
        <v>1</v>
      </c>
      <c r="Q16" s="1">
        <v>1</v>
      </c>
      <c r="R16" s="1">
        <f>IF(Table1[[#This Row],[Professor]]=1, 1, 0)</f>
        <v>1</v>
      </c>
      <c r="S16" s="2">
        <f>COUNTIF(Table1[[#This Row],[PhD Chemist]:[Professor]],1)/COLUMNS(Table1[[#This Row],[PhD Chemist]:[Professor]])</f>
        <v>0.72727272727272729</v>
      </c>
      <c r="T16" s="1" t="s">
        <v>89</v>
      </c>
      <c r="U16" s="3">
        <v>1</v>
      </c>
      <c r="W16" s="1" t="s">
        <v>164</v>
      </c>
      <c r="X16" s="1" t="s">
        <v>165</v>
      </c>
      <c r="Y16" s="1" t="s">
        <v>168</v>
      </c>
      <c r="Z16" s="1" t="s">
        <v>169</v>
      </c>
    </row>
    <row r="17" spans="1:26" ht="19" x14ac:dyDescent="0.25">
      <c r="A17" s="1">
        <v>1</v>
      </c>
      <c r="B17" s="1">
        <v>5</v>
      </c>
      <c r="C17" s="1">
        <v>10941</v>
      </c>
      <c r="D17" s="1" t="s">
        <v>21</v>
      </c>
      <c r="E17" s="1">
        <v>2244</v>
      </c>
      <c r="F17" s="1">
        <v>196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f>IF(Table1[[#This Row],[Professor]]=1, 1, 0)</f>
        <v>1</v>
      </c>
      <c r="S17" s="2">
        <f>COUNTIF(Table1[[#This Row],[PhD Chemist]:[Professor]],1)/COLUMNS(Table1[[#This Row],[PhD Chemist]:[Professor]])</f>
        <v>1</v>
      </c>
      <c r="T17" s="1" t="s">
        <v>107</v>
      </c>
      <c r="U17" s="3">
        <v>1</v>
      </c>
      <c r="W17" s="1">
        <v>0</v>
      </c>
      <c r="X17" s="1">
        <f>AVERAGEIF(Table1[Bin index], W17, Table1[Percent correct (exact match required)])</f>
        <v>0.62727272727272732</v>
      </c>
      <c r="Y17" s="1">
        <f>AVERAGEIF(Table1[Bin index], W17, Table1[Model])</f>
        <v>1</v>
      </c>
      <c r="Z17" s="1">
        <f>AVERAGEIF(Table1[Bin index], W17, Table1[Professor (strict)])</f>
        <v>0.9</v>
      </c>
    </row>
    <row r="18" spans="1:26" ht="19" x14ac:dyDescent="0.25">
      <c r="A18" s="1">
        <v>1</v>
      </c>
      <c r="B18" s="1">
        <v>6</v>
      </c>
      <c r="C18" s="1">
        <v>22354</v>
      </c>
      <c r="D18" s="1" t="s">
        <v>22</v>
      </c>
      <c r="E18" s="1">
        <v>2159</v>
      </c>
      <c r="F18" s="1">
        <v>268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Q18" s="1">
        <v>1</v>
      </c>
      <c r="R18" s="1">
        <f>IF(Table1[[#This Row],[Professor]]=1, 1, 0)</f>
        <v>1</v>
      </c>
      <c r="S18" s="2">
        <f>COUNTIF(Table1[[#This Row],[PhD Chemist]:[Professor]],1)/COLUMNS(Table1[[#This Row],[PhD Chemist]:[Professor]])</f>
        <v>0.90909090909090906</v>
      </c>
      <c r="T18" s="1" t="s">
        <v>120</v>
      </c>
      <c r="U18" s="3">
        <v>1</v>
      </c>
      <c r="W18" s="1">
        <v>1</v>
      </c>
      <c r="X18" s="1">
        <f>AVERAGEIF(Table1[Bin index], W18, Table1[Percent correct (exact match required)])</f>
        <v>0.64545454545454539</v>
      </c>
      <c r="Y18" s="1">
        <f>AVERAGEIF(Table1[Bin index], W18, Table1[Model])</f>
        <v>0.9</v>
      </c>
      <c r="Z18" s="1">
        <f>AVERAGEIF(Table1[Bin index], W18, Table1[Professor (strict)])</f>
        <v>0.9</v>
      </c>
    </row>
    <row r="19" spans="1:26" ht="19" x14ac:dyDescent="0.25">
      <c r="A19" s="1">
        <v>1</v>
      </c>
      <c r="B19" s="1">
        <v>7</v>
      </c>
      <c r="C19" s="1">
        <v>29165</v>
      </c>
      <c r="D19" s="1" t="s">
        <v>23</v>
      </c>
      <c r="E19" s="1">
        <v>2458</v>
      </c>
      <c r="F19" s="1">
        <v>87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P19" s="1">
        <v>1</v>
      </c>
      <c r="Q19" s="1">
        <v>1</v>
      </c>
      <c r="R19" s="1">
        <f>IF(Table1[[#This Row],[Professor]]=1, 1, 0)</f>
        <v>1</v>
      </c>
      <c r="S19" s="2">
        <f>COUNTIF(Table1[[#This Row],[PhD Chemist]:[Professor]],1)/COLUMNS(Table1[[#This Row],[PhD Chemist]:[Professor]])</f>
        <v>0.45454545454545453</v>
      </c>
      <c r="T19" s="1" t="s">
        <v>138</v>
      </c>
      <c r="U19" s="3">
        <v>1</v>
      </c>
      <c r="W19" s="1">
        <v>2</v>
      </c>
      <c r="X19" s="1">
        <f>AVERAGEIF(Table1[Bin index], W19, Table1[Percent correct (exact match required)])</f>
        <v>0.6272727272727272</v>
      </c>
      <c r="Y19" s="1">
        <f>AVERAGEIF(Table1[Bin index], W19, Table1[Model])</f>
        <v>0.8</v>
      </c>
      <c r="Z19" s="1">
        <f>AVERAGEIF(Table1[Bin index], W19, Table1[Professor (strict)])</f>
        <v>0.9</v>
      </c>
    </row>
    <row r="20" spans="1:26" ht="19" x14ac:dyDescent="0.25">
      <c r="A20" s="1">
        <v>1</v>
      </c>
      <c r="B20" s="1">
        <v>8</v>
      </c>
      <c r="C20" s="1">
        <v>36208</v>
      </c>
      <c r="D20" s="1" t="s">
        <v>24</v>
      </c>
      <c r="E20" s="1">
        <v>3364</v>
      </c>
      <c r="F20" s="1">
        <v>1116</v>
      </c>
      <c r="G20" s="1">
        <v>1</v>
      </c>
      <c r="H20" s="1">
        <v>1</v>
      </c>
      <c r="J20" s="1">
        <v>1</v>
      </c>
      <c r="K20" s="1">
        <v>1</v>
      </c>
      <c r="L20" s="1">
        <v>1</v>
      </c>
      <c r="M20" s="1">
        <v>0</v>
      </c>
      <c r="N20" s="1">
        <v>1</v>
      </c>
      <c r="Q20" s="1">
        <v>1</v>
      </c>
      <c r="R20" s="1">
        <f>IF(Table1[[#This Row],[Professor]]=1, 1, 0)</f>
        <v>1</v>
      </c>
      <c r="S20" s="2">
        <f>COUNTIF(Table1[[#This Row],[PhD Chemist]:[Professor]],1)/COLUMNS(Table1[[#This Row],[PhD Chemist]:[Professor]])</f>
        <v>0.63636363636363635</v>
      </c>
      <c r="T20" s="1" t="s">
        <v>153</v>
      </c>
      <c r="U20" s="3">
        <v>1</v>
      </c>
      <c r="W20" s="1">
        <v>3</v>
      </c>
      <c r="X20" s="1">
        <f>AVERAGEIF(Table1[Bin index], W20, Table1[Percent correct (exact match required)])</f>
        <v>0.61818181818181817</v>
      </c>
      <c r="Y20" s="1">
        <f>AVERAGEIF(Table1[Bin index], W20, Table1[Model])</f>
        <v>0.8</v>
      </c>
      <c r="Z20" s="1">
        <f>AVERAGEIF(Table1[Bin index], W20, Table1[Professor (strict)])</f>
        <v>1</v>
      </c>
    </row>
    <row r="21" spans="1:26" ht="19" x14ac:dyDescent="0.25">
      <c r="A21" s="1">
        <v>1</v>
      </c>
      <c r="B21" s="1">
        <v>9</v>
      </c>
      <c r="C21" s="1">
        <v>25695</v>
      </c>
      <c r="D21" s="1" t="s">
        <v>25</v>
      </c>
      <c r="E21" s="1">
        <v>2244</v>
      </c>
      <c r="F21" s="1">
        <v>3737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0</v>
      </c>
      <c r="Q21" s="1">
        <v>1</v>
      </c>
      <c r="R21" s="1">
        <f>IF(Table1[[#This Row],[Professor]]=1, 1, 0)</f>
        <v>1</v>
      </c>
      <c r="S21" s="2">
        <f>COUNTIF(Table1[[#This Row],[PhD Chemist]:[Professor]],1)/COLUMNS(Table1[[#This Row],[PhD Chemist]:[Professor]])</f>
        <v>0.81818181818181823</v>
      </c>
      <c r="T21" s="1" t="s">
        <v>130</v>
      </c>
      <c r="U21" s="3">
        <v>1</v>
      </c>
      <c r="W21" s="1">
        <v>4</v>
      </c>
      <c r="X21" s="1">
        <f>AVERAGEIF(Table1[Bin index], W21, Table1[Percent correct (exact match required)])</f>
        <v>0.42727272727272725</v>
      </c>
      <c r="Y21" s="1">
        <f>AVERAGEIF(Table1[Bin index], W21, Table1[Model])</f>
        <v>0.7</v>
      </c>
      <c r="Z21" s="1">
        <f>AVERAGEIF(Table1[Bin index], W21, Table1[Professor (strict)])</f>
        <v>0.6</v>
      </c>
    </row>
    <row r="22" spans="1:26" ht="19" x14ac:dyDescent="0.25">
      <c r="A22" s="1">
        <v>2</v>
      </c>
      <c r="B22" s="1">
        <v>0</v>
      </c>
      <c r="C22" s="1">
        <v>7845</v>
      </c>
      <c r="D22" s="1" t="s">
        <v>26</v>
      </c>
      <c r="E22" s="1">
        <v>1580</v>
      </c>
      <c r="F22" s="1">
        <v>196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0</v>
      </c>
      <c r="N22" s="1">
        <v>1</v>
      </c>
      <c r="P22" s="1">
        <v>1</v>
      </c>
      <c r="Q22" s="1">
        <v>1</v>
      </c>
      <c r="R22" s="1">
        <f>IF(Table1[[#This Row],[Professor]]=1, 1, 0)</f>
        <v>1</v>
      </c>
      <c r="S22" s="2">
        <f>COUNTIF(Table1[[#This Row],[PhD Chemist]:[Professor]],1)/COLUMNS(Table1[[#This Row],[PhD Chemist]:[Professor]])</f>
        <v>0.81818181818181823</v>
      </c>
      <c r="T22" s="1" t="s">
        <v>104</v>
      </c>
      <c r="U22" s="3">
        <v>1</v>
      </c>
      <c r="W22" s="1">
        <v>5</v>
      </c>
      <c r="X22" s="1">
        <f>AVERAGEIF(Table1[Bin index], W22, Table1[Percent correct (exact match required)])</f>
        <v>0.44545454545454544</v>
      </c>
      <c r="Y22" s="1">
        <f>AVERAGEIF(Table1[Bin index], W22, Table1[Model])</f>
        <v>0.6</v>
      </c>
      <c r="Z22" s="1">
        <f>AVERAGEIF(Table1[Bin index], W22, Table1[Professor (strict)])</f>
        <v>0.8</v>
      </c>
    </row>
    <row r="23" spans="1:26" ht="19" x14ac:dyDescent="0.25">
      <c r="A23" s="1">
        <v>2</v>
      </c>
      <c r="B23" s="1">
        <v>1</v>
      </c>
      <c r="C23" s="1">
        <v>22643</v>
      </c>
      <c r="D23" s="1" t="s">
        <v>27</v>
      </c>
      <c r="E23" s="1">
        <v>1173</v>
      </c>
      <c r="F23" s="1">
        <v>1931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Q23" s="1">
        <v>1</v>
      </c>
      <c r="R23" s="1">
        <f>IF(Table1[[#This Row],[Professor]]=1, 1, 0)</f>
        <v>1</v>
      </c>
      <c r="S23" s="2">
        <f>COUNTIF(Table1[[#This Row],[PhD Chemist]:[Professor]],1)/COLUMNS(Table1[[#This Row],[PhD Chemist]:[Professor]])</f>
        <v>0.90909090909090906</v>
      </c>
      <c r="T23" s="1" t="s">
        <v>121</v>
      </c>
      <c r="U23" s="3">
        <v>1</v>
      </c>
      <c r="W23" s="1">
        <v>6</v>
      </c>
      <c r="X23" s="1">
        <f>AVERAGEIF(Table1[Bin index], W23, Table1[Percent correct (exact match required)])</f>
        <v>0.26363636363636361</v>
      </c>
      <c r="Y23" s="1">
        <f>AVERAGEIF(Table1[Bin index], W23, Table1[Model])</f>
        <v>0.4</v>
      </c>
      <c r="Z23" s="1">
        <f>AVERAGEIF(Table1[Bin index], W23, Table1[Professor (strict)])</f>
        <v>0.5</v>
      </c>
    </row>
    <row r="24" spans="1:26" ht="19" x14ac:dyDescent="0.25">
      <c r="A24" s="1">
        <v>2</v>
      </c>
      <c r="B24" s="1">
        <v>2</v>
      </c>
      <c r="C24" s="1">
        <v>12663</v>
      </c>
      <c r="D24" s="1" t="s">
        <v>28</v>
      </c>
      <c r="E24" s="1">
        <v>1135</v>
      </c>
      <c r="F24" s="1">
        <v>321</v>
      </c>
      <c r="G24" s="1">
        <v>1</v>
      </c>
      <c r="H24" s="1">
        <v>0</v>
      </c>
      <c r="I24" s="1">
        <v>0.5</v>
      </c>
      <c r="K24" s="1">
        <v>1</v>
      </c>
      <c r="L24" s="1">
        <v>0.5</v>
      </c>
      <c r="N24" s="1">
        <v>1</v>
      </c>
      <c r="O24" s="1">
        <v>0.5</v>
      </c>
      <c r="Q24" s="1">
        <v>0.5</v>
      </c>
      <c r="R24" s="1">
        <f>IF(Table1[[#This Row],[Professor]]=1, 1, 0)</f>
        <v>0</v>
      </c>
      <c r="S24" s="2">
        <f>COUNTIF(Table1[[#This Row],[PhD Chemist]:[Professor]],1)/COLUMNS(Table1[[#This Row],[PhD Chemist]:[Professor]])</f>
        <v>0.27272727272727271</v>
      </c>
      <c r="T24" s="1" t="s">
        <v>109</v>
      </c>
      <c r="U24" s="3">
        <v>0</v>
      </c>
      <c r="W24" s="1">
        <v>7</v>
      </c>
      <c r="X24" s="1">
        <f>AVERAGEIF(Table1[Bin index], W24, Table1[Percent correct (exact match required)])</f>
        <v>0.4</v>
      </c>
      <c r="Y24" s="1">
        <f>AVERAGEIF(Table1[Bin index], W24, Table1[Model])</f>
        <v>0.6</v>
      </c>
      <c r="Z24" s="1">
        <f>AVERAGEIF(Table1[Bin index], W24, Table1[Professor (strict)])</f>
        <v>0.5</v>
      </c>
    </row>
    <row r="25" spans="1:26" ht="19" x14ac:dyDescent="0.25">
      <c r="A25" s="1">
        <v>2</v>
      </c>
      <c r="B25" s="1">
        <v>3</v>
      </c>
      <c r="C25" s="1">
        <v>2164</v>
      </c>
      <c r="D25" s="1" t="s">
        <v>29</v>
      </c>
      <c r="E25" s="1">
        <v>1375</v>
      </c>
      <c r="F25" s="1">
        <v>229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0</v>
      </c>
      <c r="Q25" s="1">
        <v>1</v>
      </c>
      <c r="R25" s="1">
        <f>IF(Table1[[#This Row],[Professor]]=1, 1, 0)</f>
        <v>1</v>
      </c>
      <c r="S25" s="2">
        <f>COUNTIF(Table1[[#This Row],[PhD Chemist]:[Professor]],1)/COLUMNS(Table1[[#This Row],[PhD Chemist]:[Professor]])</f>
        <v>0.90909090909090906</v>
      </c>
      <c r="T25" s="1" t="s">
        <v>91</v>
      </c>
      <c r="U25" s="3">
        <v>1</v>
      </c>
      <c r="Y25" s="1">
        <f t="shared" ref="Y25:Z25" si="0">AVERAGE(Y17:Y24)</f>
        <v>0.72499999999999998</v>
      </c>
      <c r="Z25" s="1">
        <f t="shared" si="0"/>
        <v>0.76249999999999996</v>
      </c>
    </row>
    <row r="26" spans="1:26" ht="19" x14ac:dyDescent="0.25">
      <c r="A26" s="1">
        <v>2</v>
      </c>
      <c r="B26" s="1">
        <v>4</v>
      </c>
      <c r="C26" s="1">
        <v>32076</v>
      </c>
      <c r="D26" s="1" t="s">
        <v>30</v>
      </c>
      <c r="E26" s="1">
        <v>1630</v>
      </c>
      <c r="F26" s="1">
        <v>745</v>
      </c>
      <c r="G26" s="1">
        <v>1</v>
      </c>
      <c r="H26" s="1">
        <v>1</v>
      </c>
      <c r="I26" s="1">
        <v>0.5</v>
      </c>
      <c r="J26" s="1">
        <v>1</v>
      </c>
      <c r="K26" s="1">
        <v>1</v>
      </c>
      <c r="L26" s="1">
        <v>1</v>
      </c>
      <c r="M26" s="1">
        <v>0</v>
      </c>
      <c r="N26" s="1">
        <v>0</v>
      </c>
      <c r="O26" s="1">
        <v>1</v>
      </c>
      <c r="Q26" s="1">
        <v>1</v>
      </c>
      <c r="R26" s="1">
        <f>IF(Table1[[#This Row],[Professor]]=1, 1, 0)</f>
        <v>1</v>
      </c>
      <c r="S26" s="2">
        <f>COUNTIF(Table1[[#This Row],[PhD Chemist]:[Professor]],1)/COLUMNS(Table1[[#This Row],[PhD Chemist]:[Professor]])</f>
        <v>0.63636363636363635</v>
      </c>
      <c r="T26" s="1" t="s">
        <v>143</v>
      </c>
      <c r="U26" s="3">
        <v>1</v>
      </c>
    </row>
    <row r="27" spans="1:26" ht="19" x14ac:dyDescent="0.25">
      <c r="A27" s="1">
        <v>2</v>
      </c>
      <c r="B27" s="1">
        <v>5</v>
      </c>
      <c r="C27" s="1">
        <v>33355</v>
      </c>
      <c r="D27" s="1" t="s">
        <v>31</v>
      </c>
      <c r="E27" s="1">
        <v>1586</v>
      </c>
      <c r="F27" s="1">
        <v>818</v>
      </c>
      <c r="G27" s="1">
        <v>1</v>
      </c>
      <c r="H27" s="1">
        <v>1</v>
      </c>
      <c r="I27" s="1">
        <v>0</v>
      </c>
      <c r="J27" s="1">
        <v>1</v>
      </c>
      <c r="K27" s="1">
        <v>1</v>
      </c>
      <c r="L27" s="1">
        <v>0.5</v>
      </c>
      <c r="N27" s="1">
        <v>1</v>
      </c>
      <c r="Q27" s="1">
        <v>1</v>
      </c>
      <c r="R27" s="1">
        <f>IF(Table1[[#This Row],[Professor]]=1, 1, 0)</f>
        <v>1</v>
      </c>
      <c r="S27" s="2">
        <f>COUNTIF(Table1[[#This Row],[PhD Chemist]:[Professor]],1)/COLUMNS(Table1[[#This Row],[PhD Chemist]:[Professor]])</f>
        <v>0.54545454545454541</v>
      </c>
      <c r="T27" s="1" t="s">
        <v>145</v>
      </c>
      <c r="U27" s="3">
        <v>1</v>
      </c>
    </row>
    <row r="28" spans="1:26" ht="19" x14ac:dyDescent="0.25">
      <c r="A28" s="1">
        <v>2</v>
      </c>
      <c r="B28" s="1">
        <v>6</v>
      </c>
      <c r="C28" s="1">
        <v>6910</v>
      </c>
      <c r="D28" s="1" t="s">
        <v>32</v>
      </c>
      <c r="E28" s="1">
        <v>1026</v>
      </c>
      <c r="F28" s="1">
        <v>713</v>
      </c>
      <c r="G28" s="1">
        <v>0</v>
      </c>
      <c r="I28" s="1">
        <v>0.5</v>
      </c>
      <c r="J28" s="1">
        <v>1</v>
      </c>
      <c r="K28" s="1">
        <v>1</v>
      </c>
      <c r="L28" s="1">
        <v>1</v>
      </c>
      <c r="M28" s="1">
        <v>1</v>
      </c>
      <c r="N28" s="1">
        <v>0.5</v>
      </c>
      <c r="P28" s="1">
        <v>0</v>
      </c>
      <c r="Q28" s="1">
        <v>1</v>
      </c>
      <c r="R28" s="1">
        <f>IF(Table1[[#This Row],[Professor]]=1, 1, 0)</f>
        <v>1</v>
      </c>
      <c r="S28" s="2">
        <f>COUNTIF(Table1[[#This Row],[PhD Chemist]:[Professor]],1)/COLUMNS(Table1[[#This Row],[PhD Chemist]:[Professor]])</f>
        <v>0.45454545454545453</v>
      </c>
      <c r="T28" s="1" t="s">
        <v>102</v>
      </c>
      <c r="U28" s="3">
        <v>0</v>
      </c>
    </row>
    <row r="29" spans="1:26" ht="19" x14ac:dyDescent="0.25">
      <c r="A29" s="1">
        <v>2</v>
      </c>
      <c r="B29" s="1">
        <v>7</v>
      </c>
      <c r="C29" s="1">
        <v>6608</v>
      </c>
      <c r="D29" s="1" t="s">
        <v>33</v>
      </c>
      <c r="E29" s="1">
        <v>1020</v>
      </c>
      <c r="F29" s="1">
        <v>662</v>
      </c>
      <c r="G29" s="1">
        <v>1</v>
      </c>
      <c r="H29" s="1">
        <v>1</v>
      </c>
      <c r="I29" s="1">
        <v>1</v>
      </c>
      <c r="J29" s="1">
        <v>0</v>
      </c>
      <c r="K29" s="1">
        <v>1</v>
      </c>
      <c r="L29" s="1">
        <v>0</v>
      </c>
      <c r="M29" s="1">
        <v>1</v>
      </c>
      <c r="N29" s="1">
        <v>1</v>
      </c>
      <c r="O29" s="1">
        <v>0</v>
      </c>
      <c r="P29" s="1">
        <v>0</v>
      </c>
      <c r="Q29" s="1">
        <v>1</v>
      </c>
      <c r="R29" s="1">
        <f>IF(Table1[[#This Row],[Professor]]=1, 1, 0)</f>
        <v>1</v>
      </c>
      <c r="S29" s="2">
        <f>COUNTIF(Table1[[#This Row],[PhD Chemist]:[Professor]],1)/COLUMNS(Table1[[#This Row],[PhD Chemist]:[Professor]])</f>
        <v>0.63636363636363635</v>
      </c>
      <c r="T29" s="1" t="s">
        <v>101</v>
      </c>
      <c r="U29" s="3">
        <v>1</v>
      </c>
    </row>
    <row r="30" spans="1:26" ht="19" x14ac:dyDescent="0.25">
      <c r="A30" s="1">
        <v>2</v>
      </c>
      <c r="B30" s="1">
        <v>8</v>
      </c>
      <c r="C30" s="1">
        <v>10238</v>
      </c>
      <c r="D30" s="1" t="s">
        <v>34</v>
      </c>
      <c r="E30" s="1">
        <v>1366</v>
      </c>
      <c r="F30" s="1">
        <v>1499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0</v>
      </c>
      <c r="N30" s="1">
        <v>1</v>
      </c>
      <c r="O30" s="1">
        <v>1</v>
      </c>
      <c r="P30" s="1">
        <v>0</v>
      </c>
      <c r="Q30" s="1">
        <v>1</v>
      </c>
      <c r="R30" s="1">
        <f>IF(Table1[[#This Row],[Professor]]=1, 1, 0)</f>
        <v>1</v>
      </c>
      <c r="S30" s="2">
        <f>COUNTIF(Table1[[#This Row],[PhD Chemist]:[Professor]],1)/COLUMNS(Table1[[#This Row],[PhD Chemist]:[Professor]])</f>
        <v>0.81818181818181823</v>
      </c>
      <c r="U30" s="3">
        <v>1</v>
      </c>
    </row>
    <row r="31" spans="1:26" ht="19" x14ac:dyDescent="0.25">
      <c r="A31" s="1">
        <v>2</v>
      </c>
      <c r="B31" s="1">
        <v>9</v>
      </c>
      <c r="C31" s="1">
        <v>35568</v>
      </c>
      <c r="D31" s="1" t="s">
        <v>35</v>
      </c>
      <c r="E31" s="1">
        <v>1586</v>
      </c>
      <c r="F31" s="1">
        <v>478</v>
      </c>
      <c r="G31" s="1">
        <v>1</v>
      </c>
      <c r="H31" s="1">
        <v>1</v>
      </c>
      <c r="I31" s="1">
        <v>0.5</v>
      </c>
      <c r="J31" s="1">
        <v>0.5</v>
      </c>
      <c r="K31" s="1">
        <v>0.5</v>
      </c>
      <c r="L31" s="1">
        <v>0.5</v>
      </c>
      <c r="M31" s="1">
        <v>0.5</v>
      </c>
      <c r="N31" s="1">
        <v>0.5</v>
      </c>
      <c r="O31" s="1">
        <v>0.5</v>
      </c>
      <c r="Q31" s="1">
        <v>1</v>
      </c>
      <c r="R31" s="1">
        <f>IF(Table1[[#This Row],[Professor]]=1, 1, 0)</f>
        <v>1</v>
      </c>
      <c r="S31" s="2">
        <f>COUNTIF(Table1[[#This Row],[PhD Chemist]:[Professor]],1)/COLUMNS(Table1[[#This Row],[PhD Chemist]:[Professor]])</f>
        <v>0.27272727272727271</v>
      </c>
      <c r="T31" s="1" t="s">
        <v>152</v>
      </c>
      <c r="U31" s="3">
        <v>1</v>
      </c>
    </row>
    <row r="32" spans="1:26" ht="19" x14ac:dyDescent="0.25">
      <c r="A32" s="1">
        <v>3</v>
      </c>
      <c r="B32" s="1">
        <v>0</v>
      </c>
      <c r="C32" s="1">
        <v>34731</v>
      </c>
      <c r="D32" s="1" t="s">
        <v>36</v>
      </c>
      <c r="E32" s="1">
        <v>597</v>
      </c>
      <c r="F32" s="1">
        <v>62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0</v>
      </c>
      <c r="Q32" s="1">
        <v>1</v>
      </c>
      <c r="R32" s="1">
        <f>IF(Table1[[#This Row],[Professor]]=1, 1, 0)</f>
        <v>1</v>
      </c>
      <c r="S32" s="2">
        <f>COUNTIF(Table1[[#This Row],[PhD Chemist]:[Professor]],1)/COLUMNS(Table1[[#This Row],[PhD Chemist]:[Professor]])</f>
        <v>0.81818181818181823</v>
      </c>
      <c r="T32" s="1" t="s">
        <v>150</v>
      </c>
      <c r="U32" s="3">
        <v>1</v>
      </c>
    </row>
    <row r="33" spans="1:21" ht="19" x14ac:dyDescent="0.25">
      <c r="A33" s="1">
        <v>3</v>
      </c>
      <c r="B33" s="1">
        <v>1</v>
      </c>
      <c r="C33" s="1">
        <v>25185</v>
      </c>
      <c r="D33" s="1" t="s">
        <v>37</v>
      </c>
      <c r="E33" s="1">
        <v>987</v>
      </c>
      <c r="F33" s="1">
        <v>164</v>
      </c>
      <c r="G33" s="1">
        <v>1</v>
      </c>
      <c r="H33" s="1">
        <v>1</v>
      </c>
      <c r="I33" s="1">
        <v>0</v>
      </c>
      <c r="J33" s="1">
        <v>1</v>
      </c>
      <c r="K33" s="1">
        <v>1</v>
      </c>
      <c r="L33" s="1">
        <v>1</v>
      </c>
      <c r="M33" s="1">
        <v>1</v>
      </c>
      <c r="N33" s="1">
        <v>0</v>
      </c>
      <c r="O33" s="1">
        <v>1</v>
      </c>
      <c r="P33" s="1">
        <v>1</v>
      </c>
      <c r="Q33" s="1">
        <v>1</v>
      </c>
      <c r="R33" s="1">
        <f>IF(Table1[[#This Row],[Professor]]=1, 1, 0)</f>
        <v>1</v>
      </c>
      <c r="S33" s="2">
        <f>COUNTIF(Table1[[#This Row],[PhD Chemist]:[Professor]],1)/COLUMNS(Table1[[#This Row],[PhD Chemist]:[Professor]])</f>
        <v>0.81818181818181823</v>
      </c>
      <c r="T33" s="1" t="s">
        <v>128</v>
      </c>
      <c r="U33" s="3">
        <v>1</v>
      </c>
    </row>
    <row r="34" spans="1:21" ht="19" x14ac:dyDescent="0.25">
      <c r="A34" s="1">
        <v>3</v>
      </c>
      <c r="B34" s="1">
        <v>2</v>
      </c>
      <c r="C34" s="1">
        <v>23973</v>
      </c>
      <c r="D34" s="1" t="s">
        <v>38</v>
      </c>
      <c r="E34" s="1">
        <v>812</v>
      </c>
      <c r="F34" s="1">
        <v>1532</v>
      </c>
      <c r="G34" s="1">
        <v>0</v>
      </c>
      <c r="H34" s="1">
        <v>1</v>
      </c>
      <c r="I34" s="1">
        <v>0</v>
      </c>
      <c r="J34" s="1">
        <v>1</v>
      </c>
      <c r="K34" s="1">
        <v>1</v>
      </c>
      <c r="L34" s="1">
        <v>1</v>
      </c>
      <c r="M34" s="1">
        <v>0</v>
      </c>
      <c r="N34" s="1">
        <v>1</v>
      </c>
      <c r="Q34" s="1">
        <v>1</v>
      </c>
      <c r="R34" s="1">
        <f>IF(Table1[[#This Row],[Professor]]=1, 1, 0)</f>
        <v>1</v>
      </c>
      <c r="S34" s="2">
        <f>COUNTIF(Table1[[#This Row],[PhD Chemist]:[Professor]],1)/COLUMNS(Table1[[#This Row],[PhD Chemist]:[Professor]])</f>
        <v>0.54545454545454541</v>
      </c>
      <c r="T34" s="1" t="s">
        <v>126</v>
      </c>
      <c r="U34" s="3">
        <v>0</v>
      </c>
    </row>
    <row r="35" spans="1:21" ht="19" x14ac:dyDescent="0.25">
      <c r="A35" s="1">
        <v>3</v>
      </c>
      <c r="B35" s="1">
        <v>3</v>
      </c>
      <c r="C35" s="1">
        <v>18147</v>
      </c>
      <c r="D35" s="1" t="s">
        <v>39</v>
      </c>
      <c r="E35" s="1">
        <v>853</v>
      </c>
      <c r="F35" s="1">
        <v>86</v>
      </c>
      <c r="G35" s="1">
        <v>1</v>
      </c>
      <c r="H35" s="1">
        <v>0</v>
      </c>
      <c r="K35" s="1">
        <v>0</v>
      </c>
      <c r="N35" s="1">
        <v>1</v>
      </c>
      <c r="Q35" s="1">
        <v>1</v>
      </c>
      <c r="R35" s="1">
        <f>IF(Table1[[#This Row],[Professor]]=1, 1, 0)</f>
        <v>1</v>
      </c>
      <c r="S35" s="2">
        <f>COUNTIF(Table1[[#This Row],[PhD Chemist]:[Professor]],1)/COLUMNS(Table1[[#This Row],[PhD Chemist]:[Professor]])</f>
        <v>0.27272727272727271</v>
      </c>
      <c r="T35" s="1" t="s">
        <v>116</v>
      </c>
      <c r="U35" s="3">
        <v>1</v>
      </c>
    </row>
    <row r="36" spans="1:21" ht="19" x14ac:dyDescent="0.25">
      <c r="A36" s="1">
        <v>3</v>
      </c>
      <c r="B36" s="1">
        <v>4</v>
      </c>
      <c r="C36" s="1">
        <v>12978</v>
      </c>
      <c r="D36" s="1" t="s">
        <v>40</v>
      </c>
      <c r="E36" s="1">
        <v>558</v>
      </c>
      <c r="F36" s="1">
        <v>3085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Q36" s="1">
        <v>1</v>
      </c>
      <c r="R36" s="1">
        <f>IF(Table1[[#This Row],[Professor]]=1, 1, 0)</f>
        <v>1</v>
      </c>
      <c r="S36" s="2">
        <f>COUNTIF(Table1[[#This Row],[PhD Chemist]:[Professor]],1)/COLUMNS(Table1[[#This Row],[PhD Chemist]:[Professor]])</f>
        <v>0.90909090909090906</v>
      </c>
      <c r="T36" s="1" t="s">
        <v>110</v>
      </c>
      <c r="U36" s="3">
        <v>1</v>
      </c>
    </row>
    <row r="37" spans="1:21" ht="19" x14ac:dyDescent="0.25">
      <c r="A37" s="1">
        <v>3</v>
      </c>
      <c r="B37" s="1">
        <v>5</v>
      </c>
      <c r="C37" s="1">
        <v>34958</v>
      </c>
      <c r="D37" s="1" t="s">
        <v>41</v>
      </c>
      <c r="E37" s="1">
        <v>643</v>
      </c>
      <c r="F37" s="1">
        <v>2358</v>
      </c>
      <c r="G37" s="1">
        <v>0</v>
      </c>
      <c r="H37" s="1">
        <v>0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Q37" s="1">
        <v>1</v>
      </c>
      <c r="R37" s="1">
        <f>IF(Table1[[#This Row],[Professor]]=1, 1, 0)</f>
        <v>1</v>
      </c>
      <c r="S37" s="2">
        <f>COUNTIF(Table1[[#This Row],[PhD Chemist]:[Professor]],1)/COLUMNS(Table1[[#This Row],[PhD Chemist]:[Professor]])</f>
        <v>0.72727272727272729</v>
      </c>
      <c r="T37" s="1" t="s">
        <v>151</v>
      </c>
      <c r="U37" s="3">
        <v>1</v>
      </c>
    </row>
    <row r="38" spans="1:21" ht="19" x14ac:dyDescent="0.25">
      <c r="A38" s="1">
        <v>3</v>
      </c>
      <c r="B38" s="1">
        <v>6</v>
      </c>
      <c r="C38" s="1">
        <v>32387</v>
      </c>
      <c r="D38" s="1" t="s">
        <v>42</v>
      </c>
      <c r="E38" s="1">
        <v>853</v>
      </c>
      <c r="F38" s="1">
        <v>71</v>
      </c>
      <c r="G38" s="1">
        <v>0</v>
      </c>
      <c r="N38" s="1">
        <v>1</v>
      </c>
      <c r="Q38" s="1">
        <v>1</v>
      </c>
      <c r="R38" s="1">
        <f>IF(Table1[[#This Row],[Professor]]=1, 1, 0)</f>
        <v>1</v>
      </c>
      <c r="S38" s="2">
        <f>COUNTIF(Table1[[#This Row],[PhD Chemist]:[Professor]],1)/COLUMNS(Table1[[#This Row],[PhD Chemist]:[Professor]])</f>
        <v>0.18181818181818182</v>
      </c>
      <c r="T38" s="1" t="s">
        <v>144</v>
      </c>
      <c r="U38" s="3">
        <v>1</v>
      </c>
    </row>
    <row r="39" spans="1:21" ht="19" x14ac:dyDescent="0.25">
      <c r="A39" s="1">
        <v>3</v>
      </c>
      <c r="B39" s="1">
        <v>7</v>
      </c>
      <c r="C39" s="1">
        <v>17586</v>
      </c>
      <c r="D39" s="1" t="s">
        <v>43</v>
      </c>
      <c r="E39" s="1">
        <v>911</v>
      </c>
      <c r="F39" s="1">
        <v>85</v>
      </c>
      <c r="G39" s="1">
        <v>0</v>
      </c>
      <c r="H39" s="1">
        <v>0.5</v>
      </c>
      <c r="I39" s="1">
        <v>0.5</v>
      </c>
      <c r="J39" s="1">
        <v>1</v>
      </c>
      <c r="K39" s="1">
        <v>0.5</v>
      </c>
      <c r="L39" s="1">
        <v>0.5</v>
      </c>
      <c r="M39" s="1">
        <v>1</v>
      </c>
      <c r="N39" s="1">
        <v>1</v>
      </c>
      <c r="O39" s="1">
        <v>1</v>
      </c>
      <c r="P39" s="1">
        <v>0</v>
      </c>
      <c r="Q39" s="1">
        <v>1</v>
      </c>
      <c r="R39" s="1">
        <f>IF(Table1[[#This Row],[Professor]]=1, 1, 0)</f>
        <v>1</v>
      </c>
      <c r="S39" s="2">
        <f>COUNTIF(Table1[[#This Row],[PhD Chemist]:[Professor]],1)/COLUMNS(Table1[[#This Row],[PhD Chemist]:[Professor]])</f>
        <v>0.45454545454545453</v>
      </c>
      <c r="T39" s="1" t="s">
        <v>114</v>
      </c>
      <c r="U39" s="3">
        <v>1</v>
      </c>
    </row>
    <row r="40" spans="1:21" ht="19" x14ac:dyDescent="0.25">
      <c r="A40" s="1">
        <v>3</v>
      </c>
      <c r="B40" s="1">
        <v>8</v>
      </c>
      <c r="C40" s="1">
        <v>21251</v>
      </c>
      <c r="D40" s="1" t="s">
        <v>44</v>
      </c>
      <c r="E40" s="1">
        <v>812</v>
      </c>
      <c r="F40" s="1">
        <v>1446</v>
      </c>
      <c r="G40" s="1">
        <v>0</v>
      </c>
      <c r="H40" s="1">
        <v>0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Q40" s="1">
        <v>1</v>
      </c>
      <c r="R40" s="1">
        <f>IF(Table1[[#This Row],[Professor]]=1, 1, 0)</f>
        <v>1</v>
      </c>
      <c r="S40" s="2">
        <f>COUNTIF(Table1[[#This Row],[PhD Chemist]:[Professor]],1)/COLUMNS(Table1[[#This Row],[PhD Chemist]:[Professor]])</f>
        <v>0.63636363636363635</v>
      </c>
      <c r="T40" s="1" t="s">
        <v>119</v>
      </c>
      <c r="U40" s="3">
        <v>1</v>
      </c>
    </row>
    <row r="41" spans="1:21" ht="19" x14ac:dyDescent="0.25">
      <c r="A41" s="1">
        <v>3</v>
      </c>
      <c r="B41" s="1">
        <v>9</v>
      </c>
      <c r="C41" s="1">
        <v>16414</v>
      </c>
      <c r="D41" s="1" t="s">
        <v>45</v>
      </c>
      <c r="E41" s="1">
        <v>955</v>
      </c>
      <c r="F41" s="1">
        <v>535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N41" s="1">
        <v>1</v>
      </c>
      <c r="O41" s="1">
        <v>0</v>
      </c>
      <c r="P41" s="1">
        <v>1</v>
      </c>
      <c r="Q41" s="1">
        <v>1</v>
      </c>
      <c r="R41" s="1">
        <f>IF(Table1[[#This Row],[Professor]]=1, 1, 0)</f>
        <v>1</v>
      </c>
      <c r="S41" s="2">
        <f>COUNTIF(Table1[[#This Row],[PhD Chemist]:[Professor]],1)/COLUMNS(Table1[[#This Row],[PhD Chemist]:[Professor]])</f>
        <v>0.81818181818181823</v>
      </c>
      <c r="T41" s="1" t="s">
        <v>112</v>
      </c>
      <c r="U41" s="3">
        <v>0</v>
      </c>
    </row>
    <row r="42" spans="1:21" ht="19" x14ac:dyDescent="0.25">
      <c r="A42" s="1">
        <v>4</v>
      </c>
      <c r="B42" s="1">
        <v>0</v>
      </c>
      <c r="C42" s="1">
        <v>2430</v>
      </c>
      <c r="D42" s="1" t="s">
        <v>46</v>
      </c>
      <c r="E42" s="1">
        <v>377</v>
      </c>
      <c r="F42" s="1">
        <v>246</v>
      </c>
      <c r="G42" s="1">
        <v>1</v>
      </c>
      <c r="H42" s="1">
        <v>0</v>
      </c>
      <c r="J42" s="1">
        <v>1</v>
      </c>
      <c r="K42" s="1">
        <v>1</v>
      </c>
      <c r="L42" s="1">
        <v>0.5</v>
      </c>
      <c r="M42" s="1">
        <v>0</v>
      </c>
      <c r="N42" s="1">
        <v>0</v>
      </c>
      <c r="P42" s="1">
        <v>0</v>
      </c>
      <c r="Q42" s="1">
        <v>1</v>
      </c>
      <c r="R42" s="1">
        <f>IF(Table1[[#This Row],[Professor]]=1, 1, 0)</f>
        <v>1</v>
      </c>
      <c r="S42" s="2">
        <f>COUNTIF(Table1[[#This Row],[PhD Chemist]:[Professor]],1)/COLUMNS(Table1[[#This Row],[PhD Chemist]:[Professor]])</f>
        <v>0.36363636363636365</v>
      </c>
      <c r="T42" s="1" t="s">
        <v>92</v>
      </c>
      <c r="U42" s="3">
        <v>1</v>
      </c>
    </row>
    <row r="43" spans="1:21" ht="19" x14ac:dyDescent="0.25">
      <c r="A43" s="1">
        <v>4</v>
      </c>
      <c r="B43" s="1">
        <v>1</v>
      </c>
      <c r="C43" s="1">
        <v>31093</v>
      </c>
      <c r="D43" s="1" t="s">
        <v>47</v>
      </c>
      <c r="E43" s="1">
        <v>482</v>
      </c>
      <c r="F43" s="1">
        <v>101</v>
      </c>
      <c r="G43" s="1">
        <v>0</v>
      </c>
      <c r="I43" s="1">
        <v>0</v>
      </c>
      <c r="J43" s="1">
        <v>1</v>
      </c>
      <c r="K43" s="1">
        <v>0.5</v>
      </c>
      <c r="L43" s="1">
        <v>1</v>
      </c>
      <c r="N43" s="1">
        <v>1</v>
      </c>
      <c r="O43" s="1">
        <v>0.5</v>
      </c>
      <c r="P43" s="1">
        <v>0.5</v>
      </c>
      <c r="Q43" s="1">
        <v>0.5</v>
      </c>
      <c r="R43" s="1">
        <f>IF(Table1[[#This Row],[Professor]]=1, 1, 0)</f>
        <v>0</v>
      </c>
      <c r="S43" s="2">
        <f>COUNTIF(Table1[[#This Row],[PhD Chemist]:[Professor]],1)/COLUMNS(Table1[[#This Row],[PhD Chemist]:[Professor]])</f>
        <v>0.27272727272727271</v>
      </c>
      <c r="T43" s="1" t="s">
        <v>141</v>
      </c>
      <c r="U43" s="3">
        <v>1</v>
      </c>
    </row>
    <row r="44" spans="1:21" ht="19" x14ac:dyDescent="0.25">
      <c r="A44" s="1">
        <v>4</v>
      </c>
      <c r="B44" s="1">
        <v>2</v>
      </c>
      <c r="C44" s="1">
        <v>28171</v>
      </c>
      <c r="D44" s="1" t="s">
        <v>48</v>
      </c>
      <c r="E44" s="1">
        <v>348</v>
      </c>
      <c r="F44" s="1">
        <v>593</v>
      </c>
      <c r="G44" s="1">
        <v>0</v>
      </c>
      <c r="H44" s="1">
        <v>0</v>
      </c>
      <c r="I44" s="1">
        <v>0</v>
      </c>
      <c r="J44" s="1">
        <v>0</v>
      </c>
      <c r="K44" s="1">
        <v>0.5</v>
      </c>
      <c r="L44" s="1">
        <v>0.5</v>
      </c>
      <c r="N44" s="1">
        <v>0.5</v>
      </c>
      <c r="O44" s="1">
        <v>0</v>
      </c>
      <c r="P44" s="1">
        <v>0.5</v>
      </c>
      <c r="Q44" s="1">
        <v>0.5</v>
      </c>
      <c r="R44" s="1">
        <f>IF(Table1[[#This Row],[Professor]]=1, 1, 0)</f>
        <v>0</v>
      </c>
      <c r="S44" s="2">
        <f>COUNTIF(Table1[[#This Row],[PhD Chemist]:[Professor]],1)/COLUMNS(Table1[[#This Row],[PhD Chemist]:[Professor]])</f>
        <v>0</v>
      </c>
      <c r="T44" s="1" t="s">
        <v>135</v>
      </c>
      <c r="U44" s="3">
        <v>1</v>
      </c>
    </row>
    <row r="45" spans="1:21" ht="19" x14ac:dyDescent="0.25">
      <c r="A45" s="1">
        <v>4</v>
      </c>
      <c r="B45" s="1">
        <v>3</v>
      </c>
      <c r="C45" s="1">
        <v>29655</v>
      </c>
      <c r="D45" s="1" t="s">
        <v>49</v>
      </c>
      <c r="E45" s="1">
        <v>366</v>
      </c>
      <c r="F45" s="1">
        <v>658</v>
      </c>
      <c r="G45" s="1">
        <v>0</v>
      </c>
      <c r="H45" s="1">
        <v>0</v>
      </c>
      <c r="J45" s="1">
        <v>0</v>
      </c>
      <c r="K45" s="1">
        <v>1</v>
      </c>
      <c r="L45" s="1">
        <v>1</v>
      </c>
      <c r="N45" s="1">
        <v>0</v>
      </c>
      <c r="O45" s="1">
        <v>0</v>
      </c>
      <c r="P45" s="1">
        <v>0</v>
      </c>
      <c r="Q45" s="1">
        <v>0.5</v>
      </c>
      <c r="R45" s="1">
        <f>IF(Table1[[#This Row],[Professor]]=1, 1, 0)</f>
        <v>0</v>
      </c>
      <c r="S45" s="2">
        <f>COUNTIF(Table1[[#This Row],[PhD Chemist]:[Professor]],1)/COLUMNS(Table1[[#This Row],[PhD Chemist]:[Professor]])</f>
        <v>0.18181818181818182</v>
      </c>
      <c r="T45" s="1" t="s">
        <v>139</v>
      </c>
      <c r="U45" s="3">
        <v>0</v>
      </c>
    </row>
    <row r="46" spans="1:21" ht="19" x14ac:dyDescent="0.25">
      <c r="A46" s="1">
        <v>4</v>
      </c>
      <c r="B46" s="1">
        <v>4</v>
      </c>
      <c r="C46" s="1">
        <v>6571</v>
      </c>
      <c r="D46" s="1" t="s">
        <v>50</v>
      </c>
      <c r="E46" s="1">
        <v>377</v>
      </c>
      <c r="F46" s="1">
        <v>102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f>IF(Table1[[#This Row],[Professor]]=1, 1, 0)</f>
        <v>1</v>
      </c>
      <c r="S46" s="2">
        <f>COUNTIF(Table1[[#This Row],[PhD Chemist]:[Professor]],1)/COLUMNS(Table1[[#This Row],[PhD Chemist]:[Professor]])</f>
        <v>1</v>
      </c>
      <c r="T46" s="1" t="s">
        <v>100</v>
      </c>
      <c r="U46" s="3">
        <v>1</v>
      </c>
    </row>
    <row r="47" spans="1:21" ht="19" x14ac:dyDescent="0.25">
      <c r="A47" s="1">
        <v>4</v>
      </c>
      <c r="B47" s="1">
        <v>5</v>
      </c>
      <c r="C47" s="1">
        <v>34461</v>
      </c>
      <c r="D47" s="1" t="s">
        <v>51</v>
      </c>
      <c r="E47" s="1">
        <v>229</v>
      </c>
      <c r="F47" s="1">
        <v>3587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0</v>
      </c>
      <c r="Q47" s="1">
        <v>1</v>
      </c>
      <c r="R47" s="1">
        <f>IF(Table1[[#This Row],[Professor]]=1, 1, 0)</f>
        <v>1</v>
      </c>
      <c r="S47" s="2">
        <f>COUNTIF(Table1[[#This Row],[PhD Chemist]:[Professor]],1)/COLUMNS(Table1[[#This Row],[PhD Chemist]:[Professor]])</f>
        <v>0.81818181818181823</v>
      </c>
      <c r="T47" s="1" t="s">
        <v>148</v>
      </c>
      <c r="U47" s="3">
        <v>1</v>
      </c>
    </row>
    <row r="48" spans="1:21" ht="19" x14ac:dyDescent="0.25">
      <c r="A48" s="1">
        <v>4</v>
      </c>
      <c r="B48" s="1">
        <v>6</v>
      </c>
      <c r="C48" s="1">
        <v>34434</v>
      </c>
      <c r="D48" s="1" t="s">
        <v>52</v>
      </c>
      <c r="E48" s="1">
        <v>232</v>
      </c>
      <c r="F48" s="1">
        <v>986</v>
      </c>
      <c r="G48" s="1">
        <v>0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Q48" s="1">
        <v>1</v>
      </c>
      <c r="R48" s="1">
        <f>IF(Table1[[#This Row],[Professor]]=1, 1, 0)</f>
        <v>1</v>
      </c>
      <c r="S48" s="2">
        <f>COUNTIF(Table1[[#This Row],[PhD Chemist]:[Professor]],1)/COLUMNS(Table1[[#This Row],[PhD Chemist]:[Professor]])</f>
        <v>0.54545454545454541</v>
      </c>
      <c r="T48" s="1" t="s">
        <v>147</v>
      </c>
      <c r="U48" s="3">
        <v>1</v>
      </c>
    </row>
    <row r="49" spans="1:21" ht="19" x14ac:dyDescent="0.25">
      <c r="A49" s="1">
        <v>4</v>
      </c>
      <c r="B49" s="1">
        <v>7</v>
      </c>
      <c r="C49" s="1">
        <v>29000</v>
      </c>
      <c r="D49" s="1" t="s">
        <v>53</v>
      </c>
      <c r="E49" s="1">
        <v>220</v>
      </c>
      <c r="F49" s="1">
        <v>432</v>
      </c>
      <c r="G49" s="1">
        <v>0</v>
      </c>
      <c r="H49" s="1">
        <v>0</v>
      </c>
      <c r="I49" s="1">
        <v>0</v>
      </c>
      <c r="J49" s="1">
        <v>1</v>
      </c>
      <c r="K49" s="1">
        <v>1</v>
      </c>
      <c r="L49" s="1">
        <v>1</v>
      </c>
      <c r="N49" s="1">
        <v>1</v>
      </c>
      <c r="O49" s="1">
        <v>0</v>
      </c>
      <c r="P49" s="1">
        <v>0</v>
      </c>
      <c r="Q49" s="1">
        <v>1</v>
      </c>
      <c r="R49" s="1">
        <f>IF(Table1[[#This Row],[Professor]]=1, 1, 0)</f>
        <v>1</v>
      </c>
      <c r="S49" s="2">
        <f>COUNTIF(Table1[[#This Row],[PhD Chemist]:[Professor]],1)/COLUMNS(Table1[[#This Row],[PhD Chemist]:[Professor]])</f>
        <v>0.45454545454545453</v>
      </c>
      <c r="T49" s="1" t="s">
        <v>137</v>
      </c>
      <c r="U49" s="3">
        <v>1</v>
      </c>
    </row>
    <row r="50" spans="1:21" ht="19" x14ac:dyDescent="0.25">
      <c r="A50" s="1">
        <v>4</v>
      </c>
      <c r="B50" s="1">
        <v>8</v>
      </c>
      <c r="C50" s="1">
        <v>7889</v>
      </c>
      <c r="D50" s="1" t="s">
        <v>54</v>
      </c>
      <c r="E50" s="1">
        <v>203</v>
      </c>
      <c r="F50" s="1">
        <v>629</v>
      </c>
      <c r="G50" s="1">
        <v>0</v>
      </c>
      <c r="H50" s="1">
        <v>0</v>
      </c>
      <c r="J50" s="1">
        <v>1</v>
      </c>
      <c r="K50" s="1">
        <v>1</v>
      </c>
      <c r="M50" s="1">
        <v>0</v>
      </c>
      <c r="N50" s="1">
        <v>0</v>
      </c>
      <c r="P50" s="1">
        <v>0</v>
      </c>
      <c r="Q50" s="1">
        <v>0.5</v>
      </c>
      <c r="R50" s="1">
        <f>IF(Table1[[#This Row],[Professor]]=1, 1, 0)</f>
        <v>0</v>
      </c>
      <c r="S50" s="2">
        <f>COUNTIF(Table1[[#This Row],[PhD Chemist]:[Professor]],1)/COLUMNS(Table1[[#This Row],[PhD Chemist]:[Professor]])</f>
        <v>0.18181818181818182</v>
      </c>
      <c r="T50" s="1" t="s">
        <v>105</v>
      </c>
      <c r="U50" s="3">
        <v>0</v>
      </c>
    </row>
    <row r="51" spans="1:21" ht="19" x14ac:dyDescent="0.25">
      <c r="A51" s="1">
        <v>4</v>
      </c>
      <c r="B51" s="1">
        <v>9</v>
      </c>
      <c r="C51" s="1">
        <v>33828</v>
      </c>
      <c r="D51" s="1" t="s">
        <v>55</v>
      </c>
      <c r="E51" s="1">
        <v>362</v>
      </c>
      <c r="F51" s="1">
        <v>245</v>
      </c>
      <c r="G51" s="1">
        <v>0</v>
      </c>
      <c r="J51" s="1">
        <v>1</v>
      </c>
      <c r="K51" s="1">
        <v>1</v>
      </c>
      <c r="L51" s="1">
        <v>1</v>
      </c>
      <c r="N51" s="1">
        <v>0</v>
      </c>
      <c r="O51" s="1">
        <v>1</v>
      </c>
      <c r="Q51" s="1">
        <v>1</v>
      </c>
      <c r="R51" s="1">
        <f>IF(Table1[[#This Row],[Professor]]=1, 1, 0)</f>
        <v>1</v>
      </c>
      <c r="S51" s="2">
        <f>COUNTIF(Table1[[#This Row],[PhD Chemist]:[Professor]],1)/COLUMNS(Table1[[#This Row],[PhD Chemist]:[Professor]])</f>
        <v>0.45454545454545453</v>
      </c>
      <c r="T51" s="1" t="s">
        <v>146</v>
      </c>
      <c r="U51" s="3">
        <v>0</v>
      </c>
    </row>
    <row r="52" spans="1:21" ht="19" x14ac:dyDescent="0.25">
      <c r="A52" s="1">
        <v>5</v>
      </c>
      <c r="B52" s="1">
        <v>0</v>
      </c>
      <c r="C52" s="1">
        <v>33101</v>
      </c>
      <c r="D52" s="1" t="s">
        <v>56</v>
      </c>
      <c r="E52" s="1">
        <v>176</v>
      </c>
      <c r="F52" s="1">
        <v>131</v>
      </c>
      <c r="G52" s="1">
        <v>1</v>
      </c>
      <c r="I52" s="1">
        <v>0</v>
      </c>
      <c r="J52" s="1">
        <v>1</v>
      </c>
      <c r="K52" s="1">
        <v>0</v>
      </c>
      <c r="L52" s="1">
        <v>1</v>
      </c>
      <c r="M52" s="1">
        <v>0</v>
      </c>
      <c r="N52" s="1">
        <v>0</v>
      </c>
      <c r="Q52" s="1">
        <v>1</v>
      </c>
      <c r="R52" s="1">
        <f>IF(Table1[[#This Row],[Professor]]=1, 1, 0)</f>
        <v>1</v>
      </c>
      <c r="S52" s="2">
        <f>COUNTIF(Table1[[#This Row],[PhD Chemist]:[Professor]],1)/COLUMNS(Table1[[#This Row],[PhD Chemist]:[Professor]])</f>
        <v>0.36363636363636365</v>
      </c>
      <c r="U52" s="3">
        <v>0</v>
      </c>
    </row>
    <row r="53" spans="1:21" ht="19" x14ac:dyDescent="0.25">
      <c r="A53" s="1">
        <v>5</v>
      </c>
      <c r="B53" s="1">
        <v>1</v>
      </c>
      <c r="C53" s="1">
        <v>10229</v>
      </c>
      <c r="D53" s="1" t="s">
        <v>57</v>
      </c>
      <c r="E53" s="1">
        <v>176</v>
      </c>
      <c r="F53" s="1">
        <v>152</v>
      </c>
      <c r="G53" s="1">
        <v>1</v>
      </c>
      <c r="H53" s="1">
        <v>0</v>
      </c>
      <c r="J53" s="1">
        <v>1</v>
      </c>
      <c r="K53" s="1">
        <v>1</v>
      </c>
      <c r="L53" s="1">
        <v>1</v>
      </c>
      <c r="M53" s="1">
        <v>0</v>
      </c>
      <c r="N53" s="1">
        <v>0</v>
      </c>
      <c r="P53" s="1">
        <v>0</v>
      </c>
      <c r="Q53" s="1">
        <v>1</v>
      </c>
      <c r="R53" s="1">
        <f>IF(Table1[[#This Row],[Professor]]=1, 1, 0)</f>
        <v>1</v>
      </c>
      <c r="S53" s="2">
        <f>COUNTIF(Table1[[#This Row],[PhD Chemist]:[Professor]],1)/COLUMNS(Table1[[#This Row],[PhD Chemist]:[Professor]])</f>
        <v>0.45454545454545453</v>
      </c>
      <c r="U53" s="3">
        <v>0</v>
      </c>
    </row>
    <row r="54" spans="1:21" ht="19" x14ac:dyDescent="0.25">
      <c r="A54" s="1">
        <v>5</v>
      </c>
      <c r="B54" s="1">
        <v>2</v>
      </c>
      <c r="C54" s="1">
        <v>25714</v>
      </c>
      <c r="D54" s="1" t="s">
        <v>58</v>
      </c>
      <c r="E54" s="1">
        <v>113</v>
      </c>
      <c r="F54" s="1">
        <v>163</v>
      </c>
      <c r="G54" s="1">
        <v>0</v>
      </c>
      <c r="H54" s="1">
        <v>1</v>
      </c>
      <c r="I54" s="1">
        <v>0</v>
      </c>
      <c r="J54" s="1">
        <v>0</v>
      </c>
      <c r="K54" s="1">
        <v>1</v>
      </c>
      <c r="L54" s="1">
        <v>1</v>
      </c>
      <c r="M54" s="1">
        <v>1</v>
      </c>
      <c r="N54" s="1">
        <v>1</v>
      </c>
      <c r="P54" s="1">
        <v>0</v>
      </c>
      <c r="Q54" s="1">
        <v>1</v>
      </c>
      <c r="R54" s="1">
        <f>IF(Table1[[#This Row],[Professor]]=1, 1, 0)</f>
        <v>1</v>
      </c>
      <c r="S54" s="2">
        <f>COUNTIF(Table1[[#This Row],[PhD Chemist]:[Professor]],1)/COLUMNS(Table1[[#This Row],[PhD Chemist]:[Professor]])</f>
        <v>0.54545454545454541</v>
      </c>
      <c r="T54" s="1" t="s">
        <v>131</v>
      </c>
      <c r="U54" s="3">
        <v>1</v>
      </c>
    </row>
    <row r="55" spans="1:21" ht="19" x14ac:dyDescent="0.25">
      <c r="A55" s="1">
        <v>5</v>
      </c>
      <c r="B55" s="1">
        <v>3</v>
      </c>
      <c r="C55" s="1">
        <v>11204</v>
      </c>
      <c r="D55" s="1" t="s">
        <v>59</v>
      </c>
      <c r="E55" s="1">
        <v>70</v>
      </c>
      <c r="F55" s="1">
        <v>814</v>
      </c>
      <c r="G55" s="1">
        <v>0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0</v>
      </c>
      <c r="N55" s="1">
        <v>1</v>
      </c>
      <c r="O55" s="1">
        <v>1</v>
      </c>
      <c r="P55" s="1">
        <v>0</v>
      </c>
      <c r="Q55" s="1">
        <v>1</v>
      </c>
      <c r="R55" s="1">
        <f>IF(Table1[[#This Row],[Professor]]=1, 1, 0)</f>
        <v>1</v>
      </c>
      <c r="S55" s="2">
        <f>COUNTIF(Table1[[#This Row],[PhD Chemist]:[Professor]],1)/COLUMNS(Table1[[#This Row],[PhD Chemist]:[Professor]])</f>
        <v>0.72727272727272729</v>
      </c>
      <c r="U55" s="3">
        <v>1</v>
      </c>
    </row>
    <row r="56" spans="1:21" ht="19" x14ac:dyDescent="0.25">
      <c r="A56" s="1">
        <v>5</v>
      </c>
      <c r="B56" s="1">
        <v>4</v>
      </c>
      <c r="C56" s="1">
        <v>6092</v>
      </c>
      <c r="D56" s="1" t="s">
        <v>60</v>
      </c>
      <c r="E56" s="1">
        <v>77</v>
      </c>
      <c r="F56" s="1">
        <v>761</v>
      </c>
      <c r="G56" s="1">
        <v>0</v>
      </c>
      <c r="H56" s="1">
        <v>0</v>
      </c>
      <c r="I56" s="1">
        <v>1</v>
      </c>
      <c r="J56" s="1">
        <v>1</v>
      </c>
      <c r="K56" s="1">
        <v>1</v>
      </c>
      <c r="L56" s="1">
        <v>1</v>
      </c>
      <c r="N56" s="1">
        <v>0</v>
      </c>
      <c r="O56" s="1">
        <v>1</v>
      </c>
      <c r="P56" s="1">
        <v>0</v>
      </c>
      <c r="Q56" s="1">
        <v>0</v>
      </c>
      <c r="R56" s="1">
        <f>IF(Table1[[#This Row],[Professor]]=1, 1, 0)</f>
        <v>0</v>
      </c>
      <c r="S56" s="2">
        <f>COUNTIF(Table1[[#This Row],[PhD Chemist]:[Professor]],1)/COLUMNS(Table1[[#This Row],[PhD Chemist]:[Professor]])</f>
        <v>0.45454545454545453</v>
      </c>
      <c r="T56" s="1" t="s">
        <v>98</v>
      </c>
      <c r="U56" s="3">
        <v>0</v>
      </c>
    </row>
    <row r="57" spans="1:21" ht="19" x14ac:dyDescent="0.25">
      <c r="A57" s="1">
        <v>5</v>
      </c>
      <c r="B57" s="1">
        <v>5</v>
      </c>
      <c r="C57" s="1">
        <v>10382</v>
      </c>
      <c r="D57" s="1" t="s">
        <v>61</v>
      </c>
      <c r="E57" s="1">
        <v>191</v>
      </c>
      <c r="F57" s="1">
        <v>553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f>IF(Table1[[#This Row],[Professor]]=1, 1, 0)</f>
        <v>0</v>
      </c>
      <c r="S57" s="2">
        <f>COUNTIF(Table1[[#This Row],[PhD Chemist]:[Professor]],1)/COLUMNS(Table1[[#This Row],[PhD Chemist]:[Professor]])</f>
        <v>0</v>
      </c>
      <c r="U57" s="3">
        <v>0</v>
      </c>
    </row>
    <row r="58" spans="1:21" ht="19" x14ac:dyDescent="0.25">
      <c r="A58" s="1">
        <v>5</v>
      </c>
      <c r="B58" s="1">
        <v>6</v>
      </c>
      <c r="C58" s="1">
        <v>34679</v>
      </c>
      <c r="D58" s="1" t="s">
        <v>62</v>
      </c>
      <c r="E58" s="1">
        <v>130</v>
      </c>
      <c r="F58" s="1">
        <v>279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N58" s="1">
        <v>1</v>
      </c>
      <c r="O58" s="1">
        <v>0</v>
      </c>
      <c r="P58" s="1">
        <v>0</v>
      </c>
      <c r="Q58" s="1">
        <v>1</v>
      </c>
      <c r="R58" s="1">
        <f>IF(Table1[[#This Row],[Professor]]=1, 1, 0)</f>
        <v>1</v>
      </c>
      <c r="S58" s="2">
        <f>COUNTIF(Table1[[#This Row],[PhD Chemist]:[Professor]],1)/COLUMNS(Table1[[#This Row],[PhD Chemist]:[Professor]])</f>
        <v>0.72727272727272729</v>
      </c>
      <c r="T58" s="1" t="s">
        <v>149</v>
      </c>
      <c r="U58" s="3">
        <v>1</v>
      </c>
    </row>
    <row r="59" spans="1:21" ht="19" x14ac:dyDescent="0.25">
      <c r="A59" s="1">
        <v>5</v>
      </c>
      <c r="B59" s="1">
        <v>7</v>
      </c>
      <c r="C59" s="1">
        <v>35483</v>
      </c>
      <c r="D59" s="1" t="s">
        <v>63</v>
      </c>
      <c r="E59" s="1">
        <v>156</v>
      </c>
      <c r="F59" s="1">
        <v>299</v>
      </c>
      <c r="G59" s="1">
        <v>0</v>
      </c>
      <c r="I59" s="1">
        <v>1</v>
      </c>
      <c r="K59" s="1">
        <v>0</v>
      </c>
      <c r="L59" s="1">
        <v>1</v>
      </c>
      <c r="M59" s="1">
        <v>0</v>
      </c>
      <c r="N59" s="1">
        <v>1</v>
      </c>
      <c r="Q59" s="1">
        <v>1</v>
      </c>
      <c r="R59" s="1">
        <f>IF(Table1[[#This Row],[Professor]]=1, 1, 0)</f>
        <v>1</v>
      </c>
      <c r="S59" s="2">
        <f>COUNTIF(Table1[[#This Row],[PhD Chemist]:[Professor]],1)/COLUMNS(Table1[[#This Row],[PhD Chemist]:[Professor]])</f>
        <v>0.36363636363636365</v>
      </c>
      <c r="U59" s="3">
        <v>1</v>
      </c>
    </row>
    <row r="60" spans="1:21" ht="19" x14ac:dyDescent="0.25">
      <c r="A60" s="1">
        <v>5</v>
      </c>
      <c r="B60" s="1">
        <v>8</v>
      </c>
      <c r="C60" s="1">
        <v>23765</v>
      </c>
      <c r="D60" s="1" t="s">
        <v>64</v>
      </c>
      <c r="E60" s="1">
        <v>51</v>
      </c>
      <c r="F60" s="1">
        <v>592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N60" s="1">
        <v>0</v>
      </c>
      <c r="O60" s="1">
        <v>0</v>
      </c>
      <c r="Q60" s="1">
        <v>1</v>
      </c>
      <c r="R60" s="1">
        <f>IF(Table1[[#This Row],[Professor]]=1, 1, 0)</f>
        <v>1</v>
      </c>
      <c r="S60" s="2">
        <f>COUNTIF(Table1[[#This Row],[PhD Chemist]:[Professor]],1)/COLUMNS(Table1[[#This Row],[PhD Chemist]:[Professor]])</f>
        <v>9.0909090909090912E-2</v>
      </c>
      <c r="T60" s="1" t="s">
        <v>125</v>
      </c>
      <c r="U60" s="3">
        <v>1</v>
      </c>
    </row>
    <row r="61" spans="1:21" ht="19" x14ac:dyDescent="0.25">
      <c r="A61" s="1">
        <v>5</v>
      </c>
      <c r="B61" s="1">
        <v>9</v>
      </c>
      <c r="C61" s="1">
        <v>168</v>
      </c>
      <c r="D61" s="1" t="s">
        <v>65</v>
      </c>
      <c r="E61" s="1">
        <v>59</v>
      </c>
      <c r="F61" s="1">
        <v>1095</v>
      </c>
      <c r="G61" s="1">
        <v>1</v>
      </c>
      <c r="H61" s="1">
        <v>1</v>
      </c>
      <c r="I61" s="1">
        <v>0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P61" s="1">
        <v>0</v>
      </c>
      <c r="Q61" s="1">
        <v>1</v>
      </c>
      <c r="R61" s="1">
        <f>IF(Table1[[#This Row],[Professor]]=1, 1, 0)</f>
        <v>1</v>
      </c>
      <c r="S61" s="2">
        <f>COUNTIF(Table1[[#This Row],[PhD Chemist]:[Professor]],1)/COLUMNS(Table1[[#This Row],[PhD Chemist]:[Professor]])</f>
        <v>0.72727272727272729</v>
      </c>
      <c r="T61" s="1" t="s">
        <v>88</v>
      </c>
      <c r="U61" s="3">
        <v>1</v>
      </c>
    </row>
    <row r="62" spans="1:21" ht="19" x14ac:dyDescent="0.25">
      <c r="A62" s="1">
        <v>6</v>
      </c>
      <c r="B62" s="1">
        <v>0</v>
      </c>
      <c r="C62" s="1">
        <v>3808</v>
      </c>
      <c r="D62" s="1" t="s">
        <v>66</v>
      </c>
      <c r="E62" s="1">
        <v>8</v>
      </c>
      <c r="F62" s="1">
        <v>445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P62" s="1">
        <v>0</v>
      </c>
      <c r="Q62" s="1">
        <v>0</v>
      </c>
      <c r="R62" s="1">
        <f>IF(Table1[[#This Row],[Professor]]=1, 1, 0)</f>
        <v>0</v>
      </c>
      <c r="S62" s="2">
        <f>COUNTIF(Table1[[#This Row],[PhD Chemist]:[Professor]],1)/COLUMNS(Table1[[#This Row],[PhD Chemist]:[Professor]])</f>
        <v>0.18181818181818182</v>
      </c>
      <c r="T62" s="1" t="s">
        <v>95</v>
      </c>
      <c r="U62" s="3">
        <v>0</v>
      </c>
    </row>
    <row r="63" spans="1:21" ht="19" x14ac:dyDescent="0.25">
      <c r="A63" s="1">
        <v>6</v>
      </c>
      <c r="B63" s="1">
        <v>1</v>
      </c>
      <c r="C63" s="1">
        <v>37039</v>
      </c>
      <c r="D63" s="1" t="s">
        <v>67</v>
      </c>
      <c r="E63" s="1">
        <v>14</v>
      </c>
      <c r="F63" s="1">
        <v>766</v>
      </c>
      <c r="G63" s="1">
        <v>0.5</v>
      </c>
      <c r="H63" s="1">
        <v>0.5</v>
      </c>
      <c r="I63" s="1">
        <v>0.5</v>
      </c>
      <c r="J63" s="1">
        <v>0.5</v>
      </c>
      <c r="K63" s="1">
        <v>0.5</v>
      </c>
      <c r="L63" s="1">
        <v>0.5</v>
      </c>
      <c r="M63" s="1">
        <v>0</v>
      </c>
      <c r="N63" s="1">
        <v>0.5</v>
      </c>
      <c r="O63" s="1">
        <v>0</v>
      </c>
      <c r="P63" s="1">
        <v>0</v>
      </c>
      <c r="Q63" s="1">
        <v>0.5</v>
      </c>
      <c r="R63" s="1">
        <f>IF(Table1[[#This Row],[Professor]]=1, 1, 0)</f>
        <v>0</v>
      </c>
      <c r="S63" s="2">
        <f>COUNTIF(Table1[[#This Row],[PhD Chemist]:[Professor]],1)/COLUMNS(Table1[[#This Row],[PhD Chemist]:[Professor]])</f>
        <v>0</v>
      </c>
      <c r="T63" s="1" t="s">
        <v>155</v>
      </c>
      <c r="U63" s="3">
        <v>0</v>
      </c>
    </row>
    <row r="64" spans="1:21" ht="19" x14ac:dyDescent="0.25">
      <c r="A64" s="1">
        <v>6</v>
      </c>
      <c r="B64" s="1">
        <v>2</v>
      </c>
      <c r="C64" s="1">
        <v>22932</v>
      </c>
      <c r="D64" s="1" t="s">
        <v>68</v>
      </c>
      <c r="E64" s="1">
        <v>5</v>
      </c>
      <c r="F64" s="1">
        <v>703</v>
      </c>
      <c r="G64" s="1">
        <v>0</v>
      </c>
      <c r="H64" s="1">
        <v>0</v>
      </c>
      <c r="K64" s="1">
        <v>0</v>
      </c>
      <c r="N64" s="1">
        <v>0</v>
      </c>
      <c r="Q64" s="1">
        <v>0</v>
      </c>
      <c r="R64" s="1">
        <f>IF(Table1[[#This Row],[Professor]]=1, 1, 0)</f>
        <v>0</v>
      </c>
      <c r="S64" s="2">
        <f>COUNTIF(Table1[[#This Row],[PhD Chemist]:[Professor]],1)/COLUMNS(Table1[[#This Row],[PhD Chemist]:[Professor]])</f>
        <v>0</v>
      </c>
      <c r="T64" s="1" t="s">
        <v>123</v>
      </c>
      <c r="U64" s="3">
        <v>0</v>
      </c>
    </row>
    <row r="65" spans="1:21" ht="19" x14ac:dyDescent="0.25">
      <c r="A65" s="1">
        <v>6</v>
      </c>
      <c r="B65" s="1">
        <v>3</v>
      </c>
      <c r="C65" s="1">
        <v>5988</v>
      </c>
      <c r="D65" s="1" t="s">
        <v>69</v>
      </c>
      <c r="E65" s="1">
        <v>28</v>
      </c>
      <c r="F65" s="1">
        <v>193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P65" s="1">
        <v>1</v>
      </c>
      <c r="Q65" s="1">
        <v>1</v>
      </c>
      <c r="R65" s="1">
        <f>IF(Table1[[#This Row],[Professor]]=1, 1, 0)</f>
        <v>1</v>
      </c>
      <c r="S65" s="2">
        <f>COUNTIF(Table1[[#This Row],[PhD Chemist]:[Professor]],1)/COLUMNS(Table1[[#This Row],[PhD Chemist]:[Professor]])</f>
        <v>0.90909090909090906</v>
      </c>
      <c r="T65" s="1" t="s">
        <v>97</v>
      </c>
      <c r="U65" s="3">
        <v>1</v>
      </c>
    </row>
    <row r="66" spans="1:21" ht="19" x14ac:dyDescent="0.25">
      <c r="A66" s="1">
        <v>6</v>
      </c>
      <c r="B66" s="1">
        <v>4</v>
      </c>
      <c r="C66" s="1">
        <v>17602</v>
      </c>
      <c r="D66" s="1" t="s">
        <v>70</v>
      </c>
      <c r="E66" s="1">
        <v>6</v>
      </c>
      <c r="F66" s="1">
        <v>428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Q66" s="1">
        <v>0</v>
      </c>
      <c r="R66" s="1">
        <f>IF(Table1[[#This Row],[Professor]]=1, 1, 0)</f>
        <v>0</v>
      </c>
      <c r="S66" s="2">
        <f>COUNTIF(Table1[[#This Row],[PhD Chemist]:[Professor]],1)/COLUMNS(Table1[[#This Row],[PhD Chemist]:[Professor]])</f>
        <v>0</v>
      </c>
      <c r="T66" s="1" t="s">
        <v>115</v>
      </c>
      <c r="U66" s="3">
        <v>1</v>
      </c>
    </row>
    <row r="67" spans="1:21" ht="19" x14ac:dyDescent="0.25">
      <c r="A67" s="1">
        <v>6</v>
      </c>
      <c r="B67" s="1">
        <v>5</v>
      </c>
      <c r="C67" s="1">
        <v>26344</v>
      </c>
      <c r="D67" s="1" t="s">
        <v>71</v>
      </c>
      <c r="E67" s="1">
        <v>29</v>
      </c>
      <c r="F67" s="1">
        <v>130</v>
      </c>
      <c r="G67" s="1">
        <v>0.5</v>
      </c>
      <c r="H67" s="1">
        <v>0.5</v>
      </c>
      <c r="I67" s="1">
        <v>0.5</v>
      </c>
      <c r="J67" s="1">
        <v>0.5</v>
      </c>
      <c r="K67" s="1">
        <v>1</v>
      </c>
      <c r="L67" s="1">
        <v>0.5</v>
      </c>
      <c r="M67" s="1">
        <v>0.5</v>
      </c>
      <c r="N67" s="1">
        <v>0.5</v>
      </c>
      <c r="O67" s="1">
        <v>0.5</v>
      </c>
      <c r="Q67" s="1">
        <v>1</v>
      </c>
      <c r="R67" s="1">
        <f>IF(Table1[[#This Row],[Professor]]=1, 1, 0)</f>
        <v>1</v>
      </c>
      <c r="S67" s="2">
        <f>COUNTIF(Table1[[#This Row],[PhD Chemist]:[Professor]],1)/COLUMNS(Table1[[#This Row],[PhD Chemist]:[Professor]])</f>
        <v>0.18181818181818182</v>
      </c>
      <c r="T67" s="1" t="s">
        <v>132</v>
      </c>
      <c r="U67" s="3">
        <v>0</v>
      </c>
    </row>
    <row r="68" spans="1:21" ht="19" x14ac:dyDescent="0.25">
      <c r="A68" s="1">
        <v>6</v>
      </c>
      <c r="B68" s="1">
        <v>6</v>
      </c>
      <c r="C68" s="1">
        <v>4326</v>
      </c>
      <c r="D68" s="1" t="s">
        <v>72</v>
      </c>
      <c r="E68" s="1">
        <v>38</v>
      </c>
      <c r="F68" s="1">
        <v>146</v>
      </c>
      <c r="G68" s="1">
        <v>0</v>
      </c>
      <c r="H68" s="1">
        <v>0</v>
      </c>
      <c r="I68" s="1">
        <v>0</v>
      </c>
      <c r="J68" s="1">
        <v>0</v>
      </c>
      <c r="K68" s="1">
        <v>0.5</v>
      </c>
      <c r="L68" s="1">
        <v>0</v>
      </c>
      <c r="N68" s="1">
        <v>0</v>
      </c>
      <c r="P68" s="1">
        <v>0</v>
      </c>
      <c r="Q68" s="1">
        <v>1</v>
      </c>
      <c r="R68" s="1">
        <f>IF(Table1[[#This Row],[Professor]]=1, 1, 0)</f>
        <v>1</v>
      </c>
      <c r="S68" s="2">
        <f>COUNTIF(Table1[[#This Row],[PhD Chemist]:[Professor]],1)/COLUMNS(Table1[[#This Row],[PhD Chemist]:[Professor]])</f>
        <v>9.0909090909090912E-2</v>
      </c>
      <c r="T68" s="1" t="s">
        <v>160</v>
      </c>
      <c r="U68" s="3">
        <v>0</v>
      </c>
    </row>
    <row r="69" spans="1:21" ht="19" x14ac:dyDescent="0.25">
      <c r="A69" s="1">
        <v>6</v>
      </c>
      <c r="B69" s="1">
        <v>7</v>
      </c>
      <c r="C69" s="1">
        <v>20199</v>
      </c>
      <c r="D69" s="1" t="s">
        <v>73</v>
      </c>
      <c r="E69" s="1">
        <v>11</v>
      </c>
      <c r="F69" s="1">
        <v>477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N69" s="1">
        <v>0</v>
      </c>
      <c r="Q69" s="1">
        <v>0</v>
      </c>
      <c r="R69" s="1">
        <f>IF(Table1[[#This Row],[Professor]]=1, 1, 0)</f>
        <v>0</v>
      </c>
      <c r="S69" s="2">
        <f>COUNTIF(Table1[[#This Row],[PhD Chemist]:[Professor]],1)/COLUMNS(Table1[[#This Row],[PhD Chemist]:[Professor]])</f>
        <v>0</v>
      </c>
      <c r="T69" s="1" t="s">
        <v>118</v>
      </c>
      <c r="U69" s="3">
        <v>0</v>
      </c>
    </row>
    <row r="70" spans="1:21" ht="19" x14ac:dyDescent="0.25">
      <c r="A70" s="1">
        <v>6</v>
      </c>
      <c r="B70" s="1">
        <v>8</v>
      </c>
      <c r="C70" s="1">
        <v>26395</v>
      </c>
      <c r="D70" s="1" t="s">
        <v>74</v>
      </c>
      <c r="E70" s="1">
        <v>24</v>
      </c>
      <c r="F70" s="1">
        <v>636</v>
      </c>
      <c r="G70" s="1">
        <v>1</v>
      </c>
      <c r="H70" s="1">
        <v>0</v>
      </c>
      <c r="I70" s="1">
        <v>0.5</v>
      </c>
      <c r="J70" s="1">
        <v>1</v>
      </c>
      <c r="K70" s="1">
        <v>0.5</v>
      </c>
      <c r="L70" s="1">
        <v>1</v>
      </c>
      <c r="M70" s="1">
        <v>0.5</v>
      </c>
      <c r="N70" s="1">
        <v>0.5</v>
      </c>
      <c r="O70" s="1">
        <v>0.5</v>
      </c>
      <c r="Q70" s="1">
        <v>1</v>
      </c>
      <c r="R70" s="1">
        <f>IF(Table1[[#This Row],[Professor]]=1, 1, 0)</f>
        <v>1</v>
      </c>
      <c r="S70" s="2">
        <f>COUNTIF(Table1[[#This Row],[PhD Chemist]:[Professor]],1)/COLUMNS(Table1[[#This Row],[PhD Chemist]:[Professor]])</f>
        <v>0.36363636363636365</v>
      </c>
      <c r="T70" s="1" t="s">
        <v>133</v>
      </c>
      <c r="U70" s="3">
        <v>1</v>
      </c>
    </row>
    <row r="71" spans="1:21" ht="19" x14ac:dyDescent="0.25">
      <c r="A71" s="1">
        <v>6</v>
      </c>
      <c r="B71" s="1">
        <v>9</v>
      </c>
      <c r="C71" s="1">
        <v>24130</v>
      </c>
      <c r="D71" s="1" t="s">
        <v>75</v>
      </c>
      <c r="E71" s="1">
        <v>24</v>
      </c>
      <c r="F71" s="1">
        <v>201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0</v>
      </c>
      <c r="Q71" s="1">
        <v>1</v>
      </c>
      <c r="R71" s="1">
        <f>IF(Table1[[#This Row],[Professor]]=1, 1, 0)</f>
        <v>1</v>
      </c>
      <c r="S71" s="2">
        <f>COUNTIF(Table1[[#This Row],[PhD Chemist]:[Professor]],1)/COLUMNS(Table1[[#This Row],[PhD Chemist]:[Professor]])</f>
        <v>0.90909090909090906</v>
      </c>
      <c r="T71" s="1" t="s">
        <v>127</v>
      </c>
      <c r="U71" s="3">
        <v>1</v>
      </c>
    </row>
    <row r="72" spans="1:21" ht="19" x14ac:dyDescent="0.25">
      <c r="A72" s="1">
        <v>7</v>
      </c>
      <c r="B72" s="1">
        <v>0</v>
      </c>
      <c r="C72" s="1">
        <v>39041</v>
      </c>
      <c r="D72" s="1" t="s">
        <v>76</v>
      </c>
      <c r="E72" s="1">
        <v>-1</v>
      </c>
      <c r="F72" s="1">
        <v>355</v>
      </c>
      <c r="G72" s="1">
        <v>0</v>
      </c>
      <c r="H72" s="1">
        <v>1</v>
      </c>
      <c r="I72" s="1">
        <v>0.5</v>
      </c>
      <c r="J72" s="1">
        <v>1</v>
      </c>
      <c r="K72" s="1">
        <v>1</v>
      </c>
      <c r="L72" s="1">
        <v>1</v>
      </c>
      <c r="M72" s="1">
        <v>1</v>
      </c>
      <c r="N72" s="1">
        <v>0.5</v>
      </c>
      <c r="O72" s="1">
        <v>1</v>
      </c>
      <c r="Q72" s="1">
        <v>1</v>
      </c>
      <c r="R72" s="1">
        <f>IF(Table1[[#This Row],[Professor]]=1, 1, 0)</f>
        <v>1</v>
      </c>
      <c r="S72" s="2">
        <f>COUNTIF(Table1[[#This Row],[PhD Chemist]:[Professor]],1)/COLUMNS(Table1[[#This Row],[PhD Chemist]:[Professor]])</f>
        <v>0.63636363636363635</v>
      </c>
      <c r="T72" s="1" t="s">
        <v>157</v>
      </c>
      <c r="U72" s="3">
        <v>1</v>
      </c>
    </row>
    <row r="73" spans="1:21" ht="19" x14ac:dyDescent="0.25">
      <c r="A73" s="1">
        <v>7</v>
      </c>
      <c r="B73" s="1">
        <v>1</v>
      </c>
      <c r="C73" s="1">
        <v>22902</v>
      </c>
      <c r="D73" s="1" t="s">
        <v>77</v>
      </c>
      <c r="E73" s="1">
        <v>-1</v>
      </c>
      <c r="F73" s="1">
        <v>397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0</v>
      </c>
      <c r="Q73" s="1">
        <v>1</v>
      </c>
      <c r="R73" s="1">
        <f>IF(Table1[[#This Row],[Professor]]=1, 1, 0)</f>
        <v>1</v>
      </c>
      <c r="S73" s="2">
        <f>COUNTIF(Table1[[#This Row],[PhD Chemist]:[Professor]],1)/COLUMNS(Table1[[#This Row],[PhD Chemist]:[Professor]])</f>
        <v>0.90909090909090906</v>
      </c>
      <c r="T73" s="1" t="s">
        <v>122</v>
      </c>
      <c r="U73" s="3">
        <v>1</v>
      </c>
    </row>
    <row r="74" spans="1:21" ht="19" x14ac:dyDescent="0.25">
      <c r="A74" s="1">
        <v>7</v>
      </c>
      <c r="B74" s="1">
        <v>2</v>
      </c>
      <c r="C74" s="1">
        <v>23347</v>
      </c>
      <c r="D74" s="1" t="s">
        <v>78</v>
      </c>
      <c r="E74" s="1">
        <v>-1</v>
      </c>
      <c r="F74" s="1">
        <v>915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0</v>
      </c>
      <c r="M74" s="1">
        <v>0.5</v>
      </c>
      <c r="N74" s="1">
        <v>0</v>
      </c>
      <c r="O74" s="1">
        <v>0</v>
      </c>
      <c r="P74" s="1">
        <v>0</v>
      </c>
      <c r="Q74" s="1">
        <v>0</v>
      </c>
      <c r="R74" s="1">
        <f>IF(Table1[[#This Row],[Professor]]=1, 1, 0)</f>
        <v>0</v>
      </c>
      <c r="S74" s="2">
        <f>COUNTIF(Table1[[#This Row],[PhD Chemist]:[Professor]],1)/COLUMNS(Table1[[#This Row],[PhD Chemist]:[Professor]])</f>
        <v>9.0909090909090912E-2</v>
      </c>
      <c r="T74" s="1" t="s">
        <v>124</v>
      </c>
      <c r="U74" s="3">
        <v>0</v>
      </c>
    </row>
    <row r="75" spans="1:21" ht="19" x14ac:dyDescent="0.25">
      <c r="A75" s="1">
        <v>7</v>
      </c>
      <c r="B75" s="1">
        <v>3</v>
      </c>
      <c r="C75" s="1">
        <v>36673</v>
      </c>
      <c r="D75" s="1" t="s">
        <v>79</v>
      </c>
      <c r="E75" s="1">
        <v>-1</v>
      </c>
      <c r="F75" s="1">
        <v>651</v>
      </c>
      <c r="G75" s="1">
        <v>1</v>
      </c>
      <c r="J75" s="1">
        <v>1</v>
      </c>
      <c r="K75" s="1">
        <v>1</v>
      </c>
      <c r="L75" s="1">
        <v>1</v>
      </c>
      <c r="M75" s="1">
        <v>0</v>
      </c>
      <c r="N75" s="1">
        <v>1</v>
      </c>
      <c r="Q75" s="1">
        <v>1</v>
      </c>
      <c r="R75" s="1">
        <f>IF(Table1[[#This Row],[Professor]]=1, 1, 0)</f>
        <v>1</v>
      </c>
      <c r="S75" s="2">
        <f>COUNTIF(Table1[[#This Row],[PhD Chemist]:[Professor]],1)/COLUMNS(Table1[[#This Row],[PhD Chemist]:[Professor]])</f>
        <v>0.54545454545454541</v>
      </c>
      <c r="T75" s="1" t="s">
        <v>154</v>
      </c>
      <c r="U75" s="3">
        <v>1</v>
      </c>
    </row>
    <row r="76" spans="1:21" ht="19" x14ac:dyDescent="0.25">
      <c r="A76" s="1">
        <v>7</v>
      </c>
      <c r="B76" s="1">
        <v>4</v>
      </c>
      <c r="C76" s="1">
        <v>30851</v>
      </c>
      <c r="D76" s="1" t="s">
        <v>80</v>
      </c>
      <c r="E76" s="1">
        <v>-1</v>
      </c>
      <c r="F76" s="1">
        <v>340</v>
      </c>
      <c r="G76" s="1">
        <v>0</v>
      </c>
      <c r="H76" s="1">
        <v>0</v>
      </c>
      <c r="I76" s="1">
        <v>0</v>
      </c>
      <c r="J76" s="1">
        <v>0</v>
      </c>
      <c r="L76" s="1">
        <v>0</v>
      </c>
      <c r="M76" s="1">
        <v>0</v>
      </c>
      <c r="N76" s="1">
        <v>0</v>
      </c>
      <c r="Q76" s="1">
        <v>0</v>
      </c>
      <c r="R76" s="1">
        <f>IF(Table1[[#This Row],[Professor]]=1, 1, 0)</f>
        <v>0</v>
      </c>
      <c r="S76" s="2">
        <f>COUNTIF(Table1[[#This Row],[PhD Chemist]:[Professor]],1)/COLUMNS(Table1[[#This Row],[PhD Chemist]:[Professor]])</f>
        <v>0</v>
      </c>
      <c r="T76" s="1" t="s">
        <v>140</v>
      </c>
      <c r="U76" s="3">
        <v>1</v>
      </c>
    </row>
    <row r="77" spans="1:21" ht="19" x14ac:dyDescent="0.25">
      <c r="A77" s="1">
        <v>7</v>
      </c>
      <c r="B77" s="1">
        <v>5</v>
      </c>
      <c r="C77" s="1">
        <v>9349</v>
      </c>
      <c r="D77" s="1" t="s">
        <v>81</v>
      </c>
      <c r="E77" s="1">
        <v>-1</v>
      </c>
      <c r="F77" s="1">
        <v>255</v>
      </c>
      <c r="G77" s="1">
        <v>1</v>
      </c>
      <c r="H77" s="1">
        <v>1</v>
      </c>
      <c r="I77" s="1">
        <v>1</v>
      </c>
      <c r="J77" s="1">
        <v>0</v>
      </c>
      <c r="K77" s="1">
        <v>1</v>
      </c>
      <c r="L77" s="1">
        <v>1</v>
      </c>
      <c r="M77" s="1">
        <v>1</v>
      </c>
      <c r="N77" s="1">
        <v>1</v>
      </c>
      <c r="Q77" s="1">
        <v>1</v>
      </c>
      <c r="R77" s="1">
        <f>IF(Table1[[#This Row],[Professor]]=1, 1, 0)</f>
        <v>1</v>
      </c>
      <c r="S77" s="2">
        <f>COUNTIF(Table1[[#This Row],[PhD Chemist]:[Professor]],1)/COLUMNS(Table1[[#This Row],[PhD Chemist]:[Professor]])</f>
        <v>0.72727272727272729</v>
      </c>
      <c r="U77" s="3">
        <v>0</v>
      </c>
    </row>
    <row r="78" spans="1:21" ht="19" x14ac:dyDescent="0.25">
      <c r="A78" s="1">
        <v>7</v>
      </c>
      <c r="B78" s="1">
        <v>6</v>
      </c>
      <c r="C78" s="1">
        <v>17425</v>
      </c>
      <c r="D78" s="1" t="s">
        <v>82</v>
      </c>
      <c r="E78" s="1">
        <v>-1</v>
      </c>
      <c r="F78" s="1">
        <v>870</v>
      </c>
      <c r="G78" s="1">
        <v>1</v>
      </c>
      <c r="H78" s="1">
        <v>1</v>
      </c>
      <c r="I78" s="1">
        <v>1</v>
      </c>
      <c r="N78" s="1">
        <v>0</v>
      </c>
      <c r="P78" s="1">
        <v>1</v>
      </c>
      <c r="Q78" s="1">
        <v>0</v>
      </c>
      <c r="R78" s="1">
        <f>IF(Table1[[#This Row],[Professor]]=1, 1, 0)</f>
        <v>0</v>
      </c>
      <c r="S78" s="2">
        <f>COUNTIF(Table1[[#This Row],[PhD Chemist]:[Professor]],1)/COLUMNS(Table1[[#This Row],[PhD Chemist]:[Professor]])</f>
        <v>0.36363636363636365</v>
      </c>
      <c r="T78" s="1" t="s">
        <v>113</v>
      </c>
      <c r="U78" s="3">
        <v>0</v>
      </c>
    </row>
    <row r="79" spans="1:21" ht="19" x14ac:dyDescent="0.25">
      <c r="A79" s="1">
        <v>7</v>
      </c>
      <c r="B79" s="1">
        <v>7</v>
      </c>
      <c r="C79" s="1">
        <v>6252</v>
      </c>
      <c r="D79" s="1" t="s">
        <v>83</v>
      </c>
      <c r="E79" s="1">
        <v>-1</v>
      </c>
      <c r="F79" s="1">
        <v>721</v>
      </c>
      <c r="G79" s="1">
        <v>0</v>
      </c>
      <c r="H79" s="1">
        <v>0</v>
      </c>
      <c r="I79" s="1">
        <v>0</v>
      </c>
      <c r="J79" s="1">
        <v>0</v>
      </c>
      <c r="K79" s="1">
        <v>0.5</v>
      </c>
      <c r="L79" s="1">
        <v>0</v>
      </c>
      <c r="N79" s="1">
        <v>0</v>
      </c>
      <c r="P79" s="1">
        <v>1</v>
      </c>
      <c r="Q79" s="1">
        <v>0</v>
      </c>
      <c r="R79" s="1">
        <f>IF(Table1[[#This Row],[Professor]]=1, 1, 0)</f>
        <v>0</v>
      </c>
      <c r="S79" s="2">
        <f>COUNTIF(Table1[[#This Row],[PhD Chemist]:[Professor]],1)/COLUMNS(Table1[[#This Row],[PhD Chemist]:[Professor]])</f>
        <v>9.0909090909090912E-2</v>
      </c>
      <c r="T79" s="1" t="s">
        <v>99</v>
      </c>
      <c r="U79" s="3">
        <v>1</v>
      </c>
    </row>
    <row r="80" spans="1:21" ht="19" x14ac:dyDescent="0.25">
      <c r="A80" s="1">
        <v>7</v>
      </c>
      <c r="B80" s="1">
        <v>8</v>
      </c>
      <c r="C80" s="1">
        <v>25271</v>
      </c>
      <c r="D80" s="1" t="s">
        <v>84</v>
      </c>
      <c r="E80" s="1">
        <v>-1</v>
      </c>
      <c r="F80" s="1">
        <v>560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N80" s="1">
        <v>0</v>
      </c>
      <c r="O80" s="1">
        <v>0</v>
      </c>
      <c r="Q80" s="1">
        <v>1</v>
      </c>
      <c r="R80" s="1">
        <f>IF(Table1[[#This Row],[Professor]]=1, 1, 0)</f>
        <v>1</v>
      </c>
      <c r="S80" s="2">
        <f>COUNTIF(Table1[[#This Row],[PhD Chemist]:[Professor]],1)/COLUMNS(Table1[[#This Row],[PhD Chemist]:[Professor]])</f>
        <v>0.63636363636363635</v>
      </c>
      <c r="T80" s="1" t="s">
        <v>129</v>
      </c>
      <c r="U80" s="3">
        <v>1</v>
      </c>
    </row>
    <row r="81" spans="1:21" ht="19" x14ac:dyDescent="0.25">
      <c r="A81" s="1">
        <v>7</v>
      </c>
      <c r="B81" s="1">
        <v>9</v>
      </c>
      <c r="C81" s="1">
        <v>20182</v>
      </c>
      <c r="D81" s="1" t="s">
        <v>85</v>
      </c>
      <c r="E81" s="1">
        <v>-1</v>
      </c>
      <c r="F81" s="1">
        <v>480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Q81" s="1">
        <v>0</v>
      </c>
      <c r="R81" s="1">
        <f>IF(Table1[[#This Row],[Professor]]=1, 1, 0)</f>
        <v>0</v>
      </c>
      <c r="S81" s="2">
        <f>COUNTIF(Table1[[#This Row],[PhD Chemist]:[Professor]],1)/COLUMNS(Table1[[#This Row],[PhD Chemist]:[Professor]])</f>
        <v>0</v>
      </c>
      <c r="T81" s="1" t="s">
        <v>117</v>
      </c>
      <c r="U81" s="3">
        <v>0</v>
      </c>
    </row>
    <row r="82" spans="1:21" x14ac:dyDescent="0.2">
      <c r="A82" s="1" t="s">
        <v>86</v>
      </c>
      <c r="G82" s="6">
        <f>SUM(G$2:G$81)/ROWS(G$2:G$81)</f>
        <v>0.57499999999999996</v>
      </c>
      <c r="H82" s="6">
        <f t="shared" ref="H82:O82" si="1">SUM(H$2:H$81)/ROWS(H$2:H$81)</f>
        <v>0.51875000000000004</v>
      </c>
      <c r="I82" s="6">
        <f t="shared" si="1"/>
        <v>0.45624999999999999</v>
      </c>
      <c r="J82" s="6">
        <f t="shared" si="1"/>
        <v>0.65625</v>
      </c>
      <c r="K82" s="6">
        <f t="shared" si="1"/>
        <v>0.72499999999999998</v>
      </c>
      <c r="L82" s="6">
        <f t="shared" si="1"/>
        <v>0.7</v>
      </c>
      <c r="M82" s="6">
        <f t="shared" si="1"/>
        <v>0.42499999999999999</v>
      </c>
      <c r="N82" s="6">
        <f t="shared" si="1"/>
        <v>0.63749999999999996</v>
      </c>
      <c r="O82" s="6">
        <f t="shared" si="1"/>
        <v>0.28749999999999998</v>
      </c>
      <c r="P82" s="6">
        <f>SUM(P$2:P$81)/ROWS(P$2:P$81)</f>
        <v>0.17499999999999999</v>
      </c>
      <c r="Q82" s="6">
        <f>SUM(Q$2:Q$81)/ROWS(Q$2:Q$81)</f>
        <v>0.8</v>
      </c>
      <c r="R82" s="6"/>
      <c r="U82" s="6">
        <f>SUM(U$2:U$81)/ROWS(U$2:U$81)</f>
        <v>0.72499999999999998</v>
      </c>
    </row>
    <row r="83" spans="1:21" x14ac:dyDescent="0.2">
      <c r="A83" s="1" t="s">
        <v>158</v>
      </c>
      <c r="G83" s="6">
        <f>SUMIF(G$2:G$81, 1)/ROWS(G$2:G$81)</f>
        <v>0.5625</v>
      </c>
      <c r="H83" s="6">
        <f t="shared" ref="H83:Q83" si="2">SUMIF(H$2:H$81, 1)/ROWS(H$2:H$81)</f>
        <v>0.5</v>
      </c>
      <c r="I83" s="6">
        <f t="shared" si="2"/>
        <v>0.4</v>
      </c>
      <c r="J83" s="6">
        <f t="shared" si="2"/>
        <v>0.63749999999999996</v>
      </c>
      <c r="K83" s="6">
        <f t="shared" si="2"/>
        <v>0.66249999999999998</v>
      </c>
      <c r="L83" s="6">
        <f t="shared" si="2"/>
        <v>0.65</v>
      </c>
      <c r="M83" s="6">
        <f t="shared" si="2"/>
        <v>0.4</v>
      </c>
      <c r="N83" s="6">
        <f t="shared" si="2"/>
        <v>0.58750000000000002</v>
      </c>
      <c r="O83" s="6">
        <f t="shared" si="2"/>
        <v>0.25</v>
      </c>
      <c r="P83" s="6">
        <f t="shared" si="2"/>
        <v>0.16250000000000001</v>
      </c>
      <c r="Q83" s="6">
        <f t="shared" si="2"/>
        <v>0.76249999999999996</v>
      </c>
      <c r="R83" s="6"/>
      <c r="U83" s="6">
        <f>SUMIF(U$2:U$81, 1)/ROWS(U$2:U$81)</f>
        <v>0.72499999999999998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G26" sqref="G26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Responses</vt:lpstr>
      <vt:lpstr>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</dc:creator>
  <cp:lastModifiedBy>Connor W. Coley</cp:lastModifiedBy>
  <dcterms:created xsi:type="dcterms:W3CDTF">2017-05-18T17:15:44Z</dcterms:created>
  <dcterms:modified xsi:type="dcterms:W3CDTF">2018-06-13T17:30:06Z</dcterms:modified>
</cp:coreProperties>
</file>