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ul\Documents\MyWork\"/>
    </mc:Choice>
  </mc:AlternateContent>
  <xr:revisionPtr revIDLastSave="0" documentId="13_ncr:1_{5FAB779D-F64F-4DA0-B9BF-FBA65F831C8B}" xr6:coauthVersionLast="28" xr6:coauthVersionMax="28" xr10:uidLastSave="{00000000-0000-0000-0000-000000000000}"/>
  <bookViews>
    <workbookView xWindow="0" yWindow="2400" windowWidth="20490" windowHeight="7515" activeTab="1" xr2:uid="{82756AED-79B0-4B95-AC45-3D8A70159013}"/>
  </bookViews>
  <sheets>
    <sheet name="Sheet1" sheetId="1" r:id="rId1"/>
    <sheet name="Jacobian" sheetId="2" r:id="rId2"/>
  </sheet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L1" i="2"/>
  <c r="A11" i="2"/>
  <c r="O12" i="2" l="1"/>
  <c r="O13" i="2" s="1"/>
  <c r="O14" i="2" s="1"/>
  <c r="O15" i="2" s="1"/>
  <c r="O16" i="2" s="1"/>
  <c r="O17" i="2" s="1"/>
  <c r="O18" i="2" s="1"/>
  <c r="G18" i="2" l="1"/>
  <c r="G17" i="2"/>
  <c r="G16" i="2"/>
  <c r="G15" i="2"/>
  <c r="G14" i="2"/>
  <c r="G13" i="2"/>
  <c r="G12" i="2"/>
  <c r="G11" i="2"/>
  <c r="H18" i="2"/>
  <c r="H17" i="2"/>
  <c r="H16" i="2"/>
  <c r="H15" i="2"/>
  <c r="H14" i="2"/>
  <c r="H13" i="2"/>
  <c r="H12" i="2"/>
  <c r="H11" i="2"/>
  <c r="F6" i="2"/>
  <c r="K12" i="2" l="1"/>
  <c r="M12" i="2" s="1"/>
  <c r="H2" i="2"/>
  <c r="K11" i="2"/>
  <c r="M11" i="2" s="1"/>
  <c r="E11" i="1"/>
  <c r="E13" i="1"/>
  <c r="E10" i="1"/>
  <c r="V11" i="2" l="1"/>
  <c r="U11" i="2"/>
  <c r="M8" i="2"/>
  <c r="F2" i="2" s="1"/>
  <c r="I14" i="2" s="1"/>
  <c r="I13" i="2" l="1"/>
  <c r="I12" i="2"/>
  <c r="I18" i="2"/>
  <c r="I17" i="2"/>
  <c r="I16" i="2"/>
  <c r="I15" i="2"/>
  <c r="I11" i="2"/>
  <c r="I8" i="2" s="1"/>
</calcChain>
</file>

<file path=xl/sharedStrings.xml><?xml version="1.0" encoding="utf-8"?>
<sst xmlns="http://schemas.openxmlformats.org/spreadsheetml/2006/main" count="31" uniqueCount="31">
  <si>
    <t>6m</t>
  </si>
  <si>
    <t>12m</t>
  </si>
  <si>
    <t>18m</t>
  </si>
  <si>
    <t>LIBOR/Swap Zero rates (cc)</t>
  </si>
  <si>
    <t>Swap Rates (Semiannual Payments)</t>
  </si>
  <si>
    <t>2y</t>
  </si>
  <si>
    <t>Zero</t>
  </si>
  <si>
    <t>t</t>
  </si>
  <si>
    <t>Settlement Delay (s)</t>
  </si>
  <si>
    <t>End Date (t)</t>
  </si>
  <si>
    <t>Swap Rate (x)</t>
  </si>
  <si>
    <t>t_k</t>
  </si>
  <si>
    <t>Fixed Leg</t>
  </si>
  <si>
    <t>D(t_k)</t>
  </si>
  <si>
    <t>r_t_k</t>
  </si>
  <si>
    <t>Float Leg</t>
  </si>
  <si>
    <r>
      <t>Maturity (</t>
    </r>
    <r>
      <rPr>
        <sz val="11"/>
        <color theme="1"/>
        <rFont val="Calibri"/>
        <family val="2"/>
      </rPr>
      <t>τ)</t>
    </r>
  </si>
  <si>
    <t>D</t>
  </si>
  <si>
    <t>r</t>
  </si>
  <si>
    <t>α_k</t>
  </si>
  <si>
    <t>t_i</t>
  </si>
  <si>
    <t>r_i</t>
  </si>
  <si>
    <t>dx_dr1</t>
  </si>
  <si>
    <t>i</t>
  </si>
  <si>
    <t>t_i^</t>
  </si>
  <si>
    <t>t_i^+1</t>
  </si>
  <si>
    <t>dr_tk/dr_1</t>
  </si>
  <si>
    <t>dr_t/dr_1</t>
  </si>
  <si>
    <t>dx_dr2</t>
  </si>
  <si>
    <t>dr_t/dr_2</t>
  </si>
  <si>
    <t>dr_tk/dr_2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</si>
</sst>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20</xdr:row>
      <xdr:rowOff>0</xdr:rowOff>
    </xdr:from>
    <xdr:to>
      <xdr:col>28</xdr:col>
      <xdr:colOff>215491</xdr:colOff>
      <xdr:row>35</xdr:row>
      <xdr:rowOff>47262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339459-BBD8-4269-8DE9-F5B8D7F31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1471" y="3810000"/>
          <a:ext cx="6266667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E1BF-4205-4D8D-A846-E72C36FF8F44}">
  <dimension ref="C2:E13"/>
  <sheetViews>
    <sheetView workbookViewId="0">
      <selection activeCell="D1" sqref="D1"/>
    </sheetView>
  </sheetViews>
  <sheetFormatPr defaultRowHeight="15" x14ac:dyDescent="0.25"/>
  <sheetData>
    <row r="2" spans="3:5" x14ac:dyDescent="0.25">
      <c r="C2" t="s">
        <v>3</v>
      </c>
    </row>
    <row r="3" spans="3:5" x14ac:dyDescent="0.25">
      <c r="C3" t="s">
        <v>0</v>
      </c>
      <c r="D3" s="1">
        <v>0.04</v>
      </c>
    </row>
    <row r="4" spans="3:5" x14ac:dyDescent="0.25">
      <c r="C4" t="s">
        <v>1</v>
      </c>
      <c r="D4" s="2">
        <v>4.4999999999999998E-2</v>
      </c>
    </row>
    <row r="5" spans="3:5" x14ac:dyDescent="0.25">
      <c r="C5" t="s">
        <v>2</v>
      </c>
      <c r="D5" s="2">
        <v>4.8000000000000001E-2</v>
      </c>
    </row>
    <row r="8" spans="3:5" x14ac:dyDescent="0.25">
      <c r="D8" t="s">
        <v>4</v>
      </c>
      <c r="E8" t="s">
        <v>6</v>
      </c>
    </row>
    <row r="10" spans="3:5" x14ac:dyDescent="0.25">
      <c r="C10" t="s">
        <v>5</v>
      </c>
      <c r="D10" s="1">
        <v>0.05</v>
      </c>
      <c r="E10">
        <f>1-(5%*0.5*EXP(-D3*0.5)+5%*0.5*EXP(-D4*1)+5%*0.5*EXP(-D5*1.5))</f>
        <v>0.92833182372622347</v>
      </c>
    </row>
    <row r="11" spans="3:5" x14ac:dyDescent="0.25">
      <c r="E11">
        <f>0.5*5%+1</f>
        <v>1.0249999999999999</v>
      </c>
    </row>
    <row r="13" spans="3:5" x14ac:dyDescent="0.25">
      <c r="E13" s="3">
        <f>-1/2*LN(E10/E11)</f>
        <v>4.9529327014125289E-2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87C1-1554-46C6-9F63-5ACC70E84954}">
  <dimension ref="A1:V18"/>
  <sheetViews>
    <sheetView tabSelected="1" zoomScaleNormal="100" workbookViewId="0">
      <selection activeCell="B11" sqref="B11"/>
    </sheetView>
  </sheetViews>
  <sheetFormatPr defaultRowHeight="15" x14ac:dyDescent="0.25"/>
  <cols>
    <col min="1" max="1" width="10" bestFit="1" customWidth="1"/>
    <col min="2" max="2" width="10" customWidth="1"/>
    <col min="5" max="5" width="20.140625" customWidth="1"/>
  </cols>
  <sheetData>
    <row r="1" spans="1:22" x14ac:dyDescent="0.25">
      <c r="K1" t="s">
        <v>27</v>
      </c>
      <c r="L1">
        <f ca="1">0</f>
        <v>0</v>
      </c>
    </row>
    <row r="2" spans="1:22" x14ac:dyDescent="0.25">
      <c r="E2" t="s">
        <v>10</v>
      </c>
      <c r="F2" s="4">
        <f ca="1">M8/SUMPRODUCT(G11:G18,H11:H18)</f>
        <v>2.0050083437604269E-2</v>
      </c>
      <c r="G2" s="4"/>
      <c r="H2">
        <f ca="1">SUMPRODUCT(G11:G18,H11:H18)</f>
        <v>1.9556308067095998</v>
      </c>
      <c r="K2" t="s">
        <v>29</v>
      </c>
      <c r="L2">
        <v>0</v>
      </c>
    </row>
    <row r="3" spans="1:22" x14ac:dyDescent="0.25">
      <c r="E3" t="s">
        <v>16</v>
      </c>
      <c r="F3">
        <v>2</v>
      </c>
    </row>
    <row r="5" spans="1:22" x14ac:dyDescent="0.25">
      <c r="E5" t="s">
        <v>8</v>
      </c>
      <c r="F5">
        <v>0</v>
      </c>
    </row>
    <row r="6" spans="1:22" x14ac:dyDescent="0.25">
      <c r="E6" t="s">
        <v>9</v>
      </c>
      <c r="F6">
        <f ca="1">F5+F3</f>
        <v>2</v>
      </c>
    </row>
    <row r="8" spans="1:22" x14ac:dyDescent="0.25">
      <c r="E8" t="s">
        <v>12</v>
      </c>
      <c r="I8">
        <f ca="1">SUM(I11:I18)</f>
        <v>3.9210560847676816E-2</v>
      </c>
      <c r="K8" t="s">
        <v>15</v>
      </c>
      <c r="M8">
        <f ca="1">M11-M12</f>
        <v>3.9210560847676823E-2</v>
      </c>
    </row>
    <row r="10" spans="1:22" x14ac:dyDescent="0.25">
      <c r="A10" t="s">
        <v>26</v>
      </c>
      <c r="B10" t="s">
        <v>30</v>
      </c>
      <c r="C10" t="s">
        <v>24</v>
      </c>
      <c r="D10" t="s">
        <v>25</v>
      </c>
      <c r="E10" t="s">
        <v>11</v>
      </c>
      <c r="F10" t="s">
        <v>14</v>
      </c>
      <c r="G10" s="5" t="s">
        <v>19</v>
      </c>
      <c r="H10" t="s">
        <v>13</v>
      </c>
      <c r="K10" t="s">
        <v>7</v>
      </c>
      <c r="L10" t="s">
        <v>18</v>
      </c>
      <c r="M10" t="s">
        <v>17</v>
      </c>
      <c r="O10" t="s">
        <v>23</v>
      </c>
      <c r="P10" t="s">
        <v>20</v>
      </c>
      <c r="Q10" t="s">
        <v>21</v>
      </c>
      <c r="U10" t="s">
        <v>22</v>
      </c>
      <c r="V10" t="s">
        <v>28</v>
      </c>
    </row>
    <row r="11" spans="1:22" x14ac:dyDescent="0.25">
      <c r="A11" s="7">
        <f ca="1">1-(E11-C11)/(D11-C11)</f>
        <v>1</v>
      </c>
      <c r="B11" s="7"/>
      <c r="C11">
        <v>0.25</v>
      </c>
      <c r="D11">
        <v>0.5</v>
      </c>
      <c r="E11">
        <v>0.25</v>
      </c>
      <c r="F11" s="1">
        <v>0.02</v>
      </c>
      <c r="G11">
        <f ca="1">E11</f>
        <v>0.25</v>
      </c>
      <c r="H11">
        <f ca="1">EXP(-F11*E11)</f>
        <v>0.99501247919268232</v>
      </c>
      <c r="I11">
        <f ca="1">H11*G11*$F$2</f>
        <v>4.9875208073176906E-3</v>
      </c>
      <c r="K11">
        <f ca="1">F5</f>
        <v>0</v>
      </c>
      <c r="L11" s="1">
        <v>0.02</v>
      </c>
      <c r="M11">
        <f ca="1">EXP(-L11*K11)</f>
        <v>1</v>
      </c>
      <c r="O11">
        <v>1</v>
      </c>
      <c r="P11">
        <v>0.25</v>
      </c>
      <c r="Q11" s="1">
        <v>0.02</v>
      </c>
      <c r="U11">
        <f ca="1">1/(H2^2)*(F6*H18*L1*H2+(1-H18)*SUMPRODUCT(G11:G18,H11:H18,A11:A18))</f>
        <v>5.0879574082663241E-3</v>
      </c>
      <c r="V11">
        <f ca="1">1/(H2^2)*(F6*H18*L2*H2+(1-H18)*SUMPRODUCT(G11:G18,H11:H18,A11:A18))</f>
        <v>5.0879574082663241E-3</v>
      </c>
    </row>
    <row r="12" spans="1:22" x14ac:dyDescent="0.25">
      <c r="A12" s="7">
        <f ca="1">(E12-C12)/(D12-C12)</f>
        <v>0</v>
      </c>
      <c r="B12" s="7"/>
      <c r="C12">
        <v>0.5</v>
      </c>
      <c r="D12">
        <v>0.75</v>
      </c>
      <c r="E12">
        <v>0.5</v>
      </c>
      <c r="F12" s="1">
        <v>0.02</v>
      </c>
      <c r="G12">
        <f ca="1">E12-E11</f>
        <v>0.25</v>
      </c>
      <c r="H12">
        <f t="shared" ref="H12:H18" ca="1" si="0">EXP(-F12*E12)</f>
        <v>0.99004983374916811</v>
      </c>
      <c r="I12">
        <f t="shared" ref="I12:I18" ca="1" si="1">H12*G12*$F$2</f>
        <v>4.9626454435142634E-3</v>
      </c>
      <c r="K12">
        <f ca="1">F6</f>
        <v>2</v>
      </c>
      <c r="L12" s="1">
        <v>0.02</v>
      </c>
      <c r="M12">
        <f ca="1">EXP(-L12*K12)</f>
        <v>0.96078943915232318</v>
      </c>
      <c r="O12">
        <f ca="1">O11+1</f>
        <v>2</v>
      </c>
      <c r="P12">
        <v>0.5</v>
      </c>
      <c r="Q12" s="1">
        <v>0.02</v>
      </c>
    </row>
    <row r="13" spans="1:22" x14ac:dyDescent="0.25">
      <c r="A13" s="6">
        <v>0</v>
      </c>
      <c r="B13" s="6"/>
      <c r="C13">
        <v>0.75</v>
      </c>
      <c r="D13">
        <v>1</v>
      </c>
      <c r="E13">
        <v>0.75</v>
      </c>
      <c r="F13" s="1">
        <v>0.02</v>
      </c>
      <c r="G13">
        <f t="shared" ref="G13:G18" ca="1" si="2">E13-E12</f>
        <v>0.25</v>
      </c>
      <c r="H13">
        <f t="shared" ca="1" si="0"/>
        <v>0.98511193960306265</v>
      </c>
      <c r="I13">
        <f t="shared" ca="1" si="1"/>
        <v>4.937894146105396E-3</v>
      </c>
      <c r="O13">
        <f t="shared" ref="O13:O18" ca="1" si="3">O12+1</f>
        <v>3</v>
      </c>
      <c r="P13">
        <v>0.75</v>
      </c>
      <c r="Q13" s="1">
        <v>0.02</v>
      </c>
    </row>
    <row r="14" spans="1:22" x14ac:dyDescent="0.25">
      <c r="A14" s="6">
        <v>0</v>
      </c>
      <c r="B14" s="6"/>
      <c r="C14">
        <v>1</v>
      </c>
      <c r="D14">
        <v>1.25</v>
      </c>
      <c r="E14">
        <v>1</v>
      </c>
      <c r="F14" s="1">
        <v>0.02</v>
      </c>
      <c r="G14">
        <f t="shared" ca="1" si="2"/>
        <v>0.25</v>
      </c>
      <c r="H14">
        <f t="shared" ca="1" si="0"/>
        <v>0.98019867330675525</v>
      </c>
      <c r="I14">
        <f t="shared" ca="1" si="1"/>
        <v>4.9132662963073627E-3</v>
      </c>
      <c r="O14">
        <f t="shared" ca="1" si="3"/>
        <v>4</v>
      </c>
      <c r="P14">
        <v>1</v>
      </c>
      <c r="Q14" s="1">
        <v>0.02</v>
      </c>
    </row>
    <row r="15" spans="1:22" x14ac:dyDescent="0.25">
      <c r="A15" s="6">
        <v>0</v>
      </c>
      <c r="B15" s="6"/>
      <c r="C15">
        <v>1.25</v>
      </c>
      <c r="D15">
        <v>1.5</v>
      </c>
      <c r="E15">
        <v>1.25</v>
      </c>
      <c r="F15" s="1">
        <v>0.02</v>
      </c>
      <c r="G15">
        <f t="shared" ca="1" si="2"/>
        <v>0.25</v>
      </c>
      <c r="H15">
        <f t="shared" ca="1" si="0"/>
        <v>0.97530991202833262</v>
      </c>
      <c r="I15">
        <f t="shared" ca="1" si="1"/>
        <v>4.8887612784226367E-3</v>
      </c>
      <c r="O15">
        <f t="shared" ca="1" si="3"/>
        <v>5</v>
      </c>
      <c r="P15">
        <v>1.25</v>
      </c>
      <c r="Q15" s="1">
        <v>0.02</v>
      </c>
    </row>
    <row r="16" spans="1:22" x14ac:dyDescent="0.25">
      <c r="A16" s="6">
        <v>0</v>
      </c>
      <c r="B16" s="6"/>
      <c r="C16">
        <v>1.5</v>
      </c>
      <c r="D16">
        <v>1.75</v>
      </c>
      <c r="E16">
        <v>1.5</v>
      </c>
      <c r="F16" s="1">
        <v>0.02</v>
      </c>
      <c r="G16">
        <f t="shared" ca="1" si="2"/>
        <v>0.25</v>
      </c>
      <c r="H16">
        <f t="shared" ca="1" si="0"/>
        <v>0.97044553354850815</v>
      </c>
      <c r="I16">
        <f t="shared" ca="1" si="1"/>
        <v>4.8643784798244952E-3</v>
      </c>
      <c r="O16">
        <f t="shared" ca="1" si="3"/>
        <v>6</v>
      </c>
      <c r="P16">
        <v>1.5</v>
      </c>
      <c r="Q16" s="1">
        <v>0.02</v>
      </c>
    </row>
    <row r="17" spans="1:17" x14ac:dyDescent="0.25">
      <c r="A17" s="6">
        <v>0</v>
      </c>
      <c r="B17" s="6"/>
      <c r="C17">
        <v>1.75</v>
      </c>
      <c r="D17">
        <v>2</v>
      </c>
      <c r="E17">
        <v>1.75</v>
      </c>
      <c r="F17" s="1">
        <v>0.02</v>
      </c>
      <c r="G17">
        <f t="shared" ca="1" si="2"/>
        <v>0.25</v>
      </c>
      <c r="H17">
        <f t="shared" ca="1" si="0"/>
        <v>0.96560541625756646</v>
      </c>
      <c r="I17">
        <f t="shared" ca="1" si="1"/>
        <v>4.8401172909417018E-3</v>
      </c>
      <c r="O17">
        <f t="shared" ca="1" si="3"/>
        <v>7</v>
      </c>
      <c r="P17">
        <v>1.75</v>
      </c>
      <c r="Q17" s="1">
        <v>0.02</v>
      </c>
    </row>
    <row r="18" spans="1:17" x14ac:dyDescent="0.25">
      <c r="A18" s="6">
        <v>0</v>
      </c>
      <c r="B18" s="6"/>
      <c r="C18">
        <v>2</v>
      </c>
      <c r="E18">
        <v>2</v>
      </c>
      <c r="F18" s="1">
        <v>0.02</v>
      </c>
      <c r="G18">
        <f t="shared" ca="1" si="2"/>
        <v>0.25</v>
      </c>
      <c r="H18">
        <f t="shared" ca="1" si="0"/>
        <v>0.96078943915232318</v>
      </c>
      <c r="I18">
        <f t="shared" ca="1" si="1"/>
        <v>4.8159771052432724E-3</v>
      </c>
      <c r="O18">
        <f t="shared" ca="1" si="3"/>
        <v>8</v>
      </c>
      <c r="P18">
        <v>2</v>
      </c>
      <c r="Q18" s="1">
        <v>0.02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Jacobian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Mitul</dc:creator>
  <cp:lastModifiedBy>Mitul</cp:lastModifiedBy>
  <dcterms:created xsi:type="dcterms:W3CDTF">2018-01-07T21:40:51Z</dcterms:created>
  <dcterms:modified xsi:type="dcterms:W3CDTF">2018-03-04T16:47:43Z</dcterms:modified>
</cp:coreProperties>
</file>