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45" yWindow="1365" windowWidth="20670" windowHeight="11460" activeTab="5"/>
  </bookViews>
  <sheets>
    <sheet name="Data" sheetId="3" r:id="rId1"/>
    <sheet name="Linear" sheetId="7" r:id="rId2"/>
    <sheet name="Exponential" sheetId="1" r:id="rId3"/>
    <sheet name="Others" sheetId="2" r:id="rId4"/>
    <sheet name="Log Linear" sheetId="4" r:id="rId5"/>
    <sheet name="Quadratic Splines" sheetId="6" r:id="rId6"/>
    <sheet name="Forwards" sheetId="5" r:id="rId7"/>
  </sheets>
  <calcPr calcId="145621"/>
</workbook>
</file>

<file path=xl/calcChain.xml><?xml version="1.0" encoding="utf-8"?>
<calcChain xmlns="http://schemas.openxmlformats.org/spreadsheetml/2006/main">
  <c r="F120" i="6" l="1"/>
  <c r="E120" i="6"/>
  <c r="F119" i="6"/>
  <c r="E119" i="6"/>
  <c r="F118" i="6"/>
  <c r="E118" i="6"/>
  <c r="F117" i="6"/>
  <c r="E117" i="6"/>
  <c r="F116" i="6"/>
  <c r="E116" i="6"/>
  <c r="F115" i="6"/>
  <c r="E115" i="6"/>
  <c r="N131" i="6" l="1"/>
  <c r="N130" i="6"/>
  <c r="N129" i="6"/>
  <c r="I131" i="6"/>
  <c r="I130" i="6"/>
  <c r="I129" i="6"/>
  <c r="H130" i="6"/>
  <c r="H129" i="6"/>
  <c r="H134" i="6" s="1" a="1"/>
  <c r="H135" i="6" s="1"/>
  <c r="F131" i="6"/>
  <c r="H131" i="6" s="1"/>
  <c r="F130" i="6"/>
  <c r="F129" i="6"/>
  <c r="H136" i="6" l="1"/>
  <c r="J134" i="6"/>
  <c r="J135" i="6"/>
  <c r="I134" i="6"/>
  <c r="J136" i="6"/>
  <c r="I135" i="6"/>
  <c r="H134" i="6"/>
  <c r="I136" i="6"/>
  <c r="C12" i="5"/>
  <c r="I6" i="5"/>
  <c r="I7" i="5"/>
  <c r="C9" i="5"/>
  <c r="L134" i="6" l="1" a="1"/>
  <c r="L135" i="6" s="1"/>
  <c r="E8" i="4"/>
  <c r="E7" i="4"/>
  <c r="E6" i="4"/>
  <c r="L136" i="6" l="1"/>
  <c r="L134" i="6"/>
  <c r="O135" i="6" s="1"/>
  <c r="C8" i="4"/>
  <c r="H9" i="4" s="1"/>
  <c r="C7" i="4"/>
  <c r="G9" i="4" s="1"/>
  <c r="G12" i="4" s="1"/>
  <c r="H12" i="4" l="1"/>
  <c r="I9" i="4" s="1"/>
  <c r="J9" i="4" s="1"/>
  <c r="C4" i="3"/>
  <c r="C3" i="3"/>
  <c r="L9" i="1"/>
  <c r="J5" i="1"/>
  <c r="G5" i="1"/>
  <c r="G4" i="1"/>
  <c r="N6" i="1"/>
  <c r="N5" i="1"/>
</calcChain>
</file>

<file path=xl/comments1.xml><?xml version="1.0" encoding="utf-8"?>
<comments xmlns="http://schemas.openxmlformats.org/spreadsheetml/2006/main">
  <authors>
    <author>Patel Mitul</author>
  </authors>
  <commentList>
    <comment ref="N135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v(t), 5&lt;=t&lt;=12</t>
        </r>
      </text>
    </comment>
  </commentList>
</comments>
</file>

<file path=xl/comments2.xml><?xml version="1.0" encoding="utf-8"?>
<comments xmlns="http://schemas.openxmlformats.org/spreadsheetml/2006/main">
  <authors>
    <author>Patel Mitul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Forward DF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Forward rate positive==Discount function decreasing</t>
        </r>
      </text>
    </comment>
  </commentList>
</comments>
</file>

<file path=xl/sharedStrings.xml><?xml version="1.0" encoding="utf-8"?>
<sst xmlns="http://schemas.openxmlformats.org/spreadsheetml/2006/main" count="89" uniqueCount="68">
  <si>
    <t>t_i</t>
  </si>
  <si>
    <t>t_i+1</t>
  </si>
  <si>
    <t>t</t>
  </si>
  <si>
    <t>r_i</t>
  </si>
  <si>
    <t>r_i+1</t>
  </si>
  <si>
    <t>t_</t>
  </si>
  <si>
    <t>r_</t>
  </si>
  <si>
    <t>r_t</t>
  </si>
  <si>
    <t>http://www.riskworx.com/insights/rwinterp/rwinterp.pdf</t>
  </si>
  <si>
    <t>http://web.math.ku.dk/~rolf/HaganWest.pdf</t>
  </si>
  <si>
    <t>http://finmod.co.za/Interpolation%20Methods%20For%20Curve%20Construction.pdf</t>
  </si>
  <si>
    <t>1M</t>
  </si>
  <si>
    <t>3M</t>
  </si>
  <si>
    <t>Linear in log of rates</t>
  </si>
  <si>
    <t>ln r_t</t>
  </si>
  <si>
    <t>t1</t>
  </si>
  <si>
    <t>t2</t>
  </si>
  <si>
    <t>t3</t>
  </si>
  <si>
    <t>t_i-1</t>
  </si>
  <si>
    <t>i</t>
  </si>
  <si>
    <t>ln r_t_i</t>
  </si>
  <si>
    <t>w_i</t>
  </si>
  <si>
    <t>w_i-1</t>
  </si>
  <si>
    <t>Z(0,t1)</t>
  </si>
  <si>
    <t>Z(0,t2)</t>
  </si>
  <si>
    <t>Z(t1,t2)</t>
  </si>
  <si>
    <t>f(0; t1,t2)</t>
  </si>
  <si>
    <t>r1</t>
  </si>
  <si>
    <t>r2</t>
  </si>
  <si>
    <t>Decreasing</t>
  </si>
  <si>
    <t>Increasing</t>
  </si>
  <si>
    <t>Discount Function</t>
  </si>
  <si>
    <t>…</t>
  </si>
  <si>
    <t>tn</t>
  </si>
  <si>
    <t>x1</t>
  </si>
  <si>
    <t>x2</t>
  </si>
  <si>
    <t>x3</t>
  </si>
  <si>
    <t>xn</t>
  </si>
  <si>
    <t>Not using any information apart from two consecutive data poiints</t>
  </si>
  <si>
    <t>Discontinuities at the knot points (change in slope)</t>
  </si>
  <si>
    <t>n+1 data points</t>
  </si>
  <si>
    <t>n splines</t>
  </si>
  <si>
    <t>3n unknowns</t>
  </si>
  <si>
    <t>3n equations</t>
  </si>
  <si>
    <t>v(t)</t>
  </si>
  <si>
    <t>s</t>
  </si>
  <si>
    <t>m/s</t>
  </si>
  <si>
    <t>t^2</t>
  </si>
  <si>
    <t>(t1,v1)</t>
  </si>
  <si>
    <t>(t2,v2)</t>
  </si>
  <si>
    <t>(t3,v3)</t>
  </si>
  <si>
    <t>a</t>
  </si>
  <si>
    <t>b</t>
  </si>
  <si>
    <t>c</t>
  </si>
  <si>
    <t>Passing through each data point</t>
  </si>
  <si>
    <t>Examples</t>
  </si>
  <si>
    <t>http://mathforcollege.com/nm/mws/gen/04sle/mws_gen_sle_ppt_systemofequations.pdf</t>
  </si>
  <si>
    <t>http://nm.mathforcollege.com/mws/gen/05inp/mws_gen_inp_ppt_quadraticspline.ppt</t>
  </si>
  <si>
    <t>Example Data points</t>
  </si>
  <si>
    <t>Setting up the equations</t>
  </si>
  <si>
    <t>Solving the simultaneous equations….</t>
  </si>
  <si>
    <t>X</t>
  </si>
  <si>
    <t>Y</t>
  </si>
  <si>
    <t>X^2</t>
  </si>
  <si>
    <t>3 data points =&gt; 2 splines =&gt; 6 equations required (3 variables for each spline)</t>
  </si>
  <si>
    <t>t^0</t>
  </si>
  <si>
    <t>t^1</t>
  </si>
  <si>
    <t>Splines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</si>
</sst>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4" fillId="0" borderId="0" xfId="0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'Quadratic Splines'!$C$129:$C$131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12</c:v>
                </c:pt>
              </c:numCache>
            </c:numRef>
          </c:cat>
          <c:val>
            <c:numRef>
              <c:f>'Quadratic Splines'!$D$129:$D$131</c:f>
              <c:numCache>
                <c:formatCode>General</c:formatCode>
                <c:ptCount val="3"/>
                <c:pt idx="0">
                  <c:v>106</c:v>
                </c:pt>
                <c:pt idx="1">
                  <c:v>177</c:v>
                </c:pt>
                <c:pt idx="2">
                  <c:v>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29856"/>
        <c:axId val="549535744"/>
      </c:lineChart>
      <c:catAx>
        <c:axId val="54952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9535744"/>
        <c:crosses val="autoZero"/>
        <c:auto val="1"/>
        <c:lblAlgn val="ctr"/>
        <c:lblOffset val="100"/>
        <c:noMultiLvlLbl val="0"/>
      </c:catAx>
      <c:valAx>
        <c:axId val="5495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5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Forwards!$C$6:$C$7</c:f>
              <c:numCache>
                <c:formatCode>General</c:formatCode>
                <c:ptCount val="2"/>
                <c:pt idx="0">
                  <c:v>0.998</c:v>
                </c:pt>
                <c:pt idx="1">
                  <c:v>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45120"/>
        <c:axId val="538714112"/>
      </c:lineChart>
      <c:catAx>
        <c:axId val="5358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38714112"/>
        <c:crosses val="autoZero"/>
        <c:auto val="1"/>
        <c:lblAlgn val="ctr"/>
        <c:lblOffset val="100"/>
        <c:noMultiLvlLbl val="0"/>
      </c:catAx>
      <c:valAx>
        <c:axId val="5387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84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Forwards!$I$6:$I$7</c:f>
              <c:numCache>
                <c:formatCode>General</c:formatCode>
                <c:ptCount val="2"/>
                <c:pt idx="0">
                  <c:v>8.008010682692317E-3</c:v>
                </c:pt>
                <c:pt idx="1">
                  <c:v>1.3340004447780459E-3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54432"/>
        <c:axId val="538760320"/>
      </c:lineChart>
      <c:catAx>
        <c:axId val="5387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38760320"/>
        <c:crosses val="autoZero"/>
        <c:auto val="1"/>
        <c:lblAlgn val="ctr"/>
        <c:lblOffset val="100"/>
        <c:noMultiLvlLbl val="0"/>
      </c:catAx>
      <c:valAx>
        <c:axId val="5387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7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199467</xdr:colOff>
      <xdr:row>13</xdr:row>
      <xdr:rowOff>9429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14500"/>
          <a:ext cx="4466667" cy="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15</xdr:col>
      <xdr:colOff>408458</xdr:colOff>
      <xdr:row>26</xdr:row>
      <xdr:rowOff>190000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942858" cy="4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14</xdr:col>
      <xdr:colOff>27581</xdr:colOff>
      <xdr:row>58</xdr:row>
      <xdr:rowOff>66072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524500"/>
          <a:ext cx="7952381" cy="48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14</xdr:col>
      <xdr:colOff>532343</xdr:colOff>
      <xdr:row>81</xdr:row>
      <xdr:rowOff>37596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668000"/>
          <a:ext cx="8457143" cy="40380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15</xdr:col>
      <xdr:colOff>170363</xdr:colOff>
      <xdr:row>107</xdr:row>
      <xdr:rowOff>85143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049500"/>
          <a:ext cx="8704763" cy="4657143"/>
        </a:xfrm>
        <a:prstGeom prst="rect">
          <a:avLst/>
        </a:prstGeom>
      </xdr:spPr>
    </xdr:pic>
    <xdr:clientData/>
  </xdr:twoCellAnchor>
  <xdr:twoCellAnchor>
    <xdr:from>
      <xdr:col>5</xdr:col>
      <xdr:colOff>514350</xdr:colOff>
      <xdr:row>141</xdr:row>
      <xdr:rowOff>157162</xdr:rowOff>
    </xdr:from>
    <xdr:to>
      <xdr:col>13</xdr:col>
      <xdr:colOff>209550</xdr:colOff>
      <xdr:row>156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3</xdr:row>
      <xdr:rowOff>52387</xdr:rowOff>
    </xdr:from>
    <xdr:to>
      <xdr:col>16</xdr:col>
      <xdr:colOff>438150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14</xdr:row>
      <xdr:rowOff>42862</xdr:rowOff>
    </xdr:from>
    <xdr:to>
      <xdr:col>16</xdr:col>
      <xdr:colOff>95250</xdr:colOff>
      <xdr:row>28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iskworx.com/insights/rwinterp/rwinterp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inmod.co.za/Interpolation%20Methods%20For%20Curve%20Construction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eb.math.ku.dk/~rolf/HaganWest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nm.mathforcollege.com/mws/gen/05inp/mws_gen_inp_ppt_quadraticspline.ppt" TargetMode="External"/><Relationship Id="rId1" Type="http://schemas.openxmlformats.org/officeDocument/2006/relationships/hyperlink" Target="http://mathforcollege.com/nm/mws/gen/04sle/mws_gen_sle_ppt_systemofequations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"/>
  <sheetViews>
    <sheetView workbookViewId="0">
      <selection activeCell="C15" sqref="C15"/>
    </sheetView>
  </sheetViews>
  <sheetFormatPr defaultRowHeight="15" x14ac:dyDescent="0.25"/>
  <sheetData>
    <row r="1" spans="1:10" x14ac:dyDescent="0.25">
      <c r="C1" t="s">
        <v>5</v>
      </c>
      <c r="D1" t="s">
        <v>6</v>
      </c>
    </row>
    <row r="2" spans="1:10" x14ac:dyDescent="0.25">
      <c r="A2" t="s">
        <v>15</v>
      </c>
      <c r="B2">
        <v>0</v>
      </c>
      <c r="C2">
        <v>0</v>
      </c>
      <c r="D2" s="1">
        <v>6.7000000000000004E-2</v>
      </c>
      <c r="I2" t="s">
        <v>15</v>
      </c>
      <c r="J2" t="s">
        <v>34</v>
      </c>
    </row>
    <row r="3" spans="1:10" x14ac:dyDescent="0.25">
      <c r="A3" t="s">
        <v>16</v>
      </c>
      <c r="B3" t="s">
        <v>11</v>
      </c>
      <c r="C3">
        <f>1/12</f>
        <v>8.3333333333333329E-2</v>
      </c>
      <c r="D3" s="1">
        <v>6.8659999999999999E-2</v>
      </c>
      <c r="I3" t="s">
        <v>16</v>
      </c>
      <c r="J3" t="s">
        <v>35</v>
      </c>
    </row>
    <row r="4" spans="1:10" x14ac:dyDescent="0.25">
      <c r="A4" t="s">
        <v>17</v>
      </c>
      <c r="B4" t="s">
        <v>12</v>
      </c>
      <c r="C4">
        <f>3/12</f>
        <v>0.25</v>
      </c>
      <c r="D4" s="1">
        <v>7.0150000000000004E-2</v>
      </c>
      <c r="I4" t="s">
        <v>17</v>
      </c>
      <c r="J4" t="s">
        <v>36</v>
      </c>
    </row>
    <row r="5" spans="1:10" x14ac:dyDescent="0.25">
      <c r="I5" t="s">
        <v>32</v>
      </c>
      <c r="J5" t="s">
        <v>32</v>
      </c>
    </row>
    <row r="6" spans="1:10" x14ac:dyDescent="0.25">
      <c r="I6" t="s">
        <v>33</v>
      </c>
      <c r="J6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O9"/>
  <sheetViews>
    <sheetView workbookViewId="0">
      <selection activeCell="E16" sqref="E16"/>
    </sheetView>
  </sheetViews>
  <sheetFormatPr defaultRowHeight="15" x14ac:dyDescent="0.25"/>
  <sheetData>
    <row r="1" spans="3:15" x14ac:dyDescent="0.25">
      <c r="C1" s="2" t="s">
        <v>8</v>
      </c>
    </row>
    <row r="3" spans="3:15" x14ac:dyDescent="0.25">
      <c r="N3" t="s">
        <v>5</v>
      </c>
      <c r="O3" t="s">
        <v>6</v>
      </c>
    </row>
    <row r="4" spans="3:15" x14ac:dyDescent="0.25">
      <c r="F4" t="s">
        <v>0</v>
      </c>
      <c r="G4">
        <f>N5</f>
        <v>8.3333333333333329E-2</v>
      </c>
      <c r="I4" t="s">
        <v>3</v>
      </c>
      <c r="J4" s="1">
        <v>6.8110000000000004E-2</v>
      </c>
      <c r="N4">
        <v>0</v>
      </c>
      <c r="O4" s="1">
        <v>6.7000000000000004E-2</v>
      </c>
    </row>
    <row r="5" spans="3:15" x14ac:dyDescent="0.25">
      <c r="F5" t="s">
        <v>1</v>
      </c>
      <c r="G5">
        <f>N6</f>
        <v>0.25</v>
      </c>
      <c r="I5" t="s">
        <v>4</v>
      </c>
      <c r="J5" s="1">
        <f>O6</f>
        <v>7.0150000000000004E-2</v>
      </c>
      <c r="N5">
        <f>1/12</f>
        <v>8.3333333333333329E-2</v>
      </c>
      <c r="O5" s="1">
        <v>6.8659999999999999E-2</v>
      </c>
    </row>
    <row r="6" spans="3:15" x14ac:dyDescent="0.25">
      <c r="N6">
        <f>3/12</f>
        <v>0.25</v>
      </c>
      <c r="O6" s="1">
        <v>7.0150000000000004E-2</v>
      </c>
    </row>
    <row r="9" spans="3:15" x14ac:dyDescent="0.25">
      <c r="H9" t="s">
        <v>2</v>
      </c>
      <c r="I9">
        <v>0.1</v>
      </c>
      <c r="K9" t="s">
        <v>7</v>
      </c>
      <c r="L9" s="1">
        <f>LN(EXP(J4)*(G5-I9)/(G5-G4)+EXP(J5)*(1-(G5-I9)/(G5-G4)))</f>
        <v>6.8314187373905724E-2</v>
      </c>
    </row>
  </sheetData>
  <hyperlinks>
    <hyperlink ref="C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7"/>
  <sheetViews>
    <sheetView workbookViewId="0">
      <selection activeCell="B11" sqref="B11"/>
    </sheetView>
  </sheetViews>
  <sheetFormatPr defaultRowHeight="15" x14ac:dyDescent="0.25"/>
  <sheetData>
    <row r="7" spans="2:2" x14ac:dyDescent="0.25">
      <c r="B7" s="2" t="s">
        <v>10</v>
      </c>
    </row>
  </sheetData>
  <hyperlinks>
    <hyperlink ref="B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12"/>
  <sheetViews>
    <sheetView workbookViewId="0">
      <selection activeCell="D13" sqref="D13"/>
    </sheetView>
  </sheetViews>
  <sheetFormatPr defaultRowHeight="15" x14ac:dyDescent="0.25"/>
  <sheetData>
    <row r="2" spans="1:10" x14ac:dyDescent="0.25">
      <c r="C2" s="2" t="s">
        <v>9</v>
      </c>
      <c r="I2" t="s">
        <v>13</v>
      </c>
    </row>
    <row r="5" spans="1:10" x14ac:dyDescent="0.25">
      <c r="A5" t="s">
        <v>19</v>
      </c>
      <c r="C5" t="s">
        <v>5</v>
      </c>
      <c r="D5" t="s">
        <v>6</v>
      </c>
      <c r="E5" t="s">
        <v>20</v>
      </c>
      <c r="G5" t="s">
        <v>2</v>
      </c>
    </row>
    <row r="6" spans="1:10" x14ac:dyDescent="0.25">
      <c r="A6">
        <v>1</v>
      </c>
      <c r="B6" s="3">
        <v>0</v>
      </c>
      <c r="C6">
        <v>0</v>
      </c>
      <c r="D6" s="1">
        <v>6.7000000000000004E-2</v>
      </c>
      <c r="E6">
        <f>LN(D6)</f>
        <v>-2.7030626595911711</v>
      </c>
      <c r="G6">
        <v>0.1</v>
      </c>
    </row>
    <row r="7" spans="1:10" x14ac:dyDescent="0.25">
      <c r="A7">
        <v>2</v>
      </c>
      <c r="B7" s="3" t="s">
        <v>11</v>
      </c>
      <c r="C7">
        <f>1/12</f>
        <v>8.3333333333333329E-2</v>
      </c>
      <c r="D7" s="1">
        <v>6.8659999999999999E-2</v>
      </c>
      <c r="E7">
        <f>LN(D7)</f>
        <v>-2.678588490952591</v>
      </c>
    </row>
    <row r="8" spans="1:10" x14ac:dyDescent="0.25">
      <c r="A8">
        <v>3</v>
      </c>
      <c r="B8" s="3" t="s">
        <v>12</v>
      </c>
      <c r="C8">
        <f>3/12</f>
        <v>0.25</v>
      </c>
      <c r="D8" s="1">
        <v>7.0150000000000004E-2</v>
      </c>
      <c r="E8">
        <f>LN(D8)</f>
        <v>-2.6571194724336671</v>
      </c>
      <c r="G8" t="s">
        <v>18</v>
      </c>
      <c r="H8" t="s">
        <v>0</v>
      </c>
      <c r="I8" t="s">
        <v>14</v>
      </c>
      <c r="J8" t="s">
        <v>7</v>
      </c>
    </row>
    <row r="9" spans="1:10" x14ac:dyDescent="0.25">
      <c r="G9">
        <f>C7</f>
        <v>8.3333333333333329E-2</v>
      </c>
      <c r="H9">
        <f>C8</f>
        <v>0.25</v>
      </c>
      <c r="I9">
        <f>G12*E7+H12*E8</f>
        <v>-2.6592663742855596</v>
      </c>
      <c r="J9" s="1">
        <f>EXP(I9)</f>
        <v>6.9999556386710959E-2</v>
      </c>
    </row>
    <row r="11" spans="1:10" x14ac:dyDescent="0.25">
      <c r="G11" t="s">
        <v>21</v>
      </c>
      <c r="H11" t="s">
        <v>22</v>
      </c>
    </row>
    <row r="12" spans="1:10" x14ac:dyDescent="0.25">
      <c r="G12">
        <f>(G6-G9)/(H9-G9)</f>
        <v>0.10000000000000005</v>
      </c>
      <c r="H12">
        <f>(H9-G6)/(H9-G9)</f>
        <v>0.89999999999999991</v>
      </c>
    </row>
  </sheetData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3:O148"/>
  <sheetViews>
    <sheetView tabSelected="1" topLeftCell="A97" workbookViewId="0">
      <selection activeCell="M114" sqref="M114"/>
    </sheetView>
  </sheetViews>
  <sheetFormatPr defaultRowHeight="15" x14ac:dyDescent="0.25"/>
  <sheetData>
    <row r="3" spans="2:2" x14ac:dyDescent="0.25">
      <c r="B3" s="2" t="s">
        <v>57</v>
      </c>
    </row>
    <row r="29" spans="2:2" x14ac:dyDescent="0.25">
      <c r="B29" t="s">
        <v>40</v>
      </c>
    </row>
    <row r="30" spans="2:2" x14ac:dyDescent="0.25">
      <c r="B30" t="s">
        <v>41</v>
      </c>
    </row>
    <row r="31" spans="2:2" x14ac:dyDescent="0.25">
      <c r="B31" t="s">
        <v>42</v>
      </c>
    </row>
    <row r="32" spans="2:2" x14ac:dyDescent="0.25">
      <c r="B32" t="s">
        <v>43</v>
      </c>
    </row>
    <row r="110" spans="2:4" x14ac:dyDescent="0.25">
      <c r="B110" t="s">
        <v>55</v>
      </c>
      <c r="D110" s="2" t="s">
        <v>56</v>
      </c>
    </row>
    <row r="113" spans="2:11" x14ac:dyDescent="0.25">
      <c r="B113" t="s">
        <v>2</v>
      </c>
      <c r="C113" t="s">
        <v>44</v>
      </c>
      <c r="E113" t="s">
        <v>47</v>
      </c>
      <c r="F113" t="s">
        <v>66</v>
      </c>
      <c r="G113" t="s">
        <v>65</v>
      </c>
      <c r="J113" t="s">
        <v>67</v>
      </c>
    </row>
    <row r="114" spans="2:11" x14ac:dyDescent="0.25">
      <c r="B114" t="s">
        <v>45</v>
      </c>
      <c r="C114" t="s">
        <v>46</v>
      </c>
      <c r="J114">
        <v>1</v>
      </c>
    </row>
    <row r="115" spans="2:11" x14ac:dyDescent="0.25">
      <c r="B115">
        <v>0</v>
      </c>
      <c r="C115">
        <v>0</v>
      </c>
      <c r="E115">
        <f>B115^2</f>
        <v>0</v>
      </c>
      <c r="F115">
        <f>B115</f>
        <v>0</v>
      </c>
      <c r="G115">
        <v>1</v>
      </c>
    </row>
    <row r="116" spans="2:11" x14ac:dyDescent="0.25">
      <c r="B116">
        <v>10</v>
      </c>
      <c r="C116">
        <v>227.04</v>
      </c>
      <c r="E116">
        <f t="shared" ref="E116:E120" si="0">B116^2</f>
        <v>100</v>
      </c>
      <c r="F116">
        <f t="shared" ref="F116:F120" si="1">B116</f>
        <v>10</v>
      </c>
      <c r="G116">
        <v>1</v>
      </c>
    </row>
    <row r="117" spans="2:11" x14ac:dyDescent="0.25">
      <c r="B117">
        <v>15</v>
      </c>
      <c r="C117">
        <v>362.78</v>
      </c>
      <c r="E117">
        <f t="shared" si="0"/>
        <v>225</v>
      </c>
      <c r="F117">
        <f t="shared" si="1"/>
        <v>15</v>
      </c>
      <c r="G117">
        <v>1</v>
      </c>
    </row>
    <row r="118" spans="2:11" x14ac:dyDescent="0.25">
      <c r="B118">
        <v>20</v>
      </c>
      <c r="C118">
        <v>517.35</v>
      </c>
      <c r="E118">
        <f t="shared" si="0"/>
        <v>400</v>
      </c>
      <c r="F118">
        <f t="shared" si="1"/>
        <v>20</v>
      </c>
      <c r="G118">
        <v>1</v>
      </c>
    </row>
    <row r="119" spans="2:11" x14ac:dyDescent="0.25">
      <c r="B119">
        <v>22.5</v>
      </c>
      <c r="C119">
        <v>602.97</v>
      </c>
      <c r="E119">
        <f t="shared" si="0"/>
        <v>506.25</v>
      </c>
      <c r="F119">
        <f t="shared" si="1"/>
        <v>22.5</v>
      </c>
      <c r="G119">
        <v>1</v>
      </c>
    </row>
    <row r="120" spans="2:11" x14ac:dyDescent="0.25">
      <c r="B120">
        <v>30</v>
      </c>
      <c r="C120">
        <v>901.67</v>
      </c>
      <c r="E120">
        <f t="shared" si="0"/>
        <v>900</v>
      </c>
      <c r="F120">
        <f t="shared" si="1"/>
        <v>30</v>
      </c>
      <c r="G120">
        <v>1</v>
      </c>
    </row>
    <row r="126" spans="2:11" x14ac:dyDescent="0.25">
      <c r="B126" t="s">
        <v>58</v>
      </c>
      <c r="F126" t="s">
        <v>59</v>
      </c>
      <c r="K126" t="s">
        <v>64</v>
      </c>
    </row>
    <row r="128" spans="2:11" x14ac:dyDescent="0.25">
      <c r="C128" t="s">
        <v>2</v>
      </c>
      <c r="D128" t="s">
        <v>44</v>
      </c>
      <c r="F128" t="s">
        <v>47</v>
      </c>
      <c r="H128" t="s">
        <v>54</v>
      </c>
    </row>
    <row r="129" spans="2:15" x14ac:dyDescent="0.25">
      <c r="B129" t="s">
        <v>48</v>
      </c>
      <c r="C129">
        <v>5</v>
      </c>
      <c r="D129">
        <v>106</v>
      </c>
      <c r="F129">
        <f>C129^2</f>
        <v>25</v>
      </c>
      <c r="H129">
        <f>F129</f>
        <v>25</v>
      </c>
      <c r="I129">
        <f>C129</f>
        <v>5</v>
      </c>
      <c r="J129">
        <v>1</v>
      </c>
      <c r="L129" t="s">
        <v>51</v>
      </c>
      <c r="N129">
        <f>D129</f>
        <v>106</v>
      </c>
    </row>
    <row r="130" spans="2:15" x14ac:dyDescent="0.25">
      <c r="B130" t="s">
        <v>49</v>
      </c>
      <c r="C130">
        <v>8</v>
      </c>
      <c r="D130">
        <v>177</v>
      </c>
      <c r="F130">
        <f>C130^2</f>
        <v>64</v>
      </c>
      <c r="H130">
        <f>F130</f>
        <v>64</v>
      </c>
      <c r="I130">
        <f>C130</f>
        <v>8</v>
      </c>
      <c r="J130">
        <v>1</v>
      </c>
      <c r="L130" t="s">
        <v>52</v>
      </c>
      <c r="N130">
        <f>D130</f>
        <v>177</v>
      </c>
    </row>
    <row r="131" spans="2:15" x14ac:dyDescent="0.25">
      <c r="B131" t="s">
        <v>50</v>
      </c>
      <c r="C131">
        <v>12</v>
      </c>
      <c r="D131">
        <v>279</v>
      </c>
      <c r="F131">
        <f>C131^2</f>
        <v>144</v>
      </c>
      <c r="H131">
        <f>F131</f>
        <v>144</v>
      </c>
      <c r="I131">
        <f>C131</f>
        <v>12</v>
      </c>
      <c r="J131">
        <v>1</v>
      </c>
      <c r="L131" t="s">
        <v>53</v>
      </c>
      <c r="N131">
        <f>D131</f>
        <v>279</v>
      </c>
    </row>
    <row r="133" spans="2:15" x14ac:dyDescent="0.25">
      <c r="H133" t="s">
        <v>60</v>
      </c>
    </row>
    <row r="134" spans="2:15" x14ac:dyDescent="0.25">
      <c r="H134">
        <f t="array" ref="H134:J136">MINVERSE(H129:J131)</f>
        <v>4.7619047619047616E-2</v>
      </c>
      <c r="I134">
        <v>-8.3333333333333329E-2</v>
      </c>
      <c r="J134">
        <v>3.5714285714285719E-2</v>
      </c>
      <c r="L134" s="5">
        <f t="array" ref="L134:L136">MMULT(H134:J136,N129:N131)</f>
        <v>0.26190476190476275</v>
      </c>
      <c r="N134" t="s">
        <v>2</v>
      </c>
      <c r="O134">
        <v>6</v>
      </c>
    </row>
    <row r="135" spans="2:15" x14ac:dyDescent="0.25">
      <c r="H135">
        <v>-0.95238095238095244</v>
      </c>
      <c r="I135">
        <v>1.4166666666666665</v>
      </c>
      <c r="J135">
        <v>-0.46428571428571436</v>
      </c>
      <c r="L135" s="5">
        <v>20.261904761904702</v>
      </c>
      <c r="N135" t="s">
        <v>44</v>
      </c>
      <c r="O135">
        <f>L134*O134^2+L135*O134+L136</f>
        <v>129.14285714285683</v>
      </c>
    </row>
    <row r="136" spans="2:15" x14ac:dyDescent="0.25">
      <c r="H136">
        <v>4.5714285714285721</v>
      </c>
      <c r="I136">
        <v>-5.0000000000000009</v>
      </c>
      <c r="J136">
        <v>1.4285714285714288</v>
      </c>
      <c r="L136" s="5">
        <v>-1.8571428571428328</v>
      </c>
    </row>
    <row r="139" spans="2:15" x14ac:dyDescent="0.25">
      <c r="C139" t="s">
        <v>61</v>
      </c>
      <c r="D139" t="s">
        <v>62</v>
      </c>
      <c r="F139" t="s">
        <v>63</v>
      </c>
    </row>
    <row r="140" spans="2:15" x14ac:dyDescent="0.25">
      <c r="C140">
        <v>-0.02</v>
      </c>
      <c r="D140">
        <v>-773134.0739505589</v>
      </c>
    </row>
    <row r="141" spans="2:15" x14ac:dyDescent="0.25">
      <c r="C141">
        <v>-0.01</v>
      </c>
      <c r="D141">
        <v>-692980.14857079298</v>
      </c>
    </row>
    <row r="142" spans="2:15" x14ac:dyDescent="0.25">
      <c r="C142">
        <v>-5.0000000000000001E-3</v>
      </c>
      <c r="D142">
        <v>-656142.998385799</v>
      </c>
    </row>
    <row r="143" spans="2:15" x14ac:dyDescent="0.25">
      <c r="C143">
        <v>-1E-3</v>
      </c>
      <c r="D143">
        <v>-628027.13886299799</v>
      </c>
    </row>
    <row r="144" spans="2:15" x14ac:dyDescent="0.25">
      <c r="C144">
        <v>0</v>
      </c>
      <c r="D144">
        <v>-554547.58654196304</v>
      </c>
    </row>
    <row r="145" spans="3:4" x14ac:dyDescent="0.25">
      <c r="C145">
        <v>1E-3</v>
      </c>
      <c r="D145">
        <v>-74385.126398481108</v>
      </c>
    </row>
    <row r="146" spans="3:4" x14ac:dyDescent="0.25">
      <c r="C146">
        <v>5.0000000000000001E-3</v>
      </c>
      <c r="D146">
        <v>0</v>
      </c>
    </row>
    <row r="147" spans="3:4" x14ac:dyDescent="0.25">
      <c r="C147">
        <v>0.01</v>
      </c>
      <c r="D147">
        <v>0</v>
      </c>
    </row>
    <row r="148" spans="3:4" x14ac:dyDescent="0.25">
      <c r="C148">
        <v>0.02</v>
      </c>
      <c r="D148">
        <v>0</v>
      </c>
    </row>
  </sheetData>
  <hyperlinks>
    <hyperlink ref="D110" r:id="rId1"/>
    <hyperlink ref="B3" r:id="rId2"/>
  </hyperlinks>
  <pageMargins left="0.7" right="0.7" top="0.75" bottom="0.75" header="0.3" footer="0.3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I12"/>
  <sheetViews>
    <sheetView workbookViewId="0">
      <selection activeCell="C3" sqref="C3"/>
    </sheetView>
  </sheetViews>
  <sheetFormatPr defaultRowHeight="15" x14ac:dyDescent="0.25"/>
  <sheetData>
    <row r="1" spans="2:9" x14ac:dyDescent="0.25">
      <c r="D1" s="4" t="s">
        <v>31</v>
      </c>
    </row>
    <row r="2" spans="2:9" x14ac:dyDescent="0.25">
      <c r="D2" t="s">
        <v>29</v>
      </c>
      <c r="E2" t="s">
        <v>30</v>
      </c>
    </row>
    <row r="3" spans="2:9" x14ac:dyDescent="0.25">
      <c r="D3">
        <v>0.999</v>
      </c>
      <c r="E3">
        <v>0.998</v>
      </c>
    </row>
    <row r="4" spans="2:9" x14ac:dyDescent="0.25">
      <c r="D4">
        <v>0.998</v>
      </c>
      <c r="E4">
        <v>0.999</v>
      </c>
    </row>
    <row r="6" spans="2:9" x14ac:dyDescent="0.25">
      <c r="B6" t="s">
        <v>23</v>
      </c>
      <c r="C6">
        <v>0.998</v>
      </c>
      <c r="E6" t="s">
        <v>15</v>
      </c>
      <c r="F6">
        <v>0.25</v>
      </c>
      <c r="H6" t="s">
        <v>27</v>
      </c>
      <c r="I6">
        <f>-LN(C6)/F6</f>
        <v>8.008010682692317E-3</v>
      </c>
    </row>
    <row r="7" spans="2:9" x14ac:dyDescent="0.25">
      <c r="B7" t="s">
        <v>24</v>
      </c>
      <c r="C7">
        <v>0.999</v>
      </c>
      <c r="E7" t="s">
        <v>16</v>
      </c>
      <c r="F7">
        <v>0.75</v>
      </c>
      <c r="H7" t="s">
        <v>28</v>
      </c>
      <c r="I7">
        <f>-LN(C7)/F7</f>
        <v>1.3340004447780459E-3</v>
      </c>
    </row>
    <row r="9" spans="2:9" x14ac:dyDescent="0.25">
      <c r="B9" t="s">
        <v>25</v>
      </c>
      <c r="C9">
        <f>C7/C6</f>
        <v>1.0010020040080161</v>
      </c>
    </row>
    <row r="12" spans="2:9" x14ac:dyDescent="0.25">
      <c r="B12" t="s">
        <v>26</v>
      </c>
      <c r="C12">
        <f>-(LN(C7)-LN(C6))/(F7-F6)</f>
        <v>-2.0030046741790898E-3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Linear</vt:lpstr>
      <vt:lpstr>Exponential</vt:lpstr>
      <vt:lpstr>Others</vt:lpstr>
      <vt:lpstr>Log Linear</vt:lpstr>
      <vt:lpstr>Quadratic Splines</vt:lpstr>
      <vt:lpstr>Forwards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2018-10-03T11:47:15Z</dcterms:created>
  <dcterms:modified xsi:type="dcterms:W3CDTF">2019-06-21T08:37:04Z</dcterms:modified>
</cp:coreProperties>
</file>