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6ED82933-D897-47D9-ACB4-1634DB3B38E6}" xr6:coauthVersionLast="44" xr6:coauthVersionMax="44" xr10:uidLastSave="{00000000-0000-0000-0000-000000000000}"/>
  <bookViews>
    <workbookView xWindow="-96" yWindow="-96" windowWidth="23232" windowHeight="12552" firstSheet="5" activeTab="7" xr2:uid="{2FCD6EFA-A2DB-4D92-B665-54BD2494A43F}"/>
  </bookViews>
  <sheets>
    <sheet name="3.1" sheetId="2" r:id="rId1"/>
    <sheet name="4.4" sheetId="1" r:id="rId2"/>
    <sheet name="5.1" sheetId="3" r:id="rId3"/>
    <sheet name="DiscreateProbStarter" sheetId="4" r:id="rId4"/>
    <sheet name="ContinuousProbStarter" sheetId="6" r:id="rId5"/>
    <sheet name="ContinuousProbStarter (2)" sheetId="7" r:id="rId6"/>
    <sheet name="RandomConfidence" sheetId="8" r:id="rId7"/>
    <sheet name="ProportionQ5" sheetId="9" r:id="rId8"/>
  </sheets>
  <definedNames>
    <definedName name="averageRaber">DiscreateProbStarter!$B$3</definedName>
    <definedName name="averageRate">DiscreateProbStarter!$B$3</definedName>
    <definedName name="gstp">DiscreateProbStarter!$J$2</definedName>
    <definedName name="gt">DiscreateProbStarter!$J$3</definedName>
    <definedName name="mean" localSheetId="5">'ContinuousProbStarter (2)'!$A$3</definedName>
    <definedName name="mean">ContinuousProbStarter!$A$3</definedName>
    <definedName name="n">ProportionQ5!$B$6</definedName>
    <definedName name="std" localSheetId="5">'ContinuousProbStarter (2)'!$A$4</definedName>
    <definedName name="std">ContinuousProbStarter!$A$4</definedName>
    <definedName name="stp">DiscreateProbStarter!$F$2</definedName>
    <definedName name="trials">DiscreateProbStarter!$F$3</definedName>
    <definedName name="units">DiscreateProbStarter!$C$4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F3" i="9"/>
  <c r="E3" i="9"/>
  <c r="C3" i="9"/>
  <c r="D3" i="9" s="1"/>
  <c r="C10" i="8" l="1"/>
  <c r="D10" i="8" s="1"/>
  <c r="C12" i="8" l="1"/>
  <c r="C11" i="8"/>
  <c r="B9" i="7"/>
  <c r="F8" i="7"/>
  <c r="B8" i="7"/>
  <c r="C8" i="7" s="1"/>
  <c r="F8" i="6"/>
  <c r="B8" i="6"/>
  <c r="C8" i="6" s="1"/>
  <c r="B14" i="7" l="1"/>
  <c r="G6" i="4"/>
  <c r="G7" i="4"/>
  <c r="G8" i="4"/>
  <c r="G9" i="4"/>
  <c r="G10" i="4"/>
  <c r="G5" i="4"/>
  <c r="F5" i="4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J6" i="4" l="1"/>
  <c r="J7" i="4"/>
  <c r="J8" i="4"/>
  <c r="J9" i="4"/>
  <c r="J10" i="4"/>
  <c r="J5" i="4"/>
  <c r="K5" i="4" s="1"/>
  <c r="F6" i="4"/>
  <c r="F7" i="4"/>
  <c r="F8" i="4"/>
  <c r="F9" i="4"/>
  <c r="F10" i="4"/>
  <c r="B6" i="4"/>
  <c r="C6" i="4" s="1"/>
  <c r="B7" i="4"/>
  <c r="C7" i="4" s="1"/>
  <c r="B8" i="4"/>
  <c r="C8" i="4" s="1"/>
  <c r="B9" i="4"/>
  <c r="C9" i="4" s="1"/>
  <c r="B10" i="4"/>
  <c r="C10" i="4" s="1"/>
  <c r="B5" i="4"/>
  <c r="C5" i="4" s="1"/>
  <c r="A5" i="4"/>
  <c r="K6" i="4" l="1"/>
  <c r="K7" i="4" s="1"/>
  <c r="K8" i="4" s="1"/>
  <c r="K9" i="4" s="1"/>
  <c r="K10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<sst xmlns="http://schemas.openxmlformats.org/spreadsheetml/2006/main" count="87" uniqueCount="65">
  <si>
    <t>Point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</si>
  <si>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</si>
  <si>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</si>
  <si>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</si>
  <si>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</si>
  <si>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</si>
  <si>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</si>
  <si>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</si>
  <si>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</si>
  <si>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</si>
  <si>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W</t>
  </si>
  <si>
    <t>Precip</t>
  </si>
  <si>
    <t>Precip_cm</t>
  </si>
  <si>
    <t>Country</t>
  </si>
  <si>
    <t>Mexico</t>
  </si>
  <si>
    <t>China</t>
  </si>
  <si>
    <t>India</t>
  </si>
  <si>
    <t>Phillippines</t>
  </si>
  <si>
    <t>Dominican Republic</t>
  </si>
  <si>
    <t>CA</t>
  </si>
  <si>
    <t>NY</t>
  </si>
  <si>
    <t>FL</t>
  </si>
  <si>
    <t>TX</t>
  </si>
  <si>
    <t>NJ</t>
  </si>
  <si>
    <t>Totals</t>
  </si>
  <si>
    <t>Cum_Prob</t>
  </si>
  <si>
    <t>Prob</t>
  </si>
  <si>
    <t>Num of Trials</t>
  </si>
  <si>
    <t>Successes</t>
  </si>
  <si>
    <t>Geometric</t>
  </si>
  <si>
    <t>Binomial</t>
  </si>
  <si>
    <t>Poisson</t>
  </si>
  <si>
    <t>Freq</t>
  </si>
  <si>
    <t>Average Rate</t>
  </si>
  <si>
    <t>SingleTrialProb</t>
  </si>
  <si>
    <t>Trials (Years etc)</t>
  </si>
  <si>
    <t>Single Trial Prob</t>
  </si>
  <si>
    <t>Mean</t>
  </si>
  <si>
    <t>StandardDiv</t>
  </si>
  <si>
    <t>Test Value</t>
  </si>
  <si>
    <t>Answer</t>
  </si>
  <si>
    <t>Normal Find Prob</t>
  </si>
  <si>
    <t>Normal Find Cutoff</t>
  </si>
  <si>
    <t>Answer(Cutoff)</t>
  </si>
  <si>
    <t>Upper Bound</t>
  </si>
  <si>
    <t>Lower Bound</t>
  </si>
  <si>
    <t>Width</t>
  </si>
  <si>
    <t>Outputs</t>
  </si>
  <si>
    <t>Confidence</t>
  </si>
  <si>
    <t>Samples</t>
  </si>
  <si>
    <t>Inputs</t>
  </si>
  <si>
    <t>Worksheet for Random or Systematic Samples</t>
  </si>
  <si>
    <t>PopStd</t>
  </si>
  <si>
    <t>SED</t>
  </si>
  <si>
    <t>WD</t>
  </si>
  <si>
    <t>Point Estimate</t>
  </si>
  <si>
    <t>CI</t>
  </si>
  <si>
    <t>Simple Random</t>
  </si>
  <si>
    <t>Simple Systematic</t>
  </si>
  <si>
    <t>Systamtic Aligned</t>
  </si>
  <si>
    <t>UD</t>
  </si>
  <si>
    <t>StE</t>
  </si>
  <si>
    <t>x</t>
  </si>
  <si>
    <t>CI - Upper</t>
  </si>
  <si>
    <t>CI -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</si>
</sst>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05C8-3F86-4BDF-B35B-9228FEC07557}">
  <dimension ref="A1:B41"/>
  <sheetViews>
    <sheetView topLeftCell="A16" workbookViewId="0">
      <selection activeCell="B2" sqref="B2:B41"/>
    </sheetView>
  </sheetViews>
  <sheetFormatPr defaultRowHeight="14.4" x14ac:dyDescent="0.55000000000000004"/>
  <sheetData>
    <row r="1" spans="1:2" x14ac:dyDescent="0.55000000000000004">
      <c r="A1" t="s">
        <v>11</v>
      </c>
      <c r="B1" t="s">
        <v>12</v>
      </c>
    </row>
    <row r="2" spans="1:2" x14ac:dyDescent="0.55000000000000004">
      <c r="A2">
        <v>26.87</v>
      </c>
      <c r="B2">
        <f>A2*2.54</f>
        <v>68.249800000000008</v>
      </c>
    </row>
    <row r="3" spans="1:2" x14ac:dyDescent="0.55000000000000004">
      <c r="A3">
        <v>26.94</v>
      </c>
      <c r="B3">
        <f t="shared" ref="B3:B41" si="0">A3*2.54</f>
        <v>68.427599999999998</v>
      </c>
    </row>
    <row r="4" spans="1:2" x14ac:dyDescent="0.55000000000000004">
      <c r="A4">
        <v>28.28</v>
      </c>
      <c r="B4">
        <f t="shared" si="0"/>
        <v>71.83120000000001</v>
      </c>
    </row>
    <row r="5" spans="1:2" x14ac:dyDescent="0.55000000000000004">
      <c r="A5">
        <v>29.48</v>
      </c>
      <c r="B5">
        <f t="shared" si="0"/>
        <v>74.879199999999997</v>
      </c>
    </row>
    <row r="6" spans="1:2" x14ac:dyDescent="0.55000000000000004">
      <c r="A6">
        <v>31.56</v>
      </c>
      <c r="B6">
        <f t="shared" si="0"/>
        <v>80.162399999999991</v>
      </c>
    </row>
    <row r="7" spans="1:2" x14ac:dyDescent="0.55000000000000004">
      <c r="A7">
        <v>32.78</v>
      </c>
      <c r="B7">
        <f t="shared" si="0"/>
        <v>83.261200000000002</v>
      </c>
    </row>
    <row r="8" spans="1:2" x14ac:dyDescent="0.55000000000000004">
      <c r="A8">
        <v>33.07</v>
      </c>
      <c r="B8">
        <f t="shared" si="0"/>
        <v>83.997799999999998</v>
      </c>
    </row>
    <row r="9" spans="1:2" x14ac:dyDescent="0.55000000000000004">
      <c r="A9">
        <v>33.619999999999997</v>
      </c>
      <c r="B9">
        <f t="shared" si="0"/>
        <v>85.394799999999989</v>
      </c>
    </row>
    <row r="10" spans="1:2" x14ac:dyDescent="0.55000000000000004">
      <c r="A10">
        <v>34.979999999999997</v>
      </c>
      <c r="B10">
        <f t="shared" si="0"/>
        <v>88.849199999999996</v>
      </c>
    </row>
    <row r="11" spans="1:2" x14ac:dyDescent="0.55000000000000004">
      <c r="A11">
        <v>35.090000000000003</v>
      </c>
      <c r="B11">
        <f t="shared" si="0"/>
        <v>89.128600000000006</v>
      </c>
    </row>
    <row r="12" spans="1:2" x14ac:dyDescent="0.55000000000000004">
      <c r="A12">
        <v>35.200000000000003</v>
      </c>
      <c r="B12">
        <f t="shared" si="0"/>
        <v>89.408000000000015</v>
      </c>
    </row>
    <row r="13" spans="1:2" x14ac:dyDescent="0.55000000000000004">
      <c r="A13">
        <v>35.380000000000003</v>
      </c>
      <c r="B13">
        <f t="shared" si="0"/>
        <v>89.865200000000002</v>
      </c>
    </row>
    <row r="14" spans="1:2" x14ac:dyDescent="0.55000000000000004">
      <c r="A14">
        <v>35.96</v>
      </c>
      <c r="B14">
        <f t="shared" si="0"/>
        <v>91.338400000000007</v>
      </c>
    </row>
    <row r="15" spans="1:2" x14ac:dyDescent="0.55000000000000004">
      <c r="A15">
        <v>36.020000000000003</v>
      </c>
      <c r="B15">
        <f t="shared" si="0"/>
        <v>91.490800000000007</v>
      </c>
    </row>
    <row r="16" spans="1:2" x14ac:dyDescent="0.55000000000000004">
      <c r="A16">
        <v>36.65</v>
      </c>
      <c r="B16">
        <f t="shared" si="0"/>
        <v>93.090999999999994</v>
      </c>
    </row>
    <row r="17" spans="1:2" x14ac:dyDescent="0.55000000000000004">
      <c r="A17">
        <v>36.83</v>
      </c>
      <c r="B17">
        <f t="shared" si="0"/>
        <v>93.548199999999994</v>
      </c>
    </row>
    <row r="18" spans="1:2" x14ac:dyDescent="0.55000000000000004">
      <c r="A18">
        <v>36.99</v>
      </c>
      <c r="B18">
        <f t="shared" si="0"/>
        <v>93.954600000000013</v>
      </c>
    </row>
    <row r="19" spans="1:2" x14ac:dyDescent="0.55000000000000004">
      <c r="A19">
        <v>38.15</v>
      </c>
      <c r="B19">
        <f t="shared" si="0"/>
        <v>96.900999999999996</v>
      </c>
    </row>
    <row r="20" spans="1:2" x14ac:dyDescent="0.55000000000000004">
      <c r="A20">
        <v>39.340000000000003</v>
      </c>
      <c r="B20">
        <f t="shared" si="0"/>
        <v>99.923600000000008</v>
      </c>
    </row>
    <row r="21" spans="1:2" x14ac:dyDescent="0.55000000000000004">
      <c r="A21">
        <v>39.619999999999997</v>
      </c>
      <c r="B21">
        <f t="shared" si="0"/>
        <v>100.6348</v>
      </c>
    </row>
    <row r="22" spans="1:2" x14ac:dyDescent="0.55000000000000004">
      <c r="A22">
        <v>39.86</v>
      </c>
      <c r="B22">
        <f t="shared" si="0"/>
        <v>101.2444</v>
      </c>
    </row>
    <row r="23" spans="1:2" x14ac:dyDescent="0.55000000000000004">
      <c r="A23">
        <v>40.21</v>
      </c>
      <c r="B23">
        <f t="shared" si="0"/>
        <v>102.13340000000001</v>
      </c>
    </row>
    <row r="24" spans="1:2" x14ac:dyDescent="0.55000000000000004">
      <c r="A24">
        <v>40.54</v>
      </c>
      <c r="B24">
        <f t="shared" si="0"/>
        <v>102.9716</v>
      </c>
    </row>
    <row r="25" spans="1:2" x14ac:dyDescent="0.55000000000000004">
      <c r="A25">
        <v>41.11</v>
      </c>
      <c r="B25">
        <f t="shared" si="0"/>
        <v>104.4194</v>
      </c>
    </row>
    <row r="26" spans="1:2" x14ac:dyDescent="0.55000000000000004">
      <c r="A26">
        <v>41.34</v>
      </c>
      <c r="B26">
        <f t="shared" si="0"/>
        <v>105.00360000000001</v>
      </c>
    </row>
    <row r="27" spans="1:2" x14ac:dyDescent="0.55000000000000004">
      <c r="A27">
        <v>41.44</v>
      </c>
      <c r="B27">
        <f t="shared" si="0"/>
        <v>105.2576</v>
      </c>
    </row>
    <row r="28" spans="1:2" x14ac:dyDescent="0.55000000000000004">
      <c r="A28">
        <v>41.46</v>
      </c>
      <c r="B28">
        <f t="shared" si="0"/>
        <v>105.30840000000001</v>
      </c>
    </row>
    <row r="29" spans="1:2" x14ac:dyDescent="0.55000000000000004">
      <c r="A29">
        <v>41.94</v>
      </c>
      <c r="B29">
        <f t="shared" si="0"/>
        <v>106.52759999999999</v>
      </c>
    </row>
    <row r="30" spans="1:2" x14ac:dyDescent="0.55000000000000004">
      <c r="A30">
        <v>43.3</v>
      </c>
      <c r="B30">
        <f t="shared" si="0"/>
        <v>109.982</v>
      </c>
    </row>
    <row r="31" spans="1:2" x14ac:dyDescent="0.55000000000000004">
      <c r="A31">
        <v>43.53</v>
      </c>
      <c r="B31">
        <f t="shared" si="0"/>
        <v>110.56620000000001</v>
      </c>
    </row>
    <row r="32" spans="1:2" x14ac:dyDescent="0.55000000000000004">
      <c r="A32">
        <v>45.62</v>
      </c>
      <c r="B32">
        <f t="shared" si="0"/>
        <v>115.87479999999999</v>
      </c>
    </row>
    <row r="33" spans="1:2" x14ac:dyDescent="0.55000000000000004">
      <c r="A33">
        <v>46.02</v>
      </c>
      <c r="B33">
        <f t="shared" si="0"/>
        <v>116.89080000000001</v>
      </c>
    </row>
    <row r="34" spans="1:2" x14ac:dyDescent="0.55000000000000004">
      <c r="A34">
        <v>47.73</v>
      </c>
      <c r="B34">
        <f t="shared" si="0"/>
        <v>121.23419999999999</v>
      </c>
    </row>
    <row r="35" spans="1:2" x14ac:dyDescent="0.55000000000000004">
      <c r="A35">
        <v>47.9</v>
      </c>
      <c r="B35">
        <f t="shared" si="0"/>
        <v>121.666</v>
      </c>
    </row>
    <row r="36" spans="1:2" x14ac:dyDescent="0.55000000000000004">
      <c r="A36">
        <v>48.02</v>
      </c>
      <c r="B36">
        <f t="shared" si="0"/>
        <v>121.97080000000001</v>
      </c>
    </row>
    <row r="37" spans="1:2" x14ac:dyDescent="0.55000000000000004">
      <c r="A37">
        <v>50.5</v>
      </c>
      <c r="B37">
        <f t="shared" si="0"/>
        <v>128.27000000000001</v>
      </c>
    </row>
    <row r="38" spans="1:2" x14ac:dyDescent="0.55000000000000004">
      <c r="A38">
        <v>51.17</v>
      </c>
      <c r="B38">
        <f t="shared" si="0"/>
        <v>129.9718</v>
      </c>
    </row>
    <row r="39" spans="1:2" x14ac:dyDescent="0.55000000000000004">
      <c r="A39">
        <v>51.97</v>
      </c>
      <c r="B39">
        <f t="shared" si="0"/>
        <v>132.00380000000001</v>
      </c>
    </row>
    <row r="40" spans="1:2" x14ac:dyDescent="0.55000000000000004">
      <c r="A40">
        <v>54.29</v>
      </c>
      <c r="B40">
        <f t="shared" si="0"/>
        <v>137.89660000000001</v>
      </c>
    </row>
    <row r="41" spans="1:2" x14ac:dyDescent="0.55000000000000004">
      <c r="A41">
        <v>57.54</v>
      </c>
      <c r="B41">
        <f t="shared" si="0"/>
        <v>146.1516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7B41-D33A-4AB5-8ACD-EE9F59B5B538}">
  <dimension ref="A1:D8"/>
  <sheetViews>
    <sheetView workbookViewId="0">
      <selection activeCell="D9" sqref="D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8</v>
      </c>
      <c r="C1" t="s">
        <v>9</v>
      </c>
      <c r="D1" t="s">
        <v>10</v>
      </c>
    </row>
    <row r="2" spans="1:4" x14ac:dyDescent="0.55000000000000004">
      <c r="A2" t="s">
        <v>1</v>
      </c>
      <c r="B2">
        <v>2.8</v>
      </c>
      <c r="C2">
        <v>1.5</v>
      </c>
      <c r="D2">
        <v>5</v>
      </c>
    </row>
    <row r="3" spans="1:4" x14ac:dyDescent="0.55000000000000004">
      <c r="A3" t="s">
        <v>2</v>
      </c>
      <c r="B3">
        <v>1.6</v>
      </c>
      <c r="C3">
        <v>3.8</v>
      </c>
      <c r="D3">
        <v>20</v>
      </c>
    </row>
    <row r="4" spans="1:4" x14ac:dyDescent="0.55000000000000004">
      <c r="A4" t="s">
        <v>3</v>
      </c>
      <c r="B4">
        <v>3.5</v>
      </c>
      <c r="C4">
        <v>3.3</v>
      </c>
      <c r="D4">
        <v>8</v>
      </c>
    </row>
    <row r="5" spans="1:4" x14ac:dyDescent="0.55000000000000004">
      <c r="A5" t="s">
        <v>4</v>
      </c>
      <c r="B5">
        <v>4.4000000000000004</v>
      </c>
      <c r="C5">
        <v>2</v>
      </c>
      <c r="D5">
        <v>4</v>
      </c>
    </row>
    <row r="6" spans="1:4" x14ac:dyDescent="0.55000000000000004">
      <c r="A6" t="s">
        <v>5</v>
      </c>
      <c r="B6">
        <v>4.3</v>
      </c>
      <c r="C6">
        <v>1.1000000000000001</v>
      </c>
      <c r="D6">
        <v>6</v>
      </c>
    </row>
    <row r="7" spans="1:4" x14ac:dyDescent="0.55000000000000004">
      <c r="A7" t="s">
        <v>6</v>
      </c>
      <c r="B7">
        <v>5.2</v>
      </c>
      <c r="C7">
        <v>2.4</v>
      </c>
      <c r="D7">
        <v>5</v>
      </c>
    </row>
    <row r="8" spans="1:4" x14ac:dyDescent="0.55000000000000004">
      <c r="A8" t="s">
        <v>7</v>
      </c>
      <c r="B8">
        <v>4.9000000000000004</v>
      </c>
      <c r="C8">
        <v>3.5</v>
      </c>
      <c r="D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7300-EA79-4141-AF67-3E30BC98C9B6}">
  <dimension ref="A1:G7"/>
  <sheetViews>
    <sheetView workbookViewId="0">
      <selection activeCell="J6" sqref="J6"/>
    </sheetView>
  </sheetViews>
  <sheetFormatPr defaultRowHeight="14.4" x14ac:dyDescent="0.55000000000000004"/>
  <sheetData>
    <row r="1" spans="1:7" x14ac:dyDescent="0.55000000000000004">
      <c r="A1" t="s">
        <v>13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55000000000000004">
      <c r="A2" t="s">
        <v>14</v>
      </c>
      <c r="B2">
        <v>50645</v>
      </c>
      <c r="C2">
        <v>2437</v>
      </c>
      <c r="D2">
        <v>3113</v>
      </c>
      <c r="E2">
        <v>32811</v>
      </c>
      <c r="F2">
        <v>2437</v>
      </c>
      <c r="G2">
        <v>139120</v>
      </c>
    </row>
    <row r="3" spans="1:7" x14ac:dyDescent="0.55000000000000004">
      <c r="A3" t="s">
        <v>15</v>
      </c>
      <c r="B3">
        <v>18680</v>
      </c>
      <c r="C3">
        <v>18859</v>
      </c>
      <c r="D3">
        <v>1620</v>
      </c>
      <c r="E3">
        <v>3280</v>
      </c>
      <c r="F3">
        <v>2253</v>
      </c>
      <c r="G3">
        <v>70863</v>
      </c>
    </row>
    <row r="4" spans="1:7" x14ac:dyDescent="0.55000000000000004">
      <c r="A4" t="s">
        <v>16</v>
      </c>
      <c r="B4">
        <v>15099</v>
      </c>
      <c r="C4">
        <v>5116</v>
      </c>
      <c r="D4">
        <v>2019</v>
      </c>
      <c r="E4">
        <v>5777</v>
      </c>
      <c r="F4">
        <v>8123</v>
      </c>
      <c r="G4">
        <v>69162</v>
      </c>
    </row>
    <row r="5" spans="1:7" x14ac:dyDescent="0.55000000000000004">
      <c r="A5" t="s">
        <v>17</v>
      </c>
      <c r="B5">
        <v>24082</v>
      </c>
      <c r="C5">
        <v>2361</v>
      </c>
      <c r="D5">
        <v>2320</v>
      </c>
      <c r="E5">
        <v>2525</v>
      </c>
      <c r="F5">
        <v>2321</v>
      </c>
      <c r="G5">
        <v>58173</v>
      </c>
    </row>
    <row r="6" spans="1:7" x14ac:dyDescent="0.55000000000000004">
      <c r="A6" t="s">
        <v>18</v>
      </c>
      <c r="B6">
        <v>172</v>
      </c>
      <c r="C6">
        <v>26249</v>
      </c>
      <c r="D6">
        <v>3900</v>
      </c>
      <c r="E6">
        <v>275</v>
      </c>
      <c r="F6">
        <v>8444</v>
      </c>
      <c r="G6">
        <v>53870</v>
      </c>
    </row>
    <row r="7" spans="1:7" x14ac:dyDescent="0.55000000000000004">
      <c r="A7" t="s">
        <v>24</v>
      </c>
      <c r="B7">
        <v>208446</v>
      </c>
      <c r="C7">
        <v>147999</v>
      </c>
      <c r="D7">
        <v>107276</v>
      </c>
      <c r="E7">
        <v>87750</v>
      </c>
      <c r="F7">
        <v>56920</v>
      </c>
      <c r="G7">
        <v>1042625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F434-671F-4171-9802-12BE55AD7001}">
  <dimension ref="A1:K25"/>
  <sheetViews>
    <sheetView workbookViewId="0">
      <selection activeCell="D17" sqref="D17"/>
    </sheetView>
  </sheetViews>
  <sheetFormatPr defaultRowHeight="14.4" x14ac:dyDescent="0.55000000000000004"/>
  <cols>
    <col min="1" max="1" width="13.734375" customWidth="1"/>
    <col min="5" max="5" width="17.3671875" customWidth="1"/>
    <col min="9" max="9" width="14.1015625" customWidth="1"/>
  </cols>
  <sheetData>
    <row r="1" spans="1:11" s="1" customFormat="1" x14ac:dyDescent="0.55000000000000004">
      <c r="A1" s="1" t="s">
        <v>31</v>
      </c>
      <c r="E1" s="1" t="s">
        <v>30</v>
      </c>
      <c r="I1" s="1" t="s">
        <v>29</v>
      </c>
    </row>
    <row r="2" spans="1:11" s="2" customFormat="1" x14ac:dyDescent="0.55000000000000004">
      <c r="E2" s="2" t="s">
        <v>34</v>
      </c>
      <c r="F2" s="2">
        <v>0.16</v>
      </c>
      <c r="I2" s="2" t="s">
        <v>36</v>
      </c>
      <c r="J2" s="2">
        <v>0.18</v>
      </c>
    </row>
    <row r="3" spans="1:11" x14ac:dyDescent="0.55000000000000004">
      <c r="A3" t="s">
        <v>33</v>
      </c>
      <c r="B3">
        <v>6.7619049999999996</v>
      </c>
      <c r="E3" t="s">
        <v>35</v>
      </c>
      <c r="F3">
        <v>5</v>
      </c>
    </row>
    <row r="4" spans="1:11" x14ac:dyDescent="0.55000000000000004">
      <c r="A4" t="s">
        <v>32</v>
      </c>
      <c r="B4" t="s">
        <v>26</v>
      </c>
      <c r="C4">
        <v>21</v>
      </c>
      <c r="E4" t="s">
        <v>28</v>
      </c>
      <c r="F4" t="s">
        <v>26</v>
      </c>
      <c r="G4" t="s">
        <v>25</v>
      </c>
      <c r="I4" t="s">
        <v>27</v>
      </c>
      <c r="J4" t="s">
        <v>26</v>
      </c>
      <c r="K4" t="s">
        <v>25</v>
      </c>
    </row>
    <row r="5" spans="1:11" x14ac:dyDescent="0.55000000000000004">
      <c r="A5">
        <f>0</f>
        <v>0</v>
      </c>
      <c r="B5">
        <f t="shared" ref="B5:B25" si="0">_xlfn.POISSON.DIST(A5,averageRaber,FALSE)</f>
        <v>1.1570229444290839E-3</v>
      </c>
      <c r="C5">
        <f t="shared" ref="C5:C25" si="1">units*B5</f>
        <v>2.4297481833010764E-2</v>
      </c>
      <c r="D5">
        <v>0</v>
      </c>
      <c r="E5">
        <v>0</v>
      </c>
      <c r="F5">
        <f t="shared" ref="F5:F10" si="2">_xlfn.BINOM.DIST(A5,trials,stp,FALSE)</f>
        <v>0.41821194239999998</v>
      </c>
      <c r="G5">
        <f t="shared" ref="G5:G10" si="3">_xlfn.BINOM.DIST(E5,trials,stp,TRUE)</f>
        <v>0.41821194239999998</v>
      </c>
      <c r="I5">
        <v>1</v>
      </c>
      <c r="J5">
        <f t="shared" ref="J5:J10" si="4">gstp*((1-gstp)^(I5-1))</f>
        <v>0.18</v>
      </c>
      <c r="K5">
        <f>J5</f>
        <v>0.18</v>
      </c>
    </row>
    <row r="6" spans="1:11" x14ac:dyDescent="0.55000000000000004">
      <c r="A6">
        <v>1</v>
      </c>
      <c r="B6">
        <f t="shared" si="0"/>
        <v>7.8236792330497445E-3</v>
      </c>
      <c r="C6">
        <f t="shared" si="1"/>
        <v>0.16429726389404464</v>
      </c>
      <c r="D6">
        <v>4</v>
      </c>
      <c r="E6">
        <v>1</v>
      </c>
      <c r="F6">
        <f t="shared" si="2"/>
        <v>0.39829708799999997</v>
      </c>
      <c r="G6">
        <f t="shared" si="3"/>
        <v>0.81650903040000011</v>
      </c>
      <c r="I6">
        <v>2</v>
      </c>
      <c r="J6">
        <f t="shared" si="4"/>
        <v>0.14760000000000001</v>
      </c>
      <c r="K6">
        <f>K5+J6</f>
        <v>0.3276</v>
      </c>
    </row>
    <row r="7" spans="1:11" x14ac:dyDescent="0.55000000000000004">
      <c r="A7">
        <v>2</v>
      </c>
      <c r="B7">
        <f t="shared" si="0"/>
        <v>2.6451487862177624E-2</v>
      </c>
      <c r="C7">
        <f t="shared" si="1"/>
        <v>0.55548124510573005</v>
      </c>
      <c r="D7">
        <v>3</v>
      </c>
      <c r="E7">
        <v>2</v>
      </c>
      <c r="F7">
        <f t="shared" si="2"/>
        <v>0.15173222399999997</v>
      </c>
      <c r="G7">
        <f t="shared" si="3"/>
        <v>0.96824125440000008</v>
      </c>
      <c r="I7">
        <v>3</v>
      </c>
      <c r="J7">
        <f t="shared" si="4"/>
        <v>0.12103200000000001</v>
      </c>
      <c r="K7">
        <f>K6+J7</f>
        <v>0.44863200000000003</v>
      </c>
    </row>
    <row r="8" spans="1:11" x14ac:dyDescent="0.55000000000000004">
      <c r="A8">
        <v>3</v>
      </c>
      <c r="B8">
        <f t="shared" si="0"/>
        <v>5.9620816010899393E-2</v>
      </c>
      <c r="C8">
        <f t="shared" si="1"/>
        <v>1.2520371362288873</v>
      </c>
      <c r="D8">
        <v>1</v>
      </c>
      <c r="E8">
        <v>3</v>
      </c>
      <c r="F8">
        <f t="shared" si="2"/>
        <v>2.8901375999999999E-2</v>
      </c>
      <c r="G8">
        <f t="shared" si="3"/>
        <v>0.99714263039999995</v>
      </c>
      <c r="I8">
        <v>4</v>
      </c>
      <c r="J8">
        <f t="shared" si="4"/>
        <v>9.9246240000000013E-2</v>
      </c>
      <c r="K8">
        <f>K7+J8</f>
        <v>0.54787824000000007</v>
      </c>
    </row>
    <row r="9" spans="1:11" x14ac:dyDescent="0.55000000000000004">
      <c r="A9">
        <v>4</v>
      </c>
      <c r="B9">
        <f t="shared" si="0"/>
        <v>0.10078757347204516</v>
      </c>
      <c r="C9">
        <f t="shared" si="1"/>
        <v>2.1165390429129483</v>
      </c>
      <c r="D9">
        <v>1</v>
      </c>
      <c r="E9">
        <v>4</v>
      </c>
      <c r="F9">
        <f t="shared" si="2"/>
        <v>2.7525120000000025E-3</v>
      </c>
      <c r="G9">
        <f t="shared" si="3"/>
        <v>0.99989514239999999</v>
      </c>
      <c r="I9">
        <v>5</v>
      </c>
      <c r="J9">
        <f t="shared" si="4"/>
        <v>8.1381916800000023E-2</v>
      </c>
      <c r="K9">
        <f>K8+J9</f>
        <v>0.62926015680000014</v>
      </c>
    </row>
    <row r="10" spans="1:11" x14ac:dyDescent="0.55000000000000004">
      <c r="A10">
        <v>5</v>
      </c>
      <c r="B10">
        <f t="shared" si="0"/>
        <v>0.13630319939969787</v>
      </c>
      <c r="C10">
        <f t="shared" si="1"/>
        <v>2.8623671873936551</v>
      </c>
      <c r="D10">
        <v>3</v>
      </c>
      <c r="E10">
        <v>5</v>
      </c>
      <c r="F10">
        <f t="shared" si="2"/>
        <v>1.0485759999999996E-4</v>
      </c>
      <c r="G10">
        <f t="shared" si="3"/>
        <v>1</v>
      </c>
      <c r="I10">
        <v>6</v>
      </c>
      <c r="J10">
        <f t="shared" si="4"/>
        <v>6.6733171776000022E-2</v>
      </c>
      <c r="K10">
        <f>K9+J10</f>
        <v>0.69599332857600016</v>
      </c>
    </row>
    <row r="11" spans="1:11" x14ac:dyDescent="0.55000000000000004">
      <c r="A11">
        <v>6</v>
      </c>
      <c r="B11">
        <f t="shared" si="0"/>
        <v>0.15361154758946899</v>
      </c>
      <c r="C11">
        <f t="shared" si="1"/>
        <v>3.2258424993788486</v>
      </c>
      <c r="D11">
        <v>2</v>
      </c>
    </row>
    <row r="12" spans="1:11" x14ac:dyDescent="0.55000000000000004">
      <c r="A12">
        <v>7</v>
      </c>
      <c r="B12">
        <f t="shared" si="0"/>
        <v>0.14838667024328117</v>
      </c>
      <c r="C12">
        <f t="shared" si="1"/>
        <v>3.1161200751089044</v>
      </c>
      <c r="D12">
        <v>1</v>
      </c>
    </row>
    <row r="13" spans="1:11" x14ac:dyDescent="0.55000000000000004">
      <c r="A13">
        <v>8</v>
      </c>
      <c r="B13">
        <f t="shared" si="0"/>
        <v>0.12542207093142427</v>
      </c>
      <c r="C13">
        <f t="shared" si="1"/>
        <v>2.6338634895599098</v>
      </c>
      <c r="D13">
        <v>2</v>
      </c>
    </row>
    <row r="14" spans="1:11" x14ac:dyDescent="0.55000000000000004">
      <c r="A14">
        <v>9</v>
      </c>
      <c r="B14">
        <f t="shared" si="0"/>
        <v>9.4232458726839122E-2</v>
      </c>
      <c r="C14">
        <f t="shared" si="1"/>
        <v>1.9788816332636217</v>
      </c>
      <c r="D14">
        <v>2</v>
      </c>
    </row>
    <row r="15" spans="1:11" x14ac:dyDescent="0.55000000000000004">
      <c r="A15">
        <v>10</v>
      </c>
      <c r="B15">
        <f t="shared" si="0"/>
        <v>6.371909338273074E-2</v>
      </c>
      <c r="C15">
        <f t="shared" si="1"/>
        <v>1.3381009610373455</v>
      </c>
      <c r="D15">
        <v>1</v>
      </c>
    </row>
    <row r="16" spans="1:11" x14ac:dyDescent="0.55000000000000004">
      <c r="A16">
        <v>11</v>
      </c>
      <c r="B16">
        <f t="shared" si="0"/>
        <v>3.9169314194559414E-2</v>
      </c>
      <c r="C16">
        <f t="shared" si="1"/>
        <v>0.82255559808574774</v>
      </c>
      <c r="D16">
        <v>1</v>
      </c>
    </row>
    <row r="17" spans="1:3" x14ac:dyDescent="0.55000000000000004">
      <c r="A17">
        <v>12</v>
      </c>
      <c r="B17">
        <f t="shared" si="0"/>
        <v>2.2071598458230215E-2</v>
      </c>
      <c r="C17">
        <f t="shared" si="1"/>
        <v>0.46350356762283451</v>
      </c>
    </row>
    <row r="18" spans="1:3" x14ac:dyDescent="0.55000000000000004">
      <c r="A18">
        <v>13</v>
      </c>
      <c r="B18">
        <f t="shared" si="0"/>
        <v>1.148046553636148E-2</v>
      </c>
      <c r="C18">
        <f t="shared" si="1"/>
        <v>0.24108977626359107</v>
      </c>
    </row>
    <row r="19" spans="1:3" x14ac:dyDescent="0.55000000000000004">
      <c r="A19">
        <v>14</v>
      </c>
      <c r="B19">
        <f t="shared" si="0"/>
        <v>5.5449869509035755E-3</v>
      </c>
      <c r="C19">
        <f t="shared" si="1"/>
        <v>0.11644472596897508</v>
      </c>
    </row>
    <row r="20" spans="1:3" x14ac:dyDescent="0.55000000000000004">
      <c r="A20">
        <v>15</v>
      </c>
      <c r="B20">
        <f t="shared" si="0"/>
        <v>2.4996449992166531E-3</v>
      </c>
      <c r="C20">
        <f t="shared" si="1"/>
        <v>5.2492544983549716E-2</v>
      </c>
    </row>
    <row r="21" spans="1:3" x14ac:dyDescent="0.55000000000000004">
      <c r="A21">
        <v>16</v>
      </c>
      <c r="B21">
        <f t="shared" si="0"/>
        <v>1.0563976261517556E-3</v>
      </c>
      <c r="C21">
        <f t="shared" si="1"/>
        <v>2.2184350149186866E-2</v>
      </c>
    </row>
    <row r="22" spans="1:3" x14ac:dyDescent="0.55000000000000004">
      <c r="A22">
        <v>17</v>
      </c>
      <c r="B22">
        <f t="shared" si="0"/>
        <v>4.2019178766256971E-4</v>
      </c>
      <c r="C22">
        <f t="shared" si="1"/>
        <v>8.8240275409139646E-3</v>
      </c>
    </row>
    <row r="23" spans="1:3" x14ac:dyDescent="0.55000000000000004">
      <c r="A23">
        <v>18</v>
      </c>
      <c r="B23">
        <f t="shared" si="0"/>
        <v>1.578498305530259E-4</v>
      </c>
      <c r="C23">
        <f t="shared" si="1"/>
        <v>3.3148464416135441E-3</v>
      </c>
    </row>
    <row r="24" spans="1:3" x14ac:dyDescent="0.55000000000000004">
      <c r="A24">
        <v>19</v>
      </c>
      <c r="B24">
        <f t="shared" si="0"/>
        <v>5.6177134656087314E-5</v>
      </c>
      <c r="C24">
        <f t="shared" si="1"/>
        <v>1.1797198277778336E-3</v>
      </c>
    </row>
    <row r="25" spans="1:3" x14ac:dyDescent="0.55000000000000004">
      <c r="A25">
        <v>20</v>
      </c>
      <c r="B25">
        <f t="shared" si="0"/>
        <v>1.8993222385833465E-5</v>
      </c>
      <c r="C25">
        <f t="shared" si="1"/>
        <v>3.9885767010250275E-4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D0B-EEBC-4570-8F64-EEFFE6192CD6}">
  <dimension ref="A1:F8"/>
  <sheetViews>
    <sheetView workbookViewId="0">
      <selection activeCell="B6" sqref="B6"/>
    </sheetView>
  </sheetViews>
  <sheetFormatPr defaultRowHeight="14.4" x14ac:dyDescent="0.55000000000000004"/>
  <cols>
    <col min="1" max="1" width="15" customWidth="1"/>
  </cols>
  <sheetData>
    <row r="1" spans="1:6" x14ac:dyDescent="0.55000000000000004">
      <c r="B1" t="s">
        <v>41</v>
      </c>
      <c r="E1" t="s">
        <v>42</v>
      </c>
    </row>
    <row r="3" spans="1:6" x14ac:dyDescent="0.55000000000000004">
      <c r="A3" t="s">
        <v>37</v>
      </c>
      <c r="B3">
        <v>4695</v>
      </c>
      <c r="E3" t="s">
        <v>26</v>
      </c>
      <c r="F3">
        <v>0.9</v>
      </c>
    </row>
    <row r="4" spans="1:6" x14ac:dyDescent="0.55000000000000004">
      <c r="A4" t="s">
        <v>38</v>
      </c>
      <c r="B4">
        <v>370</v>
      </c>
    </row>
    <row r="6" spans="1:6" x14ac:dyDescent="0.55000000000000004">
      <c r="A6" t="s">
        <v>39</v>
      </c>
      <c r="B6">
        <v>5169</v>
      </c>
    </row>
    <row r="8" spans="1:6" x14ac:dyDescent="0.55000000000000004">
      <c r="A8" t="s">
        <v>40</v>
      </c>
      <c r="B8">
        <f>_xlfn.NORM.DIST(B6,B3,B4,TRUE)</f>
        <v>0.8999174058669307</v>
      </c>
      <c r="C8">
        <f>1-B8</f>
        <v>0.1000825941330693</v>
      </c>
      <c r="E8" t="s">
        <v>43</v>
      </c>
      <c r="F8">
        <f>_xlfn.NORM.INV(F3,B3,B4)</f>
        <v>5169.174079251502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A6F7-E52D-41FB-8111-9E210CC8F4BE}">
  <dimension ref="A1:F14"/>
  <sheetViews>
    <sheetView workbookViewId="0">
      <selection activeCell="B10" sqref="B10"/>
    </sheetView>
  </sheetViews>
  <sheetFormatPr defaultRowHeight="14.4" x14ac:dyDescent="0.55000000000000004"/>
  <cols>
    <col min="1" max="1" width="15" customWidth="1"/>
  </cols>
  <sheetData>
    <row r="1" spans="1:6" x14ac:dyDescent="0.55000000000000004">
      <c r="B1" t="s">
        <v>41</v>
      </c>
      <c r="E1" t="s">
        <v>42</v>
      </c>
    </row>
    <row r="3" spans="1:6" x14ac:dyDescent="0.55000000000000004">
      <c r="A3" t="s">
        <v>37</v>
      </c>
      <c r="B3">
        <v>80</v>
      </c>
      <c r="E3" t="s">
        <v>26</v>
      </c>
      <c r="F3">
        <v>0.9</v>
      </c>
    </row>
    <row r="4" spans="1:6" x14ac:dyDescent="0.55000000000000004">
      <c r="A4" t="s">
        <v>38</v>
      </c>
      <c r="B4">
        <v>20</v>
      </c>
    </row>
    <row r="6" spans="1:6" x14ac:dyDescent="0.55000000000000004">
      <c r="A6" t="s">
        <v>39</v>
      </c>
      <c r="B6">
        <v>75</v>
      </c>
    </row>
    <row r="8" spans="1:6" x14ac:dyDescent="0.55000000000000004">
      <c r="A8" t="s">
        <v>40</v>
      </c>
      <c r="B8">
        <f>_xlfn.NORM.DIST(B6,B3,B4,TRUE)</f>
        <v>0.4012936743170763</v>
      </c>
      <c r="C8">
        <f>1-B8</f>
        <v>0.5987063256829237</v>
      </c>
      <c r="E8" t="s">
        <v>43</v>
      </c>
      <c r="F8">
        <f>_xlfn.NORM.INV(F3,B3,B4)</f>
        <v>105.63103131089201</v>
      </c>
    </row>
    <row r="9" spans="1:6" x14ac:dyDescent="0.55000000000000004">
      <c r="B9">
        <f>_xlfn.NORM.DIST(90,B3,B4,TRUE)</f>
        <v>0.69146246127401312</v>
      </c>
    </row>
    <row r="14" spans="1:6" x14ac:dyDescent="0.55000000000000004">
      <c r="B14">
        <f>B9-B8</f>
        <v>0.29016878695693682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F821-CD3D-4794-9F44-22455BB07D22}">
  <dimension ref="A1:D12"/>
  <sheetViews>
    <sheetView workbookViewId="0">
      <selection activeCell="B6" sqref="B6"/>
    </sheetView>
  </sheetViews>
  <sheetFormatPr defaultRowHeight="14.4" x14ac:dyDescent="0.55000000000000004"/>
  <cols>
    <col min="2" max="2" width="15.578125" customWidth="1"/>
  </cols>
  <sheetData>
    <row r="1" spans="1:4" x14ac:dyDescent="0.55000000000000004">
      <c r="A1" s="1" t="s">
        <v>51</v>
      </c>
    </row>
    <row r="3" spans="1:4" x14ac:dyDescent="0.55000000000000004">
      <c r="A3" s="1" t="s">
        <v>50</v>
      </c>
    </row>
    <row r="4" spans="1:4" x14ac:dyDescent="0.55000000000000004">
      <c r="B4" t="s">
        <v>37</v>
      </c>
      <c r="C4">
        <v>9.6</v>
      </c>
    </row>
    <row r="5" spans="1:4" x14ac:dyDescent="0.55000000000000004">
      <c r="B5" t="s">
        <v>52</v>
      </c>
      <c r="C5">
        <v>3</v>
      </c>
    </row>
    <row r="6" spans="1:4" x14ac:dyDescent="0.55000000000000004">
      <c r="B6" t="s">
        <v>49</v>
      </c>
      <c r="C6">
        <v>50</v>
      </c>
    </row>
    <row r="7" spans="1:4" x14ac:dyDescent="0.55000000000000004">
      <c r="B7" t="s">
        <v>48</v>
      </c>
      <c r="C7">
        <v>0.9</v>
      </c>
    </row>
    <row r="9" spans="1:4" x14ac:dyDescent="0.55000000000000004">
      <c r="A9" s="1" t="s">
        <v>47</v>
      </c>
    </row>
    <row r="10" spans="1:4" x14ac:dyDescent="0.55000000000000004">
      <c r="A10" s="1"/>
      <c r="B10" t="s">
        <v>46</v>
      </c>
      <c r="C10">
        <f>_xlfn.CONFIDENCE.NORM((1-C7),C5,C6)</f>
        <v>0.69785229220600398</v>
      </c>
      <c r="D10">
        <f>C10*2</f>
        <v>1.395704584412008</v>
      </c>
    </row>
    <row r="11" spans="1:4" x14ac:dyDescent="0.55000000000000004">
      <c r="B11" t="s">
        <v>45</v>
      </c>
      <c r="C11">
        <f>C4-C10</f>
        <v>8.9021477077939952</v>
      </c>
    </row>
    <row r="12" spans="1:4" x14ac:dyDescent="0.55000000000000004">
      <c r="B12" t="s">
        <v>44</v>
      </c>
      <c r="C12">
        <f>C4+C10</f>
        <v>10.297852292206004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69CA-FED2-4CC9-8215-73E8D9490AA1}">
  <dimension ref="A1:O6"/>
  <sheetViews>
    <sheetView tabSelected="1" workbookViewId="0">
      <selection activeCell="D3" sqref="D3"/>
    </sheetView>
  </sheetViews>
  <sheetFormatPr defaultRowHeight="14.4" x14ac:dyDescent="0.55000000000000004"/>
  <cols>
    <col min="3" max="5" width="14.7890625" customWidth="1"/>
    <col min="7" max="7" width="10.578125" customWidth="1"/>
    <col min="9" max="10" width="15.20703125" customWidth="1"/>
    <col min="13" max="14" width="14.68359375" customWidth="1"/>
  </cols>
  <sheetData>
    <row r="1" spans="1:15" x14ac:dyDescent="0.55000000000000004">
      <c r="B1" s="3"/>
      <c r="C1" s="4" t="s">
        <v>57</v>
      </c>
      <c r="D1" s="4"/>
      <c r="E1" s="4"/>
      <c r="F1" s="4"/>
      <c r="G1" s="5"/>
      <c r="H1" s="4"/>
      <c r="I1" s="4" t="s">
        <v>58</v>
      </c>
      <c r="J1" s="4"/>
      <c r="K1" s="5"/>
      <c r="L1" s="3"/>
      <c r="M1" s="4" t="s">
        <v>59</v>
      </c>
      <c r="N1" s="4"/>
      <c r="O1" s="5"/>
    </row>
    <row r="2" spans="1:15" x14ac:dyDescent="0.55000000000000004">
      <c r="B2" s="6" t="s">
        <v>62</v>
      </c>
      <c r="C2" s="7" t="s">
        <v>55</v>
      </c>
      <c r="D2" s="7" t="s">
        <v>61</v>
      </c>
      <c r="E2" s="12" t="s">
        <v>56</v>
      </c>
      <c r="F2" s="7" t="s">
        <v>63</v>
      </c>
      <c r="G2" s="8" t="s">
        <v>64</v>
      </c>
      <c r="H2" s="7" t="s">
        <v>8</v>
      </c>
      <c r="I2" s="7" t="s">
        <v>55</v>
      </c>
      <c r="J2" s="7" t="s">
        <v>61</v>
      </c>
      <c r="K2" s="8" t="s">
        <v>56</v>
      </c>
      <c r="L2" s="6" t="s">
        <v>62</v>
      </c>
      <c r="M2" s="7" t="s">
        <v>55</v>
      </c>
      <c r="N2" s="7" t="s">
        <v>61</v>
      </c>
      <c r="O2" s="8" t="s">
        <v>56</v>
      </c>
    </row>
    <row r="3" spans="1:15" x14ac:dyDescent="0.55000000000000004">
      <c r="A3" t="s">
        <v>60</v>
      </c>
      <c r="B3" s="6">
        <v>10</v>
      </c>
      <c r="C3" s="7">
        <f>B3/n</f>
        <v>0.38461538461538464</v>
      </c>
      <c r="D3" s="7">
        <f>SQRT((C3*(1-C3))/(n-1))</f>
        <v>9.7300851082103984E-2</v>
      </c>
      <c r="E3" s="7">
        <f>_xlfn.NORM.INV(1-0.025,0,1)*D3</f>
        <v>0.1907061637860189</v>
      </c>
      <c r="F3" s="7">
        <f>C3+E3</f>
        <v>0.57532154840140359</v>
      </c>
      <c r="G3" s="8">
        <f>C3-E3</f>
        <v>0.19390922082936574</v>
      </c>
      <c r="H3" s="7"/>
      <c r="I3" s="7"/>
      <c r="J3" s="7"/>
      <c r="K3" s="8"/>
      <c r="L3" s="6"/>
      <c r="M3" s="7"/>
      <c r="N3" s="7"/>
      <c r="O3" s="8"/>
    </row>
    <row r="4" spans="1:15" x14ac:dyDescent="0.55000000000000004">
      <c r="A4" t="s">
        <v>53</v>
      </c>
      <c r="B4" s="6"/>
      <c r="C4" s="7"/>
      <c r="D4" s="7"/>
      <c r="E4" s="7"/>
      <c r="F4" s="7"/>
      <c r="G4" s="8"/>
      <c r="H4" s="7"/>
      <c r="I4" s="7"/>
      <c r="J4" s="7"/>
      <c r="K4" s="8"/>
      <c r="L4" s="6"/>
      <c r="M4" s="7"/>
      <c r="N4" s="7"/>
      <c r="O4" s="8"/>
    </row>
    <row r="5" spans="1:15" ht="14.7" thickBot="1" x14ac:dyDescent="0.6">
      <c r="A5" t="s">
        <v>54</v>
      </c>
      <c r="B5" s="9"/>
      <c r="C5" s="10"/>
      <c r="D5" s="10"/>
      <c r="E5" s="10"/>
      <c r="F5" s="10"/>
      <c r="G5" s="11"/>
      <c r="H5" s="10"/>
      <c r="I5" s="10"/>
      <c r="J5" s="10"/>
      <c r="K5" s="11"/>
      <c r="L5" s="9"/>
      <c r="M5" s="10"/>
      <c r="N5" s="10"/>
      <c r="O5" s="11"/>
    </row>
    <row r="6" spans="1:15" x14ac:dyDescent="0.55000000000000004">
      <c r="B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3.1</vt:lpstr>
      <vt:lpstr>4.4</vt:lpstr>
      <vt:lpstr>5.1</vt:lpstr>
      <vt:lpstr>DiscreateProbStarter</vt:lpstr>
      <vt:lpstr>ContinuousProbStarter</vt:lpstr>
      <vt:lpstr>ContinuousProbStarter (2)</vt:lpstr>
      <vt:lpstr>RandomConfidence</vt:lpstr>
      <vt:lpstr>ProportionQ5</vt:lpstr>
      <vt:lpstr>averageRaber</vt:lpstr>
      <vt:lpstr>averageRate</vt:lpstr>
      <vt:lpstr>gstp</vt:lpstr>
      <vt:lpstr>gt</vt:lpstr>
      <vt:lpstr>'ContinuousProbStarter (2)'!mean</vt:lpstr>
      <vt:lpstr>mean</vt:lpstr>
      <vt:lpstr>n</vt:lpstr>
      <vt:lpstr>'ContinuousProbStarter (2)'!std</vt:lpstr>
      <vt:lpstr>std</vt:lpstr>
      <vt:lpstr>stp</vt:lpstr>
      <vt:lpstr>trials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2020-01-28T13:45:33Z</dcterms:created>
  <dcterms:modified xsi:type="dcterms:W3CDTF">2020-02-26T21:12:13Z</dcterms:modified>
</cp:coreProperties>
</file>