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ulien Grenier\Dropbox\École\Master\Demix\Varenne\Analyse et résultat\"/>
    </mc:Choice>
  </mc:AlternateContent>
  <xr:revisionPtr revIDLastSave="0" documentId="13_ncr:1_{04AA9F69-3B28-4094-905B-B11EAB57CEC9}" xr6:coauthVersionLast="47" xr6:coauthVersionMax="47" xr10:uidLastSave="{00000000-0000-0000-0000-000000000000}"/>
  <bookViews>
    <workbookView xWindow="-120" yWindow="-120" windowWidth="29040" windowHeight="15720" firstSheet="5" activeTab="11" xr2:uid="{3AD6E987-2E3C-4AC1-9014-C25BDDEA7014}"/>
  </bookViews>
  <sheets>
    <sheet name="Sheet1" sheetId="1" r:id="rId1"/>
    <sheet name="Compilation SHB" sheetId="12" r:id="rId2"/>
    <sheet name="Différent graph fullscale" sheetId="11" r:id="rId3"/>
    <sheet name="SHB 2025-11-11" sheetId="4" r:id="rId4"/>
    <sheet name="Full blast 2025-11-11" sheetId="5" r:id="rId5"/>
    <sheet name="SHB phase 3" sheetId="7" r:id="rId6"/>
    <sheet name="Full blast phase 3" sheetId="8" r:id="rId7"/>
    <sheet name="Fulll blast 24-11-2025" sheetId="6" r:id="rId8"/>
    <sheet name="Full blast 18-03-2026" sheetId="13" r:id="rId9"/>
    <sheet name="Full blast 2026-05-11" sheetId="14" r:id="rId10"/>
    <sheet name="ISEE 2026" sheetId="15" r:id="rId11"/>
    <sheet name="2026-07-23" sheetId="1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16" l="1"/>
  <c r="I14" i="16"/>
  <c r="I11" i="16"/>
  <c r="I8" i="16"/>
  <c r="L10" i="16"/>
  <c r="L9" i="16"/>
  <c r="L8" i="16"/>
  <c r="H11" i="16"/>
  <c r="H14" i="16"/>
  <c r="H19" i="16"/>
  <c r="L11" i="16" s="1"/>
  <c r="H8" i="16"/>
  <c r="M6" i="15"/>
  <c r="M7" i="15"/>
  <c r="M8" i="15"/>
  <c r="M9" i="15"/>
  <c r="M10" i="15"/>
  <c r="M11" i="15"/>
  <c r="M12" i="15"/>
  <c r="M13" i="15"/>
  <c r="M14" i="15"/>
  <c r="M15" i="15"/>
  <c r="M16" i="15"/>
  <c r="M17" i="15"/>
  <c r="M18" i="15"/>
  <c r="M5" i="15"/>
  <c r="E39" i="13"/>
  <c r="E40" i="13"/>
  <c r="E41" i="13"/>
  <c r="E42" i="13"/>
  <c r="E43" i="13"/>
  <c r="E44" i="13"/>
  <c r="E45" i="13"/>
  <c r="E46" i="13"/>
  <c r="F46" i="13" s="1"/>
  <c r="E47" i="13"/>
  <c r="F47" i="13" s="1"/>
  <c r="E48" i="13"/>
  <c r="F48" i="13" s="1"/>
  <c r="E38" i="13"/>
  <c r="D39" i="13"/>
  <c r="D40" i="13"/>
  <c r="D41" i="13"/>
  <c r="D42" i="13"/>
  <c r="D43" i="13"/>
  <c r="D44" i="13"/>
  <c r="D45" i="13"/>
  <c r="D46" i="13"/>
  <c r="D47" i="13"/>
  <c r="D48" i="13"/>
  <c r="D38" i="13"/>
  <c r="D33" i="13"/>
  <c r="F45" i="13"/>
  <c r="F44" i="13"/>
  <c r="F43" i="13"/>
  <c r="F42" i="13"/>
  <c r="F41" i="13"/>
  <c r="F40" i="13"/>
  <c r="F39" i="13"/>
  <c r="F38" i="13"/>
  <c r="D29" i="13"/>
  <c r="N14" i="6"/>
  <c r="D37" i="14"/>
  <c r="D38" i="14"/>
  <c r="D39" i="14"/>
  <c r="D40" i="14"/>
  <c r="D41" i="14"/>
  <c r="D42" i="14"/>
  <c r="D43" i="14"/>
  <c r="D44" i="14"/>
  <c r="E44" i="14" s="1"/>
  <c r="D45" i="14"/>
  <c r="E45" i="14" s="1"/>
  <c r="D46" i="14"/>
  <c r="E46" i="14" s="1"/>
  <c r="D36" i="14"/>
  <c r="C37" i="14"/>
  <c r="C38" i="14"/>
  <c r="C39" i="14"/>
  <c r="C40" i="14"/>
  <c r="C41" i="14"/>
  <c r="C42" i="14"/>
  <c r="C43" i="14"/>
  <c r="C44" i="14"/>
  <c r="C45" i="14"/>
  <c r="C46" i="14"/>
  <c r="C36" i="14"/>
  <c r="E43" i="14"/>
  <c r="E42" i="14"/>
  <c r="E41" i="14"/>
  <c r="E40" i="14"/>
  <c r="E39" i="14"/>
  <c r="E38" i="14"/>
  <c r="E37" i="14"/>
  <c r="E36" i="14"/>
  <c r="C27" i="14"/>
  <c r="C75" i="4"/>
  <c r="N74" i="4"/>
  <c r="Z74" i="4"/>
  <c r="Z73" i="4"/>
  <c r="Z72" i="4"/>
  <c r="N72" i="4"/>
  <c r="N73" i="4" s="1"/>
  <c r="C74" i="4"/>
  <c r="C73" i="4"/>
  <c r="Z67" i="4"/>
  <c r="Z64" i="4"/>
  <c r="N68" i="4"/>
  <c r="C69" i="4"/>
  <c r="AA28" i="5"/>
  <c r="AA29" i="5" s="1"/>
  <c r="W27" i="6"/>
  <c r="W28" i="6" s="1"/>
  <c r="D32" i="8"/>
  <c r="D33" i="8"/>
  <c r="D34" i="8"/>
  <c r="E34" i="8" s="1"/>
  <c r="D35" i="8"/>
  <c r="D36" i="8"/>
  <c r="D37" i="8"/>
  <c r="D38" i="8"/>
  <c r="D39" i="8"/>
  <c r="D40" i="8"/>
  <c r="D31" i="8"/>
  <c r="E40" i="8"/>
  <c r="E39" i="8"/>
  <c r="E38" i="8"/>
  <c r="E37" i="8"/>
  <c r="E36" i="8"/>
  <c r="E35" i="8"/>
  <c r="E33" i="8"/>
  <c r="E32" i="8"/>
  <c r="E31" i="8"/>
  <c r="D27" i="8"/>
  <c r="D23" i="8"/>
  <c r="D22" i="8"/>
  <c r="X47" i="7"/>
  <c r="X48" i="7"/>
  <c r="X49" i="7"/>
  <c r="X50" i="7"/>
  <c r="Y50" i="7" s="1"/>
  <c r="X51" i="7"/>
  <c r="Y51" i="7" s="1"/>
  <c r="X52" i="7"/>
  <c r="X53" i="7"/>
  <c r="X54" i="7"/>
  <c r="X55" i="7"/>
  <c r="Y55" i="7" s="1"/>
  <c r="X46" i="7"/>
  <c r="Y54" i="7"/>
  <c r="Y53" i="7"/>
  <c r="Y52" i="7"/>
  <c r="Y49" i="7"/>
  <c r="Y48" i="7"/>
  <c r="Y47" i="7"/>
  <c r="Y46" i="7"/>
  <c r="X25" i="7"/>
  <c r="Q57" i="7"/>
  <c r="R57" i="7"/>
  <c r="Q56" i="7"/>
  <c r="R56" i="7" s="1"/>
  <c r="Q48" i="7"/>
  <c r="Q49" i="7"/>
  <c r="Q50" i="7"/>
  <c r="Q51" i="7"/>
  <c r="Q52" i="7"/>
  <c r="Q53" i="7"/>
  <c r="Q54" i="7"/>
  <c r="R54" i="7" s="1"/>
  <c r="Q55" i="7"/>
  <c r="R55" i="7" s="1"/>
  <c r="Q47" i="7"/>
  <c r="R53" i="7"/>
  <c r="R52" i="7"/>
  <c r="R51" i="7"/>
  <c r="R50" i="7"/>
  <c r="R49" i="7"/>
  <c r="R48" i="7"/>
  <c r="R47" i="7"/>
  <c r="P27" i="7"/>
  <c r="K48" i="7"/>
  <c r="L48" i="7" s="1"/>
  <c r="K49" i="7"/>
  <c r="L49" i="7" s="1"/>
  <c r="K50" i="7"/>
  <c r="L50" i="7" s="1"/>
  <c r="K51" i="7"/>
  <c r="L51" i="7" s="1"/>
  <c r="K52" i="7"/>
  <c r="L52" i="7" s="1"/>
  <c r="K53" i="7"/>
  <c r="L53" i="7" s="1"/>
  <c r="K54" i="7"/>
  <c r="K55" i="7"/>
  <c r="L55" i="7" s="1"/>
  <c r="K47" i="7"/>
  <c r="L54" i="7"/>
  <c r="L47" i="7"/>
  <c r="K27" i="7"/>
  <c r="F49" i="7"/>
  <c r="F50" i="7"/>
  <c r="G50" i="7" s="1"/>
  <c r="F51" i="7"/>
  <c r="G51" i="7" s="1"/>
  <c r="F52" i="7"/>
  <c r="G52" i="7" s="1"/>
  <c r="F53" i="7"/>
  <c r="F54" i="7"/>
  <c r="G54" i="7" s="1"/>
  <c r="F55" i="7"/>
  <c r="F56" i="7"/>
  <c r="F57" i="7"/>
  <c r="G57" i="7" s="1"/>
  <c r="F48" i="7"/>
  <c r="G56" i="7"/>
  <c r="G55" i="7"/>
  <c r="G53" i="7"/>
  <c r="G49" i="7"/>
  <c r="G48" i="7"/>
  <c r="E27" i="7"/>
  <c r="X29" i="4"/>
  <c r="Y29" i="4" s="1"/>
  <c r="X30" i="4"/>
  <c r="X31" i="4"/>
  <c r="Y31" i="4" s="1"/>
  <c r="X32" i="4"/>
  <c r="X33" i="4"/>
  <c r="X34" i="4"/>
  <c r="Y34" i="4" s="1"/>
  <c r="X35" i="4"/>
  <c r="Y35" i="4" s="1"/>
  <c r="X36" i="4"/>
  <c r="X37" i="4"/>
  <c r="Y37" i="4" s="1"/>
  <c r="X38" i="4"/>
  <c r="X28" i="4"/>
  <c r="Y36" i="4"/>
  <c r="Y28" i="4"/>
  <c r="Y38" i="4"/>
  <c r="Y33" i="4"/>
  <c r="Y32" i="4"/>
  <c r="Y30" i="4"/>
  <c r="Y25" i="4"/>
  <c r="W30" i="4" s="1"/>
  <c r="L30" i="4"/>
  <c r="L31" i="4"/>
  <c r="L32" i="4"/>
  <c r="L33" i="4"/>
  <c r="L34" i="4"/>
  <c r="L35" i="4"/>
  <c r="L36" i="4"/>
  <c r="L37" i="4"/>
  <c r="M24" i="4"/>
  <c r="L38" i="4" s="1"/>
  <c r="M30" i="4"/>
  <c r="N30" i="4" s="1"/>
  <c r="M31" i="4"/>
  <c r="N31" i="4" s="1"/>
  <c r="M32" i="4"/>
  <c r="N32" i="4" s="1"/>
  <c r="M33" i="4"/>
  <c r="N33" i="4" s="1"/>
  <c r="M34" i="4"/>
  <c r="N34" i="4" s="1"/>
  <c r="M35" i="4"/>
  <c r="N35" i="4" s="1"/>
  <c r="M36" i="4"/>
  <c r="M37" i="4"/>
  <c r="M38" i="4"/>
  <c r="M29" i="4"/>
  <c r="N29" i="4" s="1"/>
  <c r="N38" i="4"/>
  <c r="N37" i="4"/>
  <c r="N36" i="4"/>
  <c r="E31" i="4"/>
  <c r="D30" i="4"/>
  <c r="D31" i="4"/>
  <c r="D32" i="4"/>
  <c r="D33" i="4"/>
  <c r="D34" i="4"/>
  <c r="D35" i="4"/>
  <c r="E35" i="4" s="1"/>
  <c r="D36" i="4"/>
  <c r="E36" i="4" s="1"/>
  <c r="D37" i="4"/>
  <c r="E37" i="4" s="1"/>
  <c r="D38" i="4"/>
  <c r="E38" i="4" s="1"/>
  <c r="D29" i="4"/>
  <c r="C31" i="4"/>
  <c r="C38" i="4"/>
  <c r="C29" i="4"/>
  <c r="E34" i="4"/>
  <c r="E33" i="4"/>
  <c r="E32" i="4"/>
  <c r="E30" i="4"/>
  <c r="E29" i="4"/>
  <c r="C24" i="4"/>
  <c r="C30" i="4" s="1"/>
  <c r="N7" i="5"/>
  <c r="O7" i="5" s="1"/>
  <c r="N8" i="5"/>
  <c r="O8" i="5" s="1"/>
  <c r="N9" i="5"/>
  <c r="O9" i="5" s="1"/>
  <c r="N10" i="5"/>
  <c r="O10" i="5" s="1"/>
  <c r="N11" i="5"/>
  <c r="O11" i="5" s="1"/>
  <c r="N12" i="5"/>
  <c r="O12" i="5" s="1"/>
  <c r="N13" i="5"/>
  <c r="O13" i="5" s="1"/>
  <c r="N14" i="5"/>
  <c r="O14" i="5" s="1"/>
  <c r="N15" i="5"/>
  <c r="O15" i="5" s="1"/>
  <c r="N16" i="5"/>
  <c r="O16" i="5" s="1"/>
  <c r="N6" i="5"/>
  <c r="O6" i="5" s="1"/>
  <c r="M7" i="5"/>
  <c r="M8" i="5"/>
  <c r="M9" i="5"/>
  <c r="M10" i="5"/>
  <c r="M11" i="5"/>
  <c r="M12" i="5"/>
  <c r="M13" i="5"/>
  <c r="M14" i="5"/>
  <c r="M15" i="5"/>
  <c r="M16" i="5"/>
  <c r="M6" i="5"/>
  <c r="O4" i="6"/>
  <c r="P4" i="6" s="1"/>
  <c r="O5" i="6"/>
  <c r="P5" i="6" s="1"/>
  <c r="O6" i="6"/>
  <c r="P6" i="6" s="1"/>
  <c r="O7" i="6"/>
  <c r="P7" i="6" s="1"/>
  <c r="O8" i="6"/>
  <c r="P8" i="6" s="1"/>
  <c r="O9" i="6"/>
  <c r="P9" i="6" s="1"/>
  <c r="O10" i="6"/>
  <c r="P10" i="6" s="1"/>
  <c r="O11" i="6"/>
  <c r="P11" i="6" s="1"/>
  <c r="O12" i="6"/>
  <c r="P12" i="6" s="1"/>
  <c r="O13" i="6"/>
  <c r="P13" i="6" s="1"/>
  <c r="O14" i="6"/>
  <c r="P14" i="6" s="1"/>
  <c r="N4" i="6"/>
  <c r="N6" i="6"/>
  <c r="H7" i="6"/>
  <c r="N7" i="6" s="1"/>
  <c r="E4" i="6"/>
  <c r="E5" i="6"/>
  <c r="E6" i="6"/>
  <c r="E7" i="6"/>
  <c r="E8" i="6"/>
  <c r="E9" i="6"/>
  <c r="E10" i="6"/>
  <c r="E11" i="6"/>
  <c r="E12" i="6"/>
  <c r="E13" i="6"/>
  <c r="D12" i="6"/>
  <c r="D13" i="6"/>
  <c r="D4" i="6"/>
  <c r="D5" i="6"/>
  <c r="D6" i="6"/>
  <c r="D7" i="6"/>
  <c r="D8" i="6"/>
  <c r="D9" i="6"/>
  <c r="D10" i="6"/>
  <c r="D11" i="6"/>
  <c r="H6" i="5"/>
  <c r="L29" i="4" l="1"/>
  <c r="W28" i="4"/>
  <c r="W37" i="4"/>
  <c r="W36" i="4"/>
  <c r="W35" i="4"/>
  <c r="W34" i="4"/>
  <c r="W29" i="4"/>
  <c r="W33" i="4"/>
  <c r="W38" i="4"/>
  <c r="W32" i="4"/>
  <c r="N12" i="6"/>
  <c r="N9" i="6"/>
  <c r="N11" i="6"/>
  <c r="N10" i="6"/>
  <c r="N8" i="6"/>
  <c r="N5" i="6"/>
  <c r="N13" i="6"/>
  <c r="W31" i="4"/>
  <c r="C37" i="4"/>
  <c r="C36" i="4"/>
  <c r="C35" i="4"/>
  <c r="C34" i="4"/>
  <c r="C33" i="4"/>
  <c r="C32" i="4"/>
</calcChain>
</file>

<file path=xl/sharedStrings.xml><?xml version="1.0" encoding="utf-8"?>
<sst xmlns="http://schemas.openxmlformats.org/spreadsheetml/2006/main" count="542" uniqueCount="128">
  <si>
    <t>Résumé des donnée</t>
  </si>
  <si>
    <t>Par</t>
  </si>
  <si>
    <t>Date</t>
  </si>
  <si>
    <t>Face</t>
  </si>
  <si>
    <t>Type</t>
  </si>
  <si>
    <t>Site</t>
  </si>
  <si>
    <t>Varenne</t>
  </si>
  <si>
    <t>Production</t>
  </si>
  <si>
    <t>Note</t>
  </si>
  <si>
    <t>Donnée limité, technique en développement + je voulais tester wipjoint</t>
  </si>
  <si>
    <t>Julien</t>
  </si>
  <si>
    <t>26-09-2025</t>
  </si>
  <si>
    <t>Zone</t>
  </si>
  <si>
    <t>Sud-ouest</t>
  </si>
  <si>
    <t>Prise de photo avec échelle simple + quelques photo de drone</t>
  </si>
  <si>
    <t>10-09-2025</t>
  </si>
  <si>
    <t>SHB</t>
  </si>
  <si>
    <t>11-11-2025</t>
  </si>
  <si>
    <t>24-11-2025</t>
  </si>
  <si>
    <t xml:space="preserve"> Condition de mise en place difficile</t>
  </si>
  <si>
    <t>4 trous dont deux connectés</t>
  </si>
  <si>
    <t>Petit blast</t>
  </si>
  <si>
    <t>Géologie varenne</t>
  </si>
  <si>
    <t xml:space="preserve">Dip </t>
  </si>
  <si>
    <t>Dip D</t>
  </si>
  <si>
    <t>Dip</t>
  </si>
  <si>
    <t>Trou 4</t>
  </si>
  <si>
    <t>Combinaison 3-4</t>
  </si>
  <si>
    <t>Condition mise en place difficile</t>
  </si>
  <si>
    <t>Note :</t>
  </si>
  <si>
    <t>Date :</t>
  </si>
  <si>
    <t>D</t>
  </si>
  <si>
    <t>Xmax</t>
  </si>
  <si>
    <t>3810mm</t>
  </si>
  <si>
    <t>RR</t>
  </si>
  <si>
    <t>X0</t>
  </si>
  <si>
    <t>n</t>
  </si>
  <si>
    <t>Xc</t>
  </si>
  <si>
    <t>b</t>
  </si>
  <si>
    <t>X50</t>
  </si>
  <si>
    <t>Wip frag data</t>
  </si>
  <si>
    <t>x50</t>
  </si>
  <si>
    <t>xc</t>
  </si>
  <si>
    <t>xmax</t>
  </si>
  <si>
    <t>X90</t>
  </si>
  <si>
    <t>Swebrec</t>
  </si>
  <si>
    <t>swebrec</t>
  </si>
  <si>
    <t>%swebrec</t>
  </si>
  <si>
    <t>Grosseur mm</t>
  </si>
  <si>
    <t>Comparaison des méthodes</t>
  </si>
  <si>
    <t>Wip Frag</t>
  </si>
  <si>
    <t>x90</t>
  </si>
  <si>
    <t>q</t>
  </si>
  <si>
    <t>inconcluent</t>
  </si>
  <si>
    <t>07-10-2024</t>
  </si>
  <si>
    <t>Sud ouest</t>
  </si>
  <si>
    <t>Masoud</t>
  </si>
  <si>
    <t xml:space="preserve">Le 4 était vraiment pas dans des conditions optimale on a juste poussé la roche </t>
  </si>
  <si>
    <t>double hole</t>
  </si>
  <si>
    <t xml:space="preserve">Campagne de single hole 6 </t>
  </si>
  <si>
    <t>Granulo travaillée</t>
  </si>
  <si>
    <t>Après correction</t>
  </si>
  <si>
    <t>DipD</t>
  </si>
  <si>
    <t>Aire</t>
  </si>
  <si>
    <t>Hauteur</t>
  </si>
  <si>
    <t>Facteur poudre</t>
  </si>
  <si>
    <t>Information sur le  Sautage</t>
  </si>
  <si>
    <t>Trous</t>
  </si>
  <si>
    <t>mm</t>
  </si>
  <si>
    <t>Aire Excavation</t>
  </si>
  <si>
    <t>Masse d'explosif</t>
  </si>
  <si>
    <t>kg</t>
  </si>
  <si>
    <t>m2</t>
  </si>
  <si>
    <t>Nombre</t>
  </si>
  <si>
    <t>Diamètre</t>
  </si>
  <si>
    <t>m</t>
  </si>
  <si>
    <t>Volume Excavé</t>
  </si>
  <si>
    <t>m3</t>
  </si>
  <si>
    <t>kg/m3</t>
  </si>
  <si>
    <t>Degré</t>
  </si>
  <si>
    <t>Premier essai Fragmentation Wipfrag non travaillée</t>
  </si>
  <si>
    <t>Donnée initiale</t>
  </si>
  <si>
    <t>Très approx</t>
  </si>
  <si>
    <t>Les gars disaient 15</t>
  </si>
  <si>
    <t>Full scan avant blast (essayer d'avoir la face et le top du banc pour pouvoir placer les scan). Surtout s'assurer que tout les trous sont dans les scans pour un modèle complet.</t>
  </si>
  <si>
    <t>DRTK pas absolument nécéssaire mais économie de temps lors du traitement de donnée donc si il est libre le prendre</t>
  </si>
  <si>
    <t>SCAN de la parois et du top après blast pour évaluation du volume excavé</t>
  </si>
  <si>
    <t>Méthodologie pour  blast de prod</t>
  </si>
  <si>
    <t>Pour wipfrag, caméra 90 barrée!!! Meilleure la qualité des photos est meilleur les résultats seront. Le temps de compilation sera plus long mais ça sauve du temps de correction manuelle</t>
  </si>
  <si>
    <t>Info à prendre</t>
  </si>
  <si>
    <t>Produit de sautage</t>
  </si>
  <si>
    <t>Hauteur du banc/longueur trou</t>
  </si>
  <si>
    <t>Diamètre trou</t>
  </si>
  <si>
    <t>Fardeau/spacing</t>
  </si>
  <si>
    <t>Stemming</t>
  </si>
  <si>
    <t>Quantité totale d'explosif</t>
  </si>
  <si>
    <t>Séquence</t>
  </si>
  <si>
    <t>Meme chose pour les scans</t>
  </si>
  <si>
    <t>Implantation des trous utiliser le drone et une baguette pour distance</t>
  </si>
  <si>
    <t>Scan de la position des trous importants</t>
  </si>
  <si>
    <t>Donner le temps au drone vérifier la clareté des photos!!!</t>
  </si>
  <si>
    <t>Blast</t>
  </si>
  <si>
    <t>11-11-2024</t>
  </si>
  <si>
    <t>24-11-2024</t>
  </si>
  <si>
    <t>Plus gros que 1 m</t>
  </si>
  <si>
    <t>Sommaire</t>
  </si>
  <si>
    <t>Séparation de chaque paquet de photo pour chaque trou pour avoir des analyse séparée sur WipFrag</t>
  </si>
  <si>
    <t>Frag</t>
  </si>
  <si>
    <t>Charge</t>
  </si>
  <si>
    <t>Volume</t>
  </si>
  <si>
    <t>Facteur P</t>
  </si>
  <si>
    <t>blastgel 1070</t>
  </si>
  <si>
    <t>Stem</t>
  </si>
  <si>
    <t>Fardeau</t>
  </si>
  <si>
    <t>P4-3-4</t>
  </si>
  <si>
    <t>P4-2</t>
  </si>
  <si>
    <t>P4-1</t>
  </si>
  <si>
    <t>P3-6</t>
  </si>
  <si>
    <t>P3-5</t>
  </si>
  <si>
    <t>P3-1,2,3,4</t>
  </si>
  <si>
    <t>P3-4</t>
  </si>
  <si>
    <t>P4-3,4</t>
  </si>
  <si>
    <t>r</t>
  </si>
  <si>
    <t>Description : Diam : 4 1/2''  B:3,4m   S: 3,9m   H: 16m    Q : 170 Kg</t>
  </si>
  <si>
    <t>Fragmentation</t>
  </si>
  <si>
    <t>Granulo</t>
  </si>
  <si>
    <t>non travaillée</t>
  </si>
  <si>
    <t>travaillée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</si>
</sst>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14" fontId="0" fillId="0" borderId="0" xfId="0" applyNumberFormat="1"/>
    <xf numFmtId="11" fontId="0" fillId="0" borderId="0" xfId="0" applyNumberFormat="1"/>
    <xf numFmtId="0" fontId="0" fillId="0" borderId="0" xfId="1" applyNumberFormat="1" applyFont="1"/>
    <xf numFmtId="2" fontId="0" fillId="0" borderId="0" xfId="0" applyNumberFormat="1"/>
    <xf numFmtId="0" fontId="0" fillId="0" borderId="0" xfId="0" applyAlignment="1">
      <alignment horizontal="center"/>
    </xf>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4" fontId="0" fillId="0" borderId="3" xfId="0" applyNumberFormat="1" applyBorder="1"/>
    <xf numFmtId="2" fontId="0" fillId="0" borderId="3" xfId="0" applyNumberFormat="1" applyBorder="1"/>
    <xf numFmtId="0" fontId="0" fillId="2" borderId="0" xfId="0" applyFill="1"/>
    <xf numFmtId="0" fontId="0" fillId="0" borderId="0" xfId="0" applyAlignment="1">
      <alignment horizontal="left"/>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0" xfId="0" applyNumberFormat="1"/>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center" wrapText="1"/>
    </xf>
    <xf numFmtId="0" fontId="2" fillId="0" borderId="0" xfId="0" applyFont="1" applyAlignment="1">
      <alignment horizontal="left" wrapText="1"/>
    </xf>
    <xf numFmtId="0" fontId="0" fillId="0" borderId="1" xfId="0" applyBorder="1" applyAlignment="1">
      <alignment horizontal="center"/>
    </xf>
    <xf numFmtId="9" fontId="0" fillId="0" borderId="5" xfId="1" applyFont="1" applyBorder="1" applyAlignment="1">
      <alignment horizontal="center"/>
    </xf>
    <xf numFmtId="165" fontId="0" fillId="0" borderId="9" xfId="1"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0" xfId="0" applyAlignment="1">
      <alignment horizontal="left" vertical="top"/>
    </xf>
    <xf numFmtId="14" fontId="0" fillId="0" borderId="0" xfId="0" applyNumberForma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a:t>
            </a:r>
            <a:r>
              <a:rPr lang="fr-CA" baseline="0"/>
              <a:t> des SHB</a:t>
            </a: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scatterChart>
        <c:scatterStyle val="lineMarker"/>
        <c:varyColors val="0"/>
        <c:ser>
          <c:idx val="0"/>
          <c:order val="0"/>
          <c:tx>
            <c:strRef>
              <c:f>'SHB phase 3'!$D$3</c:f>
              <c:strCache>
                <c:ptCount val="1"/>
                <c:pt idx="0">
                  <c:v>P3-6</c:v>
                </c:pt>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xVal>
            <c:numRef>
              <c:f>'SHB phase 3'!$E$48:$E$57</c:f>
              <c:numCache>
                <c:formatCode>General</c:formatCode>
                <c:ptCount val="10"/>
                <c:pt idx="0">
                  <c:v>1</c:v>
                </c:pt>
                <c:pt idx="1">
                  <c:v>10</c:v>
                </c:pt>
                <c:pt idx="2">
                  <c:v>100</c:v>
                </c:pt>
                <c:pt idx="3">
                  <c:v>200</c:v>
                </c:pt>
                <c:pt idx="4">
                  <c:v>300</c:v>
                </c:pt>
                <c:pt idx="5">
                  <c:v>500</c:v>
                </c:pt>
                <c:pt idx="6">
                  <c:v>700</c:v>
                </c:pt>
                <c:pt idx="7">
                  <c:v>900</c:v>
                </c:pt>
                <c:pt idx="8">
                  <c:v>1500</c:v>
                </c:pt>
                <c:pt idx="9">
                  <c:v>1730</c:v>
                </c:pt>
              </c:numCache>
            </c:numRef>
          </c:xVal>
          <c:yVal>
            <c:numRef>
              <c:f>'SHB phase 3'!$G$48:$G$57</c:f>
              <c:numCache>
                <c:formatCode>General</c:formatCode>
                <c:ptCount val="10"/>
                <c:pt idx="0">
                  <c:v>9.8746584845718945E-3</c:v>
                </c:pt>
                <c:pt idx="1">
                  <c:v>6.1425318839895882E-2</c:v>
                </c:pt>
                <c:pt idx="2">
                  <c:v>1.1387925664429306</c:v>
                </c:pt>
                <c:pt idx="3">
                  <c:v>4.3741467887887771</c:v>
                </c:pt>
                <c:pt idx="4">
                  <c:v>11.361753712681084</c:v>
                </c:pt>
                <c:pt idx="5">
                  <c:v>41.382983042565826</c:v>
                </c:pt>
                <c:pt idx="6">
                  <c:v>77.152322958228936</c:v>
                </c:pt>
                <c:pt idx="7">
                  <c:v>94.415116342543868</c:v>
                </c:pt>
                <c:pt idx="8">
                  <c:v>99.996835589076255</c:v>
                </c:pt>
                <c:pt idx="9">
                  <c:v>100</c:v>
                </c:pt>
              </c:numCache>
            </c:numRef>
          </c:yVal>
          <c:smooth val="0"/>
          <c:extLst>
            <c:ext xmlns:c16="http://schemas.microsoft.com/office/drawing/2014/chart" uri="{C3380CC4-5D6E-409C-BE32-E72D297353CC}">
              <c16:uniqueId val="{00000000-4BB1-40BD-9DBC-422F14DFE5D3}"/>
            </c:ext>
          </c:extLst>
        </c:ser>
        <c:ser>
          <c:idx val="1"/>
          <c:order val="1"/>
          <c:tx>
            <c:strRef>
              <c:f>'SHB phase 3'!$J$3</c:f>
              <c:strCache>
                <c:ptCount val="1"/>
                <c:pt idx="0">
                  <c:v>P3-5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phase 3'!$J$47:$J$55</c:f>
              <c:numCache>
                <c:formatCode>General</c:formatCode>
                <c:ptCount val="9"/>
                <c:pt idx="0">
                  <c:v>1</c:v>
                </c:pt>
                <c:pt idx="1">
                  <c:v>10</c:v>
                </c:pt>
                <c:pt idx="2">
                  <c:v>100</c:v>
                </c:pt>
                <c:pt idx="3">
                  <c:v>200</c:v>
                </c:pt>
                <c:pt idx="4">
                  <c:v>300</c:v>
                </c:pt>
                <c:pt idx="5">
                  <c:v>500</c:v>
                </c:pt>
                <c:pt idx="6">
                  <c:v>700</c:v>
                </c:pt>
                <c:pt idx="7">
                  <c:v>900</c:v>
                </c:pt>
                <c:pt idx="8">
                  <c:v>1170</c:v>
                </c:pt>
              </c:numCache>
            </c:numRef>
          </c:xVal>
          <c:yVal>
            <c:numRef>
              <c:f>'SHB phase 3'!$L$47:$L$55</c:f>
              <c:numCache>
                <c:formatCode>General</c:formatCode>
                <c:ptCount val="9"/>
                <c:pt idx="0">
                  <c:v>8.2014323086309297E-3</c:v>
                </c:pt>
                <c:pt idx="1">
                  <c:v>4.2632530358697025E-2</c:v>
                </c:pt>
                <c:pt idx="2">
                  <c:v>0.67054051466205356</c:v>
                </c:pt>
                <c:pt idx="3">
                  <c:v>2.6226194557275915</c:v>
                </c:pt>
                <c:pt idx="4">
                  <c:v>7.416360318182762</c:v>
                </c:pt>
                <c:pt idx="5">
                  <c:v>36.411438619309024</c:v>
                </c:pt>
                <c:pt idx="6">
                  <c:v>82.468252151036467</c:v>
                </c:pt>
                <c:pt idx="7">
                  <c:v>98.734281069242101</c:v>
                </c:pt>
                <c:pt idx="8">
                  <c:v>100</c:v>
                </c:pt>
              </c:numCache>
            </c:numRef>
          </c:yVal>
          <c:smooth val="0"/>
          <c:extLst>
            <c:ext xmlns:c16="http://schemas.microsoft.com/office/drawing/2014/chart" uri="{C3380CC4-5D6E-409C-BE32-E72D297353CC}">
              <c16:uniqueId val="{00000001-4BB1-40BD-9DBC-422F14DFE5D3}"/>
            </c:ext>
          </c:extLst>
        </c:ser>
        <c:ser>
          <c:idx val="2"/>
          <c:order val="2"/>
          <c:tx>
            <c:strRef>
              <c:f>'SHB phase 3'!$O$3</c:f>
              <c:strCache>
                <c:ptCount val="1"/>
                <c:pt idx="0">
                  <c:v>P3-1,2,3,4</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'SHB phase 3'!$P$47:$P$57</c:f>
              <c:numCache>
                <c:formatCode>General</c:formatCode>
                <c:ptCount val="11"/>
                <c:pt idx="0">
                  <c:v>1</c:v>
                </c:pt>
                <c:pt idx="1">
                  <c:v>10</c:v>
                </c:pt>
                <c:pt idx="2">
                  <c:v>100</c:v>
                </c:pt>
                <c:pt idx="3">
                  <c:v>200</c:v>
                </c:pt>
                <c:pt idx="4">
                  <c:v>300</c:v>
                </c:pt>
                <c:pt idx="5">
                  <c:v>500</c:v>
                </c:pt>
                <c:pt idx="6">
                  <c:v>700</c:v>
                </c:pt>
                <c:pt idx="7">
                  <c:v>900</c:v>
                </c:pt>
                <c:pt idx="8">
                  <c:v>1370</c:v>
                </c:pt>
                <c:pt idx="9">
                  <c:v>2000</c:v>
                </c:pt>
                <c:pt idx="10">
                  <c:v>2240</c:v>
                </c:pt>
              </c:numCache>
            </c:numRef>
          </c:xVal>
          <c:yVal>
            <c:numRef>
              <c:f>'SHB phase 3'!$R$47:$R$57</c:f>
              <c:numCache>
                <c:formatCode>General</c:formatCode>
                <c:ptCount val="11"/>
                <c:pt idx="0">
                  <c:v>5.4281712686173829E-2</c:v>
                </c:pt>
                <c:pt idx="1">
                  <c:v>0.2152141263498136</c:v>
                </c:pt>
                <c:pt idx="2">
                  <c:v>1.8285846396916794</c:v>
                </c:pt>
                <c:pt idx="3">
                  <c:v>4.7337991658315088</c:v>
                </c:pt>
                <c:pt idx="4">
                  <c:v>9.2182131489123122</c:v>
                </c:pt>
                <c:pt idx="5">
                  <c:v>24.104721333505598</c:v>
                </c:pt>
                <c:pt idx="6">
                  <c:v>46.044017284857986</c:v>
                </c:pt>
                <c:pt idx="7">
                  <c:v>68.74793525378891</c:v>
                </c:pt>
                <c:pt idx="8">
                  <c:v>96.049681037870201</c:v>
                </c:pt>
                <c:pt idx="9">
                  <c:v>99.986358409062191</c:v>
                </c:pt>
                <c:pt idx="10">
                  <c:v>100</c:v>
                </c:pt>
              </c:numCache>
            </c:numRef>
          </c:yVal>
          <c:smooth val="0"/>
          <c:extLst>
            <c:ext xmlns:c16="http://schemas.microsoft.com/office/drawing/2014/chart" uri="{C3380CC4-5D6E-409C-BE32-E72D297353CC}">
              <c16:uniqueId val="{00000002-4BB1-40BD-9DBC-422F14DFE5D3}"/>
            </c:ext>
          </c:extLst>
        </c:ser>
        <c:ser>
          <c:idx val="3"/>
          <c:order val="3"/>
          <c:tx>
            <c:strRef>
              <c:f>'SHB phase 3'!$X$4</c:f>
              <c:strCache>
                <c:ptCount val="1"/>
                <c:pt idx="0">
                  <c:v>P3-4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'SHB phase 3'!$W$46:$W$55</c:f>
              <c:numCache>
                <c:formatCode>General</c:formatCode>
                <c:ptCount val="10"/>
                <c:pt idx="0">
                  <c:v>1</c:v>
                </c:pt>
                <c:pt idx="1">
                  <c:v>10</c:v>
                </c:pt>
                <c:pt idx="2">
                  <c:v>100</c:v>
                </c:pt>
                <c:pt idx="3">
                  <c:v>200</c:v>
                </c:pt>
                <c:pt idx="4">
                  <c:v>300</c:v>
                </c:pt>
                <c:pt idx="5">
                  <c:v>500</c:v>
                </c:pt>
                <c:pt idx="6">
                  <c:v>700</c:v>
                </c:pt>
                <c:pt idx="7">
                  <c:v>900</c:v>
                </c:pt>
                <c:pt idx="8">
                  <c:v>1370</c:v>
                </c:pt>
                <c:pt idx="9">
                  <c:v>1480</c:v>
                </c:pt>
              </c:numCache>
            </c:numRef>
          </c:xVal>
          <c:yVal>
            <c:numRef>
              <c:f>'SHB phase 3'!$Y$46:$Y$55</c:f>
              <c:numCache>
                <c:formatCode>General</c:formatCode>
                <c:ptCount val="10"/>
                <c:pt idx="0">
                  <c:v>1.2724110069050656E-2</c:v>
                </c:pt>
                <c:pt idx="1">
                  <c:v>5.9919319788793446E-2</c:v>
                </c:pt>
                <c:pt idx="2">
                  <c:v>0.74411577013122565</c:v>
                </c:pt>
                <c:pt idx="3">
                  <c:v>2.4674414589759897</c:v>
                </c:pt>
                <c:pt idx="4">
                  <c:v>6.0023301364657291</c:v>
                </c:pt>
                <c:pt idx="5">
                  <c:v>23.624411012243876</c:v>
                </c:pt>
                <c:pt idx="6">
                  <c:v>58.531114409329483</c:v>
                </c:pt>
                <c:pt idx="7">
                  <c:v>88.259811640893787</c:v>
                </c:pt>
                <c:pt idx="8">
                  <c:v>99.993462320622612</c:v>
                </c:pt>
                <c:pt idx="9">
                  <c:v>100</c:v>
                </c:pt>
              </c:numCache>
            </c:numRef>
          </c:yVal>
          <c:smooth val="0"/>
          <c:extLst>
            <c:ext xmlns:c16="http://schemas.microsoft.com/office/drawing/2014/chart" uri="{C3380CC4-5D6E-409C-BE32-E72D297353CC}">
              <c16:uniqueId val="{00000003-4BB1-40BD-9DBC-422F14DFE5D3}"/>
            </c:ext>
          </c:extLst>
        </c:ser>
        <c:ser>
          <c:idx val="4"/>
          <c:order val="4"/>
          <c:tx>
            <c:strRef>
              <c:f>'SHB 2025-11-11'!$B$2</c:f>
              <c:strCache>
                <c:ptCount val="1"/>
                <c:pt idx="0">
                  <c:v>P4-1</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'SHB 2025-11-11'!$B$29:$B$38</c:f>
              <c:numCache>
                <c:formatCode>General</c:formatCode>
                <c:ptCount val="10"/>
                <c:pt idx="0">
                  <c:v>1</c:v>
                </c:pt>
                <c:pt idx="1">
                  <c:v>10</c:v>
                </c:pt>
                <c:pt idx="2">
                  <c:v>50</c:v>
                </c:pt>
                <c:pt idx="3">
                  <c:v>100</c:v>
                </c:pt>
                <c:pt idx="4">
                  <c:v>200</c:v>
                </c:pt>
                <c:pt idx="5">
                  <c:v>300</c:v>
                </c:pt>
                <c:pt idx="6">
                  <c:v>500</c:v>
                </c:pt>
                <c:pt idx="7">
                  <c:v>700</c:v>
                </c:pt>
                <c:pt idx="8">
                  <c:v>900</c:v>
                </c:pt>
                <c:pt idx="9">
                  <c:v>1460</c:v>
                </c:pt>
              </c:numCache>
            </c:numRef>
          </c:xVal>
          <c:yVal>
            <c:numRef>
              <c:f>'SHB 2025-11-11'!$E$29:$E$38</c:f>
              <c:numCache>
                <c:formatCode>General</c:formatCode>
                <c:ptCount val="10"/>
                <c:pt idx="0">
                  <c:v>3.7409231950750153E-2</c:v>
                </c:pt>
                <c:pt idx="1">
                  <c:v>0.15525823210392287</c:v>
                </c:pt>
                <c:pt idx="2">
                  <c:v>0.66678760992192743</c:v>
                </c:pt>
                <c:pt idx="3">
                  <c:v>1.5650978699582743</c:v>
                </c:pt>
                <c:pt idx="4">
                  <c:v>4.6543691731611174</c:v>
                </c:pt>
                <c:pt idx="5">
                  <c:v>10.300599870587009</c:v>
                </c:pt>
                <c:pt idx="6">
                  <c:v>33.126462984352337</c:v>
                </c:pt>
                <c:pt idx="7">
                  <c:v>67.057673782441469</c:v>
                </c:pt>
                <c:pt idx="8">
                  <c:v>90.717610011867819</c:v>
                </c:pt>
                <c:pt idx="9">
                  <c:v>100</c:v>
                </c:pt>
              </c:numCache>
            </c:numRef>
          </c:yVal>
          <c:smooth val="0"/>
          <c:extLst>
            <c:ext xmlns:c16="http://schemas.microsoft.com/office/drawing/2014/chart" uri="{C3380CC4-5D6E-409C-BE32-E72D297353CC}">
              <c16:uniqueId val="{00000004-4BB1-40BD-9DBC-422F14DFE5D3}"/>
            </c:ext>
          </c:extLst>
        </c:ser>
        <c:ser>
          <c:idx val="5"/>
          <c:order val="5"/>
          <c:tx>
            <c:strRef>
              <c:f>'SHB 2025-11-11'!$L$2</c:f>
              <c:strCache>
                <c:ptCount val="1"/>
                <c:pt idx="0">
                  <c:v>P4-2</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'SHB 2025-11-11'!$K$29:$K$38</c:f>
              <c:numCache>
                <c:formatCode>General</c:formatCode>
                <c:ptCount val="10"/>
                <c:pt idx="0">
                  <c:v>1</c:v>
                </c:pt>
                <c:pt idx="1">
                  <c:v>10</c:v>
                </c:pt>
                <c:pt idx="2">
                  <c:v>50</c:v>
                </c:pt>
                <c:pt idx="3">
                  <c:v>100</c:v>
                </c:pt>
                <c:pt idx="4">
                  <c:v>200</c:v>
                </c:pt>
                <c:pt idx="5">
                  <c:v>300</c:v>
                </c:pt>
                <c:pt idx="6">
                  <c:v>500</c:v>
                </c:pt>
                <c:pt idx="7">
                  <c:v>700</c:v>
                </c:pt>
                <c:pt idx="8">
                  <c:v>900</c:v>
                </c:pt>
                <c:pt idx="9">
                  <c:v>1443.67</c:v>
                </c:pt>
              </c:numCache>
            </c:numRef>
          </c:xVal>
          <c:yVal>
            <c:numRef>
              <c:f>'SHB 2025-11-11'!$N$29:$N$38</c:f>
              <c:numCache>
                <c:formatCode>General</c:formatCode>
                <c:ptCount val="10"/>
                <c:pt idx="0">
                  <c:v>2.6221853690905517E-2</c:v>
                </c:pt>
                <c:pt idx="1">
                  <c:v>0.12663760529215418</c:v>
                </c:pt>
                <c:pt idx="2">
                  <c:v>0.63065114911375053</c:v>
                </c:pt>
                <c:pt idx="3">
                  <c:v>1.6060859083713956</c:v>
                </c:pt>
                <c:pt idx="4">
                  <c:v>5.2471777449796049</c:v>
                </c:pt>
                <c:pt idx="5">
                  <c:v>12.249464119391876</c:v>
                </c:pt>
                <c:pt idx="6">
                  <c:v>39.943053730016409</c:v>
                </c:pt>
                <c:pt idx="7">
                  <c:v>74.479844047464582</c:v>
                </c:pt>
                <c:pt idx="8">
                  <c:v>93.482658712665426</c:v>
                </c:pt>
                <c:pt idx="9">
                  <c:v>99.998616638990455</c:v>
                </c:pt>
              </c:numCache>
            </c:numRef>
          </c:yVal>
          <c:smooth val="0"/>
          <c:extLst>
            <c:ext xmlns:c16="http://schemas.microsoft.com/office/drawing/2014/chart" uri="{C3380CC4-5D6E-409C-BE32-E72D297353CC}">
              <c16:uniqueId val="{00000005-4BB1-40BD-9DBC-422F14DFE5D3}"/>
            </c:ext>
          </c:extLst>
        </c:ser>
        <c:ser>
          <c:idx val="6"/>
          <c:order val="6"/>
          <c:tx>
            <c:strRef>
              <c:f>'SHB 2025-11-11'!$S$2</c:f>
              <c:strCache>
                <c:ptCount val="1"/>
                <c:pt idx="0">
                  <c:v>P4-3,4</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'SHB 2025-11-11'!$V$28:$V$38</c:f>
              <c:numCache>
                <c:formatCode>General</c:formatCode>
                <c:ptCount val="11"/>
                <c:pt idx="0">
                  <c:v>1</c:v>
                </c:pt>
                <c:pt idx="1">
                  <c:v>10</c:v>
                </c:pt>
                <c:pt idx="2">
                  <c:v>50</c:v>
                </c:pt>
                <c:pt idx="3">
                  <c:v>100</c:v>
                </c:pt>
                <c:pt idx="4">
                  <c:v>200</c:v>
                </c:pt>
                <c:pt idx="5">
                  <c:v>300</c:v>
                </c:pt>
                <c:pt idx="6">
                  <c:v>500</c:v>
                </c:pt>
                <c:pt idx="7">
                  <c:v>700</c:v>
                </c:pt>
                <c:pt idx="8">
                  <c:v>900</c:v>
                </c:pt>
                <c:pt idx="9">
                  <c:v>1500</c:v>
                </c:pt>
                <c:pt idx="10">
                  <c:v>2500</c:v>
                </c:pt>
              </c:numCache>
            </c:numRef>
          </c:xVal>
          <c:yVal>
            <c:numRef>
              <c:f>'SHB 2025-11-11'!$Y$28:$Y$38</c:f>
              <c:numCache>
                <c:formatCode>General</c:formatCode>
                <c:ptCount val="11"/>
                <c:pt idx="0">
                  <c:v>3.7714728262931103E-2</c:v>
                </c:pt>
                <c:pt idx="1">
                  <c:v>0.17300882950697163</c:v>
                </c:pt>
                <c:pt idx="2">
                  <c:v>0.77458017316055972</c:v>
                </c:pt>
                <c:pt idx="3">
                  <c:v>1.794435148186742</c:v>
                </c:pt>
                <c:pt idx="4">
                  <c:v>4.9897964825134054</c:v>
                </c:pt>
                <c:pt idx="5">
                  <c:v>10.099756680247376</c:v>
                </c:pt>
                <c:pt idx="6">
                  <c:v>27.062609560105596</c:v>
                </c:pt>
                <c:pt idx="7">
                  <c:v>50.533593409620963</c:v>
                </c:pt>
                <c:pt idx="8">
                  <c:v>72.454638603485165</c:v>
                </c:pt>
                <c:pt idx="9">
                  <c:v>98.038322738615378</c:v>
                </c:pt>
                <c:pt idx="10">
                  <c:v>99.999997699272669</c:v>
                </c:pt>
              </c:numCache>
            </c:numRef>
          </c:yVal>
          <c:smooth val="0"/>
          <c:extLst>
            <c:ext xmlns:c16="http://schemas.microsoft.com/office/drawing/2014/chart" uri="{C3380CC4-5D6E-409C-BE32-E72D297353CC}">
              <c16:uniqueId val="{00000006-4BB1-40BD-9DBC-422F14DFE5D3}"/>
            </c:ext>
          </c:extLst>
        </c:ser>
        <c:dLbls>
          <c:showLegendKey val="0"/>
          <c:showVal val="0"/>
          <c:showCatName val="0"/>
          <c:showSerName val="0"/>
          <c:showPercent val="0"/>
          <c:showBubbleSize val="0"/>
        </c:dLbls>
        <c:axId val="1616702800"/>
        <c:axId val="1612457552"/>
      </c:scatterChart>
      <c:valAx>
        <c:axId val="1616702800"/>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Grosseur des particules</a:t>
                </a:r>
                <a:r>
                  <a:rPr lang="fr-CA" baseline="0"/>
                  <a:t> (mm)</a:t>
                </a:r>
                <a:endParaRPr lang="fr-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CA"/>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12457552"/>
        <c:crosses val="autoZero"/>
        <c:crossBetween val="midCat"/>
      </c:valAx>
      <c:valAx>
        <c:axId val="161245755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Pourcentage passant</a:t>
                </a:r>
              </a:p>
            </c:rich>
          </c:tx>
          <c:layout>
            <c:manualLayout>
              <c:xMode val="edge"/>
              <c:yMode val="edge"/>
              <c:x val="2.4900751647469022E-2"/>
              <c:y val="0.428849684483499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16702800"/>
        <c:crosses val="autoZero"/>
        <c:crossBetween val="midCat"/>
      </c:valAx>
      <c:spPr>
        <a:noFill/>
        <a:ln>
          <a:noFill/>
        </a:ln>
        <a:effectLst/>
      </c:spPr>
    </c:plotArea>
    <c:legend>
      <c:legendPos val="r"/>
      <c:layout>
        <c:manualLayout>
          <c:xMode val="edge"/>
          <c:yMode val="edge"/>
          <c:x val="0.83902145432848219"/>
          <c:y val="0.38698140984367529"/>
          <c:w val="0.1536570362875912"/>
          <c:h val="0.23832402165412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Phase 4 Facteur poudre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scatterChart>
        <c:scatterStyle val="lineMarker"/>
        <c:varyColors val="0"/>
        <c:ser>
          <c:idx val="4"/>
          <c:order val="0"/>
          <c:tx>
            <c:strRef>
              <c:f>'SHB 2025-11-11'!$C$74</c:f>
              <c:strCache>
                <c:ptCount val="1"/>
                <c:pt idx="0">
                  <c:v>0,39</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'SHB 2025-11-11'!$B$29:$B$38</c:f>
              <c:numCache>
                <c:formatCode>General</c:formatCode>
                <c:ptCount val="10"/>
                <c:pt idx="0">
                  <c:v>1</c:v>
                </c:pt>
                <c:pt idx="1">
                  <c:v>10</c:v>
                </c:pt>
                <c:pt idx="2">
                  <c:v>50</c:v>
                </c:pt>
                <c:pt idx="3">
                  <c:v>100</c:v>
                </c:pt>
                <c:pt idx="4">
                  <c:v>200</c:v>
                </c:pt>
                <c:pt idx="5">
                  <c:v>300</c:v>
                </c:pt>
                <c:pt idx="6">
                  <c:v>500</c:v>
                </c:pt>
                <c:pt idx="7">
                  <c:v>700</c:v>
                </c:pt>
                <c:pt idx="8">
                  <c:v>900</c:v>
                </c:pt>
                <c:pt idx="9">
                  <c:v>1460</c:v>
                </c:pt>
              </c:numCache>
            </c:numRef>
          </c:xVal>
          <c:yVal>
            <c:numRef>
              <c:f>'SHB 2025-11-11'!$E$29:$E$38</c:f>
              <c:numCache>
                <c:formatCode>General</c:formatCode>
                <c:ptCount val="10"/>
                <c:pt idx="0">
                  <c:v>3.7409231950750153E-2</c:v>
                </c:pt>
                <c:pt idx="1">
                  <c:v>0.15525823210392287</c:v>
                </c:pt>
                <c:pt idx="2">
                  <c:v>0.66678760992192743</c:v>
                </c:pt>
                <c:pt idx="3">
                  <c:v>1.5650978699582743</c:v>
                </c:pt>
                <c:pt idx="4">
                  <c:v>4.6543691731611174</c:v>
                </c:pt>
                <c:pt idx="5">
                  <c:v>10.300599870587009</c:v>
                </c:pt>
                <c:pt idx="6">
                  <c:v>33.126462984352337</c:v>
                </c:pt>
                <c:pt idx="7">
                  <c:v>67.057673782441469</c:v>
                </c:pt>
                <c:pt idx="8">
                  <c:v>90.717610011867819</c:v>
                </c:pt>
                <c:pt idx="9">
                  <c:v>100</c:v>
                </c:pt>
              </c:numCache>
            </c:numRef>
          </c:yVal>
          <c:smooth val="0"/>
          <c:extLst>
            <c:ext xmlns:c16="http://schemas.microsoft.com/office/drawing/2014/chart" uri="{C3380CC4-5D6E-409C-BE32-E72D297353CC}">
              <c16:uniqueId val="{00000004-31E5-424A-A576-EADCDB78B723}"/>
            </c:ext>
          </c:extLst>
        </c:ser>
        <c:ser>
          <c:idx val="5"/>
          <c:order val="1"/>
          <c:tx>
            <c:strRef>
              <c:f>'SHB 2025-11-11'!$N$73</c:f>
              <c:strCache>
                <c:ptCount val="1"/>
                <c:pt idx="0">
                  <c:v>0,20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'SHB 2025-11-11'!$K$29:$K$38</c:f>
              <c:numCache>
                <c:formatCode>General</c:formatCode>
                <c:ptCount val="10"/>
                <c:pt idx="0">
                  <c:v>1</c:v>
                </c:pt>
                <c:pt idx="1">
                  <c:v>10</c:v>
                </c:pt>
                <c:pt idx="2">
                  <c:v>50</c:v>
                </c:pt>
                <c:pt idx="3">
                  <c:v>100</c:v>
                </c:pt>
                <c:pt idx="4">
                  <c:v>200</c:v>
                </c:pt>
                <c:pt idx="5">
                  <c:v>300</c:v>
                </c:pt>
                <c:pt idx="6">
                  <c:v>500</c:v>
                </c:pt>
                <c:pt idx="7">
                  <c:v>700</c:v>
                </c:pt>
                <c:pt idx="8">
                  <c:v>900</c:v>
                </c:pt>
                <c:pt idx="9">
                  <c:v>1443.67</c:v>
                </c:pt>
              </c:numCache>
            </c:numRef>
          </c:xVal>
          <c:yVal>
            <c:numRef>
              <c:f>'SHB 2025-11-11'!$N$29:$N$38</c:f>
              <c:numCache>
                <c:formatCode>General</c:formatCode>
                <c:ptCount val="10"/>
                <c:pt idx="0">
                  <c:v>2.6221853690905517E-2</c:v>
                </c:pt>
                <c:pt idx="1">
                  <c:v>0.12663760529215418</c:v>
                </c:pt>
                <c:pt idx="2">
                  <c:v>0.63065114911375053</c:v>
                </c:pt>
                <c:pt idx="3">
                  <c:v>1.6060859083713956</c:v>
                </c:pt>
                <c:pt idx="4">
                  <c:v>5.2471777449796049</c:v>
                </c:pt>
                <c:pt idx="5">
                  <c:v>12.249464119391876</c:v>
                </c:pt>
                <c:pt idx="6">
                  <c:v>39.943053730016409</c:v>
                </c:pt>
                <c:pt idx="7">
                  <c:v>74.479844047464582</c:v>
                </c:pt>
                <c:pt idx="8">
                  <c:v>93.482658712665426</c:v>
                </c:pt>
                <c:pt idx="9">
                  <c:v>99.998616638990455</c:v>
                </c:pt>
              </c:numCache>
            </c:numRef>
          </c:yVal>
          <c:smooth val="0"/>
          <c:extLst>
            <c:ext xmlns:c16="http://schemas.microsoft.com/office/drawing/2014/chart" uri="{C3380CC4-5D6E-409C-BE32-E72D297353CC}">
              <c16:uniqueId val="{00000005-31E5-424A-A576-EADCDB78B723}"/>
            </c:ext>
          </c:extLst>
        </c:ser>
        <c:ser>
          <c:idx val="6"/>
          <c:order val="2"/>
          <c:tx>
            <c:strRef>
              <c:f>'SHB 2025-11-11'!$Z$73</c:f>
              <c:strCache>
                <c:ptCount val="1"/>
                <c:pt idx="0">
                  <c:v>0,30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'SHB 2025-11-11'!$V$28:$V$38</c:f>
              <c:numCache>
                <c:formatCode>General</c:formatCode>
                <c:ptCount val="11"/>
                <c:pt idx="0">
                  <c:v>1</c:v>
                </c:pt>
                <c:pt idx="1">
                  <c:v>10</c:v>
                </c:pt>
                <c:pt idx="2">
                  <c:v>50</c:v>
                </c:pt>
                <c:pt idx="3">
                  <c:v>100</c:v>
                </c:pt>
                <c:pt idx="4">
                  <c:v>200</c:v>
                </c:pt>
                <c:pt idx="5">
                  <c:v>300</c:v>
                </c:pt>
                <c:pt idx="6">
                  <c:v>500</c:v>
                </c:pt>
                <c:pt idx="7">
                  <c:v>700</c:v>
                </c:pt>
                <c:pt idx="8">
                  <c:v>900</c:v>
                </c:pt>
                <c:pt idx="9">
                  <c:v>1500</c:v>
                </c:pt>
                <c:pt idx="10">
                  <c:v>2500</c:v>
                </c:pt>
              </c:numCache>
            </c:numRef>
          </c:xVal>
          <c:yVal>
            <c:numRef>
              <c:f>'SHB 2025-11-11'!$Y$28:$Y$38</c:f>
              <c:numCache>
                <c:formatCode>General</c:formatCode>
                <c:ptCount val="11"/>
                <c:pt idx="0">
                  <c:v>3.7714728262931103E-2</c:v>
                </c:pt>
                <c:pt idx="1">
                  <c:v>0.17300882950697163</c:v>
                </c:pt>
                <c:pt idx="2">
                  <c:v>0.77458017316055972</c:v>
                </c:pt>
                <c:pt idx="3">
                  <c:v>1.794435148186742</c:v>
                </c:pt>
                <c:pt idx="4">
                  <c:v>4.9897964825134054</c:v>
                </c:pt>
                <c:pt idx="5">
                  <c:v>10.099756680247376</c:v>
                </c:pt>
                <c:pt idx="6">
                  <c:v>27.062609560105596</c:v>
                </c:pt>
                <c:pt idx="7">
                  <c:v>50.533593409620963</c:v>
                </c:pt>
                <c:pt idx="8">
                  <c:v>72.454638603485165</c:v>
                </c:pt>
                <c:pt idx="9">
                  <c:v>98.038322738615378</c:v>
                </c:pt>
                <c:pt idx="10">
                  <c:v>99.999997699272669</c:v>
                </c:pt>
              </c:numCache>
            </c:numRef>
          </c:yVal>
          <c:smooth val="0"/>
          <c:extLst>
            <c:ext xmlns:c16="http://schemas.microsoft.com/office/drawing/2014/chart" uri="{C3380CC4-5D6E-409C-BE32-E72D297353CC}">
              <c16:uniqueId val="{00000006-31E5-424A-A576-EADCDB78B723}"/>
            </c:ext>
          </c:extLst>
        </c:ser>
        <c:dLbls>
          <c:showLegendKey val="0"/>
          <c:showVal val="0"/>
          <c:showCatName val="0"/>
          <c:showSerName val="0"/>
          <c:showPercent val="0"/>
          <c:showBubbleSize val="0"/>
        </c:dLbls>
        <c:axId val="1616702800"/>
        <c:axId val="1612457552"/>
      </c:scatterChart>
      <c:valAx>
        <c:axId val="1616702800"/>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12457552"/>
        <c:crosses val="autoZero"/>
        <c:crossBetween val="midCat"/>
      </c:valAx>
      <c:valAx>
        <c:axId val="161245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16702800"/>
        <c:crosses val="autoZero"/>
        <c:crossBetween val="midCat"/>
      </c:valAx>
      <c:spPr>
        <a:noFill/>
        <a:ln>
          <a:noFill/>
        </a:ln>
        <a:effectLst/>
      </c:spPr>
    </c:plotArea>
    <c:legend>
      <c:legendPos val="r"/>
      <c:layout>
        <c:manualLayout>
          <c:xMode val="edge"/>
          <c:yMode val="edge"/>
          <c:x val="0.87710492950688312"/>
          <c:y val="0.37690604223102397"/>
          <c:w val="0.11264401117315988"/>
          <c:h val="0.345122580274597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Granulo/DipD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strRef>
              <c:f>'Fulll blast 24-11-2025'!$W$30</c:f>
              <c:strCache>
                <c:ptCount val="1"/>
                <c:pt idx="0">
                  <c:v>54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0457-4A9B-B9AA-254A106253C8}"/>
            </c:ext>
          </c:extLst>
        </c:ser>
        <c:ser>
          <c:idx val="1"/>
          <c:order val="1"/>
          <c:tx>
            <c:strRef>
              <c:f>'Full blast 2025-11-11'!$AA$31</c:f>
              <c:strCache>
                <c:ptCount val="1"/>
                <c:pt idx="0">
                  <c:v>130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2025-11-11'!$V$5:$V$17</c:f>
              <c:numCache>
                <c:formatCode>General</c:formatCode>
                <c:ptCount val="13"/>
                <c:pt idx="0">
                  <c:v>190.91</c:v>
                </c:pt>
                <c:pt idx="1">
                  <c:v>255.17</c:v>
                </c:pt>
                <c:pt idx="2">
                  <c:v>310.57</c:v>
                </c:pt>
                <c:pt idx="3">
                  <c:v>377.54</c:v>
                </c:pt>
                <c:pt idx="4">
                  <c:v>409.89</c:v>
                </c:pt>
                <c:pt idx="5">
                  <c:v>442.24</c:v>
                </c:pt>
                <c:pt idx="6">
                  <c:v>525.66999999999996</c:v>
                </c:pt>
                <c:pt idx="7">
                  <c:v>618.58000000000004</c:v>
                </c:pt>
                <c:pt idx="8">
                  <c:v>742.3</c:v>
                </c:pt>
                <c:pt idx="9">
                  <c:v>929</c:v>
                </c:pt>
                <c:pt idx="10">
                  <c:v>1700.23</c:v>
                </c:pt>
                <c:pt idx="11">
                  <c:v>2830.12</c:v>
                </c:pt>
                <c:pt idx="12">
                  <c:v>3947.01</c:v>
                </c:pt>
              </c:numCache>
            </c:numRef>
          </c:xVal>
          <c:yVal>
            <c:numRef>
              <c:f>'Full blast 2025-11-11'!$U$5:$U$17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1-0457-4A9B-B9AA-254A106253C8}"/>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Granulo/Facteur</a:t>
            </a:r>
            <a:r>
              <a:rPr lang="fr-CA" baseline="0"/>
              <a:t> pow</a:t>
            </a: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scatterChart>
        <c:scatterStyle val="smoothMarker"/>
        <c:varyColors val="0"/>
        <c:ser>
          <c:idx val="0"/>
          <c:order val="0"/>
          <c:tx>
            <c:strRef>
              <c:f>'Fulll blast 24-11-2025'!$W$28</c:f>
              <c:strCache>
                <c:ptCount val="1"/>
                <c:pt idx="0">
                  <c:v>0,79</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BBA1-4F61-B526-E90B0788E4CC}"/>
            </c:ext>
          </c:extLst>
        </c:ser>
        <c:ser>
          <c:idx val="1"/>
          <c:order val="1"/>
          <c:tx>
            <c:strRef>
              <c:f>'Full blast 2025-11-11'!$AA$29</c:f>
              <c:strCache>
                <c:ptCount val="1"/>
                <c:pt idx="0">
                  <c:v>0,85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2025-11-11'!$V$5:$V$17</c:f>
              <c:numCache>
                <c:formatCode>General</c:formatCode>
                <c:ptCount val="13"/>
                <c:pt idx="0">
                  <c:v>190.91</c:v>
                </c:pt>
                <c:pt idx="1">
                  <c:v>255.17</c:v>
                </c:pt>
                <c:pt idx="2">
                  <c:v>310.57</c:v>
                </c:pt>
                <c:pt idx="3">
                  <c:v>377.54</c:v>
                </c:pt>
                <c:pt idx="4">
                  <c:v>409.89</c:v>
                </c:pt>
                <c:pt idx="5">
                  <c:v>442.24</c:v>
                </c:pt>
                <c:pt idx="6">
                  <c:v>525.66999999999996</c:v>
                </c:pt>
                <c:pt idx="7">
                  <c:v>618.58000000000004</c:v>
                </c:pt>
                <c:pt idx="8">
                  <c:v>742.3</c:v>
                </c:pt>
                <c:pt idx="9">
                  <c:v>929</c:v>
                </c:pt>
                <c:pt idx="10">
                  <c:v>1700.23</c:v>
                </c:pt>
                <c:pt idx="11">
                  <c:v>2830.12</c:v>
                </c:pt>
                <c:pt idx="12">
                  <c:v>3947.01</c:v>
                </c:pt>
              </c:numCache>
            </c:numRef>
          </c:xVal>
          <c:yVal>
            <c:numRef>
              <c:f>'Full blast 2025-11-11'!$U$5:$U$17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1-BBA1-4F61-B526-E90B0788E4CC}"/>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a:t>
            </a:r>
            <a:r>
              <a:rPr lang="fr-CA" baseline="0"/>
              <a:t> résultante différent sautage</a:t>
            </a: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manualLayout>
          <c:layoutTarget val="inner"/>
          <c:xMode val="edge"/>
          <c:yMode val="edge"/>
          <c:x val="6.5720618256051341E-2"/>
          <c:y val="9.2905525846702322E-2"/>
          <c:w val="0.74837182852143491"/>
          <c:h val="0.81967205004996424"/>
        </c:manualLayout>
      </c:layout>
      <c:scatterChart>
        <c:scatterStyle val="smoothMarker"/>
        <c:varyColors val="0"/>
        <c:ser>
          <c:idx val="0"/>
          <c:order val="0"/>
          <c:tx>
            <c:v>21-11-2025</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84ED-42FF-B8D4-CDE1C1A338A1}"/>
            </c:ext>
          </c:extLst>
        </c:ser>
        <c:ser>
          <c:idx val="1"/>
          <c:order val="1"/>
          <c:tx>
            <c:v>2025-11-11</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2025-11-11'!$V$5:$V$17</c:f>
              <c:numCache>
                <c:formatCode>General</c:formatCode>
                <c:ptCount val="13"/>
                <c:pt idx="0">
                  <c:v>190.91</c:v>
                </c:pt>
                <c:pt idx="1">
                  <c:v>255.17</c:v>
                </c:pt>
                <c:pt idx="2">
                  <c:v>310.57</c:v>
                </c:pt>
                <c:pt idx="3">
                  <c:v>377.54</c:v>
                </c:pt>
                <c:pt idx="4">
                  <c:v>409.89</c:v>
                </c:pt>
                <c:pt idx="5">
                  <c:v>442.24</c:v>
                </c:pt>
                <c:pt idx="6">
                  <c:v>525.66999999999996</c:v>
                </c:pt>
                <c:pt idx="7">
                  <c:v>618.58000000000004</c:v>
                </c:pt>
                <c:pt idx="8">
                  <c:v>742.3</c:v>
                </c:pt>
                <c:pt idx="9">
                  <c:v>929</c:v>
                </c:pt>
                <c:pt idx="10">
                  <c:v>1700.23</c:v>
                </c:pt>
                <c:pt idx="11">
                  <c:v>2830.12</c:v>
                </c:pt>
                <c:pt idx="12">
                  <c:v>3947.01</c:v>
                </c:pt>
              </c:numCache>
            </c:numRef>
          </c:xVal>
          <c:yVal>
            <c:numRef>
              <c:f>'Full blast 2025-11-11'!$U$5:$U$17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1-84ED-42FF-B8D4-CDE1C1A338A1}"/>
            </c:ext>
          </c:extLst>
        </c:ser>
        <c:ser>
          <c:idx val="2"/>
          <c:order val="2"/>
          <c:tx>
            <c:v>18-03-2026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'Full blast 18-03-2026'!$E$10:$E$23</c:f>
              <c:numCache>
                <c:formatCode>General</c:formatCode>
                <c:ptCount val="14"/>
                <c:pt idx="0">
                  <c:v>147.61000000000001</c:v>
                </c:pt>
                <c:pt idx="1">
                  <c:v>251.73</c:v>
                </c:pt>
                <c:pt idx="2">
                  <c:v>311.8</c:v>
                </c:pt>
                <c:pt idx="3">
                  <c:v>345.41</c:v>
                </c:pt>
                <c:pt idx="4">
                  <c:v>377.03</c:v>
                </c:pt>
                <c:pt idx="5">
                  <c:v>408.65</c:v>
                </c:pt>
                <c:pt idx="6">
                  <c:v>520.72</c:v>
                </c:pt>
                <c:pt idx="7">
                  <c:v>611.48</c:v>
                </c:pt>
                <c:pt idx="8">
                  <c:v>715.86</c:v>
                </c:pt>
                <c:pt idx="9">
                  <c:v>864.83</c:v>
                </c:pt>
                <c:pt idx="10">
                  <c:v>1095.21</c:v>
                </c:pt>
                <c:pt idx="11">
                  <c:v>2122.6</c:v>
                </c:pt>
                <c:pt idx="12">
                  <c:v>3047.26</c:v>
                </c:pt>
                <c:pt idx="13">
                  <c:v>3150</c:v>
                </c:pt>
              </c:numCache>
            </c:numRef>
          </c:xVal>
          <c:yVal>
            <c:numRef>
              <c:f>'Full blast 18-03-2026'!$D$10:$D$23</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2-84ED-42FF-B8D4-CDE1C1A338A1}"/>
            </c:ext>
          </c:extLst>
        </c:ser>
        <c:ser>
          <c:idx val="3"/>
          <c:order val="3"/>
          <c:tx>
            <c:v>2026-11-05</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'Full blast 2026-05-11'!$D$8:$D$21</c:f>
              <c:numCache>
                <c:formatCode>General</c:formatCode>
                <c:ptCount val="14"/>
                <c:pt idx="0">
                  <c:v>18.37</c:v>
                </c:pt>
                <c:pt idx="1">
                  <c:v>235.72</c:v>
                </c:pt>
                <c:pt idx="2">
                  <c:v>297.45999999999998</c:v>
                </c:pt>
                <c:pt idx="3">
                  <c:v>342.89</c:v>
                </c:pt>
                <c:pt idx="4">
                  <c:v>381.32</c:v>
                </c:pt>
                <c:pt idx="5">
                  <c:v>419.75</c:v>
                </c:pt>
                <c:pt idx="6">
                  <c:v>555.9</c:v>
                </c:pt>
                <c:pt idx="7">
                  <c:v>655.34</c:v>
                </c:pt>
                <c:pt idx="8">
                  <c:v>799.15</c:v>
                </c:pt>
                <c:pt idx="9">
                  <c:v>958.39</c:v>
                </c:pt>
                <c:pt idx="10">
                  <c:v>1658.13</c:v>
                </c:pt>
                <c:pt idx="11">
                  <c:v>2549.0700000000002</c:v>
                </c:pt>
                <c:pt idx="12">
                  <c:v>3350.91</c:v>
                </c:pt>
                <c:pt idx="13">
                  <c:v>3440</c:v>
                </c:pt>
              </c:numCache>
            </c:numRef>
          </c:xVal>
          <c:yVal>
            <c:numRef>
              <c:f>'Full blast 2026-05-11'!$C$8:$C$21</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3-84ED-42FF-B8D4-CDE1C1A338A1}"/>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Taille de particule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Pourcentage</a:t>
                </a:r>
                <a:r>
                  <a:rPr lang="fr-CA" baseline="0"/>
                  <a:t> passant</a:t>
                </a:r>
                <a:endParaRPr lang="fr-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CA"/>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a:t>
            </a:r>
            <a:r>
              <a:rPr lang="fr-CA" baseline="0"/>
              <a:t> against blast direction</a:t>
            </a:r>
            <a:endParaRPr lang="fr-CA"/>
          </a:p>
        </c:rich>
      </c:tx>
      <c:overlay val="0"/>
      <c:spPr>
        <a:noFill/>
        <a:ln>
          <a:noFill/>
        </a:ln>
        <a:effectLst/>
      </c:spPr>
    </c:title>
    <c:autoTitleDeleted val="0"/>
    <c:plotArea>
      <c:layout>
        <c:manualLayout>
          <c:layoutTarget val="inner"/>
          <c:xMode val="edge"/>
          <c:yMode val="edge"/>
          <c:x val="8.8032021912702166E-2"/>
          <c:y val="6.6268411970521773E-2"/>
          <c:w val="0.76133479148439775"/>
          <c:h val="0.85690251285434238"/>
        </c:manualLayout>
      </c:layout>
      <c:scatterChart>
        <c:scatterStyle val="smoothMarker"/>
        <c:varyColors val="0"/>
        <c:ser>
          <c:idx val="0"/>
          <c:order val="0"/>
          <c:tx>
            <c:v>220</c:v>
          </c:tx>
          <c:spPr>
            <a:ln w="19050" cap="rnd">
              <a:solidFill>
                <a:schemeClr val="accent1"/>
              </a:solidFill>
              <a:round/>
            </a:ln>
            <a:effectLst/>
          </c:spP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3-C80A-42F6-AC44-2CAB261A4D39}"/>
            </c:ext>
          </c:extLst>
        </c:ser>
        <c:ser>
          <c:idx val="2"/>
          <c:order val="1"/>
          <c:tx>
            <c:v>124</c:v>
          </c:tx>
          <c:spPr>
            <a:ln w="19050" cap="rnd">
              <a:solidFill>
                <a:schemeClr val="accent3"/>
              </a:solidFill>
              <a:round/>
            </a:ln>
            <a:effectLst/>
          </c:spPr>
          <c:marker>
            <c:spPr>
              <a:solidFill>
                <a:schemeClr val="accent3"/>
              </a:solidFill>
              <a:ln w="9525">
                <a:solidFill>
                  <a:schemeClr val="accent3"/>
                </a:solidFill>
              </a:ln>
              <a:effectLst/>
            </c:spPr>
          </c:marker>
          <c:xVal>
            <c:numRef>
              <c:f>'Full blast 18-03-2026'!$E$10:$E$23</c:f>
              <c:numCache>
                <c:formatCode>General</c:formatCode>
                <c:ptCount val="14"/>
                <c:pt idx="0">
                  <c:v>147.61000000000001</c:v>
                </c:pt>
                <c:pt idx="1">
                  <c:v>251.73</c:v>
                </c:pt>
                <c:pt idx="2">
                  <c:v>311.8</c:v>
                </c:pt>
                <c:pt idx="3">
                  <c:v>345.41</c:v>
                </c:pt>
                <c:pt idx="4">
                  <c:v>377.03</c:v>
                </c:pt>
                <c:pt idx="5">
                  <c:v>408.65</c:v>
                </c:pt>
                <c:pt idx="6">
                  <c:v>520.72</c:v>
                </c:pt>
                <c:pt idx="7">
                  <c:v>611.48</c:v>
                </c:pt>
                <c:pt idx="8">
                  <c:v>715.86</c:v>
                </c:pt>
                <c:pt idx="9">
                  <c:v>864.83</c:v>
                </c:pt>
                <c:pt idx="10">
                  <c:v>1095.21</c:v>
                </c:pt>
                <c:pt idx="11">
                  <c:v>2122.6</c:v>
                </c:pt>
                <c:pt idx="12">
                  <c:v>3047.26</c:v>
                </c:pt>
                <c:pt idx="13">
                  <c:v>3150</c:v>
                </c:pt>
              </c:numCache>
            </c:numRef>
          </c:xVal>
          <c:yVal>
            <c:numRef>
              <c:f>'Full blast 18-03-2026'!$D$10:$D$23</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7-C80A-42F6-AC44-2CAB261A4D39}"/>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title>
          <c:tx>
            <c:rich>
              <a:bodyPr/>
              <a:lstStyle/>
              <a:p>
                <a:pPr>
                  <a:defRPr/>
                </a:pPr>
                <a:r>
                  <a:rPr lang="fr-CA"/>
                  <a:t>Particule</a:t>
                </a:r>
                <a:r>
                  <a:rPr lang="fr-CA" baseline="0"/>
                  <a:t> size</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title>
          <c:tx>
            <c:rich>
              <a:bodyPr/>
              <a:lstStyle/>
              <a:p>
                <a:pPr>
                  <a:defRPr/>
                </a:pPr>
                <a:r>
                  <a:rPr lang="fr-CA"/>
                  <a:t>Passing</a:t>
                </a:r>
                <a:r>
                  <a:rPr lang="fr-CA" baseline="0"/>
                  <a:t> (%)</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Granulométrie</a:t>
            </a:r>
            <a:r>
              <a:rPr lang="fr-CA" baseline="0"/>
              <a:t> à différent facteur poudre</a:t>
            </a:r>
            <a:endParaRPr lang="fr-CA"/>
          </a:p>
        </c:rich>
      </c:tx>
      <c:overlay val="0"/>
      <c:spPr>
        <a:noFill/>
        <a:ln>
          <a:noFill/>
        </a:ln>
        <a:effectLst/>
      </c:spPr>
    </c:title>
    <c:autoTitleDeleted val="0"/>
    <c:plotArea>
      <c:layout>
        <c:manualLayout>
          <c:layoutTarget val="inner"/>
          <c:xMode val="edge"/>
          <c:yMode val="edge"/>
          <c:x val="5.2757655293088367E-2"/>
          <c:y val="9.2905525846702322E-2"/>
          <c:w val="0.76133479148439775"/>
          <c:h val="0.82885508243508399"/>
        </c:manualLayout>
      </c:layout>
      <c:scatterChart>
        <c:scatterStyle val="smoothMarker"/>
        <c:varyColors val="0"/>
        <c:ser>
          <c:idx val="0"/>
          <c:order val="0"/>
          <c:tx>
            <c:v>0,79</c:v>
          </c:tx>
          <c:spPr>
            <a:ln w="19050" cap="rnd">
              <a:solidFill>
                <a:schemeClr val="accent1"/>
              </a:solidFill>
              <a:round/>
            </a:ln>
            <a:effectLst/>
          </c:spP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2055-4152-9102-AF2B6CF27388}"/>
            </c:ext>
          </c:extLst>
        </c:ser>
        <c:ser>
          <c:idx val="1"/>
          <c:order val="1"/>
          <c:tx>
            <c:v>0,85</c:v>
          </c:tx>
          <c:spPr>
            <a:ln w="19050" cap="rnd">
              <a:solidFill>
                <a:schemeClr val="accent2"/>
              </a:solidFill>
              <a:round/>
            </a:ln>
            <a:effectLst/>
          </c:spPr>
          <c:marker>
            <c:spPr>
              <a:solidFill>
                <a:schemeClr val="accent2"/>
              </a:solidFill>
              <a:ln w="9525">
                <a:solidFill>
                  <a:schemeClr val="accent2"/>
                </a:solidFill>
              </a:ln>
              <a:effectLst/>
            </c:spPr>
          </c:marker>
          <c:xVal>
            <c:numRef>
              <c:f>'Full blast 2025-11-11'!$V$5:$V$17</c:f>
              <c:numCache>
                <c:formatCode>General</c:formatCode>
                <c:ptCount val="13"/>
                <c:pt idx="0">
                  <c:v>190.91</c:v>
                </c:pt>
                <c:pt idx="1">
                  <c:v>255.17</c:v>
                </c:pt>
                <c:pt idx="2">
                  <c:v>310.57</c:v>
                </c:pt>
                <c:pt idx="3">
                  <c:v>377.54</c:v>
                </c:pt>
                <c:pt idx="4">
                  <c:v>409.89</c:v>
                </c:pt>
                <c:pt idx="5">
                  <c:v>442.24</c:v>
                </c:pt>
                <c:pt idx="6">
                  <c:v>525.66999999999996</c:v>
                </c:pt>
                <c:pt idx="7">
                  <c:v>618.58000000000004</c:v>
                </c:pt>
                <c:pt idx="8">
                  <c:v>742.3</c:v>
                </c:pt>
                <c:pt idx="9">
                  <c:v>929</c:v>
                </c:pt>
                <c:pt idx="10">
                  <c:v>1700.23</c:v>
                </c:pt>
                <c:pt idx="11">
                  <c:v>2830.12</c:v>
                </c:pt>
                <c:pt idx="12">
                  <c:v>3947.01</c:v>
                </c:pt>
              </c:numCache>
            </c:numRef>
          </c:xVal>
          <c:yVal>
            <c:numRef>
              <c:f>'Full blast 2025-11-11'!$U$5:$U$17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1-2055-4152-9102-AF2B6CF27388}"/>
            </c:ext>
          </c:extLst>
        </c:ser>
        <c:ser>
          <c:idx val="2"/>
          <c:order val="2"/>
          <c:tx>
            <c:v>0,78</c:v>
          </c:tx>
          <c:spPr>
            <a:ln w="19050" cap="rnd">
              <a:solidFill>
                <a:schemeClr val="accent3"/>
              </a:solidFill>
              <a:round/>
            </a:ln>
            <a:effectLst/>
          </c:spPr>
          <c:marker>
            <c:spPr>
              <a:solidFill>
                <a:schemeClr val="accent3"/>
              </a:solidFill>
              <a:ln w="9525">
                <a:solidFill>
                  <a:schemeClr val="accent3"/>
                </a:solidFill>
              </a:ln>
              <a:effectLst/>
            </c:spPr>
          </c:marker>
          <c:xVal>
            <c:numRef>
              <c:f>'Full blast 18-03-2026'!$E$10:$E$23</c:f>
              <c:numCache>
                <c:formatCode>General</c:formatCode>
                <c:ptCount val="14"/>
                <c:pt idx="0">
                  <c:v>147.61000000000001</c:v>
                </c:pt>
                <c:pt idx="1">
                  <c:v>251.73</c:v>
                </c:pt>
                <c:pt idx="2">
                  <c:v>311.8</c:v>
                </c:pt>
                <c:pt idx="3">
                  <c:v>345.41</c:v>
                </c:pt>
                <c:pt idx="4">
                  <c:v>377.03</c:v>
                </c:pt>
                <c:pt idx="5">
                  <c:v>408.65</c:v>
                </c:pt>
                <c:pt idx="6">
                  <c:v>520.72</c:v>
                </c:pt>
                <c:pt idx="7">
                  <c:v>611.48</c:v>
                </c:pt>
                <c:pt idx="8">
                  <c:v>715.86</c:v>
                </c:pt>
                <c:pt idx="9">
                  <c:v>864.83</c:v>
                </c:pt>
                <c:pt idx="10">
                  <c:v>1095.21</c:v>
                </c:pt>
                <c:pt idx="11">
                  <c:v>2122.6</c:v>
                </c:pt>
                <c:pt idx="12">
                  <c:v>3047.26</c:v>
                </c:pt>
                <c:pt idx="13">
                  <c:v>3150</c:v>
                </c:pt>
              </c:numCache>
            </c:numRef>
          </c:xVal>
          <c:yVal>
            <c:numRef>
              <c:f>'Full blast 18-03-2026'!$D$10:$D$23</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2-2055-4152-9102-AF2B6CF27388}"/>
            </c:ext>
          </c:extLst>
        </c:ser>
        <c:ser>
          <c:idx val="3"/>
          <c:order val="3"/>
          <c:tx>
            <c:v>0,74</c:v>
          </c:tx>
          <c:spPr>
            <a:ln w="19050" cap="rnd">
              <a:solidFill>
                <a:schemeClr val="accent4"/>
              </a:solidFill>
              <a:round/>
            </a:ln>
            <a:effectLst/>
          </c:spPr>
          <c:marker>
            <c:spPr>
              <a:solidFill>
                <a:schemeClr val="accent4"/>
              </a:solidFill>
              <a:ln w="9525">
                <a:solidFill>
                  <a:schemeClr val="accent4"/>
                </a:solidFill>
              </a:ln>
              <a:effectLst/>
            </c:spPr>
          </c:marker>
          <c:xVal>
            <c:numRef>
              <c:f>'Full blast 2026-05-11'!$D$8:$D$21</c:f>
              <c:numCache>
                <c:formatCode>General</c:formatCode>
                <c:ptCount val="14"/>
                <c:pt idx="0">
                  <c:v>18.37</c:v>
                </c:pt>
                <c:pt idx="1">
                  <c:v>235.72</c:v>
                </c:pt>
                <c:pt idx="2">
                  <c:v>297.45999999999998</c:v>
                </c:pt>
                <c:pt idx="3">
                  <c:v>342.89</c:v>
                </c:pt>
                <c:pt idx="4">
                  <c:v>381.32</c:v>
                </c:pt>
                <c:pt idx="5">
                  <c:v>419.75</c:v>
                </c:pt>
                <c:pt idx="6">
                  <c:v>555.9</c:v>
                </c:pt>
                <c:pt idx="7">
                  <c:v>655.34</c:v>
                </c:pt>
                <c:pt idx="8">
                  <c:v>799.15</c:v>
                </c:pt>
                <c:pt idx="9">
                  <c:v>958.39</c:v>
                </c:pt>
                <c:pt idx="10">
                  <c:v>1658.13</c:v>
                </c:pt>
                <c:pt idx="11">
                  <c:v>2549.0700000000002</c:v>
                </c:pt>
                <c:pt idx="12">
                  <c:v>3350.91</c:v>
                </c:pt>
                <c:pt idx="13">
                  <c:v>3440</c:v>
                </c:pt>
              </c:numCache>
            </c:numRef>
          </c:xVal>
          <c:yVal>
            <c:numRef>
              <c:f>'Full blast 2026-05-11'!$C$8:$C$21</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3-2055-4152-9102-AF2B6CF27388}"/>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title>
          <c:tx>
            <c:rich>
              <a:bodyPr/>
              <a:lstStyle/>
              <a:p>
                <a:pPr>
                  <a:defRPr/>
                </a:pPr>
                <a:r>
                  <a:rPr lang="fr-CA"/>
                  <a:t>Taille des particulle</a:t>
                </a:r>
                <a:r>
                  <a:rPr lang="fr-CA" baseline="0"/>
                  <a:t>  (mm)</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title>
          <c:tx>
            <c:rich>
              <a:bodyPr/>
              <a:lstStyle/>
              <a:p>
                <a:pPr>
                  <a:defRPr/>
                </a:pPr>
                <a:r>
                  <a:rPr lang="fr-CA"/>
                  <a:t>Pourcentage</a:t>
                </a:r>
                <a:r>
                  <a:rPr lang="fr-CA" baseline="0"/>
                  <a:t> passant</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529867277228646E-2"/>
          <c:y val="4.4377199204704683E-2"/>
          <c:w val="0.87969471901118745"/>
          <c:h val="0.86235698518398751"/>
        </c:manualLayout>
      </c:layout>
      <c:scatterChart>
        <c:scatterStyle val="smoothMarker"/>
        <c:varyColors val="0"/>
        <c:ser>
          <c:idx val="0"/>
          <c:order val="0"/>
          <c:tx>
            <c:v>RR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2025-11-11'!$B$29:$B$38</c:f>
              <c:numCache>
                <c:formatCode>General</c:formatCode>
                <c:ptCount val="10"/>
                <c:pt idx="0">
                  <c:v>1</c:v>
                </c:pt>
                <c:pt idx="1">
                  <c:v>10</c:v>
                </c:pt>
                <c:pt idx="2">
                  <c:v>50</c:v>
                </c:pt>
                <c:pt idx="3">
                  <c:v>100</c:v>
                </c:pt>
                <c:pt idx="4">
                  <c:v>200</c:v>
                </c:pt>
                <c:pt idx="5">
                  <c:v>300</c:v>
                </c:pt>
                <c:pt idx="6">
                  <c:v>500</c:v>
                </c:pt>
                <c:pt idx="7">
                  <c:v>700</c:v>
                </c:pt>
                <c:pt idx="8">
                  <c:v>900</c:v>
                </c:pt>
                <c:pt idx="9">
                  <c:v>1460</c:v>
                </c:pt>
              </c:numCache>
            </c:numRef>
          </c:xVal>
          <c:yVal>
            <c:numRef>
              <c:f>'SHB 2025-11-11'!$C$29:$C$38</c:f>
              <c:numCache>
                <c:formatCode>General</c:formatCode>
                <c:ptCount val="10"/>
                <c:pt idx="0">
                  <c:v>0.420849612729568</c:v>
                </c:pt>
                <c:pt idx="1">
                  <c:v>4.1296825567128215</c:v>
                </c:pt>
                <c:pt idx="2">
                  <c:v>19.011971505217417</c:v>
                </c:pt>
                <c:pt idx="3">
                  <c:v>34.409392405282837</c:v>
                </c:pt>
                <c:pt idx="4">
                  <c:v>56.978721953558299</c:v>
                </c:pt>
                <c:pt idx="5">
                  <c:v>71.782082334326219</c:v>
                </c:pt>
                <c:pt idx="6">
                  <c:v>87.860291182134503</c:v>
                </c:pt>
                <c:pt idx="7">
                  <c:v>94.777342115437676</c:v>
                </c:pt>
                <c:pt idx="8">
                  <c:v>97.753145830068036</c:v>
                </c:pt>
                <c:pt idx="9">
                  <c:v>99.7882184375094</c:v>
                </c:pt>
              </c:numCache>
            </c:numRef>
          </c:yVal>
          <c:smooth val="1"/>
          <c:extLst>
            <c:ext xmlns:c16="http://schemas.microsoft.com/office/drawing/2014/chart" uri="{C3380CC4-5D6E-409C-BE32-E72D297353CC}">
              <c16:uniqueId val="{00000000-703B-4725-B7F8-09CA71011AA2}"/>
            </c:ext>
          </c:extLst>
        </c:ser>
        <c:ser>
          <c:idx val="1"/>
          <c:order val="1"/>
          <c:tx>
            <c:strRef>
              <c:f>'SHB 2025-11-11'!$D$28</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2025-11-11'!$B$29:$B$38</c:f>
              <c:numCache>
                <c:formatCode>General</c:formatCode>
                <c:ptCount val="10"/>
                <c:pt idx="0">
                  <c:v>1</c:v>
                </c:pt>
                <c:pt idx="1">
                  <c:v>10</c:v>
                </c:pt>
                <c:pt idx="2">
                  <c:v>50</c:v>
                </c:pt>
                <c:pt idx="3">
                  <c:v>100</c:v>
                </c:pt>
                <c:pt idx="4">
                  <c:v>200</c:v>
                </c:pt>
                <c:pt idx="5">
                  <c:v>300</c:v>
                </c:pt>
                <c:pt idx="6">
                  <c:v>500</c:v>
                </c:pt>
                <c:pt idx="7">
                  <c:v>700</c:v>
                </c:pt>
                <c:pt idx="8">
                  <c:v>900</c:v>
                </c:pt>
                <c:pt idx="9">
                  <c:v>1460</c:v>
                </c:pt>
              </c:numCache>
            </c:numRef>
          </c:xVal>
          <c:yVal>
            <c:numRef>
              <c:f>'SHB 2025-11-11'!$E$29:$E$38</c:f>
              <c:numCache>
                <c:formatCode>General</c:formatCode>
                <c:ptCount val="10"/>
                <c:pt idx="0">
                  <c:v>3.7409231950750153E-2</c:v>
                </c:pt>
                <c:pt idx="1">
                  <c:v>0.15525823210392287</c:v>
                </c:pt>
                <c:pt idx="2">
                  <c:v>0.66678760992192743</c:v>
                </c:pt>
                <c:pt idx="3">
                  <c:v>1.5650978699582743</c:v>
                </c:pt>
                <c:pt idx="4">
                  <c:v>4.6543691731611174</c:v>
                </c:pt>
                <c:pt idx="5">
                  <c:v>10.300599870587009</c:v>
                </c:pt>
                <c:pt idx="6">
                  <c:v>33.126462984352337</c:v>
                </c:pt>
                <c:pt idx="7">
                  <c:v>67.057673782441469</c:v>
                </c:pt>
                <c:pt idx="8">
                  <c:v>90.717610011867819</c:v>
                </c:pt>
                <c:pt idx="9">
                  <c:v>100</c:v>
                </c:pt>
              </c:numCache>
            </c:numRef>
          </c:yVal>
          <c:smooth val="1"/>
          <c:extLst>
            <c:ext xmlns:c16="http://schemas.microsoft.com/office/drawing/2014/chart" uri="{C3380CC4-5D6E-409C-BE32-E72D297353CC}">
              <c16:uniqueId val="{00000001-703B-4725-B7F8-09CA71011AA2}"/>
            </c:ext>
          </c:extLst>
        </c:ser>
        <c:ser>
          <c:idx val="2"/>
          <c:order val="2"/>
          <c:tx>
            <c:v>Donnée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'SHB 2025-11-11'!$D$6:$D$18</c:f>
              <c:numCache>
                <c:formatCode>General</c:formatCode>
                <c:ptCount val="13"/>
                <c:pt idx="0">
                  <c:v>198</c:v>
                </c:pt>
                <c:pt idx="1">
                  <c:v>263.86</c:v>
                </c:pt>
                <c:pt idx="2">
                  <c:v>323.45</c:v>
                </c:pt>
                <c:pt idx="3">
                  <c:v>396.29</c:v>
                </c:pt>
                <c:pt idx="4">
                  <c:v>432.71</c:v>
                </c:pt>
                <c:pt idx="5">
                  <c:v>469.14</c:v>
                </c:pt>
                <c:pt idx="6">
                  <c:v>542.17999999999995</c:v>
                </c:pt>
                <c:pt idx="7">
                  <c:v>615.21</c:v>
                </c:pt>
                <c:pt idx="8">
                  <c:v>691.35</c:v>
                </c:pt>
                <c:pt idx="9">
                  <c:v>795.58</c:v>
                </c:pt>
                <c:pt idx="10">
                  <c:v>899.82</c:v>
                </c:pt>
                <c:pt idx="11">
                  <c:v>1017.22</c:v>
                </c:pt>
                <c:pt idx="12">
                  <c:v>1415.72</c:v>
                </c:pt>
              </c:numCache>
            </c:numRef>
          </c:xVal>
          <c:yVal>
            <c:numRef>
              <c:f>'SHB 2025-11-11'!$C$6:$C$18</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2-703B-4725-B7F8-09CA71011AA2}"/>
            </c:ext>
          </c:extLst>
        </c:ser>
        <c:dLbls>
          <c:showLegendKey val="0"/>
          <c:showVal val="0"/>
          <c:showCatName val="0"/>
          <c:showSerName val="0"/>
          <c:showPercent val="0"/>
          <c:showBubbleSize val="0"/>
        </c:dLbls>
        <c:axId val="1631984432"/>
        <c:axId val="1631982992"/>
      </c:scatterChart>
      <c:valAx>
        <c:axId val="163198443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2992"/>
        <c:crosses val="autoZero"/>
        <c:crossBetween val="midCat"/>
      </c:valAx>
      <c:valAx>
        <c:axId val="16319829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4432"/>
        <c:crosses val="autoZero"/>
        <c:crossBetween val="midCat"/>
      </c:valAx>
      <c:spPr>
        <a:noFill/>
        <a:ln>
          <a:noFill/>
        </a:ln>
        <a:effectLst/>
      </c:spPr>
    </c:plotArea>
    <c:legend>
      <c:legendPos val="r"/>
      <c:layout>
        <c:manualLayout>
          <c:xMode val="edge"/>
          <c:yMode val="edge"/>
          <c:x val="0.78167811470374715"/>
          <c:y val="0.37770968544284916"/>
          <c:w val="0.14267176709294316"/>
          <c:h val="0.20423740308569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529867277228646E-2"/>
          <c:y val="4.4377199204704683E-2"/>
          <c:w val="0.87969471901118745"/>
          <c:h val="0.86235698518398751"/>
        </c:manualLayout>
      </c:layout>
      <c:scatterChart>
        <c:scatterStyle val="smoothMarker"/>
        <c:varyColors val="0"/>
        <c:ser>
          <c:idx val="0"/>
          <c:order val="0"/>
          <c:tx>
            <c:v>RR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2025-11-11'!$K$29:$K$38</c:f>
              <c:numCache>
                <c:formatCode>General</c:formatCode>
                <c:ptCount val="10"/>
                <c:pt idx="0">
                  <c:v>1</c:v>
                </c:pt>
                <c:pt idx="1">
                  <c:v>10</c:v>
                </c:pt>
                <c:pt idx="2">
                  <c:v>50</c:v>
                </c:pt>
                <c:pt idx="3">
                  <c:v>100</c:v>
                </c:pt>
                <c:pt idx="4">
                  <c:v>200</c:v>
                </c:pt>
                <c:pt idx="5">
                  <c:v>300</c:v>
                </c:pt>
                <c:pt idx="6">
                  <c:v>500</c:v>
                </c:pt>
                <c:pt idx="7">
                  <c:v>700</c:v>
                </c:pt>
                <c:pt idx="8">
                  <c:v>900</c:v>
                </c:pt>
                <c:pt idx="9">
                  <c:v>1443.67</c:v>
                </c:pt>
              </c:numCache>
            </c:numRef>
          </c:xVal>
          <c:yVal>
            <c:numRef>
              <c:f>'SHB 2025-11-11'!$L$29:$L$38</c:f>
              <c:numCache>
                <c:formatCode>General</c:formatCode>
                <c:ptCount val="10"/>
                <c:pt idx="0">
                  <c:v>0.44695869985517112</c:v>
                </c:pt>
                <c:pt idx="1">
                  <c:v>4.3807527051771933</c:v>
                </c:pt>
                <c:pt idx="2">
                  <c:v>20.066909762287555</c:v>
                </c:pt>
                <c:pt idx="3">
                  <c:v>36.107010850497169</c:v>
                </c:pt>
                <c:pt idx="4">
                  <c:v>59.176859375415155</c:v>
                </c:pt>
                <c:pt idx="5">
                  <c:v>73.916875190247723</c:v>
                </c:pt>
                <c:pt idx="6">
                  <c:v>89.352049279628844</c:v>
                </c:pt>
                <c:pt idx="7">
                  <c:v>95.653172103786389</c:v>
                </c:pt>
                <c:pt idx="8">
                  <c:v>98.225488335220035</c:v>
                </c:pt>
                <c:pt idx="9">
                  <c:v>99.844623152250108</c:v>
                </c:pt>
              </c:numCache>
            </c:numRef>
          </c:yVal>
          <c:smooth val="1"/>
          <c:extLst>
            <c:ext xmlns:c16="http://schemas.microsoft.com/office/drawing/2014/chart" uri="{C3380CC4-5D6E-409C-BE32-E72D297353CC}">
              <c16:uniqueId val="{00000000-CE13-4047-9AA1-8A871FA501B6}"/>
            </c:ext>
          </c:extLst>
        </c:ser>
        <c:ser>
          <c:idx val="1"/>
          <c:order val="1"/>
          <c:tx>
            <c:strRef>
              <c:f>'SHB 2025-11-11'!$D$28</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2025-11-11'!$K$29:$K$38</c:f>
              <c:numCache>
                <c:formatCode>General</c:formatCode>
                <c:ptCount val="10"/>
                <c:pt idx="0">
                  <c:v>1</c:v>
                </c:pt>
                <c:pt idx="1">
                  <c:v>10</c:v>
                </c:pt>
                <c:pt idx="2">
                  <c:v>50</c:v>
                </c:pt>
                <c:pt idx="3">
                  <c:v>100</c:v>
                </c:pt>
                <c:pt idx="4">
                  <c:v>200</c:v>
                </c:pt>
                <c:pt idx="5">
                  <c:v>300</c:v>
                </c:pt>
                <c:pt idx="6">
                  <c:v>500</c:v>
                </c:pt>
                <c:pt idx="7">
                  <c:v>700</c:v>
                </c:pt>
                <c:pt idx="8">
                  <c:v>900</c:v>
                </c:pt>
                <c:pt idx="9">
                  <c:v>1443.67</c:v>
                </c:pt>
              </c:numCache>
            </c:numRef>
          </c:xVal>
          <c:yVal>
            <c:numRef>
              <c:f>'SHB 2025-11-11'!$N$29:$N$38</c:f>
              <c:numCache>
                <c:formatCode>General</c:formatCode>
                <c:ptCount val="10"/>
                <c:pt idx="0">
                  <c:v>2.6221853690905517E-2</c:v>
                </c:pt>
                <c:pt idx="1">
                  <c:v>0.12663760529215418</c:v>
                </c:pt>
                <c:pt idx="2">
                  <c:v>0.63065114911375053</c:v>
                </c:pt>
                <c:pt idx="3">
                  <c:v>1.6060859083713956</c:v>
                </c:pt>
                <c:pt idx="4">
                  <c:v>5.2471777449796049</c:v>
                </c:pt>
                <c:pt idx="5">
                  <c:v>12.249464119391876</c:v>
                </c:pt>
                <c:pt idx="6">
                  <c:v>39.943053730016409</c:v>
                </c:pt>
                <c:pt idx="7">
                  <c:v>74.479844047464582</c:v>
                </c:pt>
                <c:pt idx="8">
                  <c:v>93.482658712665426</c:v>
                </c:pt>
                <c:pt idx="9">
                  <c:v>99.998616638990455</c:v>
                </c:pt>
              </c:numCache>
            </c:numRef>
          </c:yVal>
          <c:smooth val="1"/>
          <c:extLst>
            <c:ext xmlns:c16="http://schemas.microsoft.com/office/drawing/2014/chart" uri="{C3380CC4-5D6E-409C-BE32-E72D297353CC}">
              <c16:uniqueId val="{00000001-CE13-4047-9AA1-8A871FA501B6}"/>
            </c:ext>
          </c:extLst>
        </c:ser>
        <c:ser>
          <c:idx val="2"/>
          <c:order val="2"/>
          <c:tx>
            <c:v>Donnée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'SHB 2025-11-11'!$M$5:$M$17</c:f>
              <c:numCache>
                <c:formatCode>General</c:formatCode>
                <c:ptCount val="13"/>
                <c:pt idx="0">
                  <c:v>212</c:v>
                </c:pt>
                <c:pt idx="1">
                  <c:v>253.74</c:v>
                </c:pt>
                <c:pt idx="2">
                  <c:v>302</c:v>
                </c:pt>
                <c:pt idx="3">
                  <c:v>366.4</c:v>
                </c:pt>
                <c:pt idx="4">
                  <c:v>397</c:v>
                </c:pt>
                <c:pt idx="5">
                  <c:v>427.6</c:v>
                </c:pt>
                <c:pt idx="6">
                  <c:v>493.7</c:v>
                </c:pt>
                <c:pt idx="7">
                  <c:v>566.9</c:v>
                </c:pt>
                <c:pt idx="8">
                  <c:v>640</c:v>
                </c:pt>
                <c:pt idx="9">
                  <c:v>733.95</c:v>
                </c:pt>
                <c:pt idx="10">
                  <c:v>853.6</c:v>
                </c:pt>
                <c:pt idx="11">
                  <c:v>973.3</c:v>
                </c:pt>
                <c:pt idx="12">
                  <c:v>1479.21</c:v>
                </c:pt>
              </c:numCache>
            </c:numRef>
          </c:xVal>
          <c:yVal>
            <c:numRef>
              <c:f>'SHB 2025-11-11'!$C$6:$C$18</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2-CE13-4047-9AA1-8A871FA501B6}"/>
            </c:ext>
          </c:extLst>
        </c:ser>
        <c:dLbls>
          <c:showLegendKey val="0"/>
          <c:showVal val="0"/>
          <c:showCatName val="0"/>
          <c:showSerName val="0"/>
          <c:showPercent val="0"/>
          <c:showBubbleSize val="0"/>
        </c:dLbls>
        <c:axId val="1631984432"/>
        <c:axId val="1631982992"/>
      </c:scatterChart>
      <c:valAx>
        <c:axId val="163198443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2992"/>
        <c:crosses val="autoZero"/>
        <c:crossBetween val="midCat"/>
      </c:valAx>
      <c:valAx>
        <c:axId val="16319829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4432"/>
        <c:crosses val="autoZero"/>
        <c:crossBetween val="midCat"/>
      </c:valAx>
      <c:spPr>
        <a:noFill/>
        <a:ln>
          <a:noFill/>
        </a:ln>
        <a:effectLst/>
      </c:spPr>
    </c:plotArea>
    <c:legend>
      <c:legendPos val="r"/>
      <c:layout>
        <c:manualLayout>
          <c:xMode val="edge"/>
          <c:yMode val="edge"/>
          <c:x val="0.74385305560209225"/>
          <c:y val="0.3575382312588925"/>
          <c:w val="0.14267176709294316"/>
          <c:h val="0.20423740308569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529867277228646E-2"/>
          <c:y val="4.4377199204704683E-2"/>
          <c:w val="0.87969471901118745"/>
          <c:h val="0.86235698518398751"/>
        </c:manualLayout>
      </c:layout>
      <c:scatterChart>
        <c:scatterStyle val="smoothMarker"/>
        <c:varyColors val="0"/>
        <c:ser>
          <c:idx val="0"/>
          <c:order val="0"/>
          <c:tx>
            <c:v>RR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2025-11-11'!$V$28:$V$38</c:f>
              <c:numCache>
                <c:formatCode>General</c:formatCode>
                <c:ptCount val="11"/>
                <c:pt idx="0">
                  <c:v>1</c:v>
                </c:pt>
                <c:pt idx="1">
                  <c:v>10</c:v>
                </c:pt>
                <c:pt idx="2">
                  <c:v>50</c:v>
                </c:pt>
                <c:pt idx="3">
                  <c:v>100</c:v>
                </c:pt>
                <c:pt idx="4">
                  <c:v>200</c:v>
                </c:pt>
                <c:pt idx="5">
                  <c:v>300</c:v>
                </c:pt>
                <c:pt idx="6">
                  <c:v>500</c:v>
                </c:pt>
                <c:pt idx="7">
                  <c:v>700</c:v>
                </c:pt>
                <c:pt idx="8">
                  <c:v>900</c:v>
                </c:pt>
                <c:pt idx="9">
                  <c:v>1500</c:v>
                </c:pt>
                <c:pt idx="10">
                  <c:v>2500</c:v>
                </c:pt>
              </c:numCache>
            </c:numRef>
          </c:xVal>
          <c:yVal>
            <c:numRef>
              <c:f>'SHB 2025-11-11'!$W$28:$W$38</c:f>
              <c:numCache>
                <c:formatCode>General</c:formatCode>
                <c:ptCount val="11"/>
                <c:pt idx="0">
                  <c:v>0.2827192142003776</c:v>
                </c:pt>
                <c:pt idx="1">
                  <c:v>2.7914934090397026</c:v>
                </c:pt>
                <c:pt idx="2">
                  <c:v>13.199674116934467</c:v>
                </c:pt>
                <c:pt idx="3">
                  <c:v>24.657034265936282</c:v>
                </c:pt>
                <c:pt idx="4">
                  <c:v>43.234375143956981</c:v>
                </c:pt>
                <c:pt idx="5">
                  <c:v>57.231094715984341</c:v>
                </c:pt>
                <c:pt idx="6">
                  <c:v>75.721963671439326</c:v>
                </c:pt>
                <c:pt idx="7">
                  <c:v>86.218420975315411</c:v>
                </c:pt>
                <c:pt idx="8">
                  <c:v>92.176800551608437</c:v>
                </c:pt>
                <c:pt idx="9">
                  <c:v>98.56899658284712</c:v>
                </c:pt>
                <c:pt idx="10">
                  <c:v>99.915653360420492</c:v>
                </c:pt>
              </c:numCache>
            </c:numRef>
          </c:yVal>
          <c:smooth val="1"/>
          <c:extLst>
            <c:ext xmlns:c16="http://schemas.microsoft.com/office/drawing/2014/chart" uri="{C3380CC4-5D6E-409C-BE32-E72D297353CC}">
              <c16:uniqueId val="{00000000-D37D-4D19-9C2F-72CBC6F82913}"/>
            </c:ext>
          </c:extLst>
        </c:ser>
        <c:ser>
          <c:idx val="1"/>
          <c:order val="1"/>
          <c:tx>
            <c:strRef>
              <c:f>'SHB 2025-11-11'!$D$28</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2025-11-11'!$V$28:$V$38</c:f>
              <c:numCache>
                <c:formatCode>General</c:formatCode>
                <c:ptCount val="11"/>
                <c:pt idx="0">
                  <c:v>1</c:v>
                </c:pt>
                <c:pt idx="1">
                  <c:v>10</c:v>
                </c:pt>
                <c:pt idx="2">
                  <c:v>50</c:v>
                </c:pt>
                <c:pt idx="3">
                  <c:v>100</c:v>
                </c:pt>
                <c:pt idx="4">
                  <c:v>200</c:v>
                </c:pt>
                <c:pt idx="5">
                  <c:v>300</c:v>
                </c:pt>
                <c:pt idx="6">
                  <c:v>500</c:v>
                </c:pt>
                <c:pt idx="7">
                  <c:v>700</c:v>
                </c:pt>
                <c:pt idx="8">
                  <c:v>900</c:v>
                </c:pt>
                <c:pt idx="9">
                  <c:v>1500</c:v>
                </c:pt>
                <c:pt idx="10">
                  <c:v>2500</c:v>
                </c:pt>
              </c:numCache>
            </c:numRef>
          </c:xVal>
          <c:yVal>
            <c:numRef>
              <c:f>'SHB 2025-11-11'!$Y$28:$Y$38</c:f>
              <c:numCache>
                <c:formatCode>General</c:formatCode>
                <c:ptCount val="11"/>
                <c:pt idx="0">
                  <c:v>3.7714728262931103E-2</c:v>
                </c:pt>
                <c:pt idx="1">
                  <c:v>0.17300882950697163</c:v>
                </c:pt>
                <c:pt idx="2">
                  <c:v>0.77458017316055972</c:v>
                </c:pt>
                <c:pt idx="3">
                  <c:v>1.794435148186742</c:v>
                </c:pt>
                <c:pt idx="4">
                  <c:v>4.9897964825134054</c:v>
                </c:pt>
                <c:pt idx="5">
                  <c:v>10.099756680247376</c:v>
                </c:pt>
                <c:pt idx="6">
                  <c:v>27.062609560105596</c:v>
                </c:pt>
                <c:pt idx="7">
                  <c:v>50.533593409620963</c:v>
                </c:pt>
                <c:pt idx="8">
                  <c:v>72.454638603485165</c:v>
                </c:pt>
                <c:pt idx="9">
                  <c:v>98.038322738615378</c:v>
                </c:pt>
                <c:pt idx="10">
                  <c:v>99.999997699272669</c:v>
                </c:pt>
              </c:numCache>
            </c:numRef>
          </c:yVal>
          <c:smooth val="1"/>
          <c:extLst>
            <c:ext xmlns:c16="http://schemas.microsoft.com/office/drawing/2014/chart" uri="{C3380CC4-5D6E-409C-BE32-E72D297353CC}">
              <c16:uniqueId val="{00000001-D37D-4D19-9C2F-72CBC6F82913}"/>
            </c:ext>
          </c:extLst>
        </c:ser>
        <c:ser>
          <c:idx val="2"/>
          <c:order val="2"/>
          <c:tx>
            <c:v>Donnée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'SHB 2025-11-11'!$Y$7:$Y$19</c:f>
              <c:numCache>
                <c:formatCode>General</c:formatCode>
                <c:ptCount val="13"/>
                <c:pt idx="0">
                  <c:v>200.65</c:v>
                </c:pt>
                <c:pt idx="1">
                  <c:v>273.85000000000002</c:v>
                </c:pt>
                <c:pt idx="2">
                  <c:v>336.23</c:v>
                </c:pt>
                <c:pt idx="3">
                  <c:v>425.09</c:v>
                </c:pt>
                <c:pt idx="4">
                  <c:v>469.46</c:v>
                </c:pt>
                <c:pt idx="5">
                  <c:v>513.42999999999995</c:v>
                </c:pt>
                <c:pt idx="6">
                  <c:v>601.38</c:v>
                </c:pt>
                <c:pt idx="7">
                  <c:v>693.5</c:v>
                </c:pt>
                <c:pt idx="8">
                  <c:v>825.53</c:v>
                </c:pt>
                <c:pt idx="9">
                  <c:v>957.55</c:v>
                </c:pt>
                <c:pt idx="10">
                  <c:v>1395.17</c:v>
                </c:pt>
                <c:pt idx="11">
                  <c:v>1977.58</c:v>
                </c:pt>
                <c:pt idx="12">
                  <c:v>2501</c:v>
                </c:pt>
              </c:numCache>
            </c:numRef>
          </c:xVal>
          <c:yVal>
            <c:numRef>
              <c:f>'SHB 2025-11-11'!$X$7:$X$19</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2-D37D-4D19-9C2F-72CBC6F82913}"/>
            </c:ext>
          </c:extLst>
        </c:ser>
        <c:dLbls>
          <c:showLegendKey val="0"/>
          <c:showVal val="0"/>
          <c:showCatName val="0"/>
          <c:showSerName val="0"/>
          <c:showPercent val="0"/>
          <c:showBubbleSize val="0"/>
        </c:dLbls>
        <c:axId val="1631984432"/>
        <c:axId val="1631982992"/>
      </c:scatterChart>
      <c:valAx>
        <c:axId val="163198443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2992"/>
        <c:crosses val="autoZero"/>
        <c:crossBetween val="midCat"/>
      </c:valAx>
      <c:valAx>
        <c:axId val="16319829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1984432"/>
        <c:crosses val="autoZero"/>
        <c:crossBetween val="midCat"/>
      </c:valAx>
      <c:spPr>
        <a:noFill/>
        <a:ln>
          <a:noFill/>
        </a:ln>
        <a:effectLst/>
      </c:spPr>
    </c:plotArea>
    <c:legend>
      <c:legendPos val="r"/>
      <c:layout>
        <c:manualLayout>
          <c:xMode val="edge"/>
          <c:yMode val="edge"/>
          <c:x val="0.74385305560209225"/>
          <c:y val="0.3575382312588925"/>
          <c:w val="0.14267176709294316"/>
          <c:h val="0.20423740308569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Compraison des fragmentations</a:t>
            </a:r>
          </a:p>
          <a:p>
            <a:pPr>
              <a:defRPr/>
            </a:pP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Trou 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2025-11-11'!$D$6:$D$18</c:f>
              <c:numCache>
                <c:formatCode>General</c:formatCode>
                <c:ptCount val="13"/>
                <c:pt idx="0">
                  <c:v>198</c:v>
                </c:pt>
                <c:pt idx="1">
                  <c:v>263.86</c:v>
                </c:pt>
                <c:pt idx="2">
                  <c:v>323.45</c:v>
                </c:pt>
                <c:pt idx="3">
                  <c:v>396.29</c:v>
                </c:pt>
                <c:pt idx="4">
                  <c:v>432.71</c:v>
                </c:pt>
                <c:pt idx="5">
                  <c:v>469.14</c:v>
                </c:pt>
                <c:pt idx="6">
                  <c:v>542.17999999999995</c:v>
                </c:pt>
                <c:pt idx="7">
                  <c:v>615.21</c:v>
                </c:pt>
                <c:pt idx="8">
                  <c:v>691.35</c:v>
                </c:pt>
                <c:pt idx="9">
                  <c:v>795.58</c:v>
                </c:pt>
                <c:pt idx="10">
                  <c:v>899.82</c:v>
                </c:pt>
                <c:pt idx="11">
                  <c:v>1017.22</c:v>
                </c:pt>
                <c:pt idx="12">
                  <c:v>1415.72</c:v>
                </c:pt>
              </c:numCache>
            </c:numRef>
          </c:xVal>
          <c:yVal>
            <c:numRef>
              <c:f>'SHB 2025-11-11'!$C$6:$C$18</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BD68-4BA4-9C2A-4A5EED948D6F}"/>
            </c:ext>
          </c:extLst>
        </c:ser>
        <c:ser>
          <c:idx val="1"/>
          <c:order val="1"/>
          <c:tx>
            <c:v>Trou2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2025-11-11'!$M$5:$M$17</c:f>
              <c:numCache>
                <c:formatCode>General</c:formatCode>
                <c:ptCount val="13"/>
                <c:pt idx="0">
                  <c:v>212</c:v>
                </c:pt>
                <c:pt idx="1">
                  <c:v>253.74</c:v>
                </c:pt>
                <c:pt idx="2">
                  <c:v>302</c:v>
                </c:pt>
                <c:pt idx="3">
                  <c:v>366.4</c:v>
                </c:pt>
                <c:pt idx="4">
                  <c:v>397</c:v>
                </c:pt>
                <c:pt idx="5">
                  <c:v>427.6</c:v>
                </c:pt>
                <c:pt idx="6">
                  <c:v>493.7</c:v>
                </c:pt>
                <c:pt idx="7">
                  <c:v>566.9</c:v>
                </c:pt>
                <c:pt idx="8">
                  <c:v>640</c:v>
                </c:pt>
                <c:pt idx="9">
                  <c:v>733.95</c:v>
                </c:pt>
                <c:pt idx="10">
                  <c:v>853.6</c:v>
                </c:pt>
                <c:pt idx="11">
                  <c:v>973.3</c:v>
                </c:pt>
                <c:pt idx="12">
                  <c:v>1479.21</c:v>
                </c:pt>
              </c:numCache>
            </c:numRef>
          </c:xVal>
          <c:yVal>
            <c:numRef>
              <c:f>'SHB 2025-11-11'!$L$5:$L$17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1-BD68-4BA4-9C2A-4A5EED948D6F}"/>
            </c:ext>
          </c:extLst>
        </c:ser>
        <c:ser>
          <c:idx val="2"/>
          <c:order val="2"/>
          <c:tx>
            <c:v>Trou 3- 4</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'SHB 2025-11-11'!$Y$7:$Y$19</c:f>
              <c:numCache>
                <c:formatCode>General</c:formatCode>
                <c:ptCount val="13"/>
                <c:pt idx="0">
                  <c:v>200.65</c:v>
                </c:pt>
                <c:pt idx="1">
                  <c:v>273.85000000000002</c:v>
                </c:pt>
                <c:pt idx="2">
                  <c:v>336.23</c:v>
                </c:pt>
                <c:pt idx="3">
                  <c:v>425.09</c:v>
                </c:pt>
                <c:pt idx="4">
                  <c:v>469.46</c:v>
                </c:pt>
                <c:pt idx="5">
                  <c:v>513.42999999999995</c:v>
                </c:pt>
                <c:pt idx="6">
                  <c:v>601.38</c:v>
                </c:pt>
                <c:pt idx="7">
                  <c:v>693.5</c:v>
                </c:pt>
                <c:pt idx="8">
                  <c:v>825.53</c:v>
                </c:pt>
                <c:pt idx="9">
                  <c:v>957.55</c:v>
                </c:pt>
                <c:pt idx="10">
                  <c:v>1395.17</c:v>
                </c:pt>
                <c:pt idx="11">
                  <c:v>1977.58</c:v>
                </c:pt>
                <c:pt idx="12">
                  <c:v>2501</c:v>
                </c:pt>
              </c:numCache>
            </c:numRef>
          </c:xVal>
          <c:yVal>
            <c:numRef>
              <c:f>'SHB 2025-11-11'!$X$7:$X$19</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2-BD68-4BA4-9C2A-4A5EED948D6F}"/>
            </c:ext>
          </c:extLst>
        </c:ser>
        <c:dLbls>
          <c:showLegendKey val="0"/>
          <c:showVal val="0"/>
          <c:showCatName val="0"/>
          <c:showSerName val="0"/>
          <c:showPercent val="0"/>
          <c:showBubbleSize val="0"/>
        </c:dLbls>
        <c:axId val="952748992"/>
        <c:axId val="952748032"/>
      </c:scatterChart>
      <c:valAx>
        <c:axId val="952748992"/>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2748032"/>
        <c:crosses val="autoZero"/>
        <c:crossBetween val="midCat"/>
      </c:valAx>
      <c:valAx>
        <c:axId val="95274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2748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 passant</a:t>
            </a:r>
          </a:p>
          <a:p>
            <a:pPr>
              <a:defRPr/>
            </a:pP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 blast 2025-11-11'!$C$5:$C$16</c:f>
              <c:numCache>
                <c:formatCode>General</c:formatCode>
                <c:ptCount val="12"/>
                <c:pt idx="0">
                  <c:v>277.25</c:v>
                </c:pt>
                <c:pt idx="1">
                  <c:v>330.22</c:v>
                </c:pt>
                <c:pt idx="2">
                  <c:v>392.96</c:v>
                </c:pt>
                <c:pt idx="3">
                  <c:v>424.21</c:v>
                </c:pt>
                <c:pt idx="4">
                  <c:v>455.48</c:v>
                </c:pt>
                <c:pt idx="5">
                  <c:v>536.23</c:v>
                </c:pt>
                <c:pt idx="6">
                  <c:v>619.82000000000005</c:v>
                </c:pt>
                <c:pt idx="7">
                  <c:v>725.82</c:v>
                </c:pt>
                <c:pt idx="8">
                  <c:v>892.94</c:v>
                </c:pt>
                <c:pt idx="9">
                  <c:v>1347.29</c:v>
                </c:pt>
                <c:pt idx="10">
                  <c:v>2313.64</c:v>
                </c:pt>
                <c:pt idx="11">
                  <c:v>3280</c:v>
                </c:pt>
              </c:numCache>
            </c:numRef>
          </c:xVal>
          <c:yVal>
            <c:numRef>
              <c:f>'Full blast 2025-11-11'!$B$5:$B$16</c:f>
              <c:numCache>
                <c:formatCode>General</c:formatCode>
                <c:ptCount val="12"/>
                <c:pt idx="0">
                  <c:v>5</c:v>
                </c:pt>
                <c:pt idx="1">
                  <c:v>10</c:v>
                </c:pt>
                <c:pt idx="2">
                  <c:v>20</c:v>
                </c:pt>
                <c:pt idx="3">
                  <c:v>25</c:v>
                </c:pt>
                <c:pt idx="4">
                  <c:v>30</c:v>
                </c:pt>
                <c:pt idx="5">
                  <c:v>40</c:v>
                </c:pt>
                <c:pt idx="6">
                  <c:v>50</c:v>
                </c:pt>
                <c:pt idx="7">
                  <c:v>60</c:v>
                </c:pt>
                <c:pt idx="8">
                  <c:v>70</c:v>
                </c:pt>
                <c:pt idx="9">
                  <c:v>80</c:v>
                </c:pt>
                <c:pt idx="10">
                  <c:v>90</c:v>
                </c:pt>
                <c:pt idx="11">
                  <c:v>99</c:v>
                </c:pt>
              </c:numCache>
            </c:numRef>
          </c:yVal>
          <c:smooth val="1"/>
          <c:extLst>
            <c:ext xmlns:c16="http://schemas.microsoft.com/office/drawing/2014/chart" uri="{C3380CC4-5D6E-409C-BE32-E72D297353CC}">
              <c16:uniqueId val="{00000000-4D88-4C4A-8D5D-DF11052AFF56}"/>
            </c:ext>
          </c:extLst>
        </c:ser>
        <c:dLbls>
          <c:showLegendKey val="0"/>
          <c:showVal val="0"/>
          <c:showCatName val="0"/>
          <c:showSerName val="0"/>
          <c:showPercent val="0"/>
          <c:showBubbleSize val="0"/>
        </c:dLbls>
        <c:axId val="1220855295"/>
        <c:axId val="666830175"/>
      </c:scatterChart>
      <c:valAx>
        <c:axId val="1220855295"/>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6830175"/>
        <c:crosses val="autoZero"/>
        <c:crossBetween val="midCat"/>
      </c:valAx>
      <c:valAx>
        <c:axId val="66683017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20855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Comparaison des méthodes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1"/>
          <c:order val="1"/>
          <c:tx>
            <c:strRef>
              <c:f>'Full blast 2025-11-11'!$N$5</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2025-11-11'!$L$6:$L$16</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3170</c:v>
                </c:pt>
              </c:numCache>
            </c:numRef>
          </c:xVal>
          <c:yVal>
            <c:numRef>
              <c:f>'Full blast 2025-11-11'!$O$6:$O$16</c:f>
              <c:numCache>
                <c:formatCode>General</c:formatCode>
                <c:ptCount val="11"/>
                <c:pt idx="0">
                  <c:v>2.2637005575083226E-2</c:v>
                </c:pt>
                <c:pt idx="1">
                  <c:v>0.14052820838021732</c:v>
                </c:pt>
                <c:pt idx="2">
                  <c:v>2.1055764437641282</c:v>
                </c:pt>
                <c:pt idx="3">
                  <c:v>6.4880872034583419</c:v>
                </c:pt>
                <c:pt idx="4">
                  <c:v>13.595334371252497</c:v>
                </c:pt>
                <c:pt idx="5">
                  <c:v>35.168460369024551</c:v>
                </c:pt>
                <c:pt idx="6">
                  <c:v>59.479803771953911</c:v>
                </c:pt>
                <c:pt idx="7">
                  <c:v>77.951118845812715</c:v>
                </c:pt>
                <c:pt idx="8">
                  <c:v>97.428496707169757</c:v>
                </c:pt>
                <c:pt idx="9">
                  <c:v>99.997647078248519</c:v>
                </c:pt>
                <c:pt idx="10">
                  <c:v>99.999320153888135</c:v>
                </c:pt>
              </c:numCache>
            </c:numRef>
          </c:yVal>
          <c:smooth val="1"/>
          <c:extLst>
            <c:ext xmlns:c16="http://schemas.microsoft.com/office/drawing/2014/chart" uri="{C3380CC4-5D6E-409C-BE32-E72D297353CC}">
              <c16:uniqueId val="{00000001-683C-424E-870B-E5D779A131E9}"/>
            </c:ext>
          </c:extLst>
        </c:ser>
        <c:ser>
          <c:idx val="2"/>
          <c:order val="2"/>
          <c:tx>
            <c:v>Wip Frag initiale</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'Full blast 2025-11-11'!$C$4:$C$16</c:f>
              <c:numCache>
                <c:formatCode>General</c:formatCode>
                <c:ptCount val="13"/>
                <c:pt idx="0">
                  <c:v>220.45</c:v>
                </c:pt>
                <c:pt idx="1">
                  <c:v>277.25</c:v>
                </c:pt>
                <c:pt idx="2">
                  <c:v>330.22</c:v>
                </c:pt>
                <c:pt idx="3">
                  <c:v>392.96</c:v>
                </c:pt>
                <c:pt idx="4">
                  <c:v>424.21</c:v>
                </c:pt>
                <c:pt idx="5">
                  <c:v>455.48</c:v>
                </c:pt>
                <c:pt idx="6">
                  <c:v>536.23</c:v>
                </c:pt>
                <c:pt idx="7">
                  <c:v>619.82000000000005</c:v>
                </c:pt>
                <c:pt idx="8">
                  <c:v>725.82</c:v>
                </c:pt>
                <c:pt idx="9">
                  <c:v>892.94</c:v>
                </c:pt>
                <c:pt idx="10">
                  <c:v>1347.29</c:v>
                </c:pt>
                <c:pt idx="11">
                  <c:v>2313.64</c:v>
                </c:pt>
                <c:pt idx="12">
                  <c:v>3280</c:v>
                </c:pt>
              </c:numCache>
            </c:numRef>
          </c:xVal>
          <c:yVal>
            <c:numRef>
              <c:f>'Full blast 2025-11-11'!$B$4:$B$16</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2-683C-424E-870B-E5D779A131E9}"/>
            </c:ext>
          </c:extLst>
        </c:ser>
        <c:ser>
          <c:idx val="3"/>
          <c:order val="3"/>
          <c:tx>
            <c:strRef>
              <c:f>'Full blast 2025-11-11'!$T$4:$V$4</c:f>
              <c:strCache>
                <c:ptCount val="1"/>
                <c:pt idx="0">
                  <c:v>Après correction</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'Full blast 2025-11-11'!$V$5:$V$17</c:f>
              <c:numCache>
                <c:formatCode>General</c:formatCode>
                <c:ptCount val="13"/>
                <c:pt idx="0">
                  <c:v>190.91</c:v>
                </c:pt>
                <c:pt idx="1">
                  <c:v>255.17</c:v>
                </c:pt>
                <c:pt idx="2">
                  <c:v>310.57</c:v>
                </c:pt>
                <c:pt idx="3">
                  <c:v>377.54</c:v>
                </c:pt>
                <c:pt idx="4">
                  <c:v>409.89</c:v>
                </c:pt>
                <c:pt idx="5">
                  <c:v>442.24</c:v>
                </c:pt>
                <c:pt idx="6">
                  <c:v>525.66999999999996</c:v>
                </c:pt>
                <c:pt idx="7">
                  <c:v>618.58000000000004</c:v>
                </c:pt>
                <c:pt idx="8">
                  <c:v>742.3</c:v>
                </c:pt>
                <c:pt idx="9">
                  <c:v>929</c:v>
                </c:pt>
                <c:pt idx="10">
                  <c:v>1700.23</c:v>
                </c:pt>
                <c:pt idx="11">
                  <c:v>2830.12</c:v>
                </c:pt>
                <c:pt idx="12">
                  <c:v>3947.01</c:v>
                </c:pt>
              </c:numCache>
            </c:numRef>
          </c:xVal>
          <c:yVal>
            <c:numRef>
              <c:f>'Full blast 2025-11-11'!$U$5:$U$17</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750B-4ED8-9D8C-D077AA6C05BA}"/>
            </c:ext>
          </c:extLst>
        </c:ser>
        <c:dLbls>
          <c:showLegendKey val="0"/>
          <c:showVal val="0"/>
          <c:showCatName val="0"/>
          <c:showSerName val="0"/>
          <c:showPercent val="0"/>
          <c:showBubbleSize val="0"/>
        </c:dLbls>
        <c:axId val="1627610912"/>
        <c:axId val="1627607552"/>
        <c:extLst>
          <c:ext xmlns:c15="http://schemas.microsoft.com/office/drawing/2012/chart" uri="{02D57815-91ED-43cb-92C2-25804820EDAC}">
            <c15:filteredScatterSeries>
              <c15:ser>
                <c:idx val="0"/>
                <c:order val="0"/>
                <c:tx>
                  <c:strRef>
                    <c:extLst>
                      <c:ext uri="{02D57815-91ED-43cb-92C2-25804820EDAC}">
                        <c15:formulaRef>
                          <c15:sqref>'Full blast 2025-11-11'!$M$5</c15:sqref>
                        </c15:formulaRef>
                      </c:ext>
                    </c:extLst>
                    <c:strCache>
                      <c:ptCount val="1"/>
                      <c:pt idx="0">
                        <c:v>RR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'Full blast 2025-11-11'!$L$6:$L$16</c15:sqref>
                        </c15:formulaRef>
                      </c:ext>
                    </c:extLst>
                    <c:numCache>
                      <c:formatCode>General</c:formatCode>
                      <c:ptCount val="11"/>
                      <c:pt idx="0">
                        <c:v>1</c:v>
                      </c:pt>
                      <c:pt idx="1">
                        <c:v>10</c:v>
                      </c:pt>
                      <c:pt idx="2">
                        <c:v>100</c:v>
                      </c:pt>
                      <c:pt idx="3">
                        <c:v>200</c:v>
                      </c:pt>
                      <c:pt idx="4">
                        <c:v>300</c:v>
                      </c:pt>
                      <c:pt idx="5">
                        <c:v>500</c:v>
                      </c:pt>
                      <c:pt idx="6">
                        <c:v>700</c:v>
                      </c:pt>
                      <c:pt idx="7">
                        <c:v>900</c:v>
                      </c:pt>
                      <c:pt idx="8">
                        <c:v>1500</c:v>
                      </c:pt>
                      <c:pt idx="9">
                        <c:v>3000</c:v>
                      </c:pt>
                      <c:pt idx="10">
                        <c:v>3170</c:v>
                      </c:pt>
                    </c:numCache>
                  </c:numRef>
                </c:xVal>
                <c:yVal>
                  <c:numRef>
                    <c:extLst>
                      <c:ext uri="{02D57815-91ED-43cb-92C2-25804820EDAC}">
                        <c15:formulaRef>
                          <c15:sqref>'Full blast 2025-11-11'!$M$6:$M$16</c15:sqref>
                        </c15:formulaRef>
                      </c:ext>
                    </c:extLst>
                    <c:numCache>
                      <c:formatCode>General</c:formatCode>
                      <c:ptCount val="11"/>
                      <c:pt idx="0">
                        <c:v>8.9982473807659336E-2</c:v>
                      </c:pt>
                      <c:pt idx="1">
                        <c:v>0.89618988669794009</c:v>
                      </c:pt>
                      <c:pt idx="2">
                        <c:v>8.6089818762676078</c:v>
                      </c:pt>
                      <c:pt idx="3">
                        <c:v>16.476818063076159</c:v>
                      </c:pt>
                      <c:pt idx="4">
                        <c:v>23.667313658507926</c:v>
                      </c:pt>
                      <c:pt idx="5">
                        <c:v>36.244511509654174</c:v>
                      </c:pt>
                      <c:pt idx="6">
                        <c:v>46.749387353433903</c:v>
                      </c:pt>
                      <c:pt idx="7">
                        <c:v>55.523393916682018</c:v>
                      </c:pt>
                      <c:pt idx="8">
                        <c:v>74.084909316032196</c:v>
                      </c:pt>
                      <c:pt idx="9">
                        <c:v>93.284080748417253</c:v>
                      </c:pt>
                      <c:pt idx="10">
                        <c:v>94.237095241870989</c:v>
                      </c:pt>
                    </c:numCache>
                  </c:numRef>
                </c:yVal>
                <c:smooth val="1"/>
                <c:extLst>
                  <c:ext xmlns:c16="http://schemas.microsoft.com/office/drawing/2014/chart" uri="{C3380CC4-5D6E-409C-BE32-E72D297353CC}">
                    <c16:uniqueId val="{00000000-683C-424E-870B-E5D779A131E9}"/>
                  </c:ext>
                </c:extLst>
              </c15:ser>
            </c15:filteredScatterSeries>
          </c:ext>
        </c:extLst>
      </c:scatterChart>
      <c:valAx>
        <c:axId val="1627610912"/>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607552"/>
        <c:crosses val="autoZero"/>
        <c:crossBetween val="midCat"/>
      </c:valAx>
      <c:valAx>
        <c:axId val="1627607552"/>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610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Trou 6</a:t>
            </a:r>
          </a:p>
        </c:rich>
      </c:tx>
      <c:layout>
        <c:manualLayout>
          <c:xMode val="edge"/>
          <c:yMode val="edge"/>
          <c:x val="0.3533611111111111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Donnée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phase 3'!$F$9:$F$21</c:f>
              <c:numCache>
                <c:formatCode>General</c:formatCode>
                <c:ptCount val="13"/>
                <c:pt idx="0">
                  <c:v>17.78</c:v>
                </c:pt>
                <c:pt idx="1">
                  <c:v>222.21</c:v>
                </c:pt>
                <c:pt idx="2">
                  <c:v>276.35000000000002</c:v>
                </c:pt>
                <c:pt idx="3">
                  <c:v>350.68</c:v>
                </c:pt>
                <c:pt idx="4">
                  <c:v>378.05</c:v>
                </c:pt>
                <c:pt idx="5">
                  <c:v>405.41</c:v>
                </c:pt>
                <c:pt idx="6">
                  <c:v>460.13</c:v>
                </c:pt>
                <c:pt idx="7">
                  <c:v>536.87</c:v>
                </c:pt>
                <c:pt idx="8">
                  <c:v>615.29</c:v>
                </c:pt>
                <c:pt idx="9">
                  <c:v>711.07</c:v>
                </c:pt>
                <c:pt idx="10">
                  <c:v>896.73</c:v>
                </c:pt>
                <c:pt idx="11">
                  <c:v>1224.3800000000001</c:v>
                </c:pt>
                <c:pt idx="12">
                  <c:v>1679.44</c:v>
                </c:pt>
              </c:numCache>
            </c:numRef>
          </c:xVal>
          <c:yVal>
            <c:numRef>
              <c:f>'SHB phase 3'!$E$9:$E$21</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0896-4D92-B44E-7D7E6F8B846D}"/>
            </c:ext>
          </c:extLst>
        </c:ser>
        <c:ser>
          <c:idx val="1"/>
          <c:order val="1"/>
          <c:tx>
            <c:v>Swebrec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phase 3'!$E$48:$E$57</c:f>
              <c:numCache>
                <c:formatCode>General</c:formatCode>
                <c:ptCount val="10"/>
                <c:pt idx="0">
                  <c:v>1</c:v>
                </c:pt>
                <c:pt idx="1">
                  <c:v>10</c:v>
                </c:pt>
                <c:pt idx="2">
                  <c:v>100</c:v>
                </c:pt>
                <c:pt idx="3">
                  <c:v>200</c:v>
                </c:pt>
                <c:pt idx="4">
                  <c:v>300</c:v>
                </c:pt>
                <c:pt idx="5">
                  <c:v>500</c:v>
                </c:pt>
                <c:pt idx="6">
                  <c:v>700</c:v>
                </c:pt>
                <c:pt idx="7">
                  <c:v>900</c:v>
                </c:pt>
                <c:pt idx="8">
                  <c:v>1500</c:v>
                </c:pt>
                <c:pt idx="9">
                  <c:v>1730</c:v>
                </c:pt>
              </c:numCache>
            </c:numRef>
          </c:xVal>
          <c:yVal>
            <c:numRef>
              <c:f>'SHB phase 3'!$G$48:$G$57</c:f>
              <c:numCache>
                <c:formatCode>General</c:formatCode>
                <c:ptCount val="10"/>
                <c:pt idx="0">
                  <c:v>9.8746584845718945E-3</c:v>
                </c:pt>
                <c:pt idx="1">
                  <c:v>6.1425318839895882E-2</c:v>
                </c:pt>
                <c:pt idx="2">
                  <c:v>1.1387925664429306</c:v>
                </c:pt>
                <c:pt idx="3">
                  <c:v>4.3741467887887771</c:v>
                </c:pt>
                <c:pt idx="4">
                  <c:v>11.361753712681084</c:v>
                </c:pt>
                <c:pt idx="5">
                  <c:v>41.382983042565826</c:v>
                </c:pt>
                <c:pt idx="6">
                  <c:v>77.152322958228936</c:v>
                </c:pt>
                <c:pt idx="7">
                  <c:v>94.415116342543868</c:v>
                </c:pt>
                <c:pt idx="8">
                  <c:v>99.996835589076255</c:v>
                </c:pt>
                <c:pt idx="9">
                  <c:v>100</c:v>
                </c:pt>
              </c:numCache>
            </c:numRef>
          </c:yVal>
          <c:smooth val="1"/>
          <c:extLst>
            <c:ext xmlns:c16="http://schemas.microsoft.com/office/drawing/2014/chart" uri="{C3380CC4-5D6E-409C-BE32-E72D297353CC}">
              <c16:uniqueId val="{00000000-EC72-4022-AB05-6C11FCE936F5}"/>
            </c:ext>
          </c:extLst>
        </c:ser>
        <c:dLbls>
          <c:showLegendKey val="0"/>
          <c:showVal val="0"/>
          <c:showCatName val="0"/>
          <c:showSerName val="0"/>
          <c:showPercent val="0"/>
          <c:showBubbleSize val="0"/>
        </c:dLbls>
        <c:axId val="1097089616"/>
        <c:axId val="1097091056"/>
      </c:scatterChart>
      <c:valAx>
        <c:axId val="1097089616"/>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7091056"/>
        <c:crosses val="autoZero"/>
        <c:crossBetween val="midCat"/>
      </c:valAx>
      <c:valAx>
        <c:axId val="10970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7089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Trou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Données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phase 3'!$L$9:$L$21</c:f>
              <c:numCache>
                <c:formatCode>General</c:formatCode>
                <c:ptCount val="13"/>
                <c:pt idx="0">
                  <c:v>150</c:v>
                </c:pt>
                <c:pt idx="1">
                  <c:v>224.98</c:v>
                </c:pt>
                <c:pt idx="2">
                  <c:v>269.7</c:v>
                </c:pt>
                <c:pt idx="3">
                  <c:v>340.9</c:v>
                </c:pt>
                <c:pt idx="4">
                  <c:v>366.7</c:v>
                </c:pt>
                <c:pt idx="5">
                  <c:v>392.57</c:v>
                </c:pt>
                <c:pt idx="6">
                  <c:v>444.26</c:v>
                </c:pt>
                <c:pt idx="7">
                  <c:v>505.83</c:v>
                </c:pt>
                <c:pt idx="8">
                  <c:v>573.5</c:v>
                </c:pt>
                <c:pt idx="9">
                  <c:v>641.17999999999995</c:v>
                </c:pt>
                <c:pt idx="10">
                  <c:v>749</c:v>
                </c:pt>
                <c:pt idx="11">
                  <c:v>914.12</c:v>
                </c:pt>
                <c:pt idx="12">
                  <c:v>1134.58</c:v>
                </c:pt>
              </c:numCache>
            </c:numRef>
          </c:xVal>
          <c:yVal>
            <c:numRef>
              <c:f>'SHB phase 3'!$K$9:$K$21</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25A8-4C9B-B0D8-C50832A73D63}"/>
            </c:ext>
          </c:extLst>
        </c:ser>
        <c:ser>
          <c:idx val="1"/>
          <c:order val="1"/>
          <c:tx>
            <c:strRef>
              <c:f>'SHB phase 3'!$K$46</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phase 3'!$J$47:$J$55</c:f>
              <c:numCache>
                <c:formatCode>General</c:formatCode>
                <c:ptCount val="9"/>
                <c:pt idx="0">
                  <c:v>1</c:v>
                </c:pt>
                <c:pt idx="1">
                  <c:v>10</c:v>
                </c:pt>
                <c:pt idx="2">
                  <c:v>100</c:v>
                </c:pt>
                <c:pt idx="3">
                  <c:v>200</c:v>
                </c:pt>
                <c:pt idx="4">
                  <c:v>300</c:v>
                </c:pt>
                <c:pt idx="5">
                  <c:v>500</c:v>
                </c:pt>
                <c:pt idx="6">
                  <c:v>700</c:v>
                </c:pt>
                <c:pt idx="7">
                  <c:v>900</c:v>
                </c:pt>
                <c:pt idx="8">
                  <c:v>1170</c:v>
                </c:pt>
              </c:numCache>
            </c:numRef>
          </c:xVal>
          <c:yVal>
            <c:numRef>
              <c:f>'SHB phase 3'!$L$47:$L$55</c:f>
              <c:numCache>
                <c:formatCode>General</c:formatCode>
                <c:ptCount val="9"/>
                <c:pt idx="0">
                  <c:v>8.2014323086309297E-3</c:v>
                </c:pt>
                <c:pt idx="1">
                  <c:v>4.2632530358697025E-2</c:v>
                </c:pt>
                <c:pt idx="2">
                  <c:v>0.67054051466205356</c:v>
                </c:pt>
                <c:pt idx="3">
                  <c:v>2.6226194557275915</c:v>
                </c:pt>
                <c:pt idx="4">
                  <c:v>7.416360318182762</c:v>
                </c:pt>
                <c:pt idx="5">
                  <c:v>36.411438619309024</c:v>
                </c:pt>
                <c:pt idx="6">
                  <c:v>82.468252151036467</c:v>
                </c:pt>
                <c:pt idx="7">
                  <c:v>98.734281069242101</c:v>
                </c:pt>
                <c:pt idx="8">
                  <c:v>100</c:v>
                </c:pt>
              </c:numCache>
            </c:numRef>
          </c:yVal>
          <c:smooth val="1"/>
          <c:extLst>
            <c:ext xmlns:c16="http://schemas.microsoft.com/office/drawing/2014/chart" uri="{C3380CC4-5D6E-409C-BE32-E72D297353CC}">
              <c16:uniqueId val="{00000001-25A8-4C9B-B0D8-C50832A73D63}"/>
            </c:ext>
          </c:extLst>
        </c:ser>
        <c:dLbls>
          <c:showLegendKey val="0"/>
          <c:showVal val="0"/>
          <c:showCatName val="0"/>
          <c:showSerName val="0"/>
          <c:showPercent val="0"/>
          <c:showBubbleSize val="0"/>
        </c:dLbls>
        <c:axId val="1594492592"/>
        <c:axId val="1594493072"/>
      </c:scatterChart>
      <c:valAx>
        <c:axId val="1594492592"/>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3072"/>
        <c:crosses val="autoZero"/>
        <c:crossBetween val="midCat"/>
      </c:valAx>
      <c:valAx>
        <c:axId val="159449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2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Trou 1</a:t>
            </a:r>
            <a:r>
              <a:rPr lang="fr-CA" baseline="0"/>
              <a:t> 2 3 4</a:t>
            </a:r>
            <a:endParaRPr lang="fr-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scatterChart>
        <c:scatterStyle val="smoothMarker"/>
        <c:varyColors val="0"/>
        <c:ser>
          <c:idx val="0"/>
          <c:order val="0"/>
          <c:tx>
            <c:v>Données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phase 3'!$Q$9:$Q$21</c:f>
              <c:numCache>
                <c:formatCode>General</c:formatCode>
                <c:ptCount val="13"/>
                <c:pt idx="0">
                  <c:v>206</c:v>
                </c:pt>
                <c:pt idx="1">
                  <c:v>280</c:v>
                </c:pt>
                <c:pt idx="2">
                  <c:v>345.5</c:v>
                </c:pt>
                <c:pt idx="3">
                  <c:v>452.79</c:v>
                </c:pt>
                <c:pt idx="4">
                  <c:v>498</c:v>
                </c:pt>
                <c:pt idx="5">
                  <c:v>547.07000000000005</c:v>
                </c:pt>
                <c:pt idx="6">
                  <c:v>644</c:v>
                </c:pt>
                <c:pt idx="7">
                  <c:v>752.8</c:v>
                </c:pt>
                <c:pt idx="8">
                  <c:v>868</c:v>
                </c:pt>
                <c:pt idx="9">
                  <c:v>983.37</c:v>
                </c:pt>
                <c:pt idx="10">
                  <c:v>1470.48</c:v>
                </c:pt>
                <c:pt idx="11">
                  <c:v>2020</c:v>
                </c:pt>
                <c:pt idx="12" formatCode="0.00">
                  <c:v>2515</c:v>
                </c:pt>
              </c:numCache>
            </c:numRef>
          </c:xVal>
          <c:yVal>
            <c:numRef>
              <c:f>'SHB phase 3'!$P$9:$P$21</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64D4-4201-8418-C73E389C5397}"/>
            </c:ext>
          </c:extLst>
        </c:ser>
        <c:ser>
          <c:idx val="1"/>
          <c:order val="1"/>
          <c:tx>
            <c:strRef>
              <c:f>'SHB phase 3'!$K$46</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phase 3'!$P$47:$P$57</c:f>
              <c:numCache>
                <c:formatCode>General</c:formatCode>
                <c:ptCount val="11"/>
                <c:pt idx="0">
                  <c:v>1</c:v>
                </c:pt>
                <c:pt idx="1">
                  <c:v>10</c:v>
                </c:pt>
                <c:pt idx="2">
                  <c:v>100</c:v>
                </c:pt>
                <c:pt idx="3">
                  <c:v>200</c:v>
                </c:pt>
                <c:pt idx="4">
                  <c:v>300</c:v>
                </c:pt>
                <c:pt idx="5">
                  <c:v>500</c:v>
                </c:pt>
                <c:pt idx="6">
                  <c:v>700</c:v>
                </c:pt>
                <c:pt idx="7">
                  <c:v>900</c:v>
                </c:pt>
                <c:pt idx="8">
                  <c:v>1370</c:v>
                </c:pt>
                <c:pt idx="9">
                  <c:v>2000</c:v>
                </c:pt>
                <c:pt idx="10">
                  <c:v>2240</c:v>
                </c:pt>
              </c:numCache>
            </c:numRef>
          </c:xVal>
          <c:yVal>
            <c:numRef>
              <c:f>'SHB phase 3'!$R$47:$R$57</c:f>
              <c:numCache>
                <c:formatCode>General</c:formatCode>
                <c:ptCount val="11"/>
                <c:pt idx="0">
                  <c:v>5.4281712686173829E-2</c:v>
                </c:pt>
                <c:pt idx="1">
                  <c:v>0.2152141263498136</c:v>
                </c:pt>
                <c:pt idx="2">
                  <c:v>1.8285846396916794</c:v>
                </c:pt>
                <c:pt idx="3">
                  <c:v>4.7337991658315088</c:v>
                </c:pt>
                <c:pt idx="4">
                  <c:v>9.2182131489123122</c:v>
                </c:pt>
                <c:pt idx="5">
                  <c:v>24.104721333505598</c:v>
                </c:pt>
                <c:pt idx="6">
                  <c:v>46.044017284857986</c:v>
                </c:pt>
                <c:pt idx="7">
                  <c:v>68.74793525378891</c:v>
                </c:pt>
                <c:pt idx="8">
                  <c:v>96.049681037870201</c:v>
                </c:pt>
                <c:pt idx="9">
                  <c:v>99.986358409062191</c:v>
                </c:pt>
                <c:pt idx="10">
                  <c:v>100</c:v>
                </c:pt>
              </c:numCache>
            </c:numRef>
          </c:yVal>
          <c:smooth val="1"/>
          <c:extLst>
            <c:ext xmlns:c16="http://schemas.microsoft.com/office/drawing/2014/chart" uri="{C3380CC4-5D6E-409C-BE32-E72D297353CC}">
              <c16:uniqueId val="{00000001-64D4-4201-8418-C73E389C5397}"/>
            </c:ext>
          </c:extLst>
        </c:ser>
        <c:dLbls>
          <c:showLegendKey val="0"/>
          <c:showVal val="0"/>
          <c:showCatName val="0"/>
          <c:showSerName val="0"/>
          <c:showPercent val="0"/>
          <c:showBubbleSize val="0"/>
        </c:dLbls>
        <c:axId val="1594492592"/>
        <c:axId val="1594493072"/>
      </c:scatterChart>
      <c:valAx>
        <c:axId val="1594492592"/>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3072"/>
        <c:crosses val="autoZero"/>
        <c:crossBetween val="midCat"/>
      </c:valAx>
      <c:valAx>
        <c:axId val="159449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2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Trou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A"/>
        </a:p>
      </c:txPr>
    </c:title>
    <c:autoTitleDeleted val="0"/>
    <c:plotArea>
      <c:layout/>
      <c:scatterChart>
        <c:scatterStyle val="smoothMarker"/>
        <c:varyColors val="0"/>
        <c:ser>
          <c:idx val="0"/>
          <c:order val="0"/>
          <c:tx>
            <c:v>Données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'SHB phase 3'!$Y$7:$Y$19</c:f>
              <c:numCache>
                <c:formatCode>General</c:formatCode>
                <c:ptCount val="13"/>
                <c:pt idx="0">
                  <c:v>220.94</c:v>
                </c:pt>
                <c:pt idx="1">
                  <c:v>286.22000000000003</c:v>
                </c:pt>
                <c:pt idx="2">
                  <c:v>340.25</c:v>
                </c:pt>
                <c:pt idx="3">
                  <c:v>416.62</c:v>
                </c:pt>
                <c:pt idx="4">
                  <c:v>454.8</c:v>
                </c:pt>
                <c:pt idx="5">
                  <c:v>494.53</c:v>
                </c:pt>
                <c:pt idx="6">
                  <c:v>574.97</c:v>
                </c:pt>
                <c:pt idx="7">
                  <c:v>655.41</c:v>
                </c:pt>
                <c:pt idx="8">
                  <c:v>748.58</c:v>
                </c:pt>
                <c:pt idx="9">
                  <c:v>847.7</c:v>
                </c:pt>
                <c:pt idx="10">
                  <c:v>946.82</c:v>
                </c:pt>
                <c:pt idx="11">
                  <c:v>1152.01</c:v>
                </c:pt>
                <c:pt idx="12" formatCode="0.00">
                  <c:v>1447.2</c:v>
                </c:pt>
              </c:numCache>
            </c:numRef>
          </c:xVal>
          <c:yVal>
            <c:numRef>
              <c:f>'SHB phase 3'!$P$9:$P$21</c:f>
              <c:numCache>
                <c:formatCode>General</c:formatCode>
                <c:ptCount val="13"/>
                <c:pt idx="0">
                  <c:v>1</c:v>
                </c:pt>
                <c:pt idx="1">
                  <c:v>5</c:v>
                </c:pt>
                <c:pt idx="2">
                  <c:v>10</c:v>
                </c:pt>
                <c:pt idx="3">
                  <c:v>20</c:v>
                </c:pt>
                <c:pt idx="4">
                  <c:v>25</c:v>
                </c:pt>
                <c:pt idx="5">
                  <c:v>30</c:v>
                </c:pt>
                <c:pt idx="6">
                  <c:v>40</c:v>
                </c:pt>
                <c:pt idx="7">
                  <c:v>50</c:v>
                </c:pt>
                <c:pt idx="8">
                  <c:v>60</c:v>
                </c:pt>
                <c:pt idx="9">
                  <c:v>70</c:v>
                </c:pt>
                <c:pt idx="10">
                  <c:v>80</c:v>
                </c:pt>
                <c:pt idx="11">
                  <c:v>90</c:v>
                </c:pt>
                <c:pt idx="12">
                  <c:v>99</c:v>
                </c:pt>
              </c:numCache>
            </c:numRef>
          </c:yVal>
          <c:smooth val="1"/>
          <c:extLst>
            <c:ext xmlns:c16="http://schemas.microsoft.com/office/drawing/2014/chart" uri="{C3380CC4-5D6E-409C-BE32-E72D297353CC}">
              <c16:uniqueId val="{00000000-D091-4CF9-85CC-63E066D3872A}"/>
            </c:ext>
          </c:extLst>
        </c:ser>
        <c:ser>
          <c:idx val="1"/>
          <c:order val="1"/>
          <c:tx>
            <c:strRef>
              <c:f>'SHB phase 3'!$K$46</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'SHB phase 3'!$W$46:$W$55</c:f>
              <c:numCache>
                <c:formatCode>General</c:formatCode>
                <c:ptCount val="10"/>
                <c:pt idx="0">
                  <c:v>1</c:v>
                </c:pt>
                <c:pt idx="1">
                  <c:v>10</c:v>
                </c:pt>
                <c:pt idx="2">
                  <c:v>100</c:v>
                </c:pt>
                <c:pt idx="3">
                  <c:v>200</c:v>
                </c:pt>
                <c:pt idx="4">
                  <c:v>300</c:v>
                </c:pt>
                <c:pt idx="5">
                  <c:v>500</c:v>
                </c:pt>
                <c:pt idx="6">
                  <c:v>700</c:v>
                </c:pt>
                <c:pt idx="7">
                  <c:v>900</c:v>
                </c:pt>
                <c:pt idx="8">
                  <c:v>1370</c:v>
                </c:pt>
                <c:pt idx="9">
                  <c:v>1480</c:v>
                </c:pt>
              </c:numCache>
            </c:numRef>
          </c:xVal>
          <c:yVal>
            <c:numRef>
              <c:f>'SHB phase 3'!$Y$46:$Y$55</c:f>
              <c:numCache>
                <c:formatCode>General</c:formatCode>
                <c:ptCount val="10"/>
                <c:pt idx="0">
                  <c:v>1.2724110069050656E-2</c:v>
                </c:pt>
                <c:pt idx="1">
                  <c:v>5.9919319788793446E-2</c:v>
                </c:pt>
                <c:pt idx="2">
                  <c:v>0.74411577013122565</c:v>
                </c:pt>
                <c:pt idx="3">
                  <c:v>2.4674414589759897</c:v>
                </c:pt>
                <c:pt idx="4">
                  <c:v>6.0023301364657291</c:v>
                </c:pt>
                <c:pt idx="5">
                  <c:v>23.624411012243876</c:v>
                </c:pt>
                <c:pt idx="6">
                  <c:v>58.531114409329483</c:v>
                </c:pt>
                <c:pt idx="7">
                  <c:v>88.259811640893787</c:v>
                </c:pt>
                <c:pt idx="8">
                  <c:v>99.993462320622612</c:v>
                </c:pt>
                <c:pt idx="9">
                  <c:v>100</c:v>
                </c:pt>
              </c:numCache>
            </c:numRef>
          </c:yVal>
          <c:smooth val="1"/>
          <c:extLst>
            <c:ext xmlns:c16="http://schemas.microsoft.com/office/drawing/2014/chart" uri="{C3380CC4-5D6E-409C-BE32-E72D297353CC}">
              <c16:uniqueId val="{00000001-D091-4CF9-85CC-63E066D3872A}"/>
            </c:ext>
          </c:extLst>
        </c:ser>
        <c:dLbls>
          <c:showLegendKey val="0"/>
          <c:showVal val="0"/>
          <c:showCatName val="0"/>
          <c:showSerName val="0"/>
          <c:showPercent val="0"/>
          <c:showBubbleSize val="0"/>
        </c:dLbls>
        <c:axId val="1594492592"/>
        <c:axId val="1594493072"/>
      </c:scatterChart>
      <c:valAx>
        <c:axId val="1594492592"/>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3072"/>
        <c:crosses val="autoZero"/>
        <c:crossBetween val="midCat"/>
      </c:valAx>
      <c:valAx>
        <c:axId val="159449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4492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 blast phase 3'!$E$8:$E$21</c:f>
              <c:numCache>
                <c:formatCode>General</c:formatCode>
                <c:ptCount val="14"/>
                <c:pt idx="0">
                  <c:v>16.27</c:v>
                </c:pt>
                <c:pt idx="1">
                  <c:v>215.47</c:v>
                </c:pt>
                <c:pt idx="2">
                  <c:v>291.48</c:v>
                </c:pt>
                <c:pt idx="3">
                  <c:v>339.66</c:v>
                </c:pt>
                <c:pt idx="4">
                  <c:v>374.59</c:v>
                </c:pt>
                <c:pt idx="5">
                  <c:v>409.52</c:v>
                </c:pt>
                <c:pt idx="6">
                  <c:v>526.57000000000005</c:v>
                </c:pt>
                <c:pt idx="7">
                  <c:v>613.44000000000005</c:v>
                </c:pt>
                <c:pt idx="8">
                  <c:v>715.6</c:v>
                </c:pt>
                <c:pt idx="9">
                  <c:v>971.19</c:v>
                </c:pt>
                <c:pt idx="10">
                  <c:v>1117.31</c:v>
                </c:pt>
                <c:pt idx="11">
                  <c:v>1798.65</c:v>
                </c:pt>
                <c:pt idx="12">
                  <c:v>2411.87</c:v>
                </c:pt>
                <c:pt idx="13">
                  <c:v>2480</c:v>
                </c:pt>
              </c:numCache>
            </c:numRef>
          </c:xVal>
          <c:yVal>
            <c:numRef>
              <c:f>'Full blast phase 3'!$D$8:$D$21</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1F03-417E-8807-81E37B1C356B}"/>
            </c:ext>
          </c:extLst>
        </c:ser>
        <c:ser>
          <c:idx val="1"/>
          <c:order val="1"/>
          <c:tx>
            <c:strRef>
              <c:f>'Full blast phase 3'!$D$30</c:f>
              <c:strCache>
                <c:ptCount val="1"/>
                <c:pt idx="0">
                  <c:v>swebrec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phase 3'!$C$31:$C$40</c:f>
              <c:numCache>
                <c:formatCode>General</c:formatCode>
                <c:ptCount val="10"/>
                <c:pt idx="0">
                  <c:v>1</c:v>
                </c:pt>
                <c:pt idx="1">
                  <c:v>10</c:v>
                </c:pt>
                <c:pt idx="2">
                  <c:v>100</c:v>
                </c:pt>
                <c:pt idx="3">
                  <c:v>200</c:v>
                </c:pt>
                <c:pt idx="4">
                  <c:v>300</c:v>
                </c:pt>
                <c:pt idx="5">
                  <c:v>500</c:v>
                </c:pt>
                <c:pt idx="6">
                  <c:v>700</c:v>
                </c:pt>
                <c:pt idx="7">
                  <c:v>900</c:v>
                </c:pt>
                <c:pt idx="8">
                  <c:v>1500</c:v>
                </c:pt>
                <c:pt idx="9">
                  <c:v>1730</c:v>
                </c:pt>
              </c:numCache>
            </c:numRef>
          </c:xVal>
          <c:yVal>
            <c:numRef>
              <c:f>'Full blast phase 3'!$E$31:$E$40</c:f>
              <c:numCache>
                <c:formatCode>General</c:formatCode>
                <c:ptCount val="10"/>
                <c:pt idx="0">
                  <c:v>9.5155337157291645E-2</c:v>
                </c:pt>
                <c:pt idx="1">
                  <c:v>0.38857291148633244</c:v>
                </c:pt>
                <c:pt idx="2">
                  <c:v>3.34942558115889</c:v>
                </c:pt>
                <c:pt idx="3">
                  <c:v>8.4723874563255848</c:v>
                </c:pt>
                <c:pt idx="4">
                  <c:v>15.836999315964228</c:v>
                </c:pt>
                <c:pt idx="5">
                  <c:v>36.542842710673568</c:v>
                </c:pt>
                <c:pt idx="6">
                  <c:v>59.892884663171593</c:v>
                </c:pt>
                <c:pt idx="7">
                  <c:v>78.513288032974373</c:v>
                </c:pt>
                <c:pt idx="8">
                  <c:v>98.414501486539962</c:v>
                </c:pt>
                <c:pt idx="9">
                  <c:v>99.583313245728192</c:v>
                </c:pt>
              </c:numCache>
            </c:numRef>
          </c:yVal>
          <c:smooth val="1"/>
          <c:extLst>
            <c:ext xmlns:c16="http://schemas.microsoft.com/office/drawing/2014/chart" uri="{C3380CC4-5D6E-409C-BE32-E72D297353CC}">
              <c16:uniqueId val="{00000001-1F03-417E-8807-81E37B1C356B}"/>
            </c:ext>
          </c:extLst>
        </c:ser>
        <c:dLbls>
          <c:showLegendKey val="0"/>
          <c:showVal val="0"/>
          <c:showCatName val="0"/>
          <c:showSerName val="0"/>
          <c:showPercent val="0"/>
          <c:showBubbleSize val="0"/>
        </c:dLbls>
        <c:axId val="1632391168"/>
        <c:axId val="1632391648"/>
      </c:scatterChart>
      <c:valAx>
        <c:axId val="1632391168"/>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2391648"/>
        <c:crosses val="autoZero"/>
        <c:crossBetween val="midCat"/>
      </c:valAx>
      <c:valAx>
        <c:axId val="163239164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32391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'Fulll blast 24-11-2025'!$C$2:$C$15</c:f>
              <c:numCache>
                <c:formatCode>General</c:formatCode>
                <c:ptCount val="14"/>
                <c:pt idx="0">
                  <c:v>22.77</c:v>
                </c:pt>
                <c:pt idx="1">
                  <c:v>260.68</c:v>
                </c:pt>
                <c:pt idx="2">
                  <c:v>320.79000000000002</c:v>
                </c:pt>
                <c:pt idx="3">
                  <c:v>355.77</c:v>
                </c:pt>
                <c:pt idx="4">
                  <c:v>390.75</c:v>
                </c:pt>
                <c:pt idx="5">
                  <c:v>422.31</c:v>
                </c:pt>
                <c:pt idx="6">
                  <c:v>516.95000000000005</c:v>
                </c:pt>
                <c:pt idx="7">
                  <c:v>594.20000000000005</c:v>
                </c:pt>
                <c:pt idx="8">
                  <c:v>696.85</c:v>
                </c:pt>
                <c:pt idx="9">
                  <c:v>849.97</c:v>
                </c:pt>
                <c:pt idx="10">
                  <c:v>1256.1120000000001</c:v>
                </c:pt>
                <c:pt idx="11">
                  <c:v>2213.0500000000002</c:v>
                </c:pt>
                <c:pt idx="12">
                  <c:v>3074.31</c:v>
                </c:pt>
                <c:pt idx="13">
                  <c:v>3170</c:v>
                </c:pt>
              </c:numCache>
            </c:numRef>
          </c:xVal>
          <c:yVal>
            <c:numRef>
              <c:f>'Fulll blast 24-11-2025'!$B$2:$B$15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F478-4139-9EC1-F422A861EED1}"/>
            </c:ext>
          </c:extLst>
        </c:ser>
        <c:dLbls>
          <c:showLegendKey val="0"/>
          <c:showVal val="0"/>
          <c:showCatName val="0"/>
          <c:showSerName val="0"/>
          <c:showPercent val="0"/>
          <c:showBubbleSize val="0"/>
        </c:dLbls>
        <c:axId val="1220855295"/>
        <c:axId val="666830175"/>
      </c:scatterChart>
      <c:valAx>
        <c:axId val="1220855295"/>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in"/>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66830175"/>
        <c:crosses val="autoZero"/>
        <c:crossBetween val="midCat"/>
      </c:valAx>
      <c:valAx>
        <c:axId val="66683017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20855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Prévision</a:t>
            </a:r>
            <a:r>
              <a:rPr lang="fr-CA" baseline="0"/>
              <a:t> de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'Fulll blast 24-11-2025'!$E$2:$E$14</c:f>
              <c:numCache>
                <c:formatCode>General</c:formatCode>
                <c:ptCount val="13"/>
                <c:pt idx="2">
                  <c:v>3.4682016104426294</c:v>
                </c:pt>
                <c:pt idx="3">
                  <c:v>3.5716993616507677</c:v>
                </c:pt>
                <c:pt idx="4">
                  <c:v>3.6654828763075402</c:v>
                </c:pt>
                <c:pt idx="5">
                  <c:v>3.7431545485139379</c:v>
                </c:pt>
                <c:pt idx="6">
                  <c:v>3.9453610650386564</c:v>
                </c:pt>
                <c:pt idx="7">
                  <c:v>4.084630870034462</c:v>
                </c:pt>
                <c:pt idx="8">
                  <c:v>4.243985086571473</c:v>
                </c:pt>
                <c:pt idx="9">
                  <c:v>4.4426159617498175</c:v>
                </c:pt>
                <c:pt idx="10">
                  <c:v>4.8331914220330363</c:v>
                </c:pt>
                <c:pt idx="11">
                  <c:v>5.3995418405658899</c:v>
                </c:pt>
              </c:numCache>
            </c:numRef>
          </c:xVal>
          <c:yVal>
            <c:numRef>
              <c:f>'Fulll blast 24-11-2025'!$D$2:$D$14</c:f>
              <c:numCache>
                <c:formatCode>General</c:formatCode>
                <c:ptCount val="13"/>
                <c:pt idx="2">
                  <c:v>0.10536051565782635</c:v>
                </c:pt>
                <c:pt idx="3">
                  <c:v>0.16251892949777494</c:v>
                </c:pt>
                <c:pt idx="4">
                  <c:v>0.22314355131420976</c:v>
                </c:pt>
                <c:pt idx="5">
                  <c:v>0.28768207245178085</c:v>
                </c:pt>
                <c:pt idx="6">
                  <c:v>0.51082562376599072</c:v>
                </c:pt>
                <c:pt idx="7">
                  <c:v>0.69314718055994529</c:v>
                </c:pt>
                <c:pt idx="8">
                  <c:v>0.91629073187415511</c:v>
                </c:pt>
                <c:pt idx="9">
                  <c:v>1.2039728043259359</c:v>
                </c:pt>
                <c:pt idx="10">
                  <c:v>1.6094379124341005</c:v>
                </c:pt>
                <c:pt idx="11">
                  <c:v>2.3025850929940459</c:v>
                </c:pt>
              </c:numCache>
            </c:numRef>
          </c:yVal>
          <c:smooth val="0"/>
          <c:extLst>
            <c:ext xmlns:c16="http://schemas.microsoft.com/office/drawing/2014/chart" uri="{C3380CC4-5D6E-409C-BE32-E72D297353CC}">
              <c16:uniqueId val="{00000000-EF01-47A8-A1FA-A62203ED475B}"/>
            </c:ext>
          </c:extLst>
        </c:ser>
        <c:dLbls>
          <c:showLegendKey val="0"/>
          <c:showVal val="0"/>
          <c:showCatName val="0"/>
          <c:showSerName val="0"/>
          <c:showPercent val="0"/>
          <c:showBubbleSize val="0"/>
        </c:dLbls>
        <c:axId val="1470156976"/>
        <c:axId val="1470157456"/>
      </c:scatterChart>
      <c:valAx>
        <c:axId val="147015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70157456"/>
        <c:crosses val="autoZero"/>
        <c:crossBetween val="midCat"/>
      </c:valAx>
      <c:valAx>
        <c:axId val="147015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70156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 Sautage 24-11-2026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WipFrag Non travaillé</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'Fulll blast 24-11-2025'!$C$2:$C$15</c:f>
              <c:numCache>
                <c:formatCode>General</c:formatCode>
                <c:ptCount val="14"/>
                <c:pt idx="0">
                  <c:v>22.77</c:v>
                </c:pt>
                <c:pt idx="1">
                  <c:v>260.68</c:v>
                </c:pt>
                <c:pt idx="2">
                  <c:v>320.79000000000002</c:v>
                </c:pt>
                <c:pt idx="3">
                  <c:v>355.77</c:v>
                </c:pt>
                <c:pt idx="4">
                  <c:v>390.75</c:v>
                </c:pt>
                <c:pt idx="5">
                  <c:v>422.31</c:v>
                </c:pt>
                <c:pt idx="6">
                  <c:v>516.95000000000005</c:v>
                </c:pt>
                <c:pt idx="7">
                  <c:v>594.20000000000005</c:v>
                </c:pt>
                <c:pt idx="8">
                  <c:v>696.85</c:v>
                </c:pt>
                <c:pt idx="9">
                  <c:v>849.97</c:v>
                </c:pt>
                <c:pt idx="10">
                  <c:v>1256.1120000000001</c:v>
                </c:pt>
                <c:pt idx="11">
                  <c:v>2213.0500000000002</c:v>
                </c:pt>
                <c:pt idx="12">
                  <c:v>3074.31</c:v>
                </c:pt>
                <c:pt idx="13">
                  <c:v>3170</c:v>
                </c:pt>
              </c:numCache>
            </c:numRef>
          </c:xVal>
          <c:yVal>
            <c:numRef>
              <c:f>'Fulll blast 24-11-2025'!$B$2:$B$15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0"/>
          <c:extLst>
            <c:ext xmlns:c16="http://schemas.microsoft.com/office/drawing/2014/chart" uri="{C3380CC4-5D6E-409C-BE32-E72D297353CC}">
              <c16:uniqueId val="{00000000-7294-4CFB-BD1D-B6AA6E8145DD}"/>
            </c:ext>
          </c:extLst>
        </c:ser>
        <c:ser>
          <c:idx val="1"/>
          <c:order val="1"/>
          <c:tx>
            <c:v>Swebrec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'Fulll blast 24-11-2025'!$M$4:$M$14</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3120</c:v>
                </c:pt>
              </c:numCache>
            </c:numRef>
          </c:xVal>
          <c:yVal>
            <c:numRef>
              <c:f>'Fulll blast 24-11-2025'!$P$4:$P$14</c:f>
              <c:numCache>
                <c:formatCode>General</c:formatCode>
                <c:ptCount val="11"/>
                <c:pt idx="0">
                  <c:v>0.12191284760871501</c:v>
                </c:pt>
                <c:pt idx="1">
                  <c:v>0.51925785640888611</c:v>
                </c:pt>
                <c:pt idx="2">
                  <c:v>4.5350589199082245</c:v>
                </c:pt>
                <c:pt idx="3">
                  <c:v>11.13291554739051</c:v>
                </c:pt>
                <c:pt idx="4">
                  <c:v>19.956897415707086</c:v>
                </c:pt>
                <c:pt idx="5">
                  <c:v>41.86239264251352</c:v>
                </c:pt>
                <c:pt idx="6">
                  <c:v>63.337884504195642</c:v>
                </c:pt>
                <c:pt idx="7">
                  <c:v>79.253417866806515</c:v>
                </c:pt>
                <c:pt idx="8">
                  <c:v>97.393955205851896</c:v>
                </c:pt>
                <c:pt idx="9">
                  <c:v>99.999991117845752</c:v>
                </c:pt>
                <c:pt idx="10">
                  <c:v>100</c:v>
                </c:pt>
              </c:numCache>
            </c:numRef>
          </c:yVal>
          <c:smooth val="0"/>
          <c:extLst>
            <c:ext xmlns:c16="http://schemas.microsoft.com/office/drawing/2014/chart" uri="{C3380CC4-5D6E-409C-BE32-E72D297353CC}">
              <c16:uniqueId val="{00000001-7294-4CFB-BD1D-B6AA6E8145DD}"/>
            </c:ext>
          </c:extLst>
        </c:ser>
        <c:ser>
          <c:idx val="3"/>
          <c:order val="3"/>
          <c:tx>
            <c:strRef>
              <c:f>'Fulll blast 24-11-2025'!$T$1</c:f>
              <c:strCache>
                <c:ptCount val="1"/>
                <c:pt idx="0">
                  <c:v>Granulo travaillée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'Fulll blast 24-11-2025'!$V$2:$V$15</c:f>
              <c:numCache>
                <c:formatCode>General</c:formatCode>
                <c:ptCount val="14"/>
                <c:pt idx="0">
                  <c:v>18.850000000000001</c:v>
                </c:pt>
                <c:pt idx="1">
                  <c:v>215.27</c:v>
                </c:pt>
                <c:pt idx="2">
                  <c:v>276.19</c:v>
                </c:pt>
                <c:pt idx="3">
                  <c:v>319.38</c:v>
                </c:pt>
                <c:pt idx="4">
                  <c:v>351.19</c:v>
                </c:pt>
                <c:pt idx="5">
                  <c:v>383</c:v>
                </c:pt>
                <c:pt idx="6">
                  <c:v>481.28</c:v>
                </c:pt>
                <c:pt idx="7">
                  <c:v>560.6</c:v>
                </c:pt>
                <c:pt idx="8">
                  <c:v>675.63</c:v>
                </c:pt>
                <c:pt idx="9">
                  <c:v>823.25</c:v>
                </c:pt>
                <c:pt idx="10">
                  <c:v>1101.3</c:v>
                </c:pt>
                <c:pt idx="11">
                  <c:v>1552.43</c:v>
                </c:pt>
                <c:pt idx="12">
                  <c:v>2925.92</c:v>
                </c:pt>
                <c:pt idx="13">
                  <c:v>3120</c:v>
                </c:pt>
              </c:numCache>
            </c:numRef>
          </c:xVal>
          <c:yVal>
            <c:numRef>
              <c:f>'Fulll blast 24-11-2025'!$U$2:$U$15</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0"/>
          <c:extLst>
            <c:ext xmlns:c16="http://schemas.microsoft.com/office/drawing/2014/chart" uri="{C3380CC4-5D6E-409C-BE32-E72D297353CC}">
              <c16:uniqueId val="{00000000-E533-4189-97D5-3028CFECA8E3}"/>
            </c:ext>
          </c:extLst>
        </c:ser>
        <c:dLbls>
          <c:showLegendKey val="0"/>
          <c:showVal val="0"/>
          <c:showCatName val="0"/>
          <c:showSerName val="0"/>
          <c:showPercent val="0"/>
          <c:showBubbleSize val="0"/>
        </c:dLbls>
        <c:axId val="1404794128"/>
        <c:axId val="1404793168"/>
        <c:extLst>
          <c:ext xmlns:c15="http://schemas.microsoft.com/office/drawing/2012/chart" uri="{02D57815-91ED-43cb-92C2-25804820EDAC}">
            <c15:filteredScatterSeries>
              <c15:ser>
                <c:idx val="2"/>
                <c:order val="2"/>
                <c:tx>
                  <c:v>Rosin ramler</c:v>
                </c:tx>
                <c:spPr>
                  <a:ln w="38100" cap="rnd">
                    <a:solidFill>
                      <a:schemeClr val="tx1">
                        <a:lumMod val="25000"/>
                        <a:lumOff val="75000"/>
                      </a:schemeClr>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'Fulll blast 24-11-2025'!$M$4:$M$14</c15:sqref>
                        </c15:formulaRef>
                      </c:ext>
                    </c:extLst>
                    <c:numCache>
                      <c:formatCode>General</c:formatCode>
                      <c:ptCount val="11"/>
                      <c:pt idx="0">
                        <c:v>1</c:v>
                      </c:pt>
                      <c:pt idx="1">
                        <c:v>10</c:v>
                      </c:pt>
                      <c:pt idx="2">
                        <c:v>100</c:v>
                      </c:pt>
                      <c:pt idx="3">
                        <c:v>200</c:v>
                      </c:pt>
                      <c:pt idx="4">
                        <c:v>300</c:v>
                      </c:pt>
                      <c:pt idx="5">
                        <c:v>500</c:v>
                      </c:pt>
                      <c:pt idx="6">
                        <c:v>700</c:v>
                      </c:pt>
                      <c:pt idx="7">
                        <c:v>900</c:v>
                      </c:pt>
                      <c:pt idx="8">
                        <c:v>1500</c:v>
                      </c:pt>
                      <c:pt idx="9">
                        <c:v>3000</c:v>
                      </c:pt>
                      <c:pt idx="10">
                        <c:v>3120</c:v>
                      </c:pt>
                    </c:numCache>
                  </c:numRef>
                </c:xVal>
                <c:yVal>
                  <c:numRef>
                    <c:extLst>
                      <c:ext uri="{02D57815-91ED-43cb-92C2-25804820EDAC}">
                        <c15:formulaRef>
                          <c15:sqref>'Fulll blast 24-11-2025'!$N$4:$N$14</c15:sqref>
                        </c15:formulaRef>
                      </c:ext>
                    </c:extLst>
                    <c:numCache>
                      <c:formatCode>General</c:formatCode>
                      <c:ptCount val="11"/>
                      <c:pt idx="0">
                        <c:v>8.3108619089145019E-2</c:v>
                      </c:pt>
                      <c:pt idx="1">
                        <c:v>0.82798490014505122</c:v>
                      </c:pt>
                      <c:pt idx="2">
                        <c:v>7.9780613194847856</c:v>
                      </c:pt>
                      <c:pt idx="3">
                        <c:v>15.319628014794951</c:v>
                      </c:pt>
                      <c:pt idx="4">
                        <c:v>22.075480017342429</c:v>
                      </c:pt>
                      <c:pt idx="5">
                        <c:v>34.01322661100015</c:v>
                      </c:pt>
                      <c:pt idx="6">
                        <c:v>44.122154833160629</c:v>
                      </c:pt>
                      <c:pt idx="7">
                        <c:v>52.682432855403505</c:v>
                      </c:pt>
                      <c:pt idx="8">
                        <c:v>71.267681071610241</c:v>
                      </c:pt>
                      <c:pt idx="9">
                        <c:v>91.744538489972953</c:v>
                      </c:pt>
                      <c:pt idx="10">
                        <c:v>92.52844476898521</c:v>
                      </c:pt>
                    </c:numCache>
                  </c:numRef>
                </c:yVal>
                <c:smooth val="0"/>
                <c:extLst>
                  <c:ext xmlns:c16="http://schemas.microsoft.com/office/drawing/2014/chart" uri="{C3380CC4-5D6E-409C-BE32-E72D297353CC}">
                    <c16:uniqueId val="{00000002-7294-4CFB-BD1D-B6AA6E8145DD}"/>
                  </c:ext>
                </c:extLst>
              </c15:ser>
            </c15:filteredScatterSeries>
          </c:ext>
        </c:extLst>
      </c:scatterChart>
      <c:valAx>
        <c:axId val="140479412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4793168"/>
        <c:crosses val="autoZero"/>
        <c:crossBetween val="midCat"/>
      </c:valAx>
      <c:valAx>
        <c:axId val="140479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47941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Granulométrie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Granulo obtenue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 blast 18-03-2026'!$E$10:$E$23</c:f>
              <c:numCache>
                <c:formatCode>General</c:formatCode>
                <c:ptCount val="14"/>
                <c:pt idx="0">
                  <c:v>147.61000000000001</c:v>
                </c:pt>
                <c:pt idx="1">
                  <c:v>251.73</c:v>
                </c:pt>
                <c:pt idx="2">
                  <c:v>311.8</c:v>
                </c:pt>
                <c:pt idx="3">
                  <c:v>345.41</c:v>
                </c:pt>
                <c:pt idx="4">
                  <c:v>377.03</c:v>
                </c:pt>
                <c:pt idx="5">
                  <c:v>408.65</c:v>
                </c:pt>
                <c:pt idx="6">
                  <c:v>520.72</c:v>
                </c:pt>
                <c:pt idx="7">
                  <c:v>611.48</c:v>
                </c:pt>
                <c:pt idx="8">
                  <c:v>715.86</c:v>
                </c:pt>
                <c:pt idx="9">
                  <c:v>864.83</c:v>
                </c:pt>
                <c:pt idx="10">
                  <c:v>1095.21</c:v>
                </c:pt>
                <c:pt idx="11">
                  <c:v>2122.6</c:v>
                </c:pt>
                <c:pt idx="12">
                  <c:v>3047.26</c:v>
                </c:pt>
                <c:pt idx="13">
                  <c:v>3150</c:v>
                </c:pt>
              </c:numCache>
            </c:numRef>
          </c:xVal>
          <c:yVal>
            <c:numRef>
              <c:f>'Full blast 18-03-2026'!$D$10:$D$23</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FD06-4168-A6BB-3C9B57A51D84}"/>
            </c:ext>
          </c:extLst>
        </c:ser>
        <c:ser>
          <c:idx val="1"/>
          <c:order val="1"/>
          <c:tx>
            <c:v>Swebrec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18-03-2026'!$C$38:$C$48</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3150</c:v>
                </c:pt>
              </c:numCache>
            </c:numRef>
          </c:xVal>
          <c:yVal>
            <c:numRef>
              <c:f>'Full blast 18-03-2026'!$F$38:$F$48</c:f>
              <c:numCache>
                <c:formatCode>General</c:formatCode>
                <c:ptCount val="11"/>
                <c:pt idx="0">
                  <c:v>2.4979419085984791E-2</c:v>
                </c:pt>
                <c:pt idx="1">
                  <c:v>0.14415460492498433</c:v>
                </c:pt>
                <c:pt idx="2">
                  <c:v>2.0295621681142935</c:v>
                </c:pt>
                <c:pt idx="3">
                  <c:v>6.2484263922018641</c:v>
                </c:pt>
                <c:pt idx="4">
                  <c:v>13.244784387986517</c:v>
                </c:pt>
                <c:pt idx="5">
                  <c:v>35.357319607369831</c:v>
                </c:pt>
                <c:pt idx="6">
                  <c:v>61.027042771253356</c:v>
                </c:pt>
                <c:pt idx="7">
                  <c:v>80.233998813434312</c:v>
                </c:pt>
                <c:pt idx="8">
                  <c:v>98.417481140890374</c:v>
                </c:pt>
                <c:pt idx="9">
                  <c:v>99.999998883459327</c:v>
                </c:pt>
                <c:pt idx="10">
                  <c:v>100</c:v>
                </c:pt>
              </c:numCache>
            </c:numRef>
          </c:yVal>
          <c:smooth val="1"/>
          <c:extLst>
            <c:ext xmlns:c16="http://schemas.microsoft.com/office/drawing/2014/chart" uri="{C3380CC4-5D6E-409C-BE32-E72D297353CC}">
              <c16:uniqueId val="{00000001-FD06-4168-A6BB-3C9B57A51D84}"/>
            </c:ext>
          </c:extLst>
        </c:ser>
        <c:ser>
          <c:idx val="2"/>
          <c:order val="2"/>
          <c:tx>
            <c:v>Roslin Ramler</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'Full blast 18-03-2026'!$C$38:$C$48</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3150</c:v>
                </c:pt>
              </c:numCache>
            </c:numRef>
          </c:xVal>
          <c:yVal>
            <c:numRef>
              <c:f>'Full blast 18-03-2026'!$D$38:$D$48</c:f>
              <c:numCache>
                <c:formatCode>General</c:formatCode>
                <c:ptCount val="11"/>
                <c:pt idx="0">
                  <c:v>9.9827647733341518E-2</c:v>
                </c:pt>
                <c:pt idx="1">
                  <c:v>0.99380389289943638</c:v>
                </c:pt>
                <c:pt idx="2">
                  <c:v>9.505174047822651</c:v>
                </c:pt>
                <c:pt idx="3">
                  <c:v>18.106864758851305</c:v>
                </c:pt>
                <c:pt idx="4">
                  <c:v>25.890949796741303</c:v>
                </c:pt>
                <c:pt idx="5">
                  <c:v>39.309775291114569</c:v>
                </c:pt>
                <c:pt idx="6">
                  <c:v>50.298872200995426</c:v>
                </c:pt>
                <c:pt idx="7">
                  <c:v>59.298188195185041</c:v>
                </c:pt>
                <c:pt idx="8">
                  <c:v>77.64594904872051</c:v>
                </c:pt>
                <c:pt idx="9">
                  <c:v>95.002964060676007</c:v>
                </c:pt>
                <c:pt idx="10">
                  <c:v>95.698220985494913</c:v>
                </c:pt>
              </c:numCache>
            </c:numRef>
          </c:yVal>
          <c:smooth val="1"/>
          <c:extLst>
            <c:ext xmlns:c16="http://schemas.microsoft.com/office/drawing/2014/chart" uri="{C3380CC4-5D6E-409C-BE32-E72D297353CC}">
              <c16:uniqueId val="{00000002-FD06-4168-A6BB-3C9B57A51D84}"/>
            </c:ext>
          </c:extLst>
        </c:ser>
        <c:dLbls>
          <c:showLegendKey val="0"/>
          <c:showVal val="0"/>
          <c:showCatName val="0"/>
          <c:showSerName val="0"/>
          <c:showPercent val="0"/>
          <c:showBubbleSize val="0"/>
        </c:dLbls>
        <c:axId val="2089337632"/>
        <c:axId val="2089338112"/>
      </c:scatterChart>
      <c:valAx>
        <c:axId val="2089337632"/>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9338112"/>
        <c:crosses val="autoZero"/>
        <c:crossBetween val="midCat"/>
      </c:valAx>
      <c:valAx>
        <c:axId val="208933811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93376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Granulométrie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v>Granulo obtenue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'Full blast 2026-05-11'!$D$8:$D$22</c:f>
              <c:numCache>
                <c:formatCode>General</c:formatCode>
                <c:ptCount val="15"/>
                <c:pt idx="0">
                  <c:v>18.37</c:v>
                </c:pt>
                <c:pt idx="1">
                  <c:v>235.72</c:v>
                </c:pt>
                <c:pt idx="2">
                  <c:v>297.45999999999998</c:v>
                </c:pt>
                <c:pt idx="3">
                  <c:v>342.89</c:v>
                </c:pt>
                <c:pt idx="4">
                  <c:v>381.32</c:v>
                </c:pt>
                <c:pt idx="5">
                  <c:v>419.75</c:v>
                </c:pt>
                <c:pt idx="6">
                  <c:v>555.9</c:v>
                </c:pt>
                <c:pt idx="7">
                  <c:v>655.34</c:v>
                </c:pt>
                <c:pt idx="8">
                  <c:v>799.15</c:v>
                </c:pt>
                <c:pt idx="9">
                  <c:v>958.39</c:v>
                </c:pt>
                <c:pt idx="10">
                  <c:v>1658.13</c:v>
                </c:pt>
                <c:pt idx="11">
                  <c:v>2549.0700000000002</c:v>
                </c:pt>
                <c:pt idx="12">
                  <c:v>3350.91</c:v>
                </c:pt>
                <c:pt idx="13">
                  <c:v>3440</c:v>
                </c:pt>
              </c:numCache>
            </c:numRef>
          </c:xVal>
          <c:yVal>
            <c:numRef>
              <c:f>'Full blast 2026-05-11'!$C$8:$C$22</c:f>
              <c:numCache>
                <c:formatCode>General</c:formatCode>
                <c:ptCount val="15"/>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1DE4-4692-BDD4-757F8A99AFAA}"/>
            </c:ext>
          </c:extLst>
        </c:ser>
        <c:ser>
          <c:idx val="1"/>
          <c:order val="1"/>
          <c:tx>
            <c:v>Swebrec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'Full blast 2026-05-11'!$B$36:$B$46</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3440</c:v>
                </c:pt>
              </c:numCache>
            </c:numRef>
          </c:xVal>
          <c:yVal>
            <c:numRef>
              <c:f>'Full blast 2026-05-11'!$E$36:$E$46</c:f>
              <c:numCache>
                <c:formatCode>General</c:formatCode>
                <c:ptCount val="11"/>
                <c:pt idx="0">
                  <c:v>5.4617497860425995E-2</c:v>
                </c:pt>
                <c:pt idx="1">
                  <c:v>0.26163573952827401</c:v>
                </c:pt>
                <c:pt idx="2">
                  <c:v>2.7188646331782431</c:v>
                </c:pt>
                <c:pt idx="3">
                  <c:v>7.2546706282819677</c:v>
                </c:pt>
                <c:pt idx="4">
                  <c:v>13.913893831478976</c:v>
                </c:pt>
                <c:pt idx="5">
                  <c:v>32.884369589464136</c:v>
                </c:pt>
                <c:pt idx="6">
                  <c:v>54.773008823188931</c:v>
                </c:pt>
                <c:pt idx="7">
                  <c:v>73.152335743632648</c:v>
                </c:pt>
                <c:pt idx="8">
                  <c:v>96.324858922543342</c:v>
                </c:pt>
                <c:pt idx="9">
                  <c:v>99.999229662599944</c:v>
                </c:pt>
                <c:pt idx="10">
                  <c:v>100</c:v>
                </c:pt>
              </c:numCache>
            </c:numRef>
          </c:yVal>
          <c:smooth val="1"/>
          <c:extLst>
            <c:ext xmlns:c16="http://schemas.microsoft.com/office/drawing/2014/chart" uri="{C3380CC4-5D6E-409C-BE32-E72D297353CC}">
              <c16:uniqueId val="{00000001-1DE4-4692-BDD4-757F8A99AFAA}"/>
            </c:ext>
          </c:extLst>
        </c:ser>
        <c:ser>
          <c:idx val="2"/>
          <c:order val="2"/>
          <c:tx>
            <c:v>Roslin Ramler</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'Full blast 2026-05-11'!$B$36:$B$46</c:f>
              <c:numCache>
                <c:formatCode>General</c:formatCode>
                <c:ptCount val="11"/>
                <c:pt idx="0">
                  <c:v>1</c:v>
                </c:pt>
                <c:pt idx="1">
                  <c:v>10</c:v>
                </c:pt>
                <c:pt idx="2">
                  <c:v>100</c:v>
                </c:pt>
                <c:pt idx="3">
                  <c:v>200</c:v>
                </c:pt>
                <c:pt idx="4">
                  <c:v>300</c:v>
                </c:pt>
                <c:pt idx="5">
                  <c:v>500</c:v>
                </c:pt>
                <c:pt idx="6">
                  <c:v>700</c:v>
                </c:pt>
                <c:pt idx="7">
                  <c:v>900</c:v>
                </c:pt>
                <c:pt idx="8">
                  <c:v>1500</c:v>
                </c:pt>
                <c:pt idx="9">
                  <c:v>3000</c:v>
                </c:pt>
                <c:pt idx="10">
                  <c:v>3440</c:v>
                </c:pt>
              </c:numCache>
            </c:numRef>
          </c:xVal>
          <c:yVal>
            <c:numRef>
              <c:f>'Full blast 2026-05-11'!$C$36:$C$46</c:f>
              <c:numCache>
                <c:formatCode>General</c:formatCode>
                <c:ptCount val="11"/>
                <c:pt idx="0">
                  <c:v>6.7452829480141308E-2</c:v>
                </c:pt>
                <c:pt idx="1">
                  <c:v>0.67248452539618864</c:v>
                </c:pt>
                <c:pt idx="2">
                  <c:v>6.5249461594609652</c:v>
                </c:pt>
                <c:pt idx="3">
                  <c:v>12.624143095083296</c:v>
                </c:pt>
                <c:pt idx="4">
                  <c:v>18.325370714496781</c:v>
                </c:pt>
                <c:pt idx="5">
                  <c:v>28.636092787877498</c:v>
                </c:pt>
                <c:pt idx="6">
                  <c:v>37.645174552578311</c:v>
                </c:pt>
                <c:pt idx="7">
                  <c:v>45.516936943750238</c:v>
                </c:pt>
                <c:pt idx="8">
                  <c:v>63.655737577762572</c:v>
                </c:pt>
                <c:pt idx="9">
                  <c:v>86.790945889835399</c:v>
                </c:pt>
                <c:pt idx="10">
                  <c:v>90.184037180127419</c:v>
                </c:pt>
              </c:numCache>
            </c:numRef>
          </c:yVal>
          <c:smooth val="1"/>
          <c:extLst>
            <c:ext xmlns:c16="http://schemas.microsoft.com/office/drawing/2014/chart" uri="{C3380CC4-5D6E-409C-BE32-E72D297353CC}">
              <c16:uniqueId val="{00000002-1DE4-4692-BDD4-757F8A99AFAA}"/>
            </c:ext>
          </c:extLst>
        </c:ser>
        <c:dLbls>
          <c:showLegendKey val="0"/>
          <c:showVal val="0"/>
          <c:showCatName val="0"/>
          <c:showSerName val="0"/>
          <c:showPercent val="0"/>
          <c:showBubbleSize val="0"/>
        </c:dLbls>
        <c:axId val="2089337632"/>
        <c:axId val="2089338112"/>
      </c:scatterChart>
      <c:valAx>
        <c:axId val="2089337632"/>
        <c:scaling>
          <c:logBase val="10"/>
          <c:orientation val="minMax"/>
          <c:min val="1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9338112"/>
        <c:crosses val="autoZero"/>
        <c:crossBetween val="midCat"/>
      </c:valAx>
      <c:valAx>
        <c:axId val="208933811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93376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strRef>
              <c:f>'ISEE 2026'!$C$3:$E$3</c:f>
              <c:strCache>
                <c:ptCount val="1"/>
                <c:pt idx="0">
                  <c:v>220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'ISEE 2026'!$E$5:$E$18</c:f>
              <c:numCache>
                <c:formatCode>General</c:formatCode>
                <c:ptCount val="14"/>
                <c:pt idx="0">
                  <c:v>18.170000000000002</c:v>
                </c:pt>
                <c:pt idx="1">
                  <c:v>231.34</c:v>
                </c:pt>
                <c:pt idx="2">
                  <c:v>292.08999999999997</c:v>
                </c:pt>
                <c:pt idx="3">
                  <c:v>339.75</c:v>
                </c:pt>
                <c:pt idx="4">
                  <c:v>378.91</c:v>
                </c:pt>
                <c:pt idx="5">
                  <c:v>418</c:v>
                </c:pt>
                <c:pt idx="6">
                  <c:v>556.13</c:v>
                </c:pt>
                <c:pt idx="7">
                  <c:v>656.97</c:v>
                </c:pt>
                <c:pt idx="8">
                  <c:v>802.7</c:v>
                </c:pt>
                <c:pt idx="9">
                  <c:v>962.49</c:v>
                </c:pt>
                <c:pt idx="10">
                  <c:v>1675.24</c:v>
                </c:pt>
                <c:pt idx="11">
                  <c:v>2557.62</c:v>
                </c:pt>
                <c:pt idx="12">
                  <c:v>3351.76</c:v>
                </c:pt>
                <c:pt idx="13">
                  <c:v>3440</c:v>
                </c:pt>
              </c:numCache>
            </c:numRef>
          </c:xVal>
          <c:yVal>
            <c:numRef>
              <c:f>'ISEE 2026'!$D$5:$D$18</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8869-415D-A5C5-4904CEEC8391}"/>
            </c:ext>
          </c:extLst>
        </c:ser>
        <c:ser>
          <c:idx val="1"/>
          <c:order val="1"/>
          <c:tx>
            <c:strRef>
              <c:f>'ISEE 2026'!$G$3:$I$3</c:f>
              <c:strCache>
                <c:ptCount val="1"/>
                <c:pt idx="0">
                  <c:v>124</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'ISEE 2026'!$I$5:$I$18</c:f>
              <c:numCache>
                <c:formatCode>General</c:formatCode>
                <c:ptCount val="14"/>
                <c:pt idx="0">
                  <c:v>147.61000000000001</c:v>
                </c:pt>
                <c:pt idx="1">
                  <c:v>251.73</c:v>
                </c:pt>
                <c:pt idx="2">
                  <c:v>311.8</c:v>
                </c:pt>
                <c:pt idx="3">
                  <c:v>345.41</c:v>
                </c:pt>
                <c:pt idx="4">
                  <c:v>377.03</c:v>
                </c:pt>
                <c:pt idx="5">
                  <c:v>408.65</c:v>
                </c:pt>
                <c:pt idx="6">
                  <c:v>520.72</c:v>
                </c:pt>
                <c:pt idx="7">
                  <c:v>611.48</c:v>
                </c:pt>
                <c:pt idx="8">
                  <c:v>715.86</c:v>
                </c:pt>
                <c:pt idx="9">
                  <c:v>864.83</c:v>
                </c:pt>
                <c:pt idx="10">
                  <c:v>1095.21</c:v>
                </c:pt>
                <c:pt idx="11">
                  <c:v>2122.6</c:v>
                </c:pt>
                <c:pt idx="12">
                  <c:v>3047.26</c:v>
                </c:pt>
                <c:pt idx="13">
                  <c:v>3150</c:v>
                </c:pt>
              </c:numCache>
            </c:numRef>
          </c:xVal>
          <c:yVal>
            <c:numRef>
              <c:f>'ISEE 2026'!$H$5:$H$18</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1-8869-415D-A5C5-4904CEEC8391}"/>
            </c:ext>
          </c:extLst>
        </c:ser>
        <c:ser>
          <c:idx val="2"/>
          <c:order val="2"/>
          <c:tx>
            <c:v>Dernier 220</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'ISEE 2026'!$M$5:$M$18</c:f>
              <c:numCache>
                <c:formatCode>General</c:formatCode>
                <c:ptCount val="14"/>
                <c:pt idx="0">
                  <c:v>20.49</c:v>
                </c:pt>
                <c:pt idx="1">
                  <c:v>219.93</c:v>
                </c:pt>
                <c:pt idx="2">
                  <c:v>267.77999999999997</c:v>
                </c:pt>
                <c:pt idx="3">
                  <c:v>315.64</c:v>
                </c:pt>
                <c:pt idx="4">
                  <c:v>344.78</c:v>
                </c:pt>
                <c:pt idx="5">
                  <c:v>373.77</c:v>
                </c:pt>
                <c:pt idx="6">
                  <c:v>460.76</c:v>
                </c:pt>
                <c:pt idx="7">
                  <c:v>540.75</c:v>
                </c:pt>
                <c:pt idx="8">
                  <c:v>622.04999999999995</c:v>
                </c:pt>
                <c:pt idx="9">
                  <c:v>729.86</c:v>
                </c:pt>
                <c:pt idx="10">
                  <c:v>907.66</c:v>
                </c:pt>
                <c:pt idx="11">
                  <c:v>1645.53</c:v>
                </c:pt>
                <c:pt idx="12">
                  <c:v>2855.55</c:v>
                </c:pt>
                <c:pt idx="13">
                  <c:v>2990</c:v>
                </c:pt>
              </c:numCache>
            </c:numRef>
          </c:xVal>
          <c:yVal>
            <c:numRef>
              <c:f>'ISEE 2026'!$L$5:$L$18</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0-2CFE-4079-826E-D2691E1B4B28}"/>
            </c:ext>
          </c:extLst>
        </c:ser>
        <c:dLbls>
          <c:showLegendKey val="0"/>
          <c:showVal val="0"/>
          <c:showCatName val="0"/>
          <c:showSerName val="0"/>
          <c:showPercent val="0"/>
          <c:showBubbleSize val="0"/>
        </c:dLbls>
        <c:axId val="1747004688"/>
        <c:axId val="1568062928"/>
      </c:scatterChart>
      <c:valAx>
        <c:axId val="1747004688"/>
        <c:scaling>
          <c:logBase val="10"/>
          <c:orientation val="minMax"/>
          <c:min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CA" b="1"/>
                  <a:t>Particule size (mm)</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68062928"/>
        <c:crosses val="autoZero"/>
        <c:crossBetween val="midCat"/>
      </c:valAx>
      <c:valAx>
        <c:axId val="1568062928"/>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CA" b="1"/>
                  <a:t>Passing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4700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a:t>
            </a:r>
            <a:r>
              <a:rPr lang="fr-CA" baseline="0"/>
              <a:t> against blast direction</a:t>
            </a:r>
            <a:endParaRPr lang="fr-CA"/>
          </a:p>
        </c:rich>
      </c:tx>
      <c:overlay val="0"/>
      <c:spPr>
        <a:noFill/>
        <a:ln>
          <a:noFill/>
        </a:ln>
        <a:effectLst/>
      </c:spPr>
    </c:title>
    <c:autoTitleDeleted val="0"/>
    <c:plotArea>
      <c:layout>
        <c:manualLayout>
          <c:layoutTarget val="inner"/>
          <c:xMode val="edge"/>
          <c:yMode val="edge"/>
          <c:x val="8.8032021912702166E-2"/>
          <c:y val="6.6268411970521773E-2"/>
          <c:w val="0.76133479148439775"/>
          <c:h val="0.85690251285434238"/>
        </c:manualLayout>
      </c:layout>
      <c:scatterChart>
        <c:scatterStyle val="smoothMarker"/>
        <c:varyColors val="0"/>
        <c:ser>
          <c:idx val="0"/>
          <c:order val="0"/>
          <c:tx>
            <c:v>brute</c:v>
          </c:tx>
          <c:spPr>
            <a:ln w="25400"/>
          </c:spPr>
          <c:xVal>
            <c:numRef>
              <c:f>'2026-07-23'!$D$6:$D$19</c:f>
              <c:numCache>
                <c:formatCode>General</c:formatCode>
                <c:ptCount val="14"/>
                <c:pt idx="0">
                  <c:v>21.42</c:v>
                </c:pt>
                <c:pt idx="1">
                  <c:v>262.22000000000003</c:v>
                </c:pt>
                <c:pt idx="2">
                  <c:v>322.91000000000003</c:v>
                </c:pt>
                <c:pt idx="3">
                  <c:v>350.46</c:v>
                </c:pt>
                <c:pt idx="4">
                  <c:v>378.01</c:v>
                </c:pt>
                <c:pt idx="5">
                  <c:v>405.56</c:v>
                </c:pt>
                <c:pt idx="6">
                  <c:v>493.53</c:v>
                </c:pt>
                <c:pt idx="7">
                  <c:v>560.72</c:v>
                </c:pt>
                <c:pt idx="8">
                  <c:v>627.91999999999996</c:v>
                </c:pt>
                <c:pt idx="9">
                  <c:v>715.49</c:v>
                </c:pt>
                <c:pt idx="10">
                  <c:v>879.66</c:v>
                </c:pt>
                <c:pt idx="11">
                  <c:v>1394.09</c:v>
                </c:pt>
                <c:pt idx="12">
                  <c:v>2722.41</c:v>
                </c:pt>
                <c:pt idx="13">
                  <c:v>2870</c:v>
                </c:pt>
              </c:numCache>
            </c:numRef>
          </c:xVal>
          <c:yVal>
            <c:numRef>
              <c:f>'2026-07-23'!$C$6:$C$19</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3-440D-411D-8E52-EBEBE633E2EE}"/>
            </c:ext>
          </c:extLst>
        </c:ser>
        <c:ser>
          <c:idx val="1"/>
          <c:order val="1"/>
          <c:tx>
            <c:v>Travaillée</c:v>
          </c:tx>
          <c:spPr>
            <a:ln w="25400"/>
          </c:spPr>
          <c:xVal>
            <c:numRef>
              <c:f>'2026-07-23'!$F$6:$F$19</c:f>
              <c:numCache>
                <c:formatCode>General</c:formatCode>
                <c:ptCount val="14"/>
                <c:pt idx="0">
                  <c:v>20.49</c:v>
                </c:pt>
                <c:pt idx="1">
                  <c:v>219.93</c:v>
                </c:pt>
                <c:pt idx="2">
                  <c:v>267.77999999999997</c:v>
                </c:pt>
                <c:pt idx="3">
                  <c:v>315.64</c:v>
                </c:pt>
                <c:pt idx="4">
                  <c:v>344.78</c:v>
                </c:pt>
                <c:pt idx="5">
                  <c:v>373.77</c:v>
                </c:pt>
                <c:pt idx="6">
                  <c:v>460.76</c:v>
                </c:pt>
                <c:pt idx="7">
                  <c:v>540.75</c:v>
                </c:pt>
                <c:pt idx="8">
                  <c:v>622.04999999999995</c:v>
                </c:pt>
                <c:pt idx="9">
                  <c:v>729.86</c:v>
                </c:pt>
                <c:pt idx="10">
                  <c:v>907.66</c:v>
                </c:pt>
                <c:pt idx="11">
                  <c:v>1645.53</c:v>
                </c:pt>
                <c:pt idx="12">
                  <c:v>2855.55</c:v>
                </c:pt>
                <c:pt idx="13">
                  <c:v>2990</c:v>
                </c:pt>
              </c:numCache>
            </c:numRef>
          </c:xVal>
          <c:yVal>
            <c:numRef>
              <c:f>'2026-07-23'!$E$6:$E$19</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1"/>
          <c:extLst>
            <c:ext xmlns:c16="http://schemas.microsoft.com/office/drawing/2014/chart" uri="{C3380CC4-5D6E-409C-BE32-E72D297353CC}">
              <c16:uniqueId val="{00000004-440D-411D-8E52-EBEBE633E2EE}"/>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title>
          <c:tx>
            <c:rich>
              <a:bodyPr/>
              <a:lstStyle/>
              <a:p>
                <a:pPr>
                  <a:defRPr/>
                </a:pPr>
                <a:r>
                  <a:rPr lang="fr-CA"/>
                  <a:t>Particule</a:t>
                </a:r>
                <a:r>
                  <a:rPr lang="fr-CA" baseline="0"/>
                  <a:t> size</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title>
          <c:tx>
            <c:rich>
              <a:bodyPr/>
              <a:lstStyle/>
              <a:p>
                <a:pPr>
                  <a:defRPr/>
                </a:pPr>
                <a:r>
                  <a:rPr lang="fr-CA"/>
                  <a:t>Passing</a:t>
                </a:r>
                <a:r>
                  <a:rPr lang="fr-CA" baseline="0"/>
                  <a:t> (%)</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Fragmentation from same</a:t>
            </a:r>
            <a:r>
              <a:rPr lang="fr-CA" baseline="0"/>
              <a:t> direction</a:t>
            </a:r>
            <a:endParaRPr lang="fr-CA"/>
          </a:p>
        </c:rich>
      </c:tx>
      <c:overlay val="0"/>
      <c:spPr>
        <a:noFill/>
        <a:ln>
          <a:noFill/>
        </a:ln>
        <a:effectLst/>
      </c:spPr>
    </c:title>
    <c:autoTitleDeleted val="0"/>
    <c:plotArea>
      <c:layout>
        <c:manualLayout>
          <c:layoutTarget val="inner"/>
          <c:xMode val="edge"/>
          <c:yMode val="edge"/>
          <c:x val="8.8032021912702166E-2"/>
          <c:y val="6.6268411970521773E-2"/>
          <c:w val="0.76133479148439775"/>
          <c:h val="0.85690251285434238"/>
        </c:manualLayout>
      </c:layout>
      <c:scatterChart>
        <c:scatterStyle val="lineMarker"/>
        <c:varyColors val="0"/>
        <c:ser>
          <c:idx val="0"/>
          <c:order val="0"/>
          <c:tx>
            <c:v>11-mai</c:v>
          </c:tx>
          <c:spPr>
            <a:ln w="25400"/>
          </c:spPr>
          <c:xVal>
            <c:numRef>
              <c:f>'Full blast 2026-05-11'!$D$8:$D$21</c:f>
              <c:numCache>
                <c:formatCode>General</c:formatCode>
                <c:ptCount val="14"/>
                <c:pt idx="0">
                  <c:v>18.37</c:v>
                </c:pt>
                <c:pt idx="1">
                  <c:v>235.72</c:v>
                </c:pt>
                <c:pt idx="2">
                  <c:v>297.45999999999998</c:v>
                </c:pt>
                <c:pt idx="3">
                  <c:v>342.89</c:v>
                </c:pt>
                <c:pt idx="4">
                  <c:v>381.32</c:v>
                </c:pt>
                <c:pt idx="5">
                  <c:v>419.75</c:v>
                </c:pt>
                <c:pt idx="6">
                  <c:v>555.9</c:v>
                </c:pt>
                <c:pt idx="7">
                  <c:v>655.34</c:v>
                </c:pt>
                <c:pt idx="8">
                  <c:v>799.15</c:v>
                </c:pt>
                <c:pt idx="9">
                  <c:v>958.39</c:v>
                </c:pt>
                <c:pt idx="10">
                  <c:v>1658.13</c:v>
                </c:pt>
                <c:pt idx="11">
                  <c:v>2549.0700000000002</c:v>
                </c:pt>
                <c:pt idx="12">
                  <c:v>3350.91</c:v>
                </c:pt>
                <c:pt idx="13">
                  <c:v>3440</c:v>
                </c:pt>
              </c:numCache>
            </c:numRef>
          </c:xVal>
          <c:yVal>
            <c:numRef>
              <c:f>'2026-07-23'!$C$6:$C$19</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0"/>
          <c:extLst>
            <c:ext xmlns:c16="http://schemas.microsoft.com/office/drawing/2014/chart" uri="{C3380CC4-5D6E-409C-BE32-E72D297353CC}">
              <c16:uniqueId val="{00000000-3C0F-4A00-8D0D-EBE9092A8A9A}"/>
            </c:ext>
          </c:extLst>
        </c:ser>
        <c:ser>
          <c:idx val="1"/>
          <c:order val="1"/>
          <c:tx>
            <c:v>24-juil</c:v>
          </c:tx>
          <c:spPr>
            <a:ln w="25400"/>
          </c:spPr>
          <c:xVal>
            <c:numRef>
              <c:f>'2026-07-23'!$F$6:$F$19</c:f>
              <c:numCache>
                <c:formatCode>General</c:formatCode>
                <c:ptCount val="14"/>
                <c:pt idx="0">
                  <c:v>20.49</c:v>
                </c:pt>
                <c:pt idx="1">
                  <c:v>219.93</c:v>
                </c:pt>
                <c:pt idx="2">
                  <c:v>267.77999999999997</c:v>
                </c:pt>
                <c:pt idx="3">
                  <c:v>315.64</c:v>
                </c:pt>
                <c:pt idx="4">
                  <c:v>344.78</c:v>
                </c:pt>
                <c:pt idx="5">
                  <c:v>373.77</c:v>
                </c:pt>
                <c:pt idx="6">
                  <c:v>460.76</c:v>
                </c:pt>
                <c:pt idx="7">
                  <c:v>540.75</c:v>
                </c:pt>
                <c:pt idx="8">
                  <c:v>622.04999999999995</c:v>
                </c:pt>
                <c:pt idx="9">
                  <c:v>729.86</c:v>
                </c:pt>
                <c:pt idx="10">
                  <c:v>907.66</c:v>
                </c:pt>
                <c:pt idx="11">
                  <c:v>1645.53</c:v>
                </c:pt>
                <c:pt idx="12">
                  <c:v>2855.55</c:v>
                </c:pt>
                <c:pt idx="13">
                  <c:v>2990</c:v>
                </c:pt>
              </c:numCache>
            </c:numRef>
          </c:xVal>
          <c:yVal>
            <c:numRef>
              <c:f>'2026-07-23'!$E$6:$E$19</c:f>
              <c:numCache>
                <c:formatCode>General</c:formatCode>
                <c:ptCount val="14"/>
                <c:pt idx="0">
                  <c:v>1</c:v>
                </c:pt>
                <c:pt idx="1">
                  <c:v>5</c:v>
                </c:pt>
                <c:pt idx="2">
                  <c:v>10</c:v>
                </c:pt>
                <c:pt idx="3">
                  <c:v>15</c:v>
                </c:pt>
                <c:pt idx="4">
                  <c:v>20</c:v>
                </c:pt>
                <c:pt idx="5">
                  <c:v>25</c:v>
                </c:pt>
                <c:pt idx="6">
                  <c:v>40</c:v>
                </c:pt>
                <c:pt idx="7">
                  <c:v>50</c:v>
                </c:pt>
                <c:pt idx="8">
                  <c:v>60</c:v>
                </c:pt>
                <c:pt idx="9">
                  <c:v>70</c:v>
                </c:pt>
                <c:pt idx="10">
                  <c:v>80</c:v>
                </c:pt>
                <c:pt idx="11">
                  <c:v>90</c:v>
                </c:pt>
                <c:pt idx="12">
                  <c:v>99</c:v>
                </c:pt>
                <c:pt idx="13">
                  <c:v>100</c:v>
                </c:pt>
              </c:numCache>
            </c:numRef>
          </c:yVal>
          <c:smooth val="0"/>
          <c:extLst>
            <c:ext xmlns:c16="http://schemas.microsoft.com/office/drawing/2014/chart" uri="{C3380CC4-5D6E-409C-BE32-E72D297353CC}">
              <c16:uniqueId val="{00000001-3C0F-4A00-8D0D-EBE9092A8A9A}"/>
            </c:ext>
          </c:extLst>
        </c:ser>
        <c:ser>
          <c:idx val="2"/>
          <c:order val="2"/>
          <c:tx>
            <c:v>DXF</c:v>
          </c:tx>
          <c:xVal>
            <c:numRef>
              <c:f>'2026-07-23'!$L$8:$L$11</c:f>
              <c:numCache>
                <c:formatCode>General</c:formatCode>
                <c:ptCount val="4"/>
                <c:pt idx="0">
                  <c:v>267.30092351439515</c:v>
                </c:pt>
                <c:pt idx="1">
                  <c:v>575.8823822969722</c:v>
                </c:pt>
                <c:pt idx="2">
                  <c:v>1240.7009817988001</c:v>
                </c:pt>
                <c:pt idx="3">
                  <c:v>4243.1376717882213</c:v>
                </c:pt>
              </c:numCache>
            </c:numRef>
          </c:xVal>
          <c:yVal>
            <c:numRef>
              <c:f>'2026-07-23'!$K$8:$K$11</c:f>
              <c:numCache>
                <c:formatCode>General</c:formatCode>
                <c:ptCount val="4"/>
                <c:pt idx="0">
                  <c:v>10</c:v>
                </c:pt>
                <c:pt idx="1">
                  <c:v>25</c:v>
                </c:pt>
                <c:pt idx="2">
                  <c:v>60</c:v>
                </c:pt>
                <c:pt idx="3">
                  <c:v>100</c:v>
                </c:pt>
              </c:numCache>
            </c:numRef>
          </c:yVal>
          <c:smooth val="0"/>
          <c:extLst>
            <c:ext xmlns:c16="http://schemas.microsoft.com/office/drawing/2014/chart" uri="{C3380CC4-5D6E-409C-BE32-E72D297353CC}">
              <c16:uniqueId val="{00000001-0F83-414E-8B5B-F3A23A42C274}"/>
            </c:ext>
          </c:extLst>
        </c:ser>
        <c:dLbls>
          <c:showLegendKey val="0"/>
          <c:showVal val="0"/>
          <c:showCatName val="0"/>
          <c:showSerName val="0"/>
          <c:showPercent val="0"/>
          <c:showBubbleSize val="0"/>
        </c:dLbls>
        <c:axId val="2131573743"/>
        <c:axId val="2131570383"/>
      </c:scatterChart>
      <c:valAx>
        <c:axId val="2131573743"/>
        <c:scaling>
          <c:logBase val="10"/>
          <c:orientation val="minMax"/>
          <c:min val="100"/>
        </c:scaling>
        <c:delete val="0"/>
        <c:axPos val="b"/>
        <c:title>
          <c:tx>
            <c:rich>
              <a:bodyPr/>
              <a:lstStyle/>
              <a:p>
                <a:pPr>
                  <a:defRPr/>
                </a:pPr>
                <a:r>
                  <a:rPr lang="fr-CA"/>
                  <a:t>Particule</a:t>
                </a:r>
                <a:r>
                  <a:rPr lang="fr-CA" baseline="0"/>
                  <a:t> size</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0383"/>
        <c:crosses val="autoZero"/>
        <c:crossBetween val="midCat"/>
      </c:valAx>
      <c:valAx>
        <c:axId val="2131570383"/>
        <c:scaling>
          <c:orientation val="minMax"/>
          <c:max val="100"/>
        </c:scaling>
        <c:delete val="0"/>
        <c:axPos val="l"/>
        <c:title>
          <c:tx>
            <c:rich>
              <a:bodyPr/>
              <a:lstStyle/>
              <a:p>
                <a:pPr>
                  <a:defRPr/>
                </a:pPr>
                <a:r>
                  <a:rPr lang="fr-CA"/>
                  <a:t>Passing</a:t>
                </a:r>
                <a:r>
                  <a:rPr lang="fr-CA" baseline="0"/>
                  <a:t> (%)</a:t>
                </a:r>
                <a:endParaRPr lang="fr-CA"/>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31573743"/>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ustomXml" Target="../ink/ink1.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10" Type="http://schemas.openxmlformats.org/officeDocument/2006/relationships/chart" Target="../charts/chart7.xml"/><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chart" Target="../charts/chart14.xml"/><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11</xdr:col>
      <xdr:colOff>561975</xdr:colOff>
      <xdr:row>6</xdr:row>
      <xdr:rowOff>152400</xdr:rowOff>
    </xdr:from>
    <xdr:to>
      <xdr:col>31</xdr:col>
      <xdr:colOff>1623</xdr:colOff>
      <xdr:row>48</xdr:row>
      <xdr:rowOff>86880</xdr:rowOff>
    </xdr:to>
    <xdr:pic>
      <xdr:nvPicPr>
        <xdr:cNvPr id="2" name="Picture 1">
          <a:extLst>
            <a:ext uri="{FF2B5EF4-FFF2-40B4-BE49-F238E27FC236}">
              <a16:creationId xmlns:a16="http://schemas.microsoft.com/office/drawing/2014/main" id="{B9B61FF0-7A19-B72E-C508-4717DB1ED222}"/>
            </a:ext>
          </a:extLst>
        </xdr:cNvPr>
        <xdr:cNvPicPr>
          <a:picLocks noChangeAspect="1"/>
        </xdr:cNvPicPr>
      </xdr:nvPicPr>
      <xdr:blipFill>
        <a:blip xmlns:r="http://schemas.openxmlformats.org/officeDocument/2006/relationships" r:embed="rId1"/>
        <a:stretch>
          <a:fillRect/>
        </a:stretch>
      </xdr:blipFill>
      <xdr:spPr>
        <a:xfrm>
          <a:off x="12277725" y="1295400"/>
          <a:ext cx="11631648" cy="8278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291353" y="368113"/>
    <xdr:ext cx="8670421" cy="6302523"/>
    <xdr:graphicFrame macro="">
      <xdr:nvGraphicFramePr>
        <xdr:cNvPr id="2" name="Graphique 1">
          <a:extLst>
            <a:ext uri="{FF2B5EF4-FFF2-40B4-BE49-F238E27FC236}">
              <a16:creationId xmlns:a16="http://schemas.microsoft.com/office/drawing/2014/main" id="{EAE4148C-11DA-4E3B-9561-8BE4E28015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10011539" y="269502"/>
    <xdr:ext cx="8670421" cy="6302523"/>
    <xdr:graphicFrame macro="">
      <xdr:nvGraphicFramePr>
        <xdr:cNvPr id="3" name="Graphique 2">
          <a:extLst>
            <a:ext uri="{FF2B5EF4-FFF2-40B4-BE49-F238E27FC236}">
              <a16:creationId xmlns:a16="http://schemas.microsoft.com/office/drawing/2014/main" id="{33ADA67E-9DAB-45B9-B3C0-13C564A955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2</xdr:col>
      <xdr:colOff>523875</xdr:colOff>
      <xdr:row>4</xdr:row>
      <xdr:rowOff>57150</xdr:rowOff>
    </xdr:from>
    <xdr:to>
      <xdr:col>9</xdr:col>
      <xdr:colOff>180975</xdr:colOff>
      <xdr:row>19</xdr:row>
      <xdr:rowOff>28575</xdr:rowOff>
    </xdr:to>
    <xdr:graphicFrame macro="">
      <xdr:nvGraphicFramePr>
        <xdr:cNvPr id="2" name="Graphique 1">
          <a:extLst>
            <a:ext uri="{FF2B5EF4-FFF2-40B4-BE49-F238E27FC236}">
              <a16:creationId xmlns:a16="http://schemas.microsoft.com/office/drawing/2014/main" id="{2406C4C6-259C-4B01-AC51-CB5CCB73F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409575</xdr:colOff>
      <xdr:row>4</xdr:row>
      <xdr:rowOff>47625</xdr:rowOff>
    </xdr:from>
    <xdr:to>
      <xdr:col>17</xdr:col>
      <xdr:colOff>66675</xdr:colOff>
      <xdr:row>19</xdr:row>
      <xdr:rowOff>19050</xdr:rowOff>
    </xdr:to>
    <xdr:graphicFrame macro="">
      <xdr:nvGraphicFramePr>
        <xdr:cNvPr id="3" name="Graphique 2">
          <a:extLst>
            <a:ext uri="{FF2B5EF4-FFF2-40B4-BE49-F238E27FC236}">
              <a16:creationId xmlns:a16="http://schemas.microsoft.com/office/drawing/2014/main" id="{D873DDB8-563B-4C12-813B-4F4A91DB2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685440</xdr:colOff>
      <xdr:row>23</xdr:row>
      <xdr:rowOff>114180</xdr:rowOff>
    </xdr:from>
    <xdr:to>
      <xdr:col>15</xdr:col>
      <xdr:colOff>685800</xdr:colOff>
      <xdr:row>23</xdr:row>
      <xdr:rowOff>114540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 name="Encre 5">
              <a:extLst>
                <a:ext uri="{FF2B5EF4-FFF2-40B4-BE49-F238E27FC236}">
                  <a16:creationId xmlns:a16="http://schemas.microsoft.com/office/drawing/2014/main" id="{92F7B30D-2D56-0AE4-0827-161A707DEB08}"/>
                </a:ext>
              </a:extLst>
            </xdr14:cNvPr>
            <xdr14:cNvContentPartPr/>
          </xdr14:nvContentPartPr>
          <xdr14:nvPr macro=""/>
          <xdr14:xfrm>
            <a:off x="12115440" y="4495680"/>
            <a:ext cx="360" cy="360"/>
          </xdr14:xfrm>
        </xdr:contentPart>
      </mc:Choice>
      <mc:Fallback xmlns="">
        <xdr:pic>
          <xdr:nvPicPr>
            <xdr:cNvPr id="6" name="Encre 5">
              <a:extLst>
                <a:ext uri="{FF2B5EF4-FFF2-40B4-BE49-F238E27FC236}">
                  <a16:creationId xmlns:a16="http://schemas.microsoft.com/office/drawing/2014/main" id="{92F7B30D-2D56-0AE4-0827-161A707DEB08}"/>
                </a:ext>
              </a:extLst>
            </xdr:cNvPr>
            <xdr:cNvPicPr/>
          </xdr:nvPicPr>
          <xdr:blipFill>
            <a:blip xmlns:r="http://schemas.openxmlformats.org/officeDocument/2006/relationships" r:embed="rId6"/>
            <a:stretch>
              <a:fillRect/>
            </a:stretch>
          </xdr:blipFill>
          <xdr:spPr>
            <a:xfrm>
              <a:off x="12109320" y="4489560"/>
              <a:ext cx="12600" cy="12600"/>
            </a:xfrm>
            <a:prstGeom prst="rect">
              <a:avLst/>
            </a:prstGeom>
          </xdr:spPr>
        </xdr:pic>
      </mc:Fallback>
    </mc:AlternateContent>
    <xdr:clientData/>
  </xdr:twoCellAnchor>
  <xdr:twoCellAnchor editAs="oneCell">
    <xdr:from>
      <xdr:col>3</xdr:col>
      <xdr:colOff>276226</xdr:colOff>
      <xdr:row>23</xdr:row>
      <xdr:rowOff>142875</xdr:rowOff>
    </xdr:from>
    <xdr:to>
      <xdr:col>11</xdr:col>
      <xdr:colOff>712862</xdr:colOff>
      <xdr:row>47</xdr:row>
      <xdr:rowOff>182129</xdr:rowOff>
    </xdr:to>
    <xdr:pic>
      <xdr:nvPicPr>
        <xdr:cNvPr id="7" name="Picture 1">
          <a:extLst>
            <a:ext uri="{FF2B5EF4-FFF2-40B4-BE49-F238E27FC236}">
              <a16:creationId xmlns:a16="http://schemas.microsoft.com/office/drawing/2014/main" id="{D1D8384A-CD6D-4500-B451-6F673AB96FE1}"/>
            </a:ext>
          </a:extLst>
        </xdr:cNvPr>
        <xdr:cNvPicPr>
          <a:picLocks noChangeAspect="1"/>
        </xdr:cNvPicPr>
      </xdr:nvPicPr>
      <xdr:blipFill>
        <a:blip xmlns:r="http://schemas.openxmlformats.org/officeDocument/2006/relationships" r:embed="rId7"/>
        <a:stretch>
          <a:fillRect/>
        </a:stretch>
      </xdr:blipFill>
      <xdr:spPr>
        <a:xfrm>
          <a:off x="2562226" y="4524375"/>
          <a:ext cx="6532636" cy="4649354"/>
        </a:xfrm>
        <a:prstGeom prst="rect">
          <a:avLst/>
        </a:prstGeom>
      </xdr:spPr>
    </xdr:pic>
    <xdr:clientData/>
  </xdr:twoCellAnchor>
  <xdr:twoCellAnchor>
    <xdr:from>
      <xdr:col>4</xdr:col>
      <xdr:colOff>209550</xdr:colOff>
      <xdr:row>32</xdr:row>
      <xdr:rowOff>0</xdr:rowOff>
    </xdr:from>
    <xdr:to>
      <xdr:col>7</xdr:col>
      <xdr:colOff>714375</xdr:colOff>
      <xdr:row>42</xdr:row>
      <xdr:rowOff>104775</xdr:rowOff>
    </xdr:to>
    <xdr:cxnSp macro="">
      <xdr:nvCxnSpPr>
        <xdr:cNvPr id="9" name="Connecteur droit 8">
          <a:extLst>
            <a:ext uri="{FF2B5EF4-FFF2-40B4-BE49-F238E27FC236}">
              <a16:creationId xmlns:a16="http://schemas.microsoft.com/office/drawing/2014/main" id="{645B49E3-8474-E364-696F-66F1498198D7}"/>
            </a:ext>
          </a:extLst>
        </xdr:cNvPr>
        <xdr:cNvCxnSpPr/>
      </xdr:nvCxnSpPr>
      <xdr:spPr>
        <a:xfrm flipH="1">
          <a:off x="3257550" y="6096000"/>
          <a:ext cx="2790825" cy="2009775"/>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4</xdr:col>
      <xdr:colOff>390525</xdr:colOff>
      <xdr:row>31</xdr:row>
      <xdr:rowOff>0</xdr:rowOff>
    </xdr:from>
    <xdr:to>
      <xdr:col>7</xdr:col>
      <xdr:colOff>552450</xdr:colOff>
      <xdr:row>43</xdr:row>
      <xdr:rowOff>123825</xdr:rowOff>
    </xdr:to>
    <xdr:cxnSp macro="">
      <xdr:nvCxnSpPr>
        <xdr:cNvPr id="11" name="Connecteur droit 10">
          <a:extLst>
            <a:ext uri="{FF2B5EF4-FFF2-40B4-BE49-F238E27FC236}">
              <a16:creationId xmlns:a16="http://schemas.microsoft.com/office/drawing/2014/main" id="{30D9E886-3D4A-2EE6-9DA7-E03EA48BDAFE}"/>
            </a:ext>
          </a:extLst>
        </xdr:cNvPr>
        <xdr:cNvCxnSpPr/>
      </xdr:nvCxnSpPr>
      <xdr:spPr>
        <a:xfrm flipH="1" flipV="1">
          <a:off x="3438525" y="5905500"/>
          <a:ext cx="2447925" cy="24098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264379</xdr:colOff>
      <xdr:row>1</xdr:row>
      <xdr:rowOff>121023</xdr:rowOff>
    </xdr:from>
    <xdr:to>
      <xdr:col>28</xdr:col>
      <xdr:colOff>264379</xdr:colOff>
      <xdr:row>30</xdr:row>
      <xdr:rowOff>0</xdr:rowOff>
    </xdr:to>
    <xdr:graphicFrame macro="">
      <xdr:nvGraphicFramePr>
        <xdr:cNvPr id="4" name="Graphique 3">
          <a:extLst>
            <a:ext uri="{FF2B5EF4-FFF2-40B4-BE49-F238E27FC236}">
              <a16:creationId xmlns:a16="http://schemas.microsoft.com/office/drawing/2014/main" id="{7D77D2FF-718C-4BD2-8A26-1056A80B8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967822</xdr:colOff>
      <xdr:row>37</xdr:row>
      <xdr:rowOff>97733</xdr:rowOff>
    </xdr:from>
    <xdr:to>
      <xdr:col>30</xdr:col>
      <xdr:colOff>158198</xdr:colOff>
      <xdr:row>65</xdr:row>
      <xdr:rowOff>8283</xdr:rowOff>
    </xdr:to>
    <xdr:graphicFrame macro="">
      <xdr:nvGraphicFramePr>
        <xdr:cNvPr id="8" name="Graphique 7">
          <a:extLst>
            <a:ext uri="{FF2B5EF4-FFF2-40B4-BE49-F238E27FC236}">
              <a16:creationId xmlns:a16="http://schemas.microsoft.com/office/drawing/2014/main" id="{DE29189F-B53D-4F01-963D-38A16ADBE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425904</xdr:colOff>
      <xdr:row>44</xdr:row>
      <xdr:rowOff>141514</xdr:rowOff>
    </xdr:from>
    <xdr:to>
      <xdr:col>18</xdr:col>
      <xdr:colOff>683080</xdr:colOff>
      <xdr:row>75</xdr:row>
      <xdr:rowOff>122464</xdr:rowOff>
    </xdr:to>
    <xdr:graphicFrame macro="">
      <xdr:nvGraphicFramePr>
        <xdr:cNvPr id="10" name="Graphique 9">
          <a:extLst>
            <a:ext uri="{FF2B5EF4-FFF2-40B4-BE49-F238E27FC236}">
              <a16:creationId xmlns:a16="http://schemas.microsoft.com/office/drawing/2014/main" id="{EA94B138-180D-452A-ABF4-87D2BEE59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49</xdr:row>
      <xdr:rowOff>61911</xdr:rowOff>
    </xdr:from>
    <xdr:to>
      <xdr:col>8</xdr:col>
      <xdr:colOff>485775</xdr:colOff>
      <xdr:row>65</xdr:row>
      <xdr:rowOff>161924</xdr:rowOff>
    </xdr:to>
    <xdr:graphicFrame macro="">
      <xdr:nvGraphicFramePr>
        <xdr:cNvPr id="2" name="Graphique 1">
          <a:extLst>
            <a:ext uri="{FF2B5EF4-FFF2-40B4-BE49-F238E27FC236}">
              <a16:creationId xmlns:a16="http://schemas.microsoft.com/office/drawing/2014/main" id="{EE238E2B-9E25-C3B9-38A7-9E71414EA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48</xdr:row>
      <xdr:rowOff>133350</xdr:rowOff>
    </xdr:from>
    <xdr:to>
      <xdr:col>18</xdr:col>
      <xdr:colOff>266700</xdr:colOff>
      <xdr:row>65</xdr:row>
      <xdr:rowOff>42863</xdr:rowOff>
    </xdr:to>
    <xdr:graphicFrame macro="">
      <xdr:nvGraphicFramePr>
        <xdr:cNvPr id="3" name="Graphique 2">
          <a:extLst>
            <a:ext uri="{FF2B5EF4-FFF2-40B4-BE49-F238E27FC236}">
              <a16:creationId xmlns:a16="http://schemas.microsoft.com/office/drawing/2014/main" id="{89C2AA29-77CA-49BC-BC5D-5E3393794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123825</xdr:colOff>
      <xdr:row>40</xdr:row>
      <xdr:rowOff>114300</xdr:rowOff>
    </xdr:from>
    <xdr:to>
      <xdr:col>28</xdr:col>
      <xdr:colOff>9525</xdr:colOff>
      <xdr:row>57</xdr:row>
      <xdr:rowOff>23813</xdr:rowOff>
    </xdr:to>
    <xdr:graphicFrame macro="">
      <xdr:nvGraphicFramePr>
        <xdr:cNvPr id="4" name="Graphique 3">
          <a:extLst>
            <a:ext uri="{FF2B5EF4-FFF2-40B4-BE49-F238E27FC236}">
              <a16:creationId xmlns:a16="http://schemas.microsoft.com/office/drawing/2014/main" id="{4E05DC48-0339-47DB-BEA4-B38A9EEA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123824</xdr:colOff>
      <xdr:row>23</xdr:row>
      <xdr:rowOff>123825</xdr:rowOff>
    </xdr:from>
    <xdr:to>
      <xdr:col>41</xdr:col>
      <xdr:colOff>504825</xdr:colOff>
      <xdr:row>50</xdr:row>
      <xdr:rowOff>85725</xdr:rowOff>
    </xdr:to>
    <xdr:graphicFrame macro="">
      <xdr:nvGraphicFramePr>
        <xdr:cNvPr id="5" name="Graphique 4">
          <a:extLst>
            <a:ext uri="{FF2B5EF4-FFF2-40B4-BE49-F238E27FC236}">
              <a16:creationId xmlns:a16="http://schemas.microsoft.com/office/drawing/2014/main" id="{DD16E607-8C57-7218-0415-7CCAB9FD1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18</xdr:row>
      <xdr:rowOff>80962</xdr:rowOff>
    </xdr:from>
    <xdr:to>
      <xdr:col>7</xdr:col>
      <xdr:colOff>57150</xdr:colOff>
      <xdr:row>32</xdr:row>
      <xdr:rowOff>157162</xdr:rowOff>
    </xdr:to>
    <xdr:graphicFrame macro="">
      <xdr:nvGraphicFramePr>
        <xdr:cNvPr id="2" name="Graphique 1">
          <a:extLst>
            <a:ext uri="{FF2B5EF4-FFF2-40B4-BE49-F238E27FC236}">
              <a16:creationId xmlns:a16="http://schemas.microsoft.com/office/drawing/2014/main" id="{E17B6BAA-E5FB-F898-48C0-B2B294BC1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19049</xdr:colOff>
      <xdr:row>21</xdr:row>
      <xdr:rowOff>123825</xdr:rowOff>
    </xdr:from>
    <xdr:to>
      <xdr:col>24</xdr:col>
      <xdr:colOff>19050</xdr:colOff>
      <xdr:row>41</xdr:row>
      <xdr:rowOff>104774</xdr:rowOff>
    </xdr:to>
    <xdr:graphicFrame macro="">
      <xdr:nvGraphicFramePr>
        <xdr:cNvPr id="3" name="Graphique 2">
          <a:extLst>
            <a:ext uri="{FF2B5EF4-FFF2-40B4-BE49-F238E27FC236}">
              <a16:creationId xmlns:a16="http://schemas.microsoft.com/office/drawing/2014/main" id="{7AC8EFA6-9FAB-D50F-5FB0-77677DB89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466725</xdr:colOff>
      <xdr:row>29</xdr:row>
      <xdr:rowOff>119062</xdr:rowOff>
    </xdr:from>
    <xdr:to>
      <xdr:col>7</xdr:col>
      <xdr:colOff>466725</xdr:colOff>
      <xdr:row>44</xdr:row>
      <xdr:rowOff>4762</xdr:rowOff>
    </xdr:to>
    <xdr:graphicFrame macro="">
      <xdr:nvGraphicFramePr>
        <xdr:cNvPr id="3" name="Graphique 2">
          <a:extLst>
            <a:ext uri="{FF2B5EF4-FFF2-40B4-BE49-F238E27FC236}">
              <a16:creationId xmlns:a16="http://schemas.microsoft.com/office/drawing/2014/main" id="{3A87B90D-E084-C795-CAAE-A14D29F91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573181</xdr:colOff>
      <xdr:row>0</xdr:row>
      <xdr:rowOff>0</xdr:rowOff>
    </xdr:from>
    <xdr:to>
      <xdr:col>43</xdr:col>
      <xdr:colOff>498459</xdr:colOff>
      <xdr:row>41</xdr:row>
      <xdr:rowOff>67774</xdr:rowOff>
    </xdr:to>
    <xdr:pic>
      <xdr:nvPicPr>
        <xdr:cNvPr id="4" name="Image 3">
          <a:extLst>
            <a:ext uri="{FF2B5EF4-FFF2-40B4-BE49-F238E27FC236}">
              <a16:creationId xmlns:a16="http://schemas.microsoft.com/office/drawing/2014/main" id="{C43201F4-DBF9-C646-F60A-B0D75A6850BB}"/>
            </a:ext>
          </a:extLst>
        </xdr:cNvPr>
        <xdr:cNvPicPr>
          <a:picLocks noChangeAspect="1"/>
        </xdr:cNvPicPr>
      </xdr:nvPicPr>
      <xdr:blipFill>
        <a:blip xmlns:r="http://schemas.openxmlformats.org/officeDocument/2006/relationships" r:embed="rId2"/>
        <a:stretch>
          <a:fillRect/>
        </a:stretch>
      </xdr:blipFill>
      <xdr:spPr>
        <a:xfrm>
          <a:off x="22671181" y="0"/>
          <a:ext cx="10593278" cy="7878274"/>
        </a:xfrm>
        <a:prstGeom prst="rect">
          <a:avLst/>
        </a:prstGeom>
      </xdr:spPr>
    </xdr:pic>
    <xdr:clientData/>
  </xdr:twoCellAnchor>
  <xdr:twoCellAnchor>
    <xdr:from>
      <xdr:col>7</xdr:col>
      <xdr:colOff>565896</xdr:colOff>
      <xdr:row>29</xdr:row>
      <xdr:rowOff>56030</xdr:rowOff>
    </xdr:from>
    <xdr:to>
      <xdr:col>14</xdr:col>
      <xdr:colOff>179293</xdr:colOff>
      <xdr:row>44</xdr:row>
      <xdr:rowOff>43703</xdr:rowOff>
    </xdr:to>
    <xdr:graphicFrame macro="">
      <xdr:nvGraphicFramePr>
        <xdr:cNvPr id="2" name="Graphique 1">
          <a:extLst>
            <a:ext uri="{FF2B5EF4-FFF2-40B4-BE49-F238E27FC236}">
              <a16:creationId xmlns:a16="http://schemas.microsoft.com/office/drawing/2014/main" id="{211D11F0-E4E9-3B2A-0C4B-C197F984D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190500</xdr:colOff>
      <xdr:row>29</xdr:row>
      <xdr:rowOff>22412</xdr:rowOff>
    </xdr:from>
    <xdr:to>
      <xdr:col>20</xdr:col>
      <xdr:colOff>565897</xdr:colOff>
      <xdr:row>44</xdr:row>
      <xdr:rowOff>10085</xdr:rowOff>
    </xdr:to>
    <xdr:graphicFrame macro="">
      <xdr:nvGraphicFramePr>
        <xdr:cNvPr id="5" name="Graphique 4">
          <a:extLst>
            <a:ext uri="{FF2B5EF4-FFF2-40B4-BE49-F238E27FC236}">
              <a16:creationId xmlns:a16="http://schemas.microsoft.com/office/drawing/2014/main" id="{5CD23109-02B6-41B7-A981-98E82A936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224118</xdr:colOff>
      <xdr:row>28</xdr:row>
      <xdr:rowOff>89647</xdr:rowOff>
    </xdr:from>
    <xdr:to>
      <xdr:col>27</xdr:col>
      <xdr:colOff>599515</xdr:colOff>
      <xdr:row>43</xdr:row>
      <xdr:rowOff>77320</xdr:rowOff>
    </xdr:to>
    <xdr:graphicFrame macro="">
      <xdr:nvGraphicFramePr>
        <xdr:cNvPr id="6" name="Graphique 5">
          <a:extLst>
            <a:ext uri="{FF2B5EF4-FFF2-40B4-BE49-F238E27FC236}">
              <a16:creationId xmlns:a16="http://schemas.microsoft.com/office/drawing/2014/main" id="{2584D339-0AA8-4F12-9370-3A996A72E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27</xdr:col>
      <xdr:colOff>667800</xdr:colOff>
      <xdr:row>47</xdr:row>
      <xdr:rowOff>10723</xdr:rowOff>
    </xdr:to>
    <xdr:pic>
      <xdr:nvPicPr>
        <xdr:cNvPr id="2" name="Image 1">
          <a:extLst>
            <a:ext uri="{FF2B5EF4-FFF2-40B4-BE49-F238E27FC236}">
              <a16:creationId xmlns:a16="http://schemas.microsoft.com/office/drawing/2014/main" id="{A6188817-B8F6-BA56-D6C8-683A8D4A8D7C}"/>
            </a:ext>
          </a:extLst>
        </xdr:cNvPr>
        <xdr:cNvPicPr>
          <a:picLocks noChangeAspect="1"/>
        </xdr:cNvPicPr>
      </xdr:nvPicPr>
      <xdr:blipFill>
        <a:blip xmlns:r="http://schemas.openxmlformats.org/officeDocument/2006/relationships" r:embed="rId1"/>
        <a:stretch>
          <a:fillRect/>
        </a:stretch>
      </xdr:blipFill>
      <xdr:spPr>
        <a:xfrm>
          <a:off x="13716000" y="381000"/>
          <a:ext cx="7525800" cy="8583223"/>
        </a:xfrm>
        <a:prstGeom prst="rect">
          <a:avLst/>
        </a:prstGeom>
      </xdr:spPr>
    </xdr:pic>
    <xdr:clientData/>
  </xdr:twoCellAnchor>
  <xdr:twoCellAnchor>
    <xdr:from>
      <xdr:col>5</xdr:col>
      <xdr:colOff>666749</xdr:colOff>
      <xdr:row>23</xdr:row>
      <xdr:rowOff>104775</xdr:rowOff>
    </xdr:from>
    <xdr:to>
      <xdr:col>14</xdr:col>
      <xdr:colOff>600074</xdr:colOff>
      <xdr:row>48</xdr:row>
      <xdr:rowOff>90487</xdr:rowOff>
    </xdr:to>
    <xdr:graphicFrame macro="">
      <xdr:nvGraphicFramePr>
        <xdr:cNvPr id="3" name="Graphique 2">
          <a:extLst>
            <a:ext uri="{FF2B5EF4-FFF2-40B4-BE49-F238E27FC236}">
              <a16:creationId xmlns:a16="http://schemas.microsoft.com/office/drawing/2014/main" id="{1BF45E44-F6B7-909C-8E9F-E8E72B08A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15</xdr:row>
      <xdr:rowOff>152400</xdr:rowOff>
    </xdr:from>
    <xdr:to>
      <xdr:col>7</xdr:col>
      <xdr:colOff>28575</xdr:colOff>
      <xdr:row>30</xdr:row>
      <xdr:rowOff>38100</xdr:rowOff>
    </xdr:to>
    <xdr:graphicFrame macro="">
      <xdr:nvGraphicFramePr>
        <xdr:cNvPr id="2" name="Graphique 1">
          <a:extLst>
            <a:ext uri="{FF2B5EF4-FFF2-40B4-BE49-F238E27FC236}">
              <a16:creationId xmlns:a16="http://schemas.microsoft.com/office/drawing/2014/main" id="{6A4CD912-B97D-4FC1-B790-594B721C0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752475</xdr:colOff>
      <xdr:row>31</xdr:row>
      <xdr:rowOff>128587</xdr:rowOff>
    </xdr:from>
    <xdr:to>
      <xdr:col>6</xdr:col>
      <xdr:colOff>752475</xdr:colOff>
      <xdr:row>46</xdr:row>
      <xdr:rowOff>14287</xdr:rowOff>
    </xdr:to>
    <xdr:graphicFrame macro="">
      <xdr:nvGraphicFramePr>
        <xdr:cNvPr id="3" name="Graphique 2">
          <a:extLst>
            <a:ext uri="{FF2B5EF4-FFF2-40B4-BE49-F238E27FC236}">
              <a16:creationId xmlns:a16="http://schemas.microsoft.com/office/drawing/2014/main" id="{EA37EF73-3940-2538-1B6A-4026685D9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187783</xdr:colOff>
      <xdr:row>19</xdr:row>
      <xdr:rowOff>177613</xdr:rowOff>
    </xdr:from>
    <xdr:to>
      <xdr:col>20</xdr:col>
      <xdr:colOff>658905</xdr:colOff>
      <xdr:row>46</xdr:row>
      <xdr:rowOff>4482</xdr:rowOff>
    </xdr:to>
    <xdr:graphicFrame macro="">
      <xdr:nvGraphicFramePr>
        <xdr:cNvPr id="4" name="Graphique 3">
          <a:extLst>
            <a:ext uri="{FF2B5EF4-FFF2-40B4-BE49-F238E27FC236}">
              <a16:creationId xmlns:a16="http://schemas.microsoft.com/office/drawing/2014/main" id="{E0DD109D-F605-1AB0-23B3-7FA47541C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560294</xdr:colOff>
      <xdr:row>4</xdr:row>
      <xdr:rowOff>67234</xdr:rowOff>
    </xdr:from>
    <xdr:to>
      <xdr:col>19</xdr:col>
      <xdr:colOff>392206</xdr:colOff>
      <xdr:row>31</xdr:row>
      <xdr:rowOff>168087</xdr:rowOff>
    </xdr:to>
    <xdr:graphicFrame macro="">
      <xdr:nvGraphicFramePr>
        <xdr:cNvPr id="2" name="Graphique 1">
          <a:extLst>
            <a:ext uri="{FF2B5EF4-FFF2-40B4-BE49-F238E27FC236}">
              <a16:creationId xmlns:a16="http://schemas.microsoft.com/office/drawing/2014/main" id="{5F5EC6A6-7DE2-4849-B390-F9EB0403E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224118</xdr:colOff>
      <xdr:row>2</xdr:row>
      <xdr:rowOff>78441</xdr:rowOff>
    </xdr:from>
    <xdr:to>
      <xdr:col>35</xdr:col>
      <xdr:colOff>273345</xdr:colOff>
      <xdr:row>51</xdr:row>
      <xdr:rowOff>51165</xdr:rowOff>
    </xdr:to>
    <xdr:pic>
      <xdr:nvPicPr>
        <xdr:cNvPr id="3" name="Image 2">
          <a:extLst>
            <a:ext uri="{FF2B5EF4-FFF2-40B4-BE49-F238E27FC236}">
              <a16:creationId xmlns:a16="http://schemas.microsoft.com/office/drawing/2014/main" id="{07BE23CE-1C03-3AD8-C7A9-7E567B70F993}"/>
            </a:ext>
          </a:extLst>
        </xdr:cNvPr>
        <xdr:cNvPicPr>
          <a:picLocks noChangeAspect="1"/>
        </xdr:cNvPicPr>
      </xdr:nvPicPr>
      <xdr:blipFill>
        <a:blip xmlns:r="http://schemas.openxmlformats.org/officeDocument/2006/relationships" r:embed="rId2"/>
        <a:stretch>
          <a:fillRect/>
        </a:stretch>
      </xdr:blipFill>
      <xdr:spPr>
        <a:xfrm>
          <a:off x="15654618" y="459441"/>
          <a:ext cx="11479227" cy="9307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171450</xdr:colOff>
      <xdr:row>0</xdr:row>
      <xdr:rowOff>0</xdr:rowOff>
    </xdr:from>
    <xdr:to>
      <xdr:col>28</xdr:col>
      <xdr:colOff>582146</xdr:colOff>
      <xdr:row>42</xdr:row>
      <xdr:rowOff>144012</xdr:rowOff>
    </xdr:to>
    <xdr:pic>
      <xdr:nvPicPr>
        <xdr:cNvPr id="2" name="Image 1">
          <a:extLst>
            <a:ext uri="{FF2B5EF4-FFF2-40B4-BE49-F238E27FC236}">
              <a16:creationId xmlns:a16="http://schemas.microsoft.com/office/drawing/2014/main" id="{781A685A-44A3-5DE6-7DDE-AC3940748311}"/>
            </a:ext>
          </a:extLst>
        </xdr:cNvPr>
        <xdr:cNvPicPr>
          <a:picLocks noChangeAspect="1"/>
        </xdr:cNvPicPr>
      </xdr:nvPicPr>
      <xdr:blipFill>
        <a:blip xmlns:r="http://schemas.openxmlformats.org/officeDocument/2006/relationships" r:embed="rId1"/>
        <a:stretch>
          <a:fillRect/>
        </a:stretch>
      </xdr:blipFill>
      <xdr:spPr>
        <a:xfrm>
          <a:off x="13887450" y="0"/>
          <a:ext cx="8030696" cy="8145012"/>
        </a:xfrm>
        <a:prstGeom prst="rect">
          <a:avLst/>
        </a:prstGeom>
      </xdr:spPr>
    </xdr:pic>
    <xdr:clientData/>
  </xdr:twoCellAnchor>
  <xdr:twoCellAnchor>
    <xdr:from>
      <xdr:col>6</xdr:col>
      <xdr:colOff>390524</xdr:colOff>
      <xdr:row>4</xdr:row>
      <xdr:rowOff>161925</xdr:rowOff>
    </xdr:from>
    <xdr:to>
      <xdr:col>15</xdr:col>
      <xdr:colOff>514349</xdr:colOff>
      <xdr:row>22</xdr:row>
      <xdr:rowOff>71437</xdr:rowOff>
    </xdr:to>
    <xdr:graphicFrame macro="">
      <xdr:nvGraphicFramePr>
        <xdr:cNvPr id="3" name="Graphique 2">
          <a:extLst>
            <a:ext uri="{FF2B5EF4-FFF2-40B4-BE49-F238E27FC236}">
              <a16:creationId xmlns:a16="http://schemas.microsoft.com/office/drawing/2014/main" id="{83BE160F-6341-E9F3-7115-62E7073CC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409575</xdr:colOff>
      <xdr:row>20</xdr:row>
      <xdr:rowOff>14287</xdr:rowOff>
    </xdr:from>
    <xdr:to>
      <xdr:col>11</xdr:col>
      <xdr:colOff>733425</xdr:colOff>
      <xdr:row>46</xdr:row>
      <xdr:rowOff>104775</xdr:rowOff>
    </xdr:to>
    <xdr:graphicFrame macro="">
      <xdr:nvGraphicFramePr>
        <xdr:cNvPr id="3" name="Graphique 2">
          <a:extLst>
            <a:ext uri="{FF2B5EF4-FFF2-40B4-BE49-F238E27FC236}">
              <a16:creationId xmlns:a16="http://schemas.microsoft.com/office/drawing/2014/main" id="{9B0E0CAB-7B71-7EE0-20D7-4DAEAD9AD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723900</xdr:colOff>
      <xdr:row>0</xdr:row>
      <xdr:rowOff>0</xdr:rowOff>
    </xdr:from>
    <xdr:to>
      <xdr:col>26</xdr:col>
      <xdr:colOff>220733</xdr:colOff>
      <xdr:row>27</xdr:row>
      <xdr:rowOff>101050</xdr:rowOff>
    </xdr:to>
    <xdr:graphicFrame macro="">
      <xdr:nvGraphicFramePr>
        <xdr:cNvPr id="2" name="Graphique 1">
          <a:extLst>
            <a:ext uri="{FF2B5EF4-FFF2-40B4-BE49-F238E27FC236}">
              <a16:creationId xmlns:a16="http://schemas.microsoft.com/office/drawing/2014/main" id="{E9819AA9-159D-4FD5-B6E0-38F765D26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485775</xdr:colOff>
      <xdr:row>22</xdr:row>
      <xdr:rowOff>19050</xdr:rowOff>
    </xdr:from>
    <xdr:to>
      <xdr:col>13</xdr:col>
      <xdr:colOff>666750</xdr:colOff>
      <xdr:row>52</xdr:row>
      <xdr:rowOff>0</xdr:rowOff>
    </xdr:to>
    <xdr:graphicFrame macro="">
      <xdr:nvGraphicFramePr>
        <xdr:cNvPr id="3" name="Graphique 2">
          <a:extLst>
            <a:ext uri="{FF2B5EF4-FFF2-40B4-BE49-F238E27FC236}">
              <a16:creationId xmlns:a16="http://schemas.microsoft.com/office/drawing/2014/main" id="{CB9DEEA1-9D42-4D42-8B5C-B107E6410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3T16:17:44.403"/>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B298-0BE6-4118-8648-D7B706D04FFF}">
  <dimension ref="A1:Y39"/>
  <sheetViews>
    <sheetView topLeftCell="A7" workbookViewId="0">
      <selection activeCell="H44" sqref="H44"/>
    </sheetView>
  </sheetViews>
  <sheetFormatPr defaultColWidth="9.140625" defaultRowHeight="15" x14ac:dyDescent="0.25"/>
  <cols>
    <col min="4" max="4" width="10.42578125" customWidth="1"/>
    <col min="5" max="5" width="13.28515625" customWidth="1"/>
    <col min="6" max="7" width="14.42578125" customWidth="1"/>
    <col min="8" max="8" width="13.140625" customWidth="1"/>
    <col min="10" max="10" width="64.28515625" bestFit="1" customWidth="1"/>
  </cols>
  <sheetData>
    <row r="1" spans="1:25" x14ac:dyDescent="0.25">
      <c r="A1" t="s">
        <v>0</v>
      </c>
    </row>
    <row r="3" spans="1:25" x14ac:dyDescent="0.25">
      <c r="D3" t="s">
        <v>5</v>
      </c>
      <c r="E3" t="s">
        <v>4</v>
      </c>
      <c r="F3" t="s">
        <v>2</v>
      </c>
      <c r="G3" t="s">
        <v>12</v>
      </c>
      <c r="H3" t="s">
        <v>3</v>
      </c>
      <c r="I3" t="s">
        <v>1</v>
      </c>
      <c r="J3" t="s">
        <v>8</v>
      </c>
    </row>
    <row r="4" spans="1:25" x14ac:dyDescent="0.25">
      <c r="D4" t="s">
        <v>6</v>
      </c>
      <c r="E4" t="s">
        <v>7</v>
      </c>
      <c r="F4" t="s">
        <v>15</v>
      </c>
      <c r="G4" s="1" t="s">
        <v>13</v>
      </c>
      <c r="I4" t="s">
        <v>10</v>
      </c>
      <c r="J4" t="s">
        <v>14</v>
      </c>
      <c r="K4" t="s">
        <v>53</v>
      </c>
    </row>
    <row r="5" spans="1:25" x14ac:dyDescent="0.25">
      <c r="D5" t="s">
        <v>6</v>
      </c>
      <c r="E5" t="s">
        <v>7</v>
      </c>
      <c r="F5" s="1" t="s">
        <v>11</v>
      </c>
      <c r="G5" s="1" t="s">
        <v>13</v>
      </c>
      <c r="I5" t="s">
        <v>10</v>
      </c>
      <c r="J5" t="s">
        <v>9</v>
      </c>
      <c r="K5" t="s">
        <v>53</v>
      </c>
      <c r="N5" s="23" t="s">
        <v>22</v>
      </c>
      <c r="O5" s="23"/>
      <c r="P5" s="23"/>
      <c r="Q5" s="23"/>
      <c r="R5" s="23"/>
      <c r="S5" s="23"/>
      <c r="T5" s="23"/>
      <c r="U5" s="23"/>
      <c r="V5" s="23"/>
      <c r="W5" s="23"/>
      <c r="X5" s="23"/>
      <c r="Y5" s="23"/>
    </row>
    <row r="6" spans="1:25" x14ac:dyDescent="0.25">
      <c r="D6" t="s">
        <v>6</v>
      </c>
      <c r="E6" t="s">
        <v>7</v>
      </c>
      <c r="F6" t="s">
        <v>17</v>
      </c>
      <c r="I6" t="s">
        <v>10</v>
      </c>
      <c r="J6" t="s">
        <v>19</v>
      </c>
    </row>
    <row r="7" spans="1:25" x14ac:dyDescent="0.25">
      <c r="D7" t="s">
        <v>6</v>
      </c>
      <c r="E7" t="s">
        <v>16</v>
      </c>
      <c r="F7" t="s">
        <v>17</v>
      </c>
      <c r="I7" t="s">
        <v>10</v>
      </c>
      <c r="J7" t="s">
        <v>20</v>
      </c>
    </row>
    <row r="8" spans="1:25" x14ac:dyDescent="0.25">
      <c r="D8" t="s">
        <v>6</v>
      </c>
      <c r="E8" t="s">
        <v>7</v>
      </c>
      <c r="F8" t="s">
        <v>18</v>
      </c>
      <c r="I8" t="s">
        <v>10</v>
      </c>
      <c r="J8" t="s">
        <v>21</v>
      </c>
    </row>
    <row r="9" spans="1:25" x14ac:dyDescent="0.25">
      <c r="E9" t="s">
        <v>16</v>
      </c>
      <c r="F9" t="s">
        <v>54</v>
      </c>
      <c r="G9" t="s">
        <v>55</v>
      </c>
      <c r="I9" t="s">
        <v>56</v>
      </c>
      <c r="J9" t="s">
        <v>59</v>
      </c>
    </row>
    <row r="10" spans="1:25" x14ac:dyDescent="0.25">
      <c r="E10" t="s">
        <v>7</v>
      </c>
      <c r="F10" t="s">
        <v>54</v>
      </c>
      <c r="G10" t="s">
        <v>55</v>
      </c>
      <c r="I10" t="s">
        <v>56</v>
      </c>
    </row>
    <row r="21" spans="2:10" ht="15" customHeight="1" x14ac:dyDescent="0.25">
      <c r="B21" s="28" t="s">
        <v>87</v>
      </c>
      <c r="C21" s="28"/>
      <c r="D21" s="28"/>
      <c r="E21" s="28"/>
      <c r="J21" s="5" t="s">
        <v>89</v>
      </c>
    </row>
    <row r="22" spans="2:10" ht="27" customHeight="1" x14ac:dyDescent="0.25">
      <c r="B22" s="25" t="s">
        <v>84</v>
      </c>
      <c r="C22" s="25"/>
      <c r="D22" s="25"/>
      <c r="E22" s="25"/>
      <c r="F22" s="25"/>
      <c r="G22" s="25"/>
      <c r="J22" t="s">
        <v>90</v>
      </c>
    </row>
    <row r="23" spans="2:10" x14ac:dyDescent="0.25">
      <c r="B23" s="25"/>
      <c r="C23" s="25"/>
      <c r="D23" s="25"/>
      <c r="E23" s="25"/>
      <c r="F23" s="25"/>
      <c r="G23" s="25"/>
      <c r="J23" s="13" t="s">
        <v>91</v>
      </c>
    </row>
    <row r="24" spans="2:10" x14ac:dyDescent="0.25">
      <c r="B24" s="25"/>
      <c r="C24" s="25"/>
      <c r="D24" s="25"/>
      <c r="E24" s="25"/>
      <c r="F24" s="25"/>
      <c r="G24" s="25"/>
      <c r="J24" t="s">
        <v>92</v>
      </c>
    </row>
    <row r="25" spans="2:10" ht="30" customHeight="1" x14ac:dyDescent="0.25">
      <c r="B25" s="24" t="s">
        <v>85</v>
      </c>
      <c r="C25" s="24"/>
      <c r="D25" s="24"/>
      <c r="E25" s="24"/>
      <c r="F25" s="24"/>
      <c r="G25" s="24"/>
      <c r="J25" s="13" t="s">
        <v>93</v>
      </c>
    </row>
    <row r="26" spans="2:10" x14ac:dyDescent="0.25">
      <c r="B26" s="25" t="s">
        <v>86</v>
      </c>
      <c r="C26" s="25"/>
      <c r="D26" s="25"/>
      <c r="E26" s="25"/>
      <c r="F26" s="25"/>
      <c r="G26" s="25"/>
      <c r="J26" t="s">
        <v>94</v>
      </c>
    </row>
    <row r="27" spans="2:10" x14ac:dyDescent="0.25">
      <c r="B27" s="25"/>
      <c r="C27" s="25"/>
      <c r="D27" s="25"/>
      <c r="E27" s="25"/>
      <c r="F27" s="25"/>
      <c r="G27" s="25"/>
      <c r="J27" s="13" t="s">
        <v>95</v>
      </c>
    </row>
    <row r="28" spans="2:10" ht="15" customHeight="1" x14ac:dyDescent="0.25">
      <c r="B28" s="25" t="s">
        <v>88</v>
      </c>
      <c r="C28" s="25"/>
      <c r="D28" s="25"/>
      <c r="E28" s="25"/>
      <c r="F28" s="25"/>
      <c r="G28" s="25"/>
      <c r="J28" t="s">
        <v>96</v>
      </c>
    </row>
    <row r="29" spans="2:10" x14ac:dyDescent="0.25">
      <c r="B29" s="25"/>
      <c r="C29" s="25"/>
      <c r="D29" s="25"/>
      <c r="E29" s="25"/>
      <c r="F29" s="25"/>
      <c r="G29" s="25"/>
    </row>
    <row r="30" spans="2:10" x14ac:dyDescent="0.25">
      <c r="B30" s="25"/>
      <c r="C30" s="25"/>
      <c r="D30" s="25"/>
      <c r="E30" s="25"/>
      <c r="F30" s="25"/>
      <c r="G30" s="25"/>
    </row>
    <row r="31" spans="2:10" x14ac:dyDescent="0.25">
      <c r="B31" s="24" t="s">
        <v>100</v>
      </c>
      <c r="C31" s="24"/>
      <c r="D31" s="24"/>
      <c r="E31" s="24"/>
      <c r="F31" s="24"/>
      <c r="G31" s="24"/>
    </row>
    <row r="34" spans="2:7" x14ac:dyDescent="0.25">
      <c r="B34" s="27" t="s">
        <v>16</v>
      </c>
      <c r="C34" s="27"/>
      <c r="D34" s="27"/>
      <c r="E34" s="27"/>
    </row>
    <row r="35" spans="2:7" x14ac:dyDescent="0.25">
      <c r="B35" s="26" t="s">
        <v>97</v>
      </c>
      <c r="C35" s="26"/>
      <c r="D35" s="26"/>
      <c r="E35" s="26"/>
      <c r="F35" s="26"/>
      <c r="G35" s="26"/>
    </row>
    <row r="36" spans="2:7" x14ac:dyDescent="0.25">
      <c r="B36" s="14" t="s">
        <v>98</v>
      </c>
      <c r="C36" s="14"/>
      <c r="D36" s="14"/>
      <c r="E36" s="14"/>
      <c r="F36" s="14"/>
      <c r="G36" s="14"/>
    </row>
    <row r="37" spans="2:7" x14ac:dyDescent="0.25">
      <c r="B37" s="14" t="s">
        <v>99</v>
      </c>
      <c r="C37" s="14"/>
      <c r="D37" s="14"/>
      <c r="E37" s="14"/>
      <c r="F37" s="14"/>
      <c r="G37" s="14"/>
    </row>
    <row r="38" spans="2:7" x14ac:dyDescent="0.25">
      <c r="B38" s="24" t="s">
        <v>106</v>
      </c>
      <c r="C38" s="24"/>
      <c r="D38" s="24"/>
      <c r="E38" s="24"/>
      <c r="F38" s="24"/>
      <c r="G38" s="24"/>
    </row>
    <row r="39" spans="2:7" x14ac:dyDescent="0.25">
      <c r="B39" s="24"/>
      <c r="C39" s="24"/>
      <c r="D39" s="24"/>
      <c r="E39" s="24"/>
      <c r="F39" s="24"/>
      <c r="G39" s="24"/>
    </row>
  </sheetData>
  <mergeCells count="10">
    <mergeCell ref="N5:Y5"/>
    <mergeCell ref="B22:G24"/>
    <mergeCell ref="B21:E21"/>
    <mergeCell ref="B25:G25"/>
    <mergeCell ref="B26:G27"/>
    <mergeCell ref="B38:G39"/>
    <mergeCell ref="B28:G30"/>
    <mergeCell ref="B35:G35"/>
    <mergeCell ref="B34:E34"/>
    <mergeCell ref="B31:G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97B4-658F-4099-A983-852A31D765C6}">
  <dimension ref="A1"/>
  <sheetViews>
    <sheetView topLeftCell="D1" zoomScale="85" zoomScaleNormal="85" workbookViewId="0">
      <selection activeCell="M6" sqref="M6"/>
    </sheetView>
  </sheetViews>
  <sheetFormatPr defaultColWidth="11.4257812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1316-FBAD-4A21-9423-B63628E6BE55}">
  <dimension ref="G23:S49"/>
  <sheetViews>
    <sheetView topLeftCell="H42" zoomScale="115" zoomScaleNormal="115" workbookViewId="0">
      <selection activeCell="AE43" sqref="AE43"/>
    </sheetView>
  </sheetViews>
  <sheetFormatPr defaultColWidth="11.42578125" defaultRowHeight="15" x14ac:dyDescent="0.25"/>
  <cols>
    <col min="19" max="19" width="16" customWidth="1"/>
  </cols>
  <sheetData>
    <row r="23" spans="7:19" x14ac:dyDescent="0.25">
      <c r="G23" s="23"/>
      <c r="H23" s="23"/>
      <c r="I23" s="23"/>
      <c r="J23" s="23"/>
      <c r="K23" s="23"/>
      <c r="L23" s="23"/>
      <c r="M23" s="23"/>
    </row>
    <row r="25" spans="7:19" ht="15.75" thickBot="1" x14ac:dyDescent="0.3"/>
    <row r="26" spans="7:19" ht="15.75" thickBot="1" x14ac:dyDescent="0.3">
      <c r="O26" s="32" t="s">
        <v>105</v>
      </c>
      <c r="P26" s="33"/>
      <c r="Q26" s="33"/>
      <c r="R26" s="33"/>
      <c r="S26" s="34"/>
    </row>
    <row r="27" spans="7:19" ht="15.75" thickBot="1" x14ac:dyDescent="0.3">
      <c r="O27" s="7" t="s">
        <v>101</v>
      </c>
      <c r="P27" s="29" t="s">
        <v>104</v>
      </c>
      <c r="Q27" s="29"/>
      <c r="R27" s="7" t="s">
        <v>24</v>
      </c>
      <c r="S27" s="7" t="s">
        <v>65</v>
      </c>
    </row>
    <row r="28" spans="7:19" x14ac:dyDescent="0.25">
      <c r="O28" s="16" t="s">
        <v>102</v>
      </c>
      <c r="P28" s="30">
        <v>0.25359999999999999</v>
      </c>
      <c r="Q28" s="30"/>
      <c r="R28" s="15">
        <v>130</v>
      </c>
      <c r="S28" s="17">
        <v>0.85</v>
      </c>
    </row>
    <row r="29" spans="7:19" ht="15.75" thickBot="1" x14ac:dyDescent="0.3">
      <c r="O29" s="18" t="s">
        <v>103</v>
      </c>
      <c r="P29" s="31">
        <v>0.22339999999999999</v>
      </c>
      <c r="Q29" s="31"/>
      <c r="R29" s="19">
        <v>54</v>
      </c>
      <c r="S29" s="20">
        <v>0.79</v>
      </c>
    </row>
    <row r="49" spans="19:19" x14ac:dyDescent="0.25">
      <c r="S49" t="s">
        <v>122</v>
      </c>
    </row>
  </sheetData>
  <mergeCells count="5">
    <mergeCell ref="G23:M23"/>
    <mergeCell ref="P27:Q27"/>
    <mergeCell ref="P28:Q28"/>
    <mergeCell ref="P29:Q29"/>
    <mergeCell ref="O26:S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F429-7F5C-45D9-820E-76F5EEBB4B8A}">
  <dimension ref="B1:AL75"/>
  <sheetViews>
    <sheetView topLeftCell="F41" zoomScale="70" zoomScaleNormal="70" workbookViewId="0">
      <selection activeCell="M17" sqref="M17"/>
    </sheetView>
  </sheetViews>
  <sheetFormatPr defaultColWidth="9.140625" defaultRowHeight="15" x14ac:dyDescent="0.25"/>
  <cols>
    <col min="4" max="4" width="9.28515625" customWidth="1"/>
  </cols>
  <sheetData>
    <row r="1" spans="2:26" x14ac:dyDescent="0.25">
      <c r="B1" t="s">
        <v>116</v>
      </c>
      <c r="L1" t="s">
        <v>115</v>
      </c>
      <c r="Y1" t="s">
        <v>114</v>
      </c>
    </row>
    <row r="2" spans="2:26" x14ac:dyDescent="0.25">
      <c r="B2" t="s">
        <v>116</v>
      </c>
      <c r="L2" t="s">
        <v>115</v>
      </c>
      <c r="S2" t="s">
        <v>121</v>
      </c>
      <c r="U2" t="s">
        <v>26</v>
      </c>
      <c r="Y2" t="s">
        <v>27</v>
      </c>
    </row>
    <row r="3" spans="2:26" x14ac:dyDescent="0.25">
      <c r="B3" t="s">
        <v>23</v>
      </c>
      <c r="C3">
        <v>84</v>
      </c>
      <c r="L3" t="s">
        <v>25</v>
      </c>
      <c r="M3">
        <v>86</v>
      </c>
      <c r="S3" t="s">
        <v>25</v>
      </c>
      <c r="T3">
        <v>84</v>
      </c>
      <c r="U3" t="s">
        <v>25</v>
      </c>
      <c r="V3">
        <v>87</v>
      </c>
      <c r="Y3" t="s">
        <v>25</v>
      </c>
      <c r="Z3">
        <v>87</v>
      </c>
    </row>
    <row r="4" spans="2:26" x14ac:dyDescent="0.25">
      <c r="B4" t="s">
        <v>24</v>
      </c>
      <c r="C4">
        <v>124</v>
      </c>
      <c r="L4" t="s">
        <v>24</v>
      </c>
      <c r="M4">
        <v>130</v>
      </c>
      <c r="S4" t="s">
        <v>24</v>
      </c>
      <c r="T4">
        <v>1</v>
      </c>
      <c r="U4" t="s">
        <v>24</v>
      </c>
      <c r="V4">
        <v>185</v>
      </c>
      <c r="Y4" t="s">
        <v>24</v>
      </c>
      <c r="Z4">
        <v>1</v>
      </c>
    </row>
    <row r="5" spans="2:26" x14ac:dyDescent="0.25">
      <c r="K5" t="s">
        <v>31</v>
      </c>
      <c r="L5">
        <v>1</v>
      </c>
      <c r="M5">
        <v>212</v>
      </c>
    </row>
    <row r="6" spans="2:26" x14ac:dyDescent="0.25">
      <c r="B6" t="s">
        <v>31</v>
      </c>
      <c r="C6">
        <v>1</v>
      </c>
      <c r="D6">
        <v>198</v>
      </c>
      <c r="K6" t="s">
        <v>31</v>
      </c>
      <c r="L6">
        <v>5</v>
      </c>
      <c r="M6">
        <v>253.74</v>
      </c>
      <c r="V6" s="23" t="s">
        <v>107</v>
      </c>
      <c r="W6" s="23"/>
      <c r="X6" s="23"/>
      <c r="Y6" s="23"/>
    </row>
    <row r="7" spans="2:26" x14ac:dyDescent="0.25">
      <c r="B7" t="s">
        <v>31</v>
      </c>
      <c r="C7">
        <v>5</v>
      </c>
      <c r="D7">
        <v>263.86</v>
      </c>
      <c r="K7" t="s">
        <v>31</v>
      </c>
      <c r="L7">
        <v>10</v>
      </c>
      <c r="M7">
        <v>302</v>
      </c>
      <c r="W7" t="s">
        <v>31</v>
      </c>
      <c r="X7">
        <v>1</v>
      </c>
      <c r="Y7">
        <v>200.65</v>
      </c>
    </row>
    <row r="8" spans="2:26" x14ac:dyDescent="0.25">
      <c r="B8" t="s">
        <v>31</v>
      </c>
      <c r="C8">
        <v>10</v>
      </c>
      <c r="D8">
        <v>323.45</v>
      </c>
      <c r="K8" t="s">
        <v>31</v>
      </c>
      <c r="L8">
        <v>20</v>
      </c>
      <c r="M8">
        <v>366.4</v>
      </c>
      <c r="W8" t="s">
        <v>31</v>
      </c>
      <c r="X8">
        <v>5</v>
      </c>
      <c r="Y8">
        <v>273.85000000000002</v>
      </c>
    </row>
    <row r="9" spans="2:26" x14ac:dyDescent="0.25">
      <c r="B9" t="s">
        <v>31</v>
      </c>
      <c r="C9">
        <v>20</v>
      </c>
      <c r="D9">
        <v>396.29</v>
      </c>
      <c r="K9" t="s">
        <v>31</v>
      </c>
      <c r="L9">
        <v>25</v>
      </c>
      <c r="M9">
        <v>397</v>
      </c>
      <c r="W9" t="s">
        <v>31</v>
      </c>
      <c r="X9">
        <v>10</v>
      </c>
      <c r="Y9">
        <v>336.23</v>
      </c>
    </row>
    <row r="10" spans="2:26" x14ac:dyDescent="0.25">
      <c r="B10" t="s">
        <v>31</v>
      </c>
      <c r="C10">
        <v>25</v>
      </c>
      <c r="D10">
        <v>432.71</v>
      </c>
      <c r="K10" t="s">
        <v>31</v>
      </c>
      <c r="L10">
        <v>30</v>
      </c>
      <c r="M10">
        <v>427.6</v>
      </c>
      <c r="W10" t="s">
        <v>31</v>
      </c>
      <c r="X10">
        <v>20</v>
      </c>
      <c r="Y10">
        <v>425.09</v>
      </c>
    </row>
    <row r="11" spans="2:26" x14ac:dyDescent="0.25">
      <c r="B11" t="s">
        <v>31</v>
      </c>
      <c r="C11">
        <v>30</v>
      </c>
      <c r="D11">
        <v>469.14</v>
      </c>
      <c r="K11" t="s">
        <v>31</v>
      </c>
      <c r="L11">
        <v>40</v>
      </c>
      <c r="M11">
        <v>493.7</v>
      </c>
      <c r="W11" t="s">
        <v>31</v>
      </c>
      <c r="X11">
        <v>25</v>
      </c>
      <c r="Y11">
        <v>469.46</v>
      </c>
    </row>
    <row r="12" spans="2:26" x14ac:dyDescent="0.25">
      <c r="B12" t="s">
        <v>31</v>
      </c>
      <c r="C12">
        <v>40</v>
      </c>
      <c r="D12">
        <v>542.17999999999995</v>
      </c>
      <c r="K12" t="s">
        <v>31</v>
      </c>
      <c r="L12">
        <v>50</v>
      </c>
      <c r="M12">
        <v>566.9</v>
      </c>
      <c r="W12" t="s">
        <v>31</v>
      </c>
      <c r="X12">
        <v>30</v>
      </c>
      <c r="Y12">
        <v>513.42999999999995</v>
      </c>
    </row>
    <row r="13" spans="2:26" x14ac:dyDescent="0.25">
      <c r="B13" t="s">
        <v>31</v>
      </c>
      <c r="C13">
        <v>50</v>
      </c>
      <c r="D13">
        <v>615.21</v>
      </c>
      <c r="K13" t="s">
        <v>31</v>
      </c>
      <c r="L13">
        <v>60</v>
      </c>
      <c r="M13">
        <v>640</v>
      </c>
      <c r="W13" t="s">
        <v>31</v>
      </c>
      <c r="X13">
        <v>40</v>
      </c>
      <c r="Y13">
        <v>601.38</v>
      </c>
    </row>
    <row r="14" spans="2:26" x14ac:dyDescent="0.25">
      <c r="B14" t="s">
        <v>31</v>
      </c>
      <c r="C14">
        <v>60</v>
      </c>
      <c r="D14">
        <v>691.35</v>
      </c>
      <c r="K14" t="s">
        <v>31</v>
      </c>
      <c r="L14">
        <v>70</v>
      </c>
      <c r="M14">
        <v>733.95</v>
      </c>
      <c r="W14" t="s">
        <v>31</v>
      </c>
      <c r="X14">
        <v>50</v>
      </c>
      <c r="Y14">
        <v>693.5</v>
      </c>
    </row>
    <row r="15" spans="2:26" x14ac:dyDescent="0.25">
      <c r="B15" t="s">
        <v>31</v>
      </c>
      <c r="C15">
        <v>70</v>
      </c>
      <c r="D15">
        <v>795.58</v>
      </c>
      <c r="K15" t="s">
        <v>31</v>
      </c>
      <c r="L15">
        <v>80</v>
      </c>
      <c r="M15">
        <v>853.6</v>
      </c>
      <c r="W15" t="s">
        <v>31</v>
      </c>
      <c r="X15">
        <v>60</v>
      </c>
      <c r="Y15">
        <v>825.53</v>
      </c>
    </row>
    <row r="16" spans="2:26" x14ac:dyDescent="0.25">
      <c r="B16" t="s">
        <v>31</v>
      </c>
      <c r="C16">
        <v>80</v>
      </c>
      <c r="D16">
        <v>899.82</v>
      </c>
      <c r="K16" t="s">
        <v>31</v>
      </c>
      <c r="L16">
        <v>90</v>
      </c>
      <c r="M16">
        <v>973.3</v>
      </c>
      <c r="W16" t="s">
        <v>31</v>
      </c>
      <c r="X16">
        <v>70</v>
      </c>
      <c r="Y16">
        <v>957.55</v>
      </c>
    </row>
    <row r="17" spans="2:25" x14ac:dyDescent="0.25">
      <c r="B17" t="s">
        <v>31</v>
      </c>
      <c r="C17">
        <v>90</v>
      </c>
      <c r="D17">
        <v>1017.22</v>
      </c>
      <c r="K17" t="s">
        <v>31</v>
      </c>
      <c r="L17">
        <v>99</v>
      </c>
      <c r="M17">
        <v>1479.21</v>
      </c>
      <c r="W17" t="s">
        <v>31</v>
      </c>
      <c r="X17">
        <v>80</v>
      </c>
      <c r="Y17">
        <v>1395.17</v>
      </c>
    </row>
    <row r="18" spans="2:25" x14ac:dyDescent="0.25">
      <c r="B18" t="s">
        <v>31</v>
      </c>
      <c r="C18">
        <v>99</v>
      </c>
      <c r="D18">
        <v>1415.72</v>
      </c>
      <c r="W18" t="s">
        <v>31</v>
      </c>
      <c r="X18">
        <v>90</v>
      </c>
      <c r="Y18">
        <v>1977.58</v>
      </c>
    </row>
    <row r="19" spans="2:25" x14ac:dyDescent="0.25">
      <c r="B19" t="s">
        <v>32</v>
      </c>
      <c r="C19">
        <v>1460</v>
      </c>
      <c r="L19" t="s">
        <v>32</v>
      </c>
      <c r="M19">
        <v>1550</v>
      </c>
      <c r="W19" t="s">
        <v>31</v>
      </c>
      <c r="X19">
        <v>99</v>
      </c>
      <c r="Y19">
        <v>2501</v>
      </c>
    </row>
    <row r="20" spans="2:25" x14ac:dyDescent="0.25">
      <c r="B20" t="s">
        <v>41</v>
      </c>
      <c r="C20">
        <v>600.44000000000005</v>
      </c>
      <c r="L20" t="s">
        <v>41</v>
      </c>
      <c r="M20">
        <v>555.32000000000005</v>
      </c>
      <c r="X20" t="s">
        <v>32</v>
      </c>
      <c r="Y20">
        <v>2560</v>
      </c>
    </row>
    <row r="21" spans="2:25" x14ac:dyDescent="0.25">
      <c r="B21" t="s">
        <v>37</v>
      </c>
      <c r="C21">
        <v>697.38</v>
      </c>
      <c r="L21" t="s">
        <v>37</v>
      </c>
      <c r="M21">
        <v>649.26</v>
      </c>
      <c r="X21" t="s">
        <v>41</v>
      </c>
      <c r="Y21">
        <v>695.59</v>
      </c>
    </row>
    <row r="22" spans="2:25" x14ac:dyDescent="0.25">
      <c r="B22" t="s">
        <v>36</v>
      </c>
      <c r="C22">
        <v>4.29</v>
      </c>
      <c r="L22" t="s">
        <v>36</v>
      </c>
      <c r="M22">
        <v>4.3600000000000003</v>
      </c>
      <c r="X22" t="s">
        <v>37</v>
      </c>
      <c r="Y22">
        <v>865.08</v>
      </c>
    </row>
    <row r="23" spans="2:25" x14ac:dyDescent="0.25">
      <c r="B23" t="s">
        <v>38</v>
      </c>
      <c r="C23">
        <v>3.75</v>
      </c>
      <c r="L23" t="s">
        <v>38</v>
      </c>
      <c r="M23">
        <v>4.1900000000000004</v>
      </c>
      <c r="X23" t="s">
        <v>36</v>
      </c>
      <c r="Y23">
        <v>3.95</v>
      </c>
    </row>
    <row r="24" spans="2:25" x14ac:dyDescent="0.25">
      <c r="B24" t="s">
        <v>51</v>
      </c>
      <c r="C24">
        <f>D17</f>
        <v>1017.22</v>
      </c>
      <c r="L24" t="s">
        <v>51</v>
      </c>
      <c r="M24">
        <f>M16</f>
        <v>973.3</v>
      </c>
      <c r="X24" t="s">
        <v>38</v>
      </c>
      <c r="Y24">
        <v>4.3899999999999997</v>
      </c>
    </row>
    <row r="25" spans="2:25" x14ac:dyDescent="0.25">
      <c r="X25" t="s">
        <v>51</v>
      </c>
      <c r="Y25">
        <f>Y17</f>
        <v>1395.17</v>
      </c>
    </row>
    <row r="27" spans="2:25" x14ac:dyDescent="0.25">
      <c r="B27" s="23" t="s">
        <v>49</v>
      </c>
      <c r="C27" s="23"/>
      <c r="D27" s="23"/>
      <c r="E27" s="23"/>
      <c r="V27" t="s">
        <v>48</v>
      </c>
      <c r="W27" t="s">
        <v>34</v>
      </c>
      <c r="X27" t="s">
        <v>46</v>
      </c>
      <c r="Y27" t="s">
        <v>47</v>
      </c>
    </row>
    <row r="28" spans="2:25" x14ac:dyDescent="0.25">
      <c r="B28" t="s">
        <v>48</v>
      </c>
      <c r="C28" t="s">
        <v>34</v>
      </c>
      <c r="D28" t="s">
        <v>46</v>
      </c>
      <c r="E28" t="s">
        <v>47</v>
      </c>
      <c r="K28" t="s">
        <v>48</v>
      </c>
      <c r="L28" t="s">
        <v>34</v>
      </c>
      <c r="M28" t="s">
        <v>46</v>
      </c>
      <c r="N28" t="s">
        <v>47</v>
      </c>
      <c r="V28">
        <v>1</v>
      </c>
      <c r="W28">
        <f t="shared" ref="W28:W38" si="0">(1-EXP(-V28/$Y$25)^$Y$23)*100</f>
        <v>0.2827192142003776</v>
      </c>
      <c r="X28">
        <f t="shared" ref="X28:X38" si="1">(LN($Y$20/V28)/LN($Y$20/$Y$21))^$Y$24</f>
        <v>2650.4840383534615</v>
      </c>
      <c r="Y28">
        <f>100/(1+X28)</f>
        <v>3.7714728262931103E-2</v>
      </c>
    </row>
    <row r="29" spans="2:25" x14ac:dyDescent="0.25">
      <c r="B29">
        <v>1</v>
      </c>
      <c r="C29">
        <f>(1-EXP(-B29/$C$24)^$C$22)*100</f>
        <v>0.420849612729568</v>
      </c>
      <c r="D29">
        <f>(LN($C$19/B29)/LN($C$19/$C$20))^$C$23</f>
        <v>2672.1369446892572</v>
      </c>
      <c r="E29">
        <f>100/(1+D29)</f>
        <v>3.7409231950750153E-2</v>
      </c>
      <c r="K29">
        <v>1</v>
      </c>
      <c r="L29">
        <f>(1-EXP(-K29/$M$24)^$M$22)*100</f>
        <v>0.44695869985517112</v>
      </c>
      <c r="M29">
        <f>(LN($M$19/K29)/LN($M$19/$M$20))^$M$23</f>
        <v>3812.6129191615023</v>
      </c>
      <c r="N29">
        <f>100/(1+M29)</f>
        <v>2.6221853690905517E-2</v>
      </c>
      <c r="V29">
        <v>10</v>
      </c>
      <c r="W29">
        <f t="shared" si="0"/>
        <v>2.7914934090397026</v>
      </c>
      <c r="X29">
        <f t="shared" si="1"/>
        <v>577.00518207638856</v>
      </c>
      <c r="Y29">
        <f>100/(1+X29)</f>
        <v>0.17300882950697163</v>
      </c>
    </row>
    <row r="30" spans="2:25" x14ac:dyDescent="0.25">
      <c r="B30">
        <v>10</v>
      </c>
      <c r="C30">
        <f>(1-EXP(-B30/$C$24)^$C$22)*100</f>
        <v>4.1296825567128215</v>
      </c>
      <c r="D30">
        <f t="shared" ref="D30:D38" si="2">(LN($C$19/B30)/LN($C$19/$C$20))^$C$23</f>
        <v>643.08823058776363</v>
      </c>
      <c r="E30">
        <f>100/(1+D30)</f>
        <v>0.15525823210392287</v>
      </c>
      <c r="K30">
        <v>10</v>
      </c>
      <c r="L30">
        <f t="shared" ref="L30:L38" si="3">(1-EXP(-K30/$M$24)^$M$22)*100</f>
        <v>4.3807527051771933</v>
      </c>
      <c r="M30">
        <f t="shared" ref="M30:M38" si="4">(LN($M$19/K30)/LN($M$19/$M$20))^$M$23</f>
        <v>788.65485622772974</v>
      </c>
      <c r="N30">
        <f>100/(1+M30)</f>
        <v>0.12663760529215418</v>
      </c>
      <c r="V30">
        <v>50</v>
      </c>
      <c r="W30">
        <f t="shared" si="0"/>
        <v>13.199674116934467</v>
      </c>
      <c r="X30">
        <f t="shared" si="1"/>
        <v>128.10219427895348</v>
      </c>
      <c r="Y30">
        <f>100/(1+X30)</f>
        <v>0.77458017316055972</v>
      </c>
    </row>
    <row r="31" spans="2:25" x14ac:dyDescent="0.25">
      <c r="B31">
        <v>50</v>
      </c>
      <c r="C31">
        <f>(1-EXP(-B31/$C$24)^$C$22)*100</f>
        <v>19.011971505217417</v>
      </c>
      <c r="D31">
        <f t="shared" si="2"/>
        <v>148.97279270337486</v>
      </c>
      <c r="E31">
        <f>100/(1+D31)</f>
        <v>0.66678760992192743</v>
      </c>
      <c r="K31">
        <v>50</v>
      </c>
      <c r="L31">
        <f t="shared" si="3"/>
        <v>20.066909762287555</v>
      </c>
      <c r="M31">
        <f t="shared" si="4"/>
        <v>157.56626938764683</v>
      </c>
      <c r="N31">
        <f>100/(1+M31)</f>
        <v>0.63065114911375053</v>
      </c>
      <c r="V31">
        <v>100</v>
      </c>
      <c r="W31">
        <f t="shared" si="0"/>
        <v>24.657034265936282</v>
      </c>
      <c r="X31">
        <f t="shared" si="1"/>
        <v>54.727842881950323</v>
      </c>
      <c r="Y31">
        <f t="shared" ref="Y31:Y38" si="5">100/(1+X31)</f>
        <v>1.794435148186742</v>
      </c>
    </row>
    <row r="32" spans="2:25" x14ac:dyDescent="0.25">
      <c r="B32">
        <v>100</v>
      </c>
      <c r="C32">
        <f t="shared" ref="C32:C38" si="6">(1-EXP(-B32/$C$24)^$C$22)*100</f>
        <v>34.409392405282837</v>
      </c>
      <c r="D32">
        <f t="shared" si="2"/>
        <v>62.893767871951681</v>
      </c>
      <c r="E32">
        <f t="shared" ref="E32:E38" si="7">100/(1+D32)</f>
        <v>1.5650978699582743</v>
      </c>
      <c r="K32">
        <v>100</v>
      </c>
      <c r="L32">
        <f t="shared" si="3"/>
        <v>36.107010850497169</v>
      </c>
      <c r="M32">
        <f t="shared" si="4"/>
        <v>61.263170032667851</v>
      </c>
      <c r="N32">
        <f t="shared" ref="N32:N38" si="8">100/(1+M32)</f>
        <v>1.6060859083713956</v>
      </c>
      <c r="V32">
        <v>200</v>
      </c>
      <c r="W32">
        <f t="shared" si="0"/>
        <v>43.234375143956981</v>
      </c>
      <c r="X32">
        <f t="shared" si="1"/>
        <v>19.040897529678226</v>
      </c>
      <c r="Y32">
        <f t="shared" si="5"/>
        <v>4.9897964825134054</v>
      </c>
    </row>
    <row r="33" spans="2:25" x14ac:dyDescent="0.25">
      <c r="B33">
        <v>200</v>
      </c>
      <c r="C33">
        <f t="shared" si="6"/>
        <v>56.978721953558299</v>
      </c>
      <c r="D33">
        <f t="shared" si="2"/>
        <v>20.485188707556429</v>
      </c>
      <c r="E33">
        <f t="shared" si="7"/>
        <v>4.6543691731611174</v>
      </c>
      <c r="K33">
        <v>200</v>
      </c>
      <c r="L33">
        <f t="shared" si="3"/>
        <v>59.176859375415155</v>
      </c>
      <c r="M33">
        <f t="shared" si="4"/>
        <v>18.057864029035038</v>
      </c>
      <c r="N33">
        <f t="shared" si="8"/>
        <v>5.2471777449796049</v>
      </c>
      <c r="V33">
        <v>300</v>
      </c>
      <c r="W33">
        <f t="shared" si="0"/>
        <v>57.231094715984341</v>
      </c>
      <c r="X33">
        <f t="shared" si="1"/>
        <v>8.9012286301486103</v>
      </c>
      <c r="Y33">
        <f t="shared" si="5"/>
        <v>10.099756680247376</v>
      </c>
    </row>
    <row r="34" spans="2:25" x14ac:dyDescent="0.25">
      <c r="B34">
        <v>300</v>
      </c>
      <c r="C34">
        <f t="shared" si="6"/>
        <v>71.782082334326219</v>
      </c>
      <c r="D34">
        <f t="shared" si="2"/>
        <v>8.7081724614453169</v>
      </c>
      <c r="E34">
        <f t="shared" si="7"/>
        <v>10.300599870587009</v>
      </c>
      <c r="K34">
        <v>300</v>
      </c>
      <c r="L34">
        <f t="shared" si="3"/>
        <v>73.916875190247723</v>
      </c>
      <c r="M34">
        <f t="shared" si="4"/>
        <v>7.1636224266898365</v>
      </c>
      <c r="N34">
        <f t="shared" si="8"/>
        <v>12.249464119391876</v>
      </c>
      <c r="V34">
        <v>500</v>
      </c>
      <c r="W34">
        <f t="shared" si="0"/>
        <v>75.721963671439326</v>
      </c>
      <c r="X34">
        <f t="shared" si="1"/>
        <v>2.6951351560499628</v>
      </c>
      <c r="Y34">
        <f t="shared" si="5"/>
        <v>27.062609560105596</v>
      </c>
    </row>
    <row r="35" spans="2:25" x14ac:dyDescent="0.25">
      <c r="B35">
        <v>500</v>
      </c>
      <c r="C35">
        <f t="shared" si="6"/>
        <v>87.860291182134503</v>
      </c>
      <c r="D35">
        <f t="shared" si="2"/>
        <v>2.0187346004080222</v>
      </c>
      <c r="E35">
        <f t="shared" si="7"/>
        <v>33.126462984352337</v>
      </c>
      <c r="K35">
        <v>500</v>
      </c>
      <c r="L35">
        <f t="shared" si="3"/>
        <v>89.352049279628844</v>
      </c>
      <c r="M35">
        <f t="shared" si="4"/>
        <v>1.5035642160942737</v>
      </c>
      <c r="N35">
        <f t="shared" si="8"/>
        <v>39.943053730016409</v>
      </c>
      <c r="V35">
        <v>700</v>
      </c>
      <c r="W35">
        <f t="shared" si="0"/>
        <v>86.218420975315411</v>
      </c>
      <c r="X35">
        <f t="shared" si="1"/>
        <v>0.97888163601208023</v>
      </c>
      <c r="Y35">
        <f t="shared" si="5"/>
        <v>50.533593409620963</v>
      </c>
    </row>
    <row r="36" spans="2:25" x14ac:dyDescent="0.25">
      <c r="B36">
        <v>700</v>
      </c>
      <c r="C36">
        <f t="shared" si="6"/>
        <v>94.777342115437676</v>
      </c>
      <c r="D36">
        <f t="shared" si="2"/>
        <v>0.4912536382403444</v>
      </c>
      <c r="E36">
        <f t="shared" si="7"/>
        <v>67.057673782441469</v>
      </c>
      <c r="K36">
        <v>700</v>
      </c>
      <c r="L36">
        <f t="shared" si="3"/>
        <v>95.653172103786389</v>
      </c>
      <c r="M36">
        <f t="shared" si="4"/>
        <v>0.34264513143008068</v>
      </c>
      <c r="N36">
        <f t="shared" si="8"/>
        <v>74.479844047464582</v>
      </c>
      <c r="V36">
        <v>900</v>
      </c>
      <c r="W36">
        <f t="shared" si="0"/>
        <v>92.176800551608437</v>
      </c>
      <c r="X36">
        <f t="shared" si="1"/>
        <v>0.38017388434244237</v>
      </c>
      <c r="Y36">
        <f t="shared" si="5"/>
        <v>72.454638603485165</v>
      </c>
    </row>
    <row r="37" spans="2:25" x14ac:dyDescent="0.25">
      <c r="B37">
        <v>900</v>
      </c>
      <c r="C37">
        <f t="shared" si="6"/>
        <v>97.753145830068036</v>
      </c>
      <c r="D37">
        <f t="shared" si="2"/>
        <v>0.10232180925972206</v>
      </c>
      <c r="E37">
        <f t="shared" si="7"/>
        <v>90.717610011867819</v>
      </c>
      <c r="K37">
        <v>900</v>
      </c>
      <c r="L37">
        <f t="shared" si="3"/>
        <v>98.225488335220035</v>
      </c>
      <c r="M37">
        <f t="shared" si="4"/>
        <v>6.9717115207074923E-2</v>
      </c>
      <c r="N37">
        <f t="shared" si="8"/>
        <v>93.482658712665426</v>
      </c>
      <c r="V37">
        <v>1500</v>
      </c>
      <c r="W37">
        <f t="shared" si="0"/>
        <v>98.56899658284712</v>
      </c>
      <c r="X37">
        <f t="shared" si="1"/>
        <v>2.0009290312062326E-2</v>
      </c>
      <c r="Y37">
        <f t="shared" si="5"/>
        <v>98.038322738615378</v>
      </c>
    </row>
    <row r="38" spans="2:25" x14ac:dyDescent="0.25">
      <c r="B38">
        <v>1460</v>
      </c>
      <c r="C38">
        <f t="shared" si="6"/>
        <v>99.7882184375094</v>
      </c>
      <c r="D38">
        <f t="shared" si="2"/>
        <v>0</v>
      </c>
      <c r="E38">
        <f t="shared" si="7"/>
        <v>100</v>
      </c>
      <c r="K38">
        <v>1443.67</v>
      </c>
      <c r="L38">
        <f t="shared" si="3"/>
        <v>99.844623152250108</v>
      </c>
      <c r="M38">
        <f t="shared" si="4"/>
        <v>1.3833801466895241E-5</v>
      </c>
      <c r="N38">
        <f t="shared" si="8"/>
        <v>99.998616638990455</v>
      </c>
      <c r="V38">
        <v>2500</v>
      </c>
      <c r="W38">
        <f t="shared" si="0"/>
        <v>99.915653360420492</v>
      </c>
      <c r="X38">
        <f t="shared" si="1"/>
        <v>2.3007273777139266E-8</v>
      </c>
      <c r="Y38">
        <f t="shared" si="5"/>
        <v>99.999997699272669</v>
      </c>
    </row>
    <row r="52" spans="25:38" x14ac:dyDescent="0.25">
      <c r="AD52" s="35" t="s">
        <v>57</v>
      </c>
      <c r="AE52" s="35"/>
      <c r="AF52" s="35"/>
      <c r="AG52" s="35"/>
      <c r="AH52" s="35"/>
      <c r="AI52" s="35"/>
      <c r="AJ52" s="35"/>
      <c r="AK52" s="35"/>
      <c r="AL52" s="35"/>
    </row>
    <row r="53" spans="25:38" x14ac:dyDescent="0.25">
      <c r="AD53" s="35"/>
      <c r="AE53" s="35"/>
      <c r="AF53" s="35"/>
      <c r="AG53" s="35"/>
      <c r="AH53" s="35"/>
      <c r="AI53" s="35"/>
      <c r="AJ53" s="35"/>
      <c r="AK53" s="35"/>
      <c r="AL53" s="35"/>
    </row>
    <row r="54" spans="25:38" x14ac:dyDescent="0.25">
      <c r="AD54" s="35"/>
      <c r="AE54" s="35"/>
      <c r="AF54" s="35"/>
      <c r="AG54" s="35"/>
      <c r="AH54" s="35"/>
      <c r="AI54" s="35"/>
      <c r="AJ54" s="35"/>
      <c r="AK54" s="35"/>
      <c r="AL54" s="35"/>
    </row>
    <row r="55" spans="25:38" x14ac:dyDescent="0.25">
      <c r="AD55" s="35"/>
      <c r="AE55" s="35"/>
      <c r="AF55" s="35"/>
      <c r="AG55" s="35"/>
      <c r="AH55" s="35"/>
      <c r="AI55" s="35"/>
      <c r="AJ55" s="35"/>
      <c r="AK55" s="35"/>
      <c r="AL55" s="35"/>
    </row>
    <row r="56" spans="25:38" x14ac:dyDescent="0.25">
      <c r="AD56" s="35"/>
      <c r="AE56" s="35"/>
      <c r="AF56" s="35"/>
      <c r="AG56" s="35"/>
      <c r="AH56" s="35"/>
      <c r="AI56" s="35"/>
      <c r="AJ56" s="35"/>
      <c r="AK56" s="35"/>
      <c r="AL56" s="35"/>
    </row>
    <row r="57" spans="25:38" x14ac:dyDescent="0.25">
      <c r="AD57" s="35"/>
      <c r="AE57" s="35"/>
      <c r="AF57" s="35"/>
      <c r="AG57" s="35"/>
      <c r="AH57" s="35"/>
      <c r="AI57" s="35"/>
      <c r="AJ57" s="35"/>
      <c r="AK57" s="35"/>
      <c r="AL57" s="35"/>
    </row>
    <row r="58" spans="25:38" x14ac:dyDescent="0.25">
      <c r="AD58" s="35"/>
      <c r="AE58" s="35"/>
      <c r="AF58" s="35"/>
      <c r="AG58" s="35"/>
      <c r="AH58" s="35"/>
      <c r="AI58" s="35"/>
      <c r="AJ58" s="35"/>
      <c r="AK58" s="35"/>
      <c r="AL58" s="35"/>
    </row>
    <row r="59" spans="25:38" x14ac:dyDescent="0.25">
      <c r="AD59" s="35"/>
      <c r="AE59" s="35"/>
      <c r="AF59" s="35"/>
      <c r="AG59" s="35"/>
      <c r="AH59" s="35"/>
      <c r="AI59" s="35"/>
      <c r="AJ59" s="35"/>
      <c r="AK59" s="35"/>
      <c r="AL59" s="35"/>
    </row>
    <row r="60" spans="25:38" x14ac:dyDescent="0.25">
      <c r="AD60" s="35"/>
      <c r="AE60" s="35"/>
      <c r="AF60" s="35"/>
      <c r="AG60" s="35"/>
      <c r="AH60" s="35"/>
      <c r="AI60" s="35"/>
      <c r="AJ60" s="35"/>
      <c r="AK60" s="35"/>
      <c r="AL60" s="35"/>
    </row>
    <row r="63" spans="25:38" x14ac:dyDescent="0.25">
      <c r="Y63">
        <v>3</v>
      </c>
    </row>
    <row r="64" spans="25:38" x14ac:dyDescent="0.25">
      <c r="Y64" t="s">
        <v>108</v>
      </c>
      <c r="Z64">
        <f>24*6</f>
        <v>144</v>
      </c>
    </row>
    <row r="65" spans="2:26" x14ac:dyDescent="0.25">
      <c r="Y65" t="s">
        <v>4</v>
      </c>
      <c r="Z65" t="s">
        <v>111</v>
      </c>
    </row>
    <row r="66" spans="2:26" x14ac:dyDescent="0.25">
      <c r="Y66">
        <v>4</v>
      </c>
    </row>
    <row r="67" spans="2:26" x14ac:dyDescent="0.25">
      <c r="M67" t="s">
        <v>113</v>
      </c>
      <c r="Y67" t="s">
        <v>108</v>
      </c>
      <c r="Z67" s="6">
        <f>12*6+15*4.5</f>
        <v>139.5</v>
      </c>
    </row>
    <row r="68" spans="2:26" x14ac:dyDescent="0.25">
      <c r="B68" t="s">
        <v>113</v>
      </c>
      <c r="M68" t="s">
        <v>108</v>
      </c>
      <c r="N68">
        <f>17*6</f>
        <v>102</v>
      </c>
      <c r="Y68" t="s">
        <v>4</v>
      </c>
      <c r="Z68" t="s">
        <v>111</v>
      </c>
    </row>
    <row r="69" spans="2:26" x14ac:dyDescent="0.25">
      <c r="B69" t="s">
        <v>108</v>
      </c>
      <c r="C69">
        <f>25*6</f>
        <v>150</v>
      </c>
      <c r="M69" t="s">
        <v>4</v>
      </c>
      <c r="N69" t="s">
        <v>111</v>
      </c>
      <c r="Y69" t="s">
        <v>113</v>
      </c>
    </row>
    <row r="70" spans="2:26" x14ac:dyDescent="0.25">
      <c r="B70" t="s">
        <v>4</v>
      </c>
      <c r="C70" t="s">
        <v>111</v>
      </c>
      <c r="M70" t="s">
        <v>64</v>
      </c>
      <c r="N70">
        <v>11</v>
      </c>
      <c r="Y70" t="s">
        <v>64</v>
      </c>
      <c r="Z70">
        <v>12.15</v>
      </c>
    </row>
    <row r="71" spans="2:26" x14ac:dyDescent="0.25">
      <c r="B71" t="s">
        <v>64</v>
      </c>
      <c r="C71">
        <v>11</v>
      </c>
      <c r="M71" t="s">
        <v>63</v>
      </c>
      <c r="N71">
        <v>46.78</v>
      </c>
      <c r="Y71" t="s">
        <v>63</v>
      </c>
      <c r="Z71">
        <v>77.14</v>
      </c>
    </row>
    <row r="72" spans="2:26" x14ac:dyDescent="0.25">
      <c r="B72" t="s">
        <v>63</v>
      </c>
      <c r="C72">
        <v>34.74</v>
      </c>
      <c r="M72" t="s">
        <v>109</v>
      </c>
      <c r="N72">
        <f>N71*N70</f>
        <v>514.58000000000004</v>
      </c>
      <c r="Y72" t="s">
        <v>109</v>
      </c>
      <c r="Z72">
        <f>Z71*Z70</f>
        <v>937.25100000000009</v>
      </c>
    </row>
    <row r="73" spans="2:26" x14ac:dyDescent="0.25">
      <c r="B73" t="s">
        <v>109</v>
      </c>
      <c r="C73">
        <f>C72*C71</f>
        <v>382.14000000000004</v>
      </c>
      <c r="M73" t="s">
        <v>110</v>
      </c>
      <c r="N73" s="4">
        <f>N68/N72</f>
        <v>0.19821990749737647</v>
      </c>
      <c r="Y73" t="s">
        <v>110</v>
      </c>
      <c r="Z73" s="4">
        <f>(Z67+Z64)/Z72</f>
        <v>0.30248033877797942</v>
      </c>
    </row>
    <row r="74" spans="2:26" x14ac:dyDescent="0.25">
      <c r="B74" t="s">
        <v>110</v>
      </c>
      <c r="C74" s="4">
        <f>C69/C73</f>
        <v>0.39252629926205052</v>
      </c>
      <c r="M74" t="s">
        <v>112</v>
      </c>
      <c r="N74">
        <f>7*0.3048</f>
        <v>2.1335999999999999</v>
      </c>
      <c r="Y74" t="s">
        <v>112</v>
      </c>
      <c r="Z74">
        <f>8*0.3048</f>
        <v>2.4384000000000001</v>
      </c>
    </row>
    <row r="75" spans="2:26" x14ac:dyDescent="0.25">
      <c r="B75" t="s">
        <v>112</v>
      </c>
      <c r="C75">
        <f>N74</f>
        <v>2.1335999999999999</v>
      </c>
    </row>
  </sheetData>
  <mergeCells count="3">
    <mergeCell ref="B27:E27"/>
    <mergeCell ref="AD52:AL60"/>
    <mergeCell ref="V6:Y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0A85-9465-4E02-9347-0AF37CC35352}">
  <dimension ref="A1:AC31"/>
  <sheetViews>
    <sheetView zoomScaleNormal="100" workbookViewId="0">
      <selection activeCell="T45" sqref="T45"/>
    </sheetView>
  </sheetViews>
  <sheetFormatPr defaultColWidth="9.140625" defaultRowHeight="15" x14ac:dyDescent="0.25"/>
  <cols>
    <col min="2" max="2" width="12.85546875" bestFit="1" customWidth="1"/>
    <col min="15" max="15" width="13.85546875" customWidth="1"/>
    <col min="26" max="26" width="15.5703125" bestFit="1" customWidth="1"/>
    <col min="27" max="27" width="14.140625" customWidth="1"/>
  </cols>
  <sheetData>
    <row r="1" spans="1:22" x14ac:dyDescent="0.25">
      <c r="A1" t="s">
        <v>30</v>
      </c>
      <c r="B1" t="s">
        <v>17</v>
      </c>
    </row>
    <row r="2" spans="1:22" x14ac:dyDescent="0.25">
      <c r="A2" t="s">
        <v>29</v>
      </c>
      <c r="B2" t="s">
        <v>28</v>
      </c>
    </row>
    <row r="3" spans="1:22" x14ac:dyDescent="0.25">
      <c r="A3" s="23" t="s">
        <v>81</v>
      </c>
      <c r="B3" s="23"/>
      <c r="C3" s="23"/>
      <c r="D3" s="23"/>
      <c r="E3" s="23"/>
      <c r="F3" s="23"/>
    </row>
    <row r="4" spans="1:22" x14ac:dyDescent="0.25">
      <c r="A4" t="s">
        <v>31</v>
      </c>
      <c r="B4">
        <v>1</v>
      </c>
      <c r="C4">
        <v>220.45</v>
      </c>
      <c r="I4" t="s">
        <v>50</v>
      </c>
      <c r="L4" s="5" t="s">
        <v>49</v>
      </c>
      <c r="M4" s="5"/>
      <c r="N4" s="5"/>
      <c r="O4" s="5"/>
      <c r="T4" s="23" t="s">
        <v>61</v>
      </c>
      <c r="U4" s="23"/>
      <c r="V4" s="23"/>
    </row>
    <row r="5" spans="1:22" x14ac:dyDescent="0.25">
      <c r="A5" t="s">
        <v>31</v>
      </c>
      <c r="B5">
        <v>5</v>
      </c>
      <c r="C5">
        <v>277.25</v>
      </c>
      <c r="G5" t="s">
        <v>34</v>
      </c>
      <c r="I5" t="s">
        <v>32</v>
      </c>
      <c r="J5">
        <v>3960</v>
      </c>
      <c r="L5" t="s">
        <v>48</v>
      </c>
      <c r="M5" t="s">
        <v>34</v>
      </c>
      <c r="N5" t="s">
        <v>46</v>
      </c>
      <c r="O5" t="s">
        <v>47</v>
      </c>
      <c r="T5" t="s">
        <v>31</v>
      </c>
      <c r="U5">
        <v>1</v>
      </c>
      <c r="V5">
        <v>190.91</v>
      </c>
    </row>
    <row r="6" spans="1:22" x14ac:dyDescent="0.25">
      <c r="A6" t="s">
        <v>31</v>
      </c>
      <c r="B6">
        <v>10</v>
      </c>
      <c r="C6">
        <v>330.22</v>
      </c>
      <c r="G6" t="s">
        <v>35</v>
      </c>
      <c r="H6">
        <f>C15</f>
        <v>2313.64</v>
      </c>
      <c r="I6" t="s">
        <v>39</v>
      </c>
      <c r="J6">
        <v>619.16</v>
      </c>
      <c r="L6">
        <v>1</v>
      </c>
      <c r="M6">
        <f t="shared" ref="M6:M16" si="0">(1-EXP(-L6/$J$10)^$J$8)*100</f>
        <v>8.9982473807659336E-2</v>
      </c>
      <c r="N6">
        <f t="shared" ref="N6:N16" si="1">(LN($J$5/L6)/LN($J$5/$J$6))^$J$9</f>
        <v>4416.5454067154087</v>
      </c>
      <c r="O6">
        <f>100/(1+N6)</f>
        <v>2.2637005575083226E-2</v>
      </c>
      <c r="T6" t="s">
        <v>31</v>
      </c>
      <c r="U6">
        <v>5</v>
      </c>
      <c r="V6">
        <v>255.17</v>
      </c>
    </row>
    <row r="7" spans="1:22" x14ac:dyDescent="0.25">
      <c r="A7" t="s">
        <v>31</v>
      </c>
      <c r="B7">
        <v>20</v>
      </c>
      <c r="C7">
        <v>392.96</v>
      </c>
      <c r="I7" t="s">
        <v>37</v>
      </c>
      <c r="J7">
        <v>802.44</v>
      </c>
      <c r="L7">
        <v>10</v>
      </c>
      <c r="M7">
        <f t="shared" si="0"/>
        <v>0.89618988669794009</v>
      </c>
      <c r="N7">
        <f t="shared" si="1"/>
        <v>710.6009031399376</v>
      </c>
      <c r="O7">
        <f>100/(1+N7)</f>
        <v>0.14052820838021732</v>
      </c>
      <c r="T7" t="s">
        <v>31</v>
      </c>
      <c r="U7">
        <v>10</v>
      </c>
      <c r="V7">
        <v>310.57</v>
      </c>
    </row>
    <row r="8" spans="1:22" x14ac:dyDescent="0.25">
      <c r="A8" t="s">
        <v>31</v>
      </c>
      <c r="B8">
        <v>25</v>
      </c>
      <c r="C8">
        <v>424.21</v>
      </c>
      <c r="I8" t="s">
        <v>36</v>
      </c>
      <c r="J8">
        <v>2.5499999999999998</v>
      </c>
      <c r="L8">
        <v>100</v>
      </c>
      <c r="M8">
        <f t="shared" si="0"/>
        <v>8.6089818762676078</v>
      </c>
      <c r="N8">
        <f t="shared" si="1"/>
        <v>46.492932539286251</v>
      </c>
      <c r="O8">
        <f t="shared" ref="O8:O16" si="2">100/(1+N8)</f>
        <v>2.1055764437641282</v>
      </c>
      <c r="T8" t="s">
        <v>31</v>
      </c>
      <c r="U8">
        <v>20</v>
      </c>
      <c r="V8">
        <v>377.54</v>
      </c>
    </row>
    <row r="9" spans="1:22" x14ac:dyDescent="0.25">
      <c r="A9" t="s">
        <v>31</v>
      </c>
      <c r="B9">
        <v>30</v>
      </c>
      <c r="C9">
        <v>455.48</v>
      </c>
      <c r="I9" t="s">
        <v>38</v>
      </c>
      <c r="J9">
        <v>5.61</v>
      </c>
      <c r="L9">
        <v>200</v>
      </c>
      <c r="M9">
        <f t="shared" si="0"/>
        <v>16.476818063076159</v>
      </c>
      <c r="N9">
        <f t="shared" si="1"/>
        <v>14.41286312346373</v>
      </c>
      <c r="O9">
        <f t="shared" si="2"/>
        <v>6.4880872034583419</v>
      </c>
      <c r="T9" t="s">
        <v>31</v>
      </c>
      <c r="U9">
        <v>25</v>
      </c>
      <c r="V9">
        <v>409.89</v>
      </c>
    </row>
    <row r="10" spans="1:22" x14ac:dyDescent="0.25">
      <c r="A10" t="s">
        <v>31</v>
      </c>
      <c r="B10">
        <v>40</v>
      </c>
      <c r="C10">
        <v>536.23</v>
      </c>
      <c r="I10" t="s">
        <v>51</v>
      </c>
      <c r="J10">
        <v>2832.61</v>
      </c>
      <c r="L10">
        <v>300</v>
      </c>
      <c r="M10">
        <f t="shared" si="0"/>
        <v>23.667313658507926</v>
      </c>
      <c r="N10">
        <f t="shared" si="1"/>
        <v>6.3554645490331776</v>
      </c>
      <c r="O10">
        <f t="shared" si="2"/>
        <v>13.595334371252497</v>
      </c>
      <c r="T10" t="s">
        <v>31</v>
      </c>
      <c r="U10">
        <v>30</v>
      </c>
      <c r="V10">
        <v>442.24</v>
      </c>
    </row>
    <row r="11" spans="1:22" x14ac:dyDescent="0.25">
      <c r="A11" t="s">
        <v>31</v>
      </c>
      <c r="B11">
        <v>50</v>
      </c>
      <c r="C11">
        <v>619.82000000000005</v>
      </c>
      <c r="L11">
        <v>500</v>
      </c>
      <c r="M11">
        <f t="shared" si="0"/>
        <v>36.244511509654174</v>
      </c>
      <c r="N11">
        <f t="shared" si="1"/>
        <v>1.8434568630726111</v>
      </c>
      <c r="O11">
        <f t="shared" si="2"/>
        <v>35.168460369024551</v>
      </c>
      <c r="T11" t="s">
        <v>31</v>
      </c>
      <c r="U11">
        <v>40</v>
      </c>
      <c r="V11">
        <v>525.66999999999996</v>
      </c>
    </row>
    <row r="12" spans="1:22" x14ac:dyDescent="0.25">
      <c r="A12" t="s">
        <v>31</v>
      </c>
      <c r="B12">
        <v>60</v>
      </c>
      <c r="C12">
        <v>725.82</v>
      </c>
      <c r="L12">
        <v>700</v>
      </c>
      <c r="M12">
        <f t="shared" si="0"/>
        <v>46.749387353433903</v>
      </c>
      <c r="N12">
        <f t="shared" si="1"/>
        <v>0.68124293723968676</v>
      </c>
      <c r="O12">
        <f t="shared" si="2"/>
        <v>59.479803771953911</v>
      </c>
      <c r="T12" t="s">
        <v>31</v>
      </c>
      <c r="U12">
        <v>50</v>
      </c>
      <c r="V12">
        <v>618.58000000000004</v>
      </c>
    </row>
    <row r="13" spans="1:22" x14ac:dyDescent="0.25">
      <c r="A13" t="s">
        <v>31</v>
      </c>
      <c r="B13">
        <v>70</v>
      </c>
      <c r="C13">
        <v>892.94</v>
      </c>
      <c r="L13">
        <v>900</v>
      </c>
      <c r="M13">
        <f t="shared" si="0"/>
        <v>55.523393916682018</v>
      </c>
      <c r="N13">
        <f t="shared" si="1"/>
        <v>0.28285522364085591</v>
      </c>
      <c r="O13">
        <f t="shared" si="2"/>
        <v>77.951118845812715</v>
      </c>
      <c r="T13" t="s">
        <v>31</v>
      </c>
      <c r="U13">
        <v>60</v>
      </c>
      <c r="V13">
        <v>742.3</v>
      </c>
    </row>
    <row r="14" spans="1:22" x14ac:dyDescent="0.25">
      <c r="A14" t="s">
        <v>31</v>
      </c>
      <c r="B14">
        <v>80</v>
      </c>
      <c r="C14">
        <v>1347.29</v>
      </c>
      <c r="L14">
        <v>1500</v>
      </c>
      <c r="M14">
        <f t="shared" si="0"/>
        <v>74.084909316032196</v>
      </c>
      <c r="N14">
        <f t="shared" si="1"/>
        <v>2.6393749054335915E-2</v>
      </c>
      <c r="O14">
        <f t="shared" si="2"/>
        <v>97.428496707169757</v>
      </c>
      <c r="T14" t="s">
        <v>31</v>
      </c>
      <c r="U14">
        <v>70</v>
      </c>
      <c r="V14">
        <v>929</v>
      </c>
    </row>
    <row r="15" spans="1:22" x14ac:dyDescent="0.25">
      <c r="A15" t="s">
        <v>31</v>
      </c>
      <c r="B15">
        <v>90</v>
      </c>
      <c r="C15">
        <v>2313.64</v>
      </c>
      <c r="L15">
        <v>3000</v>
      </c>
      <c r="M15">
        <f t="shared" si="0"/>
        <v>93.284080748417253</v>
      </c>
      <c r="N15">
        <f t="shared" si="1"/>
        <v>2.3529771151853258E-5</v>
      </c>
      <c r="O15">
        <f t="shared" si="2"/>
        <v>99.997647078248519</v>
      </c>
      <c r="T15" t="s">
        <v>31</v>
      </c>
      <c r="U15">
        <v>80</v>
      </c>
      <c r="V15">
        <v>1700.23</v>
      </c>
    </row>
    <row r="16" spans="1:22" x14ac:dyDescent="0.25">
      <c r="A16" t="s">
        <v>32</v>
      </c>
      <c r="B16">
        <v>99</v>
      </c>
      <c r="C16">
        <v>3280</v>
      </c>
      <c r="L16">
        <v>3170</v>
      </c>
      <c r="M16">
        <f t="shared" si="0"/>
        <v>94.237095241870989</v>
      </c>
      <c r="N16">
        <f t="shared" si="1"/>
        <v>6.7985073379080583E-6</v>
      </c>
      <c r="O16">
        <f t="shared" si="2"/>
        <v>99.999320153888135</v>
      </c>
      <c r="T16" t="s">
        <v>31</v>
      </c>
      <c r="U16">
        <v>90</v>
      </c>
      <c r="V16">
        <v>2830.12</v>
      </c>
    </row>
    <row r="17" spans="3:29" x14ac:dyDescent="0.25">
      <c r="C17" t="s">
        <v>33</v>
      </c>
      <c r="T17" t="s">
        <v>32</v>
      </c>
      <c r="U17">
        <v>99</v>
      </c>
      <c r="V17">
        <v>3947.01</v>
      </c>
    </row>
    <row r="18" spans="3:29" x14ac:dyDescent="0.25">
      <c r="V18" t="s">
        <v>33</v>
      </c>
    </row>
    <row r="21" spans="3:29" ht="15.75" thickBot="1" x14ac:dyDescent="0.3"/>
    <row r="22" spans="3:29" ht="15.75" thickBot="1" x14ac:dyDescent="0.3">
      <c r="Z22" s="32" t="s">
        <v>66</v>
      </c>
      <c r="AA22" s="33"/>
      <c r="AB22" s="34"/>
    </row>
    <row r="23" spans="3:29" ht="15.75" thickBot="1" x14ac:dyDescent="0.3">
      <c r="Z23" s="8" t="s">
        <v>73</v>
      </c>
      <c r="AA23" s="9">
        <v>85</v>
      </c>
      <c r="AB23" s="10" t="s">
        <v>67</v>
      </c>
    </row>
    <row r="24" spans="3:29" ht="15.75" thickBot="1" x14ac:dyDescent="0.3">
      <c r="Z24" s="8" t="s">
        <v>74</v>
      </c>
      <c r="AA24" s="9">
        <v>115</v>
      </c>
      <c r="AB24" s="10" t="s">
        <v>68</v>
      </c>
    </row>
    <row r="25" spans="3:29" ht="15.75" thickBot="1" x14ac:dyDescent="0.3">
      <c r="Z25" s="8" t="s">
        <v>70</v>
      </c>
      <c r="AA25" s="9">
        <v>13864</v>
      </c>
      <c r="AB25" s="10" t="s">
        <v>71</v>
      </c>
    </row>
    <row r="26" spans="3:29" ht="15.75" thickBot="1" x14ac:dyDescent="0.3">
      <c r="Z26" s="8" t="s">
        <v>69</v>
      </c>
      <c r="AA26" s="11">
        <v>1212.6600000000001</v>
      </c>
      <c r="AB26" s="10" t="s">
        <v>72</v>
      </c>
      <c r="AC26" t="s">
        <v>82</v>
      </c>
    </row>
    <row r="27" spans="3:29" ht="15.75" thickBot="1" x14ac:dyDescent="0.3">
      <c r="Z27" s="8" t="s">
        <v>64</v>
      </c>
      <c r="AA27" s="11">
        <v>13.4</v>
      </c>
      <c r="AB27" s="10" t="s">
        <v>75</v>
      </c>
      <c r="AC27" t="s">
        <v>83</v>
      </c>
    </row>
    <row r="28" spans="3:29" ht="15.75" thickBot="1" x14ac:dyDescent="0.3">
      <c r="Z28" s="8" t="s">
        <v>76</v>
      </c>
      <c r="AA28" s="11">
        <f>AA26*AA27</f>
        <v>16249.644000000002</v>
      </c>
      <c r="AB28" s="10" t="s">
        <v>77</v>
      </c>
    </row>
    <row r="29" spans="3:29" ht="15.75" thickBot="1" x14ac:dyDescent="0.3">
      <c r="Z29" s="8" t="s">
        <v>65</v>
      </c>
      <c r="AA29" s="12">
        <f>AA25/AA28</f>
        <v>0.85318792214770967</v>
      </c>
      <c r="AB29" s="10" t="s">
        <v>78</v>
      </c>
    </row>
    <row r="30" spans="3:29" ht="15.75" thickBot="1" x14ac:dyDescent="0.3">
      <c r="Z30" s="8" t="s">
        <v>25</v>
      </c>
      <c r="AA30" s="9">
        <v>87</v>
      </c>
      <c r="AB30" s="10" t="s">
        <v>79</v>
      </c>
    </row>
    <row r="31" spans="3:29" ht="15.75" thickBot="1" x14ac:dyDescent="0.3">
      <c r="Z31" s="8" t="s">
        <v>62</v>
      </c>
      <c r="AA31" s="9">
        <v>130</v>
      </c>
      <c r="AB31" s="10" t="s">
        <v>79</v>
      </c>
    </row>
  </sheetData>
  <mergeCells count="3">
    <mergeCell ref="Z22:AB22"/>
    <mergeCell ref="T4:V4"/>
    <mergeCell ref="A3:F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46B4-258F-4982-ADB8-D793F53BD8C3}">
  <dimension ref="D3:Y57"/>
  <sheetViews>
    <sheetView topLeftCell="D29" zoomScale="85" zoomScaleNormal="85" workbookViewId="0">
      <selection activeCell="X5" sqref="X5"/>
    </sheetView>
  </sheetViews>
  <sheetFormatPr defaultColWidth="11.42578125" defaultRowHeight="15" x14ac:dyDescent="0.25"/>
  <sheetData>
    <row r="3" spans="4:25" x14ac:dyDescent="0.25">
      <c r="D3" t="s">
        <v>117</v>
      </c>
      <c r="J3" t="s">
        <v>118</v>
      </c>
      <c r="K3" t="s">
        <v>58</v>
      </c>
      <c r="O3" t="s">
        <v>119</v>
      </c>
    </row>
    <row r="4" spans="4:25" x14ac:dyDescent="0.25">
      <c r="D4" t="s">
        <v>23</v>
      </c>
      <c r="E4">
        <v>84</v>
      </c>
      <c r="X4" t="s">
        <v>120</v>
      </c>
    </row>
    <row r="5" spans="4:25" x14ac:dyDescent="0.25">
      <c r="D5" t="s">
        <v>24</v>
      </c>
      <c r="E5">
        <v>124</v>
      </c>
    </row>
    <row r="6" spans="4:25" x14ac:dyDescent="0.25">
      <c r="D6" t="s">
        <v>52</v>
      </c>
      <c r="J6" t="s">
        <v>52</v>
      </c>
    </row>
    <row r="7" spans="4:25" x14ac:dyDescent="0.25">
      <c r="W7" t="s">
        <v>31</v>
      </c>
      <c r="X7">
        <v>1</v>
      </c>
      <c r="Y7">
        <v>220.94</v>
      </c>
    </row>
    <row r="8" spans="4:25" x14ac:dyDescent="0.25">
      <c r="W8" t="s">
        <v>31</v>
      </c>
      <c r="X8">
        <v>5</v>
      </c>
      <c r="Y8">
        <v>286.22000000000003</v>
      </c>
    </row>
    <row r="9" spans="4:25" x14ac:dyDescent="0.25">
      <c r="D9" t="s">
        <v>31</v>
      </c>
      <c r="E9">
        <v>1</v>
      </c>
      <c r="F9">
        <v>17.78</v>
      </c>
      <c r="J9" t="s">
        <v>31</v>
      </c>
      <c r="K9">
        <v>1</v>
      </c>
      <c r="L9">
        <v>150</v>
      </c>
      <c r="O9" t="s">
        <v>31</v>
      </c>
      <c r="P9">
        <v>1</v>
      </c>
      <c r="Q9">
        <v>206</v>
      </c>
      <c r="W9" t="s">
        <v>31</v>
      </c>
      <c r="X9">
        <v>10</v>
      </c>
      <c r="Y9">
        <v>340.25</v>
      </c>
    </row>
    <row r="10" spans="4:25" x14ac:dyDescent="0.25">
      <c r="D10" t="s">
        <v>31</v>
      </c>
      <c r="E10">
        <v>5</v>
      </c>
      <c r="F10">
        <v>222.21</v>
      </c>
      <c r="J10" t="s">
        <v>31</v>
      </c>
      <c r="K10">
        <v>5</v>
      </c>
      <c r="L10">
        <v>224.98</v>
      </c>
      <c r="O10" t="s">
        <v>31</v>
      </c>
      <c r="P10">
        <v>5</v>
      </c>
      <c r="Q10">
        <v>280</v>
      </c>
      <c r="W10" t="s">
        <v>31</v>
      </c>
      <c r="X10">
        <v>20</v>
      </c>
      <c r="Y10">
        <v>416.62</v>
      </c>
    </row>
    <row r="11" spans="4:25" x14ac:dyDescent="0.25">
      <c r="D11" t="s">
        <v>31</v>
      </c>
      <c r="E11">
        <v>10</v>
      </c>
      <c r="F11">
        <v>276.35000000000002</v>
      </c>
      <c r="J11" t="s">
        <v>31</v>
      </c>
      <c r="K11">
        <v>10</v>
      </c>
      <c r="L11">
        <v>269.7</v>
      </c>
      <c r="O11" t="s">
        <v>31</v>
      </c>
      <c r="P11">
        <v>10</v>
      </c>
      <c r="Q11">
        <v>345.5</v>
      </c>
      <c r="W11" t="s">
        <v>31</v>
      </c>
      <c r="X11">
        <v>25</v>
      </c>
      <c r="Y11">
        <v>454.8</v>
      </c>
    </row>
    <row r="12" spans="4:25" x14ac:dyDescent="0.25">
      <c r="D12" t="s">
        <v>31</v>
      </c>
      <c r="E12">
        <v>20</v>
      </c>
      <c r="F12">
        <v>350.68</v>
      </c>
      <c r="J12" t="s">
        <v>31</v>
      </c>
      <c r="K12">
        <v>20</v>
      </c>
      <c r="L12">
        <v>340.9</v>
      </c>
      <c r="O12" t="s">
        <v>31</v>
      </c>
      <c r="P12">
        <v>20</v>
      </c>
      <c r="Q12">
        <v>452.79</v>
      </c>
      <c r="W12" t="s">
        <v>31</v>
      </c>
      <c r="X12">
        <v>30</v>
      </c>
      <c r="Y12">
        <v>494.53</v>
      </c>
    </row>
    <row r="13" spans="4:25" x14ac:dyDescent="0.25">
      <c r="D13" t="s">
        <v>31</v>
      </c>
      <c r="E13">
        <v>25</v>
      </c>
      <c r="F13">
        <v>378.05</v>
      </c>
      <c r="J13" t="s">
        <v>31</v>
      </c>
      <c r="K13">
        <v>25</v>
      </c>
      <c r="L13">
        <v>366.7</v>
      </c>
      <c r="O13" t="s">
        <v>31</v>
      </c>
      <c r="P13">
        <v>25</v>
      </c>
      <c r="Q13">
        <v>498</v>
      </c>
      <c r="W13" t="s">
        <v>31</v>
      </c>
      <c r="X13">
        <v>40</v>
      </c>
      <c r="Y13">
        <v>574.97</v>
      </c>
    </row>
    <row r="14" spans="4:25" x14ac:dyDescent="0.25">
      <c r="D14" t="s">
        <v>31</v>
      </c>
      <c r="E14">
        <v>30</v>
      </c>
      <c r="F14">
        <v>405.41</v>
      </c>
      <c r="J14" t="s">
        <v>31</v>
      </c>
      <c r="K14">
        <v>30</v>
      </c>
      <c r="L14">
        <v>392.57</v>
      </c>
      <c r="O14" t="s">
        <v>31</v>
      </c>
      <c r="P14">
        <v>30</v>
      </c>
      <c r="Q14">
        <v>547.07000000000005</v>
      </c>
      <c r="W14" t="s">
        <v>31</v>
      </c>
      <c r="X14">
        <v>50</v>
      </c>
      <c r="Y14">
        <v>655.41</v>
      </c>
    </row>
    <row r="15" spans="4:25" x14ac:dyDescent="0.25">
      <c r="D15" t="s">
        <v>31</v>
      </c>
      <c r="E15">
        <v>40</v>
      </c>
      <c r="F15">
        <v>460.13</v>
      </c>
      <c r="J15" t="s">
        <v>31</v>
      </c>
      <c r="K15">
        <v>40</v>
      </c>
      <c r="L15">
        <v>444.26</v>
      </c>
      <c r="O15" t="s">
        <v>31</v>
      </c>
      <c r="P15">
        <v>40</v>
      </c>
      <c r="Q15">
        <v>644</v>
      </c>
      <c r="W15" t="s">
        <v>31</v>
      </c>
      <c r="X15">
        <v>60</v>
      </c>
      <c r="Y15">
        <v>748.58</v>
      </c>
    </row>
    <row r="16" spans="4:25" x14ac:dyDescent="0.25">
      <c r="D16" t="s">
        <v>31</v>
      </c>
      <c r="E16">
        <v>50</v>
      </c>
      <c r="F16">
        <v>536.87</v>
      </c>
      <c r="J16" t="s">
        <v>31</v>
      </c>
      <c r="K16">
        <v>50</v>
      </c>
      <c r="L16">
        <v>505.83</v>
      </c>
      <c r="O16" t="s">
        <v>31</v>
      </c>
      <c r="P16">
        <v>50</v>
      </c>
      <c r="Q16">
        <v>752.8</v>
      </c>
      <c r="W16" t="s">
        <v>31</v>
      </c>
      <c r="X16">
        <v>70</v>
      </c>
      <c r="Y16">
        <v>847.7</v>
      </c>
    </row>
    <row r="17" spans="4:25" x14ac:dyDescent="0.25">
      <c r="D17" t="s">
        <v>31</v>
      </c>
      <c r="E17">
        <v>60</v>
      </c>
      <c r="F17">
        <v>615.29</v>
      </c>
      <c r="J17" t="s">
        <v>31</v>
      </c>
      <c r="K17">
        <v>60</v>
      </c>
      <c r="L17">
        <v>573.5</v>
      </c>
      <c r="O17" t="s">
        <v>31</v>
      </c>
      <c r="P17">
        <v>60</v>
      </c>
      <c r="Q17">
        <v>868</v>
      </c>
      <c r="W17" t="s">
        <v>31</v>
      </c>
      <c r="X17">
        <v>80</v>
      </c>
      <c r="Y17">
        <v>946.82</v>
      </c>
    </row>
    <row r="18" spans="4:25" x14ac:dyDescent="0.25">
      <c r="D18" t="s">
        <v>31</v>
      </c>
      <c r="E18">
        <v>70</v>
      </c>
      <c r="F18">
        <v>711.07</v>
      </c>
      <c r="J18" t="s">
        <v>31</v>
      </c>
      <c r="K18">
        <v>70</v>
      </c>
      <c r="L18">
        <v>641.17999999999995</v>
      </c>
      <c r="O18" t="s">
        <v>31</v>
      </c>
      <c r="P18">
        <v>70</v>
      </c>
      <c r="Q18">
        <v>983.37</v>
      </c>
      <c r="W18" t="s">
        <v>31</v>
      </c>
      <c r="X18">
        <v>90</v>
      </c>
      <c r="Y18">
        <v>1152.01</v>
      </c>
    </row>
    <row r="19" spans="4:25" x14ac:dyDescent="0.25">
      <c r="D19" t="s">
        <v>31</v>
      </c>
      <c r="E19">
        <v>80</v>
      </c>
      <c r="F19">
        <v>896.73</v>
      </c>
      <c r="J19" t="s">
        <v>31</v>
      </c>
      <c r="K19">
        <v>80</v>
      </c>
      <c r="L19">
        <v>749</v>
      </c>
      <c r="O19" t="s">
        <v>31</v>
      </c>
      <c r="P19">
        <v>80</v>
      </c>
      <c r="Q19">
        <v>1470.48</v>
      </c>
      <c r="W19" t="s">
        <v>31</v>
      </c>
      <c r="X19">
        <v>99</v>
      </c>
      <c r="Y19" s="4">
        <v>1447.2</v>
      </c>
    </row>
    <row r="20" spans="4:25" x14ac:dyDescent="0.25">
      <c r="D20" t="s">
        <v>31</v>
      </c>
      <c r="E20">
        <v>90</v>
      </c>
      <c r="F20">
        <v>1224.3800000000001</v>
      </c>
      <c r="J20" t="s">
        <v>31</v>
      </c>
      <c r="K20">
        <v>90</v>
      </c>
      <c r="L20">
        <v>914.12</v>
      </c>
      <c r="O20" t="s">
        <v>31</v>
      </c>
      <c r="P20">
        <v>90</v>
      </c>
      <c r="Q20">
        <v>2020</v>
      </c>
      <c r="W20" t="s">
        <v>32</v>
      </c>
      <c r="X20">
        <v>1480</v>
      </c>
    </row>
    <row r="21" spans="4:25" x14ac:dyDescent="0.25">
      <c r="D21" t="s">
        <v>31</v>
      </c>
      <c r="E21">
        <v>99</v>
      </c>
      <c r="F21">
        <v>1679.44</v>
      </c>
      <c r="J21" t="s">
        <v>31</v>
      </c>
      <c r="K21">
        <v>99</v>
      </c>
      <c r="L21">
        <v>1134.58</v>
      </c>
      <c r="O21" t="s">
        <v>31</v>
      </c>
      <c r="P21">
        <v>99</v>
      </c>
      <c r="Q21" s="4">
        <v>2515</v>
      </c>
      <c r="W21" t="s">
        <v>41</v>
      </c>
      <c r="X21">
        <v>655.41</v>
      </c>
    </row>
    <row r="22" spans="4:25" x14ac:dyDescent="0.25">
      <c r="D22" t="s">
        <v>32</v>
      </c>
      <c r="E22">
        <v>1730</v>
      </c>
      <c r="J22" t="s">
        <v>32</v>
      </c>
      <c r="K22">
        <v>1170</v>
      </c>
      <c r="O22" t="s">
        <v>32</v>
      </c>
      <c r="P22">
        <v>2240</v>
      </c>
      <c r="W22" t="s">
        <v>37</v>
      </c>
      <c r="X22">
        <v>780.3</v>
      </c>
    </row>
    <row r="23" spans="4:25" x14ac:dyDescent="0.25">
      <c r="D23" t="s">
        <v>41</v>
      </c>
      <c r="E23">
        <v>543.98</v>
      </c>
      <c r="J23" t="s">
        <v>41</v>
      </c>
      <c r="K23">
        <v>556</v>
      </c>
      <c r="O23" t="s">
        <v>41</v>
      </c>
      <c r="P23">
        <v>733.29</v>
      </c>
      <c r="W23" t="s">
        <v>36</v>
      </c>
      <c r="X23">
        <v>4.09</v>
      </c>
    </row>
    <row r="24" spans="4:25" x14ac:dyDescent="0.25">
      <c r="D24" t="s">
        <v>37</v>
      </c>
      <c r="E24">
        <v>628.89</v>
      </c>
      <c r="J24" t="s">
        <v>37</v>
      </c>
      <c r="K24">
        <v>634.11</v>
      </c>
      <c r="O24" t="s">
        <v>37</v>
      </c>
      <c r="P24">
        <v>886.06</v>
      </c>
      <c r="W24" t="s">
        <v>38</v>
      </c>
      <c r="X24">
        <v>3.26</v>
      </c>
    </row>
    <row r="25" spans="4:25" x14ac:dyDescent="0.25">
      <c r="D25" t="s">
        <v>36</v>
      </c>
      <c r="E25">
        <v>2.75</v>
      </c>
      <c r="J25" t="s">
        <v>36</v>
      </c>
      <c r="K25">
        <v>4.63</v>
      </c>
      <c r="O25" t="s">
        <v>36</v>
      </c>
      <c r="P25">
        <v>2.14</v>
      </c>
      <c r="W25" t="s">
        <v>51</v>
      </c>
      <c r="X25">
        <f>Y18</f>
        <v>1152.01</v>
      </c>
    </row>
    <row r="26" spans="4:25" x14ac:dyDescent="0.25">
      <c r="D26" t="s">
        <v>38</v>
      </c>
      <c r="E26">
        <v>4.95</v>
      </c>
      <c r="J26" t="s">
        <v>38</v>
      </c>
      <c r="K26">
        <v>4.18</v>
      </c>
      <c r="O26" t="s">
        <v>38</v>
      </c>
      <c r="P26">
        <v>3.89</v>
      </c>
    </row>
    <row r="27" spans="4:25" x14ac:dyDescent="0.25">
      <c r="D27" t="s">
        <v>51</v>
      </c>
      <c r="E27">
        <f>F20</f>
        <v>1224.3800000000001</v>
      </c>
      <c r="J27" t="s">
        <v>51</v>
      </c>
      <c r="K27">
        <f>L20</f>
        <v>914.12</v>
      </c>
      <c r="O27" t="s">
        <v>51</v>
      </c>
      <c r="P27">
        <f>Q20</f>
        <v>2020</v>
      </c>
    </row>
    <row r="45" spans="5:25" x14ac:dyDescent="0.25">
      <c r="W45" t="s">
        <v>48</v>
      </c>
      <c r="X45" t="s">
        <v>46</v>
      </c>
      <c r="Y45" t="s">
        <v>47</v>
      </c>
    </row>
    <row r="46" spans="5:25" x14ac:dyDescent="0.25">
      <c r="J46" t="s">
        <v>48</v>
      </c>
      <c r="K46" t="s">
        <v>46</v>
      </c>
      <c r="L46" t="s">
        <v>47</v>
      </c>
      <c r="P46" t="s">
        <v>48</v>
      </c>
      <c r="Q46" t="s">
        <v>46</v>
      </c>
      <c r="R46" t="s">
        <v>47</v>
      </c>
      <c r="W46">
        <v>1</v>
      </c>
      <c r="X46">
        <f>(LN($X$20/W46)/LN($X$20/$X$21))^$X$23</f>
        <v>7858.0957998103031</v>
      </c>
      <c r="Y46">
        <f>100/(1+X46)</f>
        <v>1.2724110069050656E-2</v>
      </c>
    </row>
    <row r="47" spans="5:25" x14ac:dyDescent="0.25">
      <c r="E47" t="s">
        <v>48</v>
      </c>
      <c r="F47" t="s">
        <v>46</v>
      </c>
      <c r="G47" t="s">
        <v>47</v>
      </c>
      <c r="J47">
        <v>1</v>
      </c>
      <c r="K47">
        <f t="shared" ref="K47:K55" si="0">(LN($K$22/J47)/LN($K$22/$K$23))^$K$26</f>
        <v>12191.99217952005</v>
      </c>
      <c r="L47">
        <f>100/(1+K47)</f>
        <v>8.2014323086309297E-3</v>
      </c>
      <c r="P47">
        <v>1</v>
      </c>
      <c r="Q47">
        <f>(LN($P$22/P47)/LN($P$22/$P$23))^$P$26</f>
        <v>1841.2410615181482</v>
      </c>
      <c r="R47">
        <f>100/(1+Q47)</f>
        <v>5.4281712686173829E-2</v>
      </c>
      <c r="W47">
        <v>10</v>
      </c>
      <c r="X47">
        <f t="shared" ref="X47:X55" si="1">(LN($X$20/W47)/LN($X$20/$X$21))^$X$23</f>
        <v>1667.9108012655167</v>
      </c>
      <c r="Y47">
        <f>100/(1+X47)</f>
        <v>5.9919319788793446E-2</v>
      </c>
    </row>
    <row r="48" spans="5:25" x14ac:dyDescent="0.25">
      <c r="E48">
        <v>1</v>
      </c>
      <c r="F48">
        <f>(LN($E$22/E48)/LN($E$22/$E$23))^$E$26</f>
        <v>10125.932506702828</v>
      </c>
      <c r="G48">
        <f>100/(1+F48)</f>
        <v>9.8746584845718945E-3</v>
      </c>
      <c r="J48">
        <v>10</v>
      </c>
      <c r="K48">
        <f t="shared" si="0"/>
        <v>2344.6266648643814</v>
      </c>
      <c r="L48">
        <f>100/(1+K48)</f>
        <v>4.2632530358697025E-2</v>
      </c>
      <c r="P48">
        <v>10</v>
      </c>
      <c r="Q48">
        <f t="shared" ref="Q48:Q57" si="2">(LN($P$22/P48)/LN($P$22/$P$23))^$P$26</f>
        <v>463.65351367064949</v>
      </c>
      <c r="R48">
        <f>100/(1+Q48)</f>
        <v>0.2152141263498136</v>
      </c>
      <c r="W48">
        <v>100</v>
      </c>
      <c r="X48">
        <f t="shared" si="1"/>
        <v>133.38769075189052</v>
      </c>
      <c r="Y48">
        <f t="shared" ref="Y48:Y55" si="3">100/(1+X48)</f>
        <v>0.74411577013122565</v>
      </c>
    </row>
    <row r="49" spans="5:25" x14ac:dyDescent="0.25">
      <c r="E49">
        <v>10</v>
      </c>
      <c r="F49">
        <f t="shared" ref="F49:F57" si="4">(LN($E$22/E49)/LN($E$22/$E$23))^$E$26</f>
        <v>1626.993177547005</v>
      </c>
      <c r="G49">
        <f>100/(1+F49)</f>
        <v>6.1425318839895882E-2</v>
      </c>
      <c r="J49">
        <v>100</v>
      </c>
      <c r="K49">
        <f t="shared" si="0"/>
        <v>148.13341970156586</v>
      </c>
      <c r="L49">
        <f t="shared" ref="L49:L55" si="5">100/(1+K49)</f>
        <v>0.67054051466205356</v>
      </c>
      <c r="P49">
        <v>100</v>
      </c>
      <c r="Q49">
        <f t="shared" si="2"/>
        <v>53.68710489488808</v>
      </c>
      <c r="R49">
        <f t="shared" ref="R49:R57" si="6">100/(1+Q49)</f>
        <v>1.8285846396916794</v>
      </c>
      <c r="W49">
        <v>200</v>
      </c>
      <c r="X49">
        <f t="shared" si="1"/>
        <v>39.527810553001288</v>
      </c>
      <c r="Y49">
        <f t="shared" si="3"/>
        <v>2.4674414589759897</v>
      </c>
    </row>
    <row r="50" spans="5:25" x14ac:dyDescent="0.25">
      <c r="E50">
        <v>100</v>
      </c>
      <c r="F50">
        <f t="shared" si="4"/>
        <v>86.8123048452577</v>
      </c>
      <c r="G50">
        <f t="shared" ref="G50:G57" si="7">100/(1+F50)</f>
        <v>1.1387925664429306</v>
      </c>
      <c r="J50">
        <v>200</v>
      </c>
      <c r="K50">
        <f t="shared" si="0"/>
        <v>37.129817035257624</v>
      </c>
      <c r="L50">
        <f t="shared" si="5"/>
        <v>2.6226194557275915</v>
      </c>
      <c r="P50">
        <v>200</v>
      </c>
      <c r="Q50">
        <f t="shared" si="2"/>
        <v>20.124681571157158</v>
      </c>
      <c r="R50">
        <f t="shared" si="6"/>
        <v>4.7337991658315088</v>
      </c>
      <c r="W50">
        <v>300</v>
      </c>
      <c r="X50">
        <f t="shared" si="1"/>
        <v>15.660196578071204</v>
      </c>
      <c r="Y50">
        <f t="shared" si="3"/>
        <v>6.0023301364657291</v>
      </c>
    </row>
    <row r="51" spans="5:25" x14ac:dyDescent="0.25">
      <c r="E51">
        <v>200</v>
      </c>
      <c r="F51">
        <f t="shared" si="4"/>
        <v>21.861601319897748</v>
      </c>
      <c r="G51">
        <f t="shared" si="7"/>
        <v>4.3741467887887771</v>
      </c>
      <c r="J51">
        <v>300</v>
      </c>
      <c r="K51">
        <f t="shared" si="0"/>
        <v>12.483703017345185</v>
      </c>
      <c r="L51">
        <f t="shared" si="5"/>
        <v>7.416360318182762</v>
      </c>
      <c r="P51">
        <v>300</v>
      </c>
      <c r="Q51">
        <f t="shared" si="2"/>
        <v>9.8480893622859362</v>
      </c>
      <c r="R51">
        <f t="shared" si="6"/>
        <v>9.2182131489123122</v>
      </c>
      <c r="W51">
        <v>500</v>
      </c>
      <c r="X51">
        <f t="shared" si="1"/>
        <v>3.2329097622020204</v>
      </c>
      <c r="Y51">
        <f t="shared" si="3"/>
        <v>23.624411012243876</v>
      </c>
    </row>
    <row r="52" spans="5:25" x14ac:dyDescent="0.25">
      <c r="E52">
        <v>300</v>
      </c>
      <c r="F52">
        <f t="shared" si="4"/>
        <v>7.801458166478997</v>
      </c>
      <c r="G52">
        <f t="shared" si="7"/>
        <v>11.361753712681084</v>
      </c>
      <c r="J52">
        <v>500</v>
      </c>
      <c r="K52">
        <f t="shared" si="0"/>
        <v>1.746389700377559</v>
      </c>
      <c r="L52">
        <f t="shared" si="5"/>
        <v>36.411438619309024</v>
      </c>
      <c r="P52">
        <v>500</v>
      </c>
      <c r="Q52">
        <f t="shared" si="2"/>
        <v>3.1485648648009823</v>
      </c>
      <c r="R52">
        <f t="shared" si="6"/>
        <v>24.104721333505598</v>
      </c>
      <c r="W52">
        <v>700</v>
      </c>
      <c r="X52">
        <f t="shared" si="1"/>
        <v>0.70849301280449639</v>
      </c>
      <c r="Y52">
        <f t="shared" si="3"/>
        <v>58.531114409329483</v>
      </c>
    </row>
    <row r="53" spans="5:25" x14ac:dyDescent="0.25">
      <c r="E53">
        <v>500</v>
      </c>
      <c r="F53">
        <f t="shared" si="4"/>
        <v>1.4164521899530953</v>
      </c>
      <c r="G53">
        <f t="shared" si="7"/>
        <v>41.382983042565826</v>
      </c>
      <c r="J53">
        <v>700</v>
      </c>
      <c r="K53">
        <f t="shared" si="0"/>
        <v>0.21258784309936629</v>
      </c>
      <c r="L53">
        <f t="shared" si="5"/>
        <v>82.468252151036467</v>
      </c>
      <c r="P53">
        <v>700</v>
      </c>
      <c r="Q53">
        <f t="shared" si="2"/>
        <v>1.1718348201751274</v>
      </c>
      <c r="R53">
        <f t="shared" si="6"/>
        <v>46.044017284857986</v>
      </c>
      <c r="W53">
        <v>900</v>
      </c>
      <c r="X53">
        <f t="shared" si="1"/>
        <v>0.13301850684741981</v>
      </c>
      <c r="Y53">
        <f t="shared" si="3"/>
        <v>88.259811640893787</v>
      </c>
    </row>
    <row r="54" spans="5:25" x14ac:dyDescent="0.25">
      <c r="E54">
        <v>700</v>
      </c>
      <c r="F54">
        <f t="shared" si="4"/>
        <v>0.29613725375632605</v>
      </c>
      <c r="G54">
        <f t="shared" si="7"/>
        <v>77.152322958228936</v>
      </c>
      <c r="J54">
        <v>900</v>
      </c>
      <c r="K54">
        <f t="shared" si="0"/>
        <v>1.2819447481166779E-2</v>
      </c>
      <c r="L54">
        <f t="shared" si="5"/>
        <v>98.734281069242101</v>
      </c>
      <c r="P54">
        <v>900</v>
      </c>
      <c r="Q54">
        <f t="shared" si="2"/>
        <v>0.45458913974421783</v>
      </c>
      <c r="R54">
        <f t="shared" si="6"/>
        <v>68.74793525378891</v>
      </c>
      <c r="W54">
        <v>1370</v>
      </c>
      <c r="X54">
        <f t="shared" si="1"/>
        <v>6.5381068178608595E-5</v>
      </c>
      <c r="Y54">
        <f t="shared" si="3"/>
        <v>99.993462320622612</v>
      </c>
    </row>
    <row r="55" spans="5:25" x14ac:dyDescent="0.25">
      <c r="E55">
        <v>900</v>
      </c>
      <c r="F55">
        <f t="shared" si="4"/>
        <v>5.9152431028034087E-2</v>
      </c>
      <c r="G55">
        <f t="shared" si="7"/>
        <v>94.415116342543868</v>
      </c>
      <c r="J55">
        <v>1170</v>
      </c>
      <c r="K55">
        <f t="shared" si="0"/>
        <v>0</v>
      </c>
      <c r="L55">
        <f t="shared" si="5"/>
        <v>100</v>
      </c>
      <c r="P55">
        <v>1370</v>
      </c>
      <c r="Q55">
        <f t="shared" si="2"/>
        <v>4.1127871737255184E-2</v>
      </c>
      <c r="R55">
        <f t="shared" si="6"/>
        <v>96.049681037870201</v>
      </c>
      <c r="W55">
        <v>1480</v>
      </c>
      <c r="X55">
        <f t="shared" si="1"/>
        <v>0</v>
      </c>
      <c r="Y55">
        <f t="shared" si="3"/>
        <v>100</v>
      </c>
    </row>
    <row r="56" spans="5:25" x14ac:dyDescent="0.25">
      <c r="E56">
        <v>1500</v>
      </c>
      <c r="F56">
        <f t="shared" si="4"/>
        <v>3.1645110618853358E-5</v>
      </c>
      <c r="G56">
        <f t="shared" si="7"/>
        <v>99.996835589076255</v>
      </c>
      <c r="P56">
        <v>2000</v>
      </c>
      <c r="Q56">
        <f t="shared" si="2"/>
        <v>1.3643452121740496E-4</v>
      </c>
      <c r="R56">
        <f t="shared" si="6"/>
        <v>99.986358409062191</v>
      </c>
    </row>
    <row r="57" spans="5:25" x14ac:dyDescent="0.25">
      <c r="E57">
        <v>1730</v>
      </c>
      <c r="F57">
        <f t="shared" si="4"/>
        <v>0</v>
      </c>
      <c r="G57">
        <f t="shared" si="7"/>
        <v>100</v>
      </c>
      <c r="P57">
        <v>2240</v>
      </c>
      <c r="Q57">
        <f t="shared" si="2"/>
        <v>0</v>
      </c>
      <c r="R57">
        <f t="shared" si="6"/>
        <v>100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45C7-6981-4966-95DE-5A9D997A45B6}">
  <dimension ref="C8:E40"/>
  <sheetViews>
    <sheetView topLeftCell="A18" workbookViewId="0">
      <selection activeCell="C53" sqref="C53"/>
    </sheetView>
  </sheetViews>
  <sheetFormatPr defaultColWidth="11.42578125" defaultRowHeight="15" x14ac:dyDescent="0.25"/>
  <sheetData>
    <row r="8" spans="3:5" x14ac:dyDescent="0.25">
      <c r="C8" t="s">
        <v>31</v>
      </c>
      <c r="D8" s="3">
        <v>1</v>
      </c>
      <c r="E8">
        <v>16.27</v>
      </c>
    </row>
    <row r="9" spans="3:5" x14ac:dyDescent="0.25">
      <c r="C9" t="s">
        <v>31</v>
      </c>
      <c r="D9" s="3">
        <v>5</v>
      </c>
      <c r="E9">
        <v>215.47</v>
      </c>
    </row>
    <row r="10" spans="3:5" x14ac:dyDescent="0.25">
      <c r="C10" t="s">
        <v>31</v>
      </c>
      <c r="D10" s="3">
        <v>10</v>
      </c>
      <c r="E10">
        <v>291.48</v>
      </c>
    </row>
    <row r="11" spans="3:5" x14ac:dyDescent="0.25">
      <c r="C11" t="s">
        <v>31</v>
      </c>
      <c r="D11" s="3">
        <v>15</v>
      </c>
      <c r="E11">
        <v>339.66</v>
      </c>
    </row>
    <row r="12" spans="3:5" x14ac:dyDescent="0.25">
      <c r="C12" t="s">
        <v>31</v>
      </c>
      <c r="D12" s="3">
        <v>20</v>
      </c>
      <c r="E12">
        <v>374.59</v>
      </c>
    </row>
    <row r="13" spans="3:5" x14ac:dyDescent="0.25">
      <c r="C13" t="s">
        <v>31</v>
      </c>
      <c r="D13" s="3">
        <v>25</v>
      </c>
      <c r="E13">
        <v>409.52</v>
      </c>
    </row>
    <row r="14" spans="3:5" x14ac:dyDescent="0.25">
      <c r="C14" t="s">
        <v>31</v>
      </c>
      <c r="D14" s="3">
        <v>40</v>
      </c>
      <c r="E14">
        <v>526.57000000000005</v>
      </c>
    </row>
    <row r="15" spans="3:5" x14ac:dyDescent="0.25">
      <c r="C15" t="s">
        <v>31</v>
      </c>
      <c r="D15" s="3">
        <v>50</v>
      </c>
      <c r="E15">
        <v>613.44000000000005</v>
      </c>
    </row>
    <row r="16" spans="3:5" x14ac:dyDescent="0.25">
      <c r="C16" t="s">
        <v>31</v>
      </c>
      <c r="D16" s="3">
        <v>60</v>
      </c>
      <c r="E16">
        <v>715.6</v>
      </c>
    </row>
    <row r="17" spans="3:5" x14ac:dyDescent="0.25">
      <c r="C17" t="s">
        <v>31</v>
      </c>
      <c r="D17" s="3">
        <v>70</v>
      </c>
      <c r="E17">
        <v>971.19</v>
      </c>
    </row>
    <row r="18" spans="3:5" x14ac:dyDescent="0.25">
      <c r="C18" t="s">
        <v>31</v>
      </c>
      <c r="D18" s="3">
        <v>80</v>
      </c>
      <c r="E18">
        <v>1117.31</v>
      </c>
    </row>
    <row r="19" spans="3:5" x14ac:dyDescent="0.25">
      <c r="C19" t="s">
        <v>31</v>
      </c>
      <c r="D19" s="3">
        <v>90</v>
      </c>
      <c r="E19">
        <v>1798.65</v>
      </c>
    </row>
    <row r="20" spans="3:5" x14ac:dyDescent="0.25">
      <c r="C20" t="s">
        <v>31</v>
      </c>
      <c r="D20" s="3">
        <v>99</v>
      </c>
      <c r="E20">
        <v>2411.87</v>
      </c>
    </row>
    <row r="21" spans="3:5" x14ac:dyDescent="0.25">
      <c r="C21" t="s">
        <v>32</v>
      </c>
      <c r="D21" s="3">
        <v>100</v>
      </c>
      <c r="E21">
        <v>2480</v>
      </c>
    </row>
    <row r="22" spans="3:5" x14ac:dyDescent="0.25">
      <c r="C22" t="s">
        <v>32</v>
      </c>
      <c r="D22">
        <f>E21</f>
        <v>2480</v>
      </c>
    </row>
    <row r="23" spans="3:5" x14ac:dyDescent="0.25">
      <c r="C23" t="s">
        <v>41</v>
      </c>
      <c r="D23">
        <f>E15</f>
        <v>613.44000000000005</v>
      </c>
    </row>
    <row r="24" spans="3:5" x14ac:dyDescent="0.25">
      <c r="C24" t="s">
        <v>37</v>
      </c>
      <c r="D24">
        <v>765.39</v>
      </c>
    </row>
    <row r="25" spans="3:5" x14ac:dyDescent="0.25">
      <c r="C25" t="s">
        <v>36</v>
      </c>
      <c r="D25">
        <v>1.58</v>
      </c>
    </row>
    <row r="26" spans="3:5" x14ac:dyDescent="0.25">
      <c r="C26" t="s">
        <v>38</v>
      </c>
      <c r="D26">
        <v>4.04</v>
      </c>
    </row>
    <row r="27" spans="3:5" x14ac:dyDescent="0.25">
      <c r="C27" t="s">
        <v>51</v>
      </c>
      <c r="D27">
        <f>E19</f>
        <v>1798.65</v>
      </c>
    </row>
    <row r="30" spans="3:5" x14ac:dyDescent="0.25">
      <c r="C30" t="s">
        <v>48</v>
      </c>
      <c r="D30" t="s">
        <v>46</v>
      </c>
      <c r="E30" t="s">
        <v>47</v>
      </c>
    </row>
    <row r="31" spans="3:5" x14ac:dyDescent="0.25">
      <c r="C31">
        <v>1</v>
      </c>
      <c r="D31">
        <f>(LN($D$22/C31)/LN($D$22/$D$23))^$D$26</f>
        <v>1049.9132013761891</v>
      </c>
      <c r="E31">
        <f>100/(1+D31)</f>
        <v>9.5155337157291645E-2</v>
      </c>
    </row>
    <row r="32" spans="3:5" x14ac:dyDescent="0.25">
      <c r="C32">
        <v>10</v>
      </c>
      <c r="D32">
        <f t="shared" ref="D32:D40" si="0">(LN($D$22/C32)/LN($D$22/$D$23))^$D$26</f>
        <v>256.35195903772455</v>
      </c>
      <c r="E32">
        <f>100/(1+D32)</f>
        <v>0.38857291148633244</v>
      </c>
    </row>
    <row r="33" spans="3:5" x14ac:dyDescent="0.25">
      <c r="C33">
        <v>100</v>
      </c>
      <c r="D33">
        <f t="shared" si="0"/>
        <v>28.855865603498597</v>
      </c>
      <c r="E33">
        <f t="shared" ref="E33:E40" si="1">100/(1+D33)</f>
        <v>3.34942558115889</v>
      </c>
    </row>
    <row r="34" spans="3:5" x14ac:dyDescent="0.25">
      <c r="C34">
        <v>200</v>
      </c>
      <c r="D34">
        <f t="shared" si="0"/>
        <v>10.803048493177542</v>
      </c>
      <c r="E34">
        <f t="shared" si="1"/>
        <v>8.4723874563255848</v>
      </c>
    </row>
    <row r="35" spans="3:5" x14ac:dyDescent="0.25">
      <c r="C35">
        <v>300</v>
      </c>
      <c r="D35">
        <f t="shared" si="0"/>
        <v>5.3143274811659955</v>
      </c>
      <c r="E35">
        <f t="shared" si="1"/>
        <v>15.836999315964228</v>
      </c>
    </row>
    <row r="36" spans="3:5" x14ac:dyDescent="0.25">
      <c r="C36">
        <v>500</v>
      </c>
      <c r="D36">
        <f t="shared" si="0"/>
        <v>1.7365139814585804</v>
      </c>
      <c r="E36">
        <f t="shared" si="1"/>
        <v>36.542842710673568</v>
      </c>
    </row>
    <row r="37" spans="3:5" x14ac:dyDescent="0.25">
      <c r="C37">
        <v>700</v>
      </c>
      <c r="D37">
        <f t="shared" si="0"/>
        <v>0.66964741408574113</v>
      </c>
      <c r="E37">
        <f t="shared" si="1"/>
        <v>59.892884663171593</v>
      </c>
    </row>
    <row r="38" spans="3:5" x14ac:dyDescent="0.25">
      <c r="C38">
        <v>900</v>
      </c>
      <c r="D38">
        <f t="shared" si="0"/>
        <v>0.27366975075609551</v>
      </c>
      <c r="E38">
        <f t="shared" si="1"/>
        <v>78.513288032974373</v>
      </c>
    </row>
    <row r="39" spans="3:5" x14ac:dyDescent="0.25">
      <c r="C39">
        <v>1500</v>
      </c>
      <c r="D39">
        <f t="shared" si="0"/>
        <v>1.6110415533394578E-2</v>
      </c>
      <c r="E39">
        <f t="shared" si="1"/>
        <v>98.414501486539962</v>
      </c>
    </row>
    <row r="40" spans="3:5" x14ac:dyDescent="0.25">
      <c r="C40">
        <v>1730</v>
      </c>
      <c r="D40">
        <f t="shared" si="0"/>
        <v>4.1843029789900479E-3</v>
      </c>
      <c r="E40">
        <f t="shared" si="1"/>
        <v>99.583313245728192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99FA-F796-4F8E-9F3B-02299AAE4743}">
  <dimension ref="A1:X30"/>
  <sheetViews>
    <sheetView topLeftCell="P12" zoomScale="85" zoomScaleNormal="85" workbookViewId="0">
      <selection activeCell="I17" sqref="I17"/>
    </sheetView>
  </sheetViews>
  <sheetFormatPr defaultColWidth="11.42578125" defaultRowHeight="15" x14ac:dyDescent="0.25"/>
  <cols>
    <col min="13" max="13" width="12.85546875" bestFit="1" customWidth="1"/>
    <col min="25" max="25" width="15.42578125" customWidth="1"/>
  </cols>
  <sheetData>
    <row r="1" spans="1:22" x14ac:dyDescent="0.25">
      <c r="A1" s="23" t="s">
        <v>80</v>
      </c>
      <c r="B1" s="23"/>
      <c r="C1" s="23"/>
      <c r="D1" s="23"/>
      <c r="E1" s="23"/>
      <c r="F1" s="23"/>
      <c r="G1" s="23"/>
      <c r="H1" s="23"/>
      <c r="I1" s="23"/>
      <c r="T1" t="s">
        <v>60</v>
      </c>
    </row>
    <row r="2" spans="1:22" x14ac:dyDescent="0.25">
      <c r="A2" t="s">
        <v>31</v>
      </c>
      <c r="B2" s="3">
        <v>1</v>
      </c>
      <c r="C2">
        <v>22.77</v>
      </c>
      <c r="M2" s="23" t="s">
        <v>49</v>
      </c>
      <c r="N2" s="23"/>
      <c r="O2" s="23"/>
      <c r="P2" s="23"/>
      <c r="T2" t="s">
        <v>31</v>
      </c>
      <c r="U2" s="3">
        <v>1</v>
      </c>
      <c r="V2">
        <v>18.850000000000001</v>
      </c>
    </row>
    <row r="3" spans="1:22" x14ac:dyDescent="0.25">
      <c r="A3" t="s">
        <v>31</v>
      </c>
      <c r="B3" s="3">
        <v>5</v>
      </c>
      <c r="C3">
        <v>260.68</v>
      </c>
      <c r="M3" t="s">
        <v>48</v>
      </c>
      <c r="N3" t="s">
        <v>34</v>
      </c>
      <c r="O3" t="s">
        <v>46</v>
      </c>
      <c r="P3" t="s">
        <v>47</v>
      </c>
      <c r="T3" t="s">
        <v>31</v>
      </c>
      <c r="U3" s="3">
        <v>5</v>
      </c>
      <c r="V3">
        <v>215.27</v>
      </c>
    </row>
    <row r="4" spans="1:22" x14ac:dyDescent="0.25">
      <c r="A4" t="s">
        <v>31</v>
      </c>
      <c r="B4" s="3">
        <v>10</v>
      </c>
      <c r="C4">
        <v>320.79000000000002</v>
      </c>
      <c r="D4">
        <f t="shared" ref="D4:D13" si="0">LN(1/(1-(B4/100)))</f>
        <v>0.10536051565782635</v>
      </c>
      <c r="E4">
        <f t="shared" ref="E4:E13" si="1">LN(C4/10)</f>
        <v>3.4682016104426294</v>
      </c>
      <c r="G4" t="s">
        <v>40</v>
      </c>
      <c r="M4">
        <v>1</v>
      </c>
      <c r="N4">
        <f t="shared" ref="N4:N13" si="2">(1-EXP(-M4/$H$7)^$H$6)*100</f>
        <v>8.3108619089145019E-2</v>
      </c>
      <c r="O4">
        <f t="shared" ref="O4:O14" si="3">(LN($H$11/M4)/LN($H$11/$H$9))^$H$12</f>
        <v>819.25809388814116</v>
      </c>
      <c r="P4">
        <f>100/(1+O4)</f>
        <v>0.12191284760871501</v>
      </c>
      <c r="T4" t="s">
        <v>31</v>
      </c>
      <c r="U4" s="3">
        <v>10</v>
      </c>
      <c r="V4">
        <v>276.19</v>
      </c>
    </row>
    <row r="5" spans="1:22" x14ac:dyDescent="0.25">
      <c r="A5" t="s">
        <v>31</v>
      </c>
      <c r="B5" s="3">
        <v>15</v>
      </c>
      <c r="C5">
        <v>355.77</v>
      </c>
      <c r="D5">
        <f t="shared" si="0"/>
        <v>0.16251892949777494</v>
      </c>
      <c r="E5">
        <f t="shared" si="1"/>
        <v>3.5716993616507677</v>
      </c>
      <c r="G5" t="s">
        <v>34</v>
      </c>
      <c r="M5">
        <v>10</v>
      </c>
      <c r="N5">
        <f t="shared" si="2"/>
        <v>0.82798490014505122</v>
      </c>
      <c r="O5">
        <f t="shared" si="3"/>
        <v>191.58254596586337</v>
      </c>
      <c r="P5">
        <f>100/(1+O5)</f>
        <v>0.51925785640888611</v>
      </c>
      <c r="T5" t="s">
        <v>31</v>
      </c>
      <c r="U5" s="3">
        <v>15</v>
      </c>
      <c r="V5">
        <v>319.38</v>
      </c>
    </row>
    <row r="6" spans="1:22" x14ac:dyDescent="0.25">
      <c r="A6" t="s">
        <v>31</v>
      </c>
      <c r="B6" s="3">
        <v>20</v>
      </c>
      <c r="C6">
        <v>390.75</v>
      </c>
      <c r="D6">
        <f t="shared" si="0"/>
        <v>0.22314355131420976</v>
      </c>
      <c r="E6">
        <f t="shared" si="1"/>
        <v>3.6654828763075402</v>
      </c>
      <c r="G6" t="s">
        <v>36</v>
      </c>
      <c r="H6">
        <v>1.84</v>
      </c>
      <c r="M6">
        <v>100</v>
      </c>
      <c r="N6">
        <f t="shared" si="2"/>
        <v>7.9780613194847856</v>
      </c>
      <c r="O6">
        <f t="shared" si="3"/>
        <v>21.050430163324911</v>
      </c>
      <c r="P6">
        <f t="shared" ref="P6:P14" si="4">100/(1+O6)</f>
        <v>4.5350589199082245</v>
      </c>
      <c r="T6" t="s">
        <v>31</v>
      </c>
      <c r="U6" s="3">
        <v>20</v>
      </c>
      <c r="V6">
        <v>351.19</v>
      </c>
    </row>
    <row r="7" spans="1:22" x14ac:dyDescent="0.25">
      <c r="A7" t="s">
        <v>31</v>
      </c>
      <c r="B7" s="3">
        <v>25</v>
      </c>
      <c r="C7">
        <v>422.31</v>
      </c>
      <c r="D7">
        <f t="shared" si="0"/>
        <v>0.28768207245178085</v>
      </c>
      <c r="E7">
        <f t="shared" si="1"/>
        <v>3.7431545485139379</v>
      </c>
      <c r="G7" t="s">
        <v>44</v>
      </c>
      <c r="H7">
        <f>C13</f>
        <v>2213.0500000000002</v>
      </c>
      <c r="M7">
        <v>200</v>
      </c>
      <c r="N7">
        <f t="shared" si="2"/>
        <v>15.319628014794951</v>
      </c>
      <c r="O7">
        <f t="shared" si="3"/>
        <v>7.982372997829791</v>
      </c>
      <c r="P7">
        <f t="shared" si="4"/>
        <v>11.13291554739051</v>
      </c>
      <c r="T7" t="s">
        <v>31</v>
      </c>
      <c r="U7" s="3">
        <v>25</v>
      </c>
      <c r="V7">
        <v>383</v>
      </c>
    </row>
    <row r="8" spans="1:22" x14ac:dyDescent="0.25">
      <c r="A8" t="s">
        <v>31</v>
      </c>
      <c r="B8" s="3">
        <v>40</v>
      </c>
      <c r="C8">
        <v>516.95000000000005</v>
      </c>
      <c r="D8">
        <f t="shared" si="0"/>
        <v>0.51082562376599072</v>
      </c>
      <c r="E8">
        <f t="shared" si="1"/>
        <v>3.9453610650386564</v>
      </c>
      <c r="G8" t="s">
        <v>45</v>
      </c>
      <c r="M8">
        <v>300</v>
      </c>
      <c r="N8">
        <f t="shared" si="2"/>
        <v>22.075480017342429</v>
      </c>
      <c r="O8">
        <f t="shared" si="3"/>
        <v>4.0107989191393525</v>
      </c>
      <c r="P8">
        <f t="shared" si="4"/>
        <v>19.956897415707086</v>
      </c>
      <c r="T8" t="s">
        <v>31</v>
      </c>
      <c r="U8" s="3">
        <v>40</v>
      </c>
      <c r="V8">
        <v>481.28</v>
      </c>
    </row>
    <row r="9" spans="1:22" x14ac:dyDescent="0.25">
      <c r="A9" t="s">
        <v>31</v>
      </c>
      <c r="B9" s="3">
        <v>50</v>
      </c>
      <c r="C9">
        <v>594.20000000000005</v>
      </c>
      <c r="D9">
        <f t="shared" si="0"/>
        <v>0.69314718055994529</v>
      </c>
      <c r="E9">
        <f t="shared" si="1"/>
        <v>4.084630870034462</v>
      </c>
      <c r="G9" t="s">
        <v>41</v>
      </c>
      <c r="H9">
        <v>571.89</v>
      </c>
      <c r="M9">
        <v>500</v>
      </c>
      <c r="N9">
        <f t="shared" si="2"/>
        <v>34.01322661100015</v>
      </c>
      <c r="O9">
        <f t="shared" si="3"/>
        <v>1.3887788940769858</v>
      </c>
      <c r="P9">
        <f t="shared" si="4"/>
        <v>41.86239264251352</v>
      </c>
      <c r="T9" t="s">
        <v>31</v>
      </c>
      <c r="U9" s="3">
        <v>50</v>
      </c>
      <c r="V9">
        <v>560.6</v>
      </c>
    </row>
    <row r="10" spans="1:22" x14ac:dyDescent="0.25">
      <c r="A10" t="s">
        <v>31</v>
      </c>
      <c r="B10" s="3">
        <v>60</v>
      </c>
      <c r="C10">
        <v>696.85</v>
      </c>
      <c r="D10">
        <f t="shared" si="0"/>
        <v>0.91629073187415511</v>
      </c>
      <c r="E10">
        <f t="shared" si="1"/>
        <v>4.243985086571473</v>
      </c>
      <c r="G10" t="s">
        <v>42</v>
      </c>
      <c r="H10">
        <v>736.38</v>
      </c>
      <c r="M10">
        <v>700</v>
      </c>
      <c r="N10">
        <f t="shared" si="2"/>
        <v>44.122154833160629</v>
      </c>
      <c r="O10">
        <f t="shared" si="3"/>
        <v>0.57883391248054361</v>
      </c>
      <c r="P10">
        <f t="shared" si="4"/>
        <v>63.337884504195642</v>
      </c>
      <c r="T10" t="s">
        <v>31</v>
      </c>
      <c r="U10" s="3">
        <v>60</v>
      </c>
      <c r="V10">
        <v>675.63</v>
      </c>
    </row>
    <row r="11" spans="1:22" x14ac:dyDescent="0.25">
      <c r="A11" t="s">
        <v>31</v>
      </c>
      <c r="B11" s="3">
        <v>70</v>
      </c>
      <c r="C11">
        <v>849.97</v>
      </c>
      <c r="D11">
        <f t="shared" si="0"/>
        <v>1.2039728043259359</v>
      </c>
      <c r="E11">
        <f t="shared" si="1"/>
        <v>4.4426159617498175</v>
      </c>
      <c r="G11" t="s">
        <v>43</v>
      </c>
      <c r="H11">
        <v>3120</v>
      </c>
      <c r="M11">
        <v>900</v>
      </c>
      <c r="N11">
        <f t="shared" si="2"/>
        <v>52.682432855403505</v>
      </c>
      <c r="O11">
        <f t="shared" si="3"/>
        <v>0.26177523558744475</v>
      </c>
      <c r="P11">
        <f t="shared" si="4"/>
        <v>79.253417866806515</v>
      </c>
      <c r="T11" t="s">
        <v>31</v>
      </c>
      <c r="U11" s="3">
        <v>70</v>
      </c>
      <c r="V11">
        <v>823.25</v>
      </c>
    </row>
    <row r="12" spans="1:22" x14ac:dyDescent="0.25">
      <c r="A12" t="s">
        <v>31</v>
      </c>
      <c r="B12" s="3">
        <v>80</v>
      </c>
      <c r="C12">
        <v>1256.1120000000001</v>
      </c>
      <c r="D12">
        <f t="shared" si="0"/>
        <v>1.6094379124341005</v>
      </c>
      <c r="E12">
        <f t="shared" si="1"/>
        <v>4.8331914220330363</v>
      </c>
      <c r="G12" t="s">
        <v>38</v>
      </c>
      <c r="H12">
        <v>4.3099999999999996</v>
      </c>
      <c r="M12">
        <v>1500</v>
      </c>
      <c r="N12">
        <f t="shared" si="2"/>
        <v>71.267681071610241</v>
      </c>
      <c r="O12">
        <f t="shared" si="3"/>
        <v>2.6757767344389671E-2</v>
      </c>
      <c r="P12">
        <f t="shared" si="4"/>
        <v>97.393955205851896</v>
      </c>
      <c r="T12" t="s">
        <v>31</v>
      </c>
      <c r="U12" s="3">
        <v>80</v>
      </c>
      <c r="V12">
        <v>1101.3</v>
      </c>
    </row>
    <row r="13" spans="1:22" x14ac:dyDescent="0.25">
      <c r="A13" t="s">
        <v>31</v>
      </c>
      <c r="B13" s="3">
        <v>90</v>
      </c>
      <c r="C13">
        <v>2213.0500000000002</v>
      </c>
      <c r="D13">
        <f t="shared" si="0"/>
        <v>2.3025850929940459</v>
      </c>
      <c r="E13">
        <f t="shared" si="1"/>
        <v>5.3995418405658899</v>
      </c>
      <c r="M13">
        <v>3000</v>
      </c>
      <c r="N13">
        <f t="shared" si="2"/>
        <v>91.744538489972953</v>
      </c>
      <c r="O13">
        <f t="shared" si="3"/>
        <v>8.8821550227995126E-8</v>
      </c>
      <c r="P13">
        <f t="shared" si="4"/>
        <v>99.999991117845752</v>
      </c>
      <c r="T13" t="s">
        <v>31</v>
      </c>
      <c r="U13" s="3">
        <v>90</v>
      </c>
      <c r="V13">
        <v>1552.43</v>
      </c>
    </row>
    <row r="14" spans="1:22" x14ac:dyDescent="0.25">
      <c r="A14" t="s">
        <v>31</v>
      </c>
      <c r="B14" s="3">
        <v>99</v>
      </c>
      <c r="C14">
        <v>3074.31</v>
      </c>
      <c r="M14">
        <v>3120</v>
      </c>
      <c r="N14">
        <f>(1-EXP(-M14/$H$7)^$H$6)*100</f>
        <v>92.52844476898521</v>
      </c>
      <c r="O14">
        <f t="shared" si="3"/>
        <v>0</v>
      </c>
      <c r="P14">
        <f t="shared" si="4"/>
        <v>100</v>
      </c>
      <c r="T14" t="s">
        <v>31</v>
      </c>
      <c r="U14" s="3">
        <v>99</v>
      </c>
      <c r="V14">
        <v>2925.92</v>
      </c>
    </row>
    <row r="15" spans="1:22" x14ac:dyDescent="0.25">
      <c r="A15" t="s">
        <v>32</v>
      </c>
      <c r="B15" s="3">
        <v>100</v>
      </c>
      <c r="C15">
        <v>3170</v>
      </c>
      <c r="T15" t="s">
        <v>32</v>
      </c>
      <c r="U15" s="3">
        <v>100</v>
      </c>
      <c r="V15">
        <v>3120</v>
      </c>
    </row>
    <row r="20" spans="9:24" ht="15.75" thickBot="1" x14ac:dyDescent="0.3">
      <c r="I20" s="2"/>
    </row>
    <row r="21" spans="9:24" ht="15.75" thickBot="1" x14ac:dyDescent="0.3">
      <c r="V21" s="32" t="s">
        <v>66</v>
      </c>
      <c r="W21" s="33"/>
      <c r="X21" s="34"/>
    </row>
    <row r="22" spans="9:24" ht="15.75" thickBot="1" x14ac:dyDescent="0.3">
      <c r="V22" s="8" t="s">
        <v>73</v>
      </c>
      <c r="W22" s="9">
        <v>76</v>
      </c>
      <c r="X22" s="10" t="s">
        <v>67</v>
      </c>
    </row>
    <row r="23" spans="9:24" ht="15.75" thickBot="1" x14ac:dyDescent="0.3">
      <c r="V23" s="8" t="s">
        <v>74</v>
      </c>
      <c r="W23" s="9">
        <v>115</v>
      </c>
      <c r="X23" s="10" t="s">
        <v>68</v>
      </c>
    </row>
    <row r="24" spans="9:24" ht="15.75" thickBot="1" x14ac:dyDescent="0.3">
      <c r="V24" s="8" t="s">
        <v>70</v>
      </c>
      <c r="W24" s="9">
        <v>11943</v>
      </c>
      <c r="X24" s="10" t="s">
        <v>71</v>
      </c>
    </row>
    <row r="25" spans="9:24" ht="15.75" thickBot="1" x14ac:dyDescent="0.3">
      <c r="V25" s="8" t="s">
        <v>69</v>
      </c>
      <c r="W25" s="11">
        <v>1166.45</v>
      </c>
      <c r="X25" s="10" t="s">
        <v>72</v>
      </c>
    </row>
    <row r="26" spans="9:24" ht="15.75" thickBot="1" x14ac:dyDescent="0.3">
      <c r="V26" s="8" t="s">
        <v>64</v>
      </c>
      <c r="W26" s="11">
        <v>13</v>
      </c>
      <c r="X26" s="10" t="s">
        <v>75</v>
      </c>
    </row>
    <row r="27" spans="9:24" ht="15.75" thickBot="1" x14ac:dyDescent="0.3">
      <c r="V27" s="8" t="s">
        <v>76</v>
      </c>
      <c r="W27" s="11">
        <f>W25*W26</f>
        <v>15163.85</v>
      </c>
      <c r="X27" s="10" t="s">
        <v>77</v>
      </c>
    </row>
    <row r="28" spans="9:24" ht="15.75" thickBot="1" x14ac:dyDescent="0.3">
      <c r="V28" s="8" t="s">
        <v>65</v>
      </c>
      <c r="W28" s="12">
        <f>W24/W27</f>
        <v>0.78759681743092946</v>
      </c>
      <c r="X28" s="10" t="s">
        <v>78</v>
      </c>
    </row>
    <row r="29" spans="9:24" ht="15.75" thickBot="1" x14ac:dyDescent="0.3">
      <c r="V29" s="8" t="s">
        <v>25</v>
      </c>
      <c r="W29" s="9">
        <v>82</v>
      </c>
      <c r="X29" s="10" t="s">
        <v>79</v>
      </c>
    </row>
    <row r="30" spans="9:24" ht="15.75" thickBot="1" x14ac:dyDescent="0.3">
      <c r="V30" s="8" t="s">
        <v>62</v>
      </c>
      <c r="W30" s="9">
        <v>54</v>
      </c>
      <c r="X30" s="10" t="s">
        <v>79</v>
      </c>
    </row>
  </sheetData>
  <mergeCells count="3">
    <mergeCell ref="M2:P2"/>
    <mergeCell ref="V21:X21"/>
    <mergeCell ref="A1:I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A50F-EFC9-464E-BA57-B9D8F146A02A}">
  <dimension ref="B1:X48"/>
  <sheetViews>
    <sheetView topLeftCell="D4" zoomScale="85" zoomScaleNormal="85" workbookViewId="0">
      <selection activeCell="C9" sqref="C9:E23"/>
    </sheetView>
  </sheetViews>
  <sheetFormatPr defaultColWidth="11.42578125" defaultRowHeight="15" x14ac:dyDescent="0.25"/>
  <cols>
    <col min="20" max="20" width="14.28515625" bestFit="1" customWidth="1"/>
  </cols>
  <sheetData>
    <row r="1" spans="2:24" x14ac:dyDescent="0.25">
      <c r="E1" t="s">
        <v>124</v>
      </c>
      <c r="T1" s="23"/>
      <c r="U1" s="23"/>
      <c r="V1" s="23"/>
      <c r="W1" s="23"/>
      <c r="X1" s="23"/>
    </row>
    <row r="2" spans="2:24" x14ac:dyDescent="0.25">
      <c r="J2" s="21"/>
    </row>
    <row r="7" spans="2:24" x14ac:dyDescent="0.25">
      <c r="B7" s="23"/>
      <c r="C7" s="23"/>
      <c r="D7" s="23"/>
      <c r="E7" s="23"/>
      <c r="F7" s="23"/>
    </row>
    <row r="9" spans="2:24" x14ac:dyDescent="0.25">
      <c r="C9" t="s">
        <v>60</v>
      </c>
    </row>
    <row r="10" spans="2:24" x14ac:dyDescent="0.25">
      <c r="C10" t="s">
        <v>31</v>
      </c>
      <c r="D10" s="3">
        <v>1</v>
      </c>
      <c r="E10">
        <v>147.61000000000001</v>
      </c>
    </row>
    <row r="11" spans="2:24" x14ac:dyDescent="0.25">
      <c r="C11" t="s">
        <v>31</v>
      </c>
      <c r="D11" s="3">
        <v>5</v>
      </c>
      <c r="E11">
        <v>251.73</v>
      </c>
    </row>
    <row r="12" spans="2:24" x14ac:dyDescent="0.25">
      <c r="C12" t="s">
        <v>31</v>
      </c>
      <c r="D12" s="3">
        <v>10</v>
      </c>
      <c r="E12">
        <v>311.8</v>
      </c>
    </row>
    <row r="13" spans="2:24" x14ac:dyDescent="0.25">
      <c r="C13" t="s">
        <v>31</v>
      </c>
      <c r="D13" s="3">
        <v>15</v>
      </c>
      <c r="E13">
        <v>345.41</v>
      </c>
    </row>
    <row r="14" spans="2:24" x14ac:dyDescent="0.25">
      <c r="C14" t="s">
        <v>31</v>
      </c>
      <c r="D14" s="3">
        <v>20</v>
      </c>
      <c r="E14">
        <v>377.03</v>
      </c>
    </row>
    <row r="15" spans="2:24" x14ac:dyDescent="0.25">
      <c r="C15" t="s">
        <v>31</v>
      </c>
      <c r="D15" s="3">
        <v>25</v>
      </c>
      <c r="E15">
        <v>408.65</v>
      </c>
    </row>
    <row r="16" spans="2:24" x14ac:dyDescent="0.25">
      <c r="C16" t="s">
        <v>31</v>
      </c>
      <c r="D16" s="3">
        <v>40</v>
      </c>
      <c r="E16">
        <v>520.72</v>
      </c>
    </row>
    <row r="17" spans="3:5" x14ac:dyDescent="0.25">
      <c r="C17" t="s">
        <v>31</v>
      </c>
      <c r="D17" s="3">
        <v>50</v>
      </c>
      <c r="E17">
        <v>611.48</v>
      </c>
    </row>
    <row r="18" spans="3:5" x14ac:dyDescent="0.25">
      <c r="C18" t="s">
        <v>31</v>
      </c>
      <c r="D18" s="3">
        <v>60</v>
      </c>
      <c r="E18">
        <v>715.86</v>
      </c>
    </row>
    <row r="19" spans="3:5" x14ac:dyDescent="0.25">
      <c r="C19" t="s">
        <v>31</v>
      </c>
      <c r="D19" s="3">
        <v>70</v>
      </c>
      <c r="E19">
        <v>864.83</v>
      </c>
    </row>
    <row r="20" spans="3:5" x14ac:dyDescent="0.25">
      <c r="C20" t="s">
        <v>31</v>
      </c>
      <c r="D20" s="3">
        <v>80</v>
      </c>
      <c r="E20">
        <v>1095.21</v>
      </c>
    </row>
    <row r="21" spans="3:5" x14ac:dyDescent="0.25">
      <c r="C21" t="s">
        <v>31</v>
      </c>
      <c r="D21" s="3">
        <v>90</v>
      </c>
      <c r="E21">
        <v>2122.6</v>
      </c>
    </row>
    <row r="22" spans="3:5" x14ac:dyDescent="0.25">
      <c r="C22" t="s">
        <v>31</v>
      </c>
      <c r="D22" s="3">
        <v>99</v>
      </c>
      <c r="E22">
        <v>3047.26</v>
      </c>
    </row>
    <row r="23" spans="3:5" x14ac:dyDescent="0.25">
      <c r="C23" t="s">
        <v>32</v>
      </c>
      <c r="D23" s="3">
        <v>100</v>
      </c>
      <c r="E23">
        <v>3150</v>
      </c>
    </row>
    <row r="24" spans="3:5" x14ac:dyDescent="0.25">
      <c r="D24" s="3"/>
    </row>
    <row r="26" spans="3:5" x14ac:dyDescent="0.25">
      <c r="C26" t="s">
        <v>40</v>
      </c>
    </row>
    <row r="27" spans="3:5" x14ac:dyDescent="0.25">
      <c r="C27" s="23" t="s">
        <v>34</v>
      </c>
      <c r="D27" s="23"/>
    </row>
    <row r="28" spans="3:5" x14ac:dyDescent="0.25">
      <c r="C28" t="s">
        <v>36</v>
      </c>
      <c r="D28">
        <v>2.12</v>
      </c>
    </row>
    <row r="29" spans="3:5" x14ac:dyDescent="0.25">
      <c r="C29" t="s">
        <v>44</v>
      </c>
      <c r="D29">
        <f>E21</f>
        <v>2122.6</v>
      </c>
    </row>
    <row r="30" spans="3:5" x14ac:dyDescent="0.25">
      <c r="C30" s="23" t="s">
        <v>45</v>
      </c>
      <c r="D30" s="23"/>
    </row>
    <row r="31" spans="3:5" x14ac:dyDescent="0.25">
      <c r="C31" t="s">
        <v>41</v>
      </c>
      <c r="D31">
        <v>611.48</v>
      </c>
    </row>
    <row r="32" spans="3:5" x14ac:dyDescent="0.25">
      <c r="C32" t="s">
        <v>42</v>
      </c>
      <c r="D32">
        <v>763.53</v>
      </c>
    </row>
    <row r="33" spans="3:6" x14ac:dyDescent="0.25">
      <c r="C33" t="s">
        <v>43</v>
      </c>
      <c r="D33">
        <f>E23</f>
        <v>3150</v>
      </c>
    </row>
    <row r="34" spans="3:6" x14ac:dyDescent="0.25">
      <c r="C34" t="s">
        <v>38</v>
      </c>
      <c r="D34">
        <v>5.21</v>
      </c>
    </row>
    <row r="36" spans="3:6" x14ac:dyDescent="0.25">
      <c r="C36" s="5" t="s">
        <v>49</v>
      </c>
      <c r="D36" s="5"/>
      <c r="E36" s="5"/>
      <c r="F36" s="5"/>
    </row>
    <row r="37" spans="3:6" x14ac:dyDescent="0.25">
      <c r="C37" t="s">
        <v>48</v>
      </c>
      <c r="D37" t="s">
        <v>34</v>
      </c>
      <c r="E37" t="s">
        <v>46</v>
      </c>
      <c r="F37" t="s">
        <v>47</v>
      </c>
    </row>
    <row r="38" spans="3:6" x14ac:dyDescent="0.25">
      <c r="C38">
        <v>1</v>
      </c>
      <c r="D38">
        <f>(1-EXP(-C38/$D$29)^$D$28)*100</f>
        <v>9.9827647733341518E-2</v>
      </c>
      <c r="E38">
        <f>(LN($D$33/C38)/LN($D$33/$D$31))^$D$34</f>
        <v>4002.2956593497015</v>
      </c>
      <c r="F38">
        <f>100/(1+E38)</f>
        <v>2.4979419085984791E-2</v>
      </c>
    </row>
    <row r="39" spans="3:6" x14ac:dyDescent="0.25">
      <c r="C39">
        <v>10</v>
      </c>
      <c r="D39">
        <f t="shared" ref="D39:D48" si="0">(1-EXP(-C39/$D$29)^$D$28)*100</f>
        <v>0.99380389289943638</v>
      </c>
      <c r="E39">
        <f t="shared" ref="E39:E48" si="1">(LN($D$33/C39)/LN($D$33/$D$31))^$D$34</f>
        <v>692.69965705943525</v>
      </c>
      <c r="F39">
        <f>100/(1+E39)</f>
        <v>0.14415460492498433</v>
      </c>
    </row>
    <row r="40" spans="3:6" x14ac:dyDescent="0.25">
      <c r="C40">
        <v>100</v>
      </c>
      <c r="D40">
        <f t="shared" si="0"/>
        <v>9.505174047822651</v>
      </c>
      <c r="E40">
        <f t="shared" si="1"/>
        <v>48.271710702467409</v>
      </c>
      <c r="F40">
        <f t="shared" ref="F40:F48" si="2">100/(1+E40)</f>
        <v>2.0295621681142935</v>
      </c>
    </row>
    <row r="41" spans="3:6" x14ac:dyDescent="0.25">
      <c r="C41">
        <v>200</v>
      </c>
      <c r="D41">
        <f t="shared" si="0"/>
        <v>18.106864758851305</v>
      </c>
      <c r="E41">
        <f t="shared" si="1"/>
        <v>15.004029450487181</v>
      </c>
      <c r="F41">
        <f t="shared" si="2"/>
        <v>6.2484263922018641</v>
      </c>
    </row>
    <row r="42" spans="3:6" x14ac:dyDescent="0.25">
      <c r="C42">
        <v>300</v>
      </c>
      <c r="D42">
        <f t="shared" si="0"/>
        <v>25.890949796741303</v>
      </c>
      <c r="E42">
        <f t="shared" si="1"/>
        <v>6.5501417819004661</v>
      </c>
      <c r="F42">
        <f t="shared" si="2"/>
        <v>13.244784387986517</v>
      </c>
    </row>
    <row r="43" spans="3:6" x14ac:dyDescent="0.25">
      <c r="C43">
        <v>500</v>
      </c>
      <c r="D43">
        <f t="shared" si="0"/>
        <v>39.309775291114569</v>
      </c>
      <c r="E43">
        <f t="shared" si="1"/>
        <v>1.8282686897780605</v>
      </c>
      <c r="F43">
        <f t="shared" si="2"/>
        <v>35.357319607369831</v>
      </c>
    </row>
    <row r="44" spans="3:6" x14ac:dyDescent="0.25">
      <c r="C44">
        <v>700</v>
      </c>
      <c r="D44">
        <f t="shared" si="0"/>
        <v>50.298872200995426</v>
      </c>
      <c r="E44">
        <f t="shared" si="1"/>
        <v>0.63861782349225604</v>
      </c>
      <c r="F44">
        <f t="shared" si="2"/>
        <v>61.027042771253356</v>
      </c>
    </row>
    <row r="45" spans="3:6" x14ac:dyDescent="0.25">
      <c r="C45">
        <v>900</v>
      </c>
      <c r="D45">
        <f t="shared" si="0"/>
        <v>59.298188195185041</v>
      </c>
      <c r="E45">
        <f t="shared" si="1"/>
        <v>0.24635443177308133</v>
      </c>
      <c r="F45">
        <f t="shared" si="2"/>
        <v>80.233998813434312</v>
      </c>
    </row>
    <row r="46" spans="3:6" x14ac:dyDescent="0.25">
      <c r="C46">
        <v>1500</v>
      </c>
      <c r="D46">
        <f t="shared" si="0"/>
        <v>77.64594904872051</v>
      </c>
      <c r="E46">
        <f t="shared" si="1"/>
        <v>1.6079652118348296E-2</v>
      </c>
      <c r="F46">
        <f t="shared" si="2"/>
        <v>98.417481140890374</v>
      </c>
    </row>
    <row r="47" spans="3:6" x14ac:dyDescent="0.25">
      <c r="C47">
        <v>3000</v>
      </c>
      <c r="D47">
        <f t="shared" si="0"/>
        <v>95.002964060676007</v>
      </c>
      <c r="E47">
        <f t="shared" si="1"/>
        <v>1.1165406744936115E-8</v>
      </c>
      <c r="F47">
        <f t="shared" si="2"/>
        <v>99.999998883459327</v>
      </c>
    </row>
    <row r="48" spans="3:6" x14ac:dyDescent="0.25">
      <c r="C48">
        <v>3150</v>
      </c>
      <c r="D48">
        <f t="shared" si="0"/>
        <v>95.698220985494913</v>
      </c>
      <c r="E48">
        <f t="shared" si="1"/>
        <v>0</v>
      </c>
      <c r="F48">
        <f t="shared" si="2"/>
        <v>100</v>
      </c>
    </row>
  </sheetData>
  <mergeCells count="5">
    <mergeCell ref="B7:F7"/>
    <mergeCell ref="T1:V1"/>
    <mergeCell ref="W1:X1"/>
    <mergeCell ref="C27:D27"/>
    <mergeCell ref="C30:D3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3268E-361F-4518-B0BD-B9008412C323}">
  <dimension ref="A1:E46"/>
  <sheetViews>
    <sheetView zoomScale="85" zoomScaleNormal="85" workbookViewId="0">
      <selection activeCell="B7" sqref="B7:D21"/>
    </sheetView>
  </sheetViews>
  <sheetFormatPr defaultColWidth="11.42578125" defaultRowHeight="15" x14ac:dyDescent="0.25"/>
  <sheetData>
    <row r="1" spans="1:5" x14ac:dyDescent="0.25">
      <c r="A1" s="23" t="s">
        <v>123</v>
      </c>
      <c r="B1" s="23"/>
      <c r="C1" s="23"/>
      <c r="D1" s="23"/>
      <c r="E1" s="23"/>
    </row>
    <row r="2" spans="1:5" x14ac:dyDescent="0.25">
      <c r="A2" s="23"/>
      <c r="B2" s="23"/>
      <c r="C2" s="23"/>
      <c r="D2" s="23"/>
      <c r="E2" s="23"/>
    </row>
    <row r="3" spans="1:5" x14ac:dyDescent="0.25">
      <c r="A3" s="23"/>
      <c r="B3" s="23"/>
      <c r="C3" s="23"/>
      <c r="D3" s="23"/>
      <c r="E3" s="23"/>
    </row>
    <row r="4" spans="1:5" x14ac:dyDescent="0.25">
      <c r="A4" s="23"/>
      <c r="B4" s="23"/>
      <c r="C4" s="23"/>
      <c r="D4" s="23"/>
      <c r="E4" s="23"/>
    </row>
    <row r="7" spans="1:5" x14ac:dyDescent="0.25">
      <c r="B7" t="s">
        <v>60</v>
      </c>
    </row>
    <row r="8" spans="1:5" x14ac:dyDescent="0.25">
      <c r="B8" t="s">
        <v>31</v>
      </c>
      <c r="C8" s="3">
        <v>1</v>
      </c>
      <c r="D8">
        <v>18.37</v>
      </c>
    </row>
    <row r="9" spans="1:5" x14ac:dyDescent="0.25">
      <c r="B9" t="s">
        <v>31</v>
      </c>
      <c r="C9" s="3">
        <v>5</v>
      </c>
      <c r="D9">
        <v>235.72</v>
      </c>
    </row>
    <row r="10" spans="1:5" x14ac:dyDescent="0.25">
      <c r="B10" t="s">
        <v>31</v>
      </c>
      <c r="C10" s="3">
        <v>10</v>
      </c>
      <c r="D10">
        <v>297.45999999999998</v>
      </c>
    </row>
    <row r="11" spans="1:5" x14ac:dyDescent="0.25">
      <c r="B11" t="s">
        <v>31</v>
      </c>
      <c r="C11" s="3">
        <v>15</v>
      </c>
      <c r="D11">
        <v>342.89</v>
      </c>
    </row>
    <row r="12" spans="1:5" x14ac:dyDescent="0.25">
      <c r="B12" t="s">
        <v>31</v>
      </c>
      <c r="C12" s="3">
        <v>20</v>
      </c>
      <c r="D12">
        <v>381.32</v>
      </c>
    </row>
    <row r="13" spans="1:5" x14ac:dyDescent="0.25">
      <c r="B13" t="s">
        <v>31</v>
      </c>
      <c r="C13" s="3">
        <v>25</v>
      </c>
      <c r="D13">
        <v>419.75</v>
      </c>
    </row>
    <row r="14" spans="1:5" x14ac:dyDescent="0.25">
      <c r="B14" t="s">
        <v>31</v>
      </c>
      <c r="C14" s="3">
        <v>40</v>
      </c>
      <c r="D14">
        <v>555.9</v>
      </c>
    </row>
    <row r="15" spans="1:5" x14ac:dyDescent="0.25">
      <c r="B15" t="s">
        <v>31</v>
      </c>
      <c r="C15" s="3">
        <v>50</v>
      </c>
      <c r="D15">
        <v>655.34</v>
      </c>
    </row>
    <row r="16" spans="1:5" x14ac:dyDescent="0.25">
      <c r="B16" t="s">
        <v>31</v>
      </c>
      <c r="C16" s="3">
        <v>60</v>
      </c>
      <c r="D16">
        <v>799.15</v>
      </c>
    </row>
    <row r="17" spans="2:4" x14ac:dyDescent="0.25">
      <c r="B17" t="s">
        <v>31</v>
      </c>
      <c r="C17" s="3">
        <v>70</v>
      </c>
      <c r="D17">
        <v>958.39</v>
      </c>
    </row>
    <row r="18" spans="2:4" x14ac:dyDescent="0.25">
      <c r="B18" t="s">
        <v>31</v>
      </c>
      <c r="C18" s="3">
        <v>80</v>
      </c>
      <c r="D18">
        <v>1658.13</v>
      </c>
    </row>
    <row r="19" spans="2:4" x14ac:dyDescent="0.25">
      <c r="B19" t="s">
        <v>31</v>
      </c>
      <c r="C19" s="3">
        <v>90</v>
      </c>
      <c r="D19">
        <v>2549.0700000000002</v>
      </c>
    </row>
    <row r="20" spans="2:4" x14ac:dyDescent="0.25">
      <c r="B20" t="s">
        <v>31</v>
      </c>
      <c r="C20" s="3">
        <v>99</v>
      </c>
      <c r="D20">
        <v>3350.91</v>
      </c>
    </row>
    <row r="21" spans="2:4" x14ac:dyDescent="0.25">
      <c r="B21" t="s">
        <v>32</v>
      </c>
      <c r="C21" s="3">
        <v>100</v>
      </c>
      <c r="D21">
        <v>3440</v>
      </c>
    </row>
    <row r="22" spans="2:4" x14ac:dyDescent="0.25">
      <c r="C22" s="3"/>
    </row>
    <row r="24" spans="2:4" x14ac:dyDescent="0.25">
      <c r="B24" t="s">
        <v>40</v>
      </c>
    </row>
    <row r="25" spans="2:4" x14ac:dyDescent="0.25">
      <c r="B25" s="23" t="s">
        <v>34</v>
      </c>
      <c r="C25" s="23"/>
    </row>
    <row r="26" spans="2:4" x14ac:dyDescent="0.25">
      <c r="B26" t="s">
        <v>36</v>
      </c>
      <c r="C26">
        <v>1.72</v>
      </c>
    </row>
    <row r="27" spans="2:4" x14ac:dyDescent="0.25">
      <c r="B27" t="s">
        <v>44</v>
      </c>
      <c r="C27">
        <f>D19</f>
        <v>2549.0700000000002</v>
      </c>
    </row>
    <row r="28" spans="2:4" x14ac:dyDescent="0.25">
      <c r="B28" s="23" t="s">
        <v>45</v>
      </c>
      <c r="C28" s="23"/>
    </row>
    <row r="29" spans="2:4" x14ac:dyDescent="0.25">
      <c r="B29" t="s">
        <v>41</v>
      </c>
      <c r="C29">
        <v>655.34</v>
      </c>
    </row>
    <row r="30" spans="2:4" x14ac:dyDescent="0.25">
      <c r="B30" t="s">
        <v>42</v>
      </c>
      <c r="C30">
        <v>850.11</v>
      </c>
    </row>
    <row r="31" spans="2:4" x14ac:dyDescent="0.25">
      <c r="B31" t="s">
        <v>43</v>
      </c>
      <c r="C31">
        <v>3440</v>
      </c>
    </row>
    <row r="32" spans="2:4" x14ac:dyDescent="0.25">
      <c r="B32" t="s">
        <v>38</v>
      </c>
      <c r="C32">
        <v>4.72</v>
      </c>
    </row>
    <row r="34" spans="2:5" x14ac:dyDescent="0.25">
      <c r="B34" s="5" t="s">
        <v>49</v>
      </c>
      <c r="C34" s="5"/>
      <c r="D34" s="5"/>
      <c r="E34" s="5"/>
    </row>
    <row r="35" spans="2:5" x14ac:dyDescent="0.25">
      <c r="B35" t="s">
        <v>48</v>
      </c>
      <c r="C35" t="s">
        <v>34</v>
      </c>
      <c r="D35" t="s">
        <v>46</v>
      </c>
      <c r="E35" t="s">
        <v>47</v>
      </c>
    </row>
    <row r="36" spans="2:5" x14ac:dyDescent="0.25">
      <c r="B36">
        <v>1</v>
      </c>
      <c r="C36">
        <f>(1-EXP(-B36/$C$27)^$C$26)*100</f>
        <v>6.7452829480141308E-2</v>
      </c>
      <c r="D36">
        <f>(LN($C$31/B36)/LN($C$31/$C$29))^$C$32</f>
        <v>1829.9150714950024</v>
      </c>
      <c r="E36">
        <f>100/(1+D36)</f>
        <v>5.4617497860425995E-2</v>
      </c>
    </row>
    <row r="37" spans="2:5" x14ac:dyDescent="0.25">
      <c r="B37">
        <v>10</v>
      </c>
      <c r="C37">
        <f t="shared" ref="C37:C46" si="0">(1-EXP(-B37/$C$27)^$C$26)*100</f>
        <v>0.67248452539618864</v>
      </c>
      <c r="D37">
        <f t="shared" ref="D37:D46" si="1">(LN($C$31/B37)/LN($C$31/$C$29))^$C$32</f>
        <v>381.21077969049168</v>
      </c>
      <c r="E37">
        <f>100/(1+D37)</f>
        <v>0.26163573952827401</v>
      </c>
    </row>
    <row r="38" spans="2:5" x14ac:dyDescent="0.25">
      <c r="B38">
        <v>100</v>
      </c>
      <c r="C38">
        <f t="shared" si="0"/>
        <v>6.5249461594609652</v>
      </c>
      <c r="D38">
        <f t="shared" si="1"/>
        <v>35.780058403681551</v>
      </c>
      <c r="E38">
        <f t="shared" ref="E38:E46" si="2">100/(1+D38)</f>
        <v>2.7188646331782431</v>
      </c>
    </row>
    <row r="39" spans="2:5" x14ac:dyDescent="0.25">
      <c r="B39">
        <v>200</v>
      </c>
      <c r="C39">
        <f t="shared" si="0"/>
        <v>12.624143095083296</v>
      </c>
      <c r="D39">
        <f t="shared" si="1"/>
        <v>12.784223312655303</v>
      </c>
      <c r="E39">
        <f t="shared" si="2"/>
        <v>7.2546706282819677</v>
      </c>
    </row>
    <row r="40" spans="2:5" x14ac:dyDescent="0.25">
      <c r="B40">
        <v>300</v>
      </c>
      <c r="C40">
        <f t="shared" si="0"/>
        <v>18.325370714496781</v>
      </c>
      <c r="D40">
        <f t="shared" si="1"/>
        <v>6.1870607330464669</v>
      </c>
      <c r="E40">
        <f t="shared" si="2"/>
        <v>13.913893831478976</v>
      </c>
    </row>
    <row r="41" spans="2:5" x14ac:dyDescent="0.25">
      <c r="B41">
        <v>500</v>
      </c>
      <c r="C41">
        <f t="shared" si="0"/>
        <v>28.636092787877498</v>
      </c>
      <c r="D41">
        <f t="shared" si="1"/>
        <v>2.0409584020743741</v>
      </c>
      <c r="E41">
        <f t="shared" si="2"/>
        <v>32.884369589464136</v>
      </c>
    </row>
    <row r="42" spans="2:5" x14ac:dyDescent="0.25">
      <c r="B42">
        <v>700</v>
      </c>
      <c r="C42">
        <f t="shared" si="0"/>
        <v>37.645174552578311</v>
      </c>
      <c r="D42">
        <f t="shared" si="1"/>
        <v>0.82571675627327568</v>
      </c>
      <c r="E42">
        <f t="shared" si="2"/>
        <v>54.773008823188931</v>
      </c>
    </row>
    <row r="43" spans="2:5" x14ac:dyDescent="0.25">
      <c r="B43">
        <v>900</v>
      </c>
      <c r="C43">
        <f t="shared" si="0"/>
        <v>45.516936943750238</v>
      </c>
      <c r="D43">
        <f t="shared" si="1"/>
        <v>0.3670103487940129</v>
      </c>
      <c r="E43">
        <f t="shared" si="2"/>
        <v>73.152335743632648</v>
      </c>
    </row>
    <row r="44" spans="2:5" x14ac:dyDescent="0.25">
      <c r="B44">
        <v>1500</v>
      </c>
      <c r="C44">
        <f t="shared" si="0"/>
        <v>63.655737577762572</v>
      </c>
      <c r="D44">
        <f t="shared" si="1"/>
        <v>3.8153609759365513E-2</v>
      </c>
      <c r="E44">
        <f t="shared" si="2"/>
        <v>96.324858922543342</v>
      </c>
    </row>
    <row r="45" spans="2:5" x14ac:dyDescent="0.25">
      <c r="B45">
        <v>3000</v>
      </c>
      <c r="C45">
        <f t="shared" si="0"/>
        <v>86.790945889835399</v>
      </c>
      <c r="D45">
        <f t="shared" si="1"/>
        <v>7.7034333429050257E-6</v>
      </c>
      <c r="E45">
        <f t="shared" si="2"/>
        <v>99.999229662599944</v>
      </c>
    </row>
    <row r="46" spans="2:5" x14ac:dyDescent="0.25">
      <c r="B46">
        <v>3440</v>
      </c>
      <c r="C46">
        <f t="shared" si="0"/>
        <v>90.184037180127419</v>
      </c>
      <c r="D46">
        <f t="shared" si="1"/>
        <v>0</v>
      </c>
      <c r="E46">
        <f t="shared" si="2"/>
        <v>100</v>
      </c>
    </row>
  </sheetData>
  <mergeCells count="3">
    <mergeCell ref="A1:E4"/>
    <mergeCell ref="B28:C28"/>
    <mergeCell ref="B25:C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0D894-7917-484C-A3F4-28FF9DE7EE6D}">
  <dimension ref="C2:M18"/>
  <sheetViews>
    <sheetView topLeftCell="A7" workbookViewId="0">
      <selection activeCell="E18" sqref="E18"/>
    </sheetView>
  </sheetViews>
  <sheetFormatPr defaultColWidth="11.42578125" defaultRowHeight="15" x14ac:dyDescent="0.25"/>
  <sheetData>
    <row r="2" spans="3:13" x14ac:dyDescent="0.25">
      <c r="C2" s="36">
        <v>46153</v>
      </c>
      <c r="D2" s="23"/>
      <c r="E2" s="23"/>
      <c r="G2" s="36">
        <v>46099</v>
      </c>
      <c r="H2" s="23"/>
      <c r="I2" s="23"/>
      <c r="K2" s="36">
        <v>46227</v>
      </c>
      <c r="L2" s="23"/>
      <c r="M2" s="23"/>
    </row>
    <row r="3" spans="3:13" x14ac:dyDescent="0.25">
      <c r="C3" s="23">
        <v>220</v>
      </c>
      <c r="D3" s="23"/>
      <c r="E3" s="23"/>
      <c r="G3" s="23">
        <v>124</v>
      </c>
      <c r="H3" s="23"/>
      <c r="I3" s="23"/>
      <c r="K3" s="23">
        <v>220</v>
      </c>
      <c r="L3" s="23"/>
      <c r="M3" s="23"/>
    </row>
    <row r="4" spans="3:13" x14ac:dyDescent="0.25">
      <c r="C4" t="s">
        <v>60</v>
      </c>
      <c r="G4" t="s">
        <v>60</v>
      </c>
      <c r="K4" t="s">
        <v>125</v>
      </c>
    </row>
    <row r="5" spans="3:13" x14ac:dyDescent="0.25">
      <c r="C5" t="s">
        <v>31</v>
      </c>
      <c r="D5" s="3">
        <v>1</v>
      </c>
      <c r="E5">
        <v>18.170000000000002</v>
      </c>
      <c r="G5" t="s">
        <v>31</v>
      </c>
      <c r="H5" s="3">
        <v>1</v>
      </c>
      <c r="I5">
        <v>147.61000000000001</v>
      </c>
      <c r="K5" t="s">
        <v>31</v>
      </c>
      <c r="L5" s="3">
        <v>1</v>
      </c>
      <c r="M5" s="3">
        <f>'2026-07-23'!F6</f>
        <v>20.49</v>
      </c>
    </row>
    <row r="6" spans="3:13" x14ac:dyDescent="0.25">
      <c r="C6" t="s">
        <v>31</v>
      </c>
      <c r="D6" s="3">
        <v>5</v>
      </c>
      <c r="E6">
        <v>231.34</v>
      </c>
      <c r="G6" t="s">
        <v>31</v>
      </c>
      <c r="H6" s="3">
        <v>5</v>
      </c>
      <c r="I6">
        <v>251.73</v>
      </c>
      <c r="L6" s="3">
        <v>5</v>
      </c>
      <c r="M6" s="3">
        <f>'2026-07-23'!F7</f>
        <v>219.93</v>
      </c>
    </row>
    <row r="7" spans="3:13" x14ac:dyDescent="0.25">
      <c r="C7" t="s">
        <v>31</v>
      </c>
      <c r="D7" s="3">
        <v>10</v>
      </c>
      <c r="E7">
        <v>292.08999999999997</v>
      </c>
      <c r="G7" t="s">
        <v>31</v>
      </c>
      <c r="H7" s="3">
        <v>10</v>
      </c>
      <c r="I7">
        <v>311.8</v>
      </c>
      <c r="L7" s="3">
        <v>10</v>
      </c>
      <c r="M7" s="3">
        <f>'2026-07-23'!F8</f>
        <v>267.77999999999997</v>
      </c>
    </row>
    <row r="8" spans="3:13" x14ac:dyDescent="0.25">
      <c r="C8" t="s">
        <v>31</v>
      </c>
      <c r="D8" s="3">
        <v>15</v>
      </c>
      <c r="E8">
        <v>339.75</v>
      </c>
      <c r="G8" t="s">
        <v>31</v>
      </c>
      <c r="H8" s="3">
        <v>15</v>
      </c>
      <c r="I8">
        <v>345.41</v>
      </c>
      <c r="L8" s="3">
        <v>15</v>
      </c>
      <c r="M8" s="3">
        <f>'2026-07-23'!F9</f>
        <v>315.64</v>
      </c>
    </row>
    <row r="9" spans="3:13" x14ac:dyDescent="0.25">
      <c r="C9" t="s">
        <v>31</v>
      </c>
      <c r="D9" s="3">
        <v>20</v>
      </c>
      <c r="E9">
        <v>378.91</v>
      </c>
      <c r="G9" t="s">
        <v>31</v>
      </c>
      <c r="H9" s="3">
        <v>20</v>
      </c>
      <c r="I9">
        <v>377.03</v>
      </c>
      <c r="L9" s="3">
        <v>20</v>
      </c>
      <c r="M9" s="3">
        <f>'2026-07-23'!F10</f>
        <v>344.78</v>
      </c>
    </row>
    <row r="10" spans="3:13" x14ac:dyDescent="0.25">
      <c r="C10" t="s">
        <v>31</v>
      </c>
      <c r="D10" s="3">
        <v>25</v>
      </c>
      <c r="E10">
        <v>418</v>
      </c>
      <c r="G10" t="s">
        <v>31</v>
      </c>
      <c r="H10" s="3">
        <v>25</v>
      </c>
      <c r="I10">
        <v>408.65</v>
      </c>
      <c r="L10" s="3">
        <v>25</v>
      </c>
      <c r="M10" s="3">
        <f>'2026-07-23'!F11</f>
        <v>373.77</v>
      </c>
    </row>
    <row r="11" spans="3:13" x14ac:dyDescent="0.25">
      <c r="C11" t="s">
        <v>31</v>
      </c>
      <c r="D11" s="3">
        <v>40</v>
      </c>
      <c r="E11">
        <v>556.13</v>
      </c>
      <c r="G11" t="s">
        <v>31</v>
      </c>
      <c r="H11" s="3">
        <v>40</v>
      </c>
      <c r="I11">
        <v>520.72</v>
      </c>
      <c r="L11" s="3">
        <v>40</v>
      </c>
      <c r="M11" s="3">
        <f>'2026-07-23'!F12</f>
        <v>460.76</v>
      </c>
    </row>
    <row r="12" spans="3:13" x14ac:dyDescent="0.25">
      <c r="C12" t="s">
        <v>31</v>
      </c>
      <c r="D12" s="3">
        <v>50</v>
      </c>
      <c r="E12">
        <v>656.97</v>
      </c>
      <c r="G12" t="s">
        <v>31</v>
      </c>
      <c r="H12" s="3">
        <v>50</v>
      </c>
      <c r="I12">
        <v>611.48</v>
      </c>
      <c r="L12" s="3">
        <v>50</v>
      </c>
      <c r="M12" s="3">
        <f>'2026-07-23'!F13</f>
        <v>540.75</v>
      </c>
    </row>
    <row r="13" spans="3:13" x14ac:dyDescent="0.25">
      <c r="C13" t="s">
        <v>31</v>
      </c>
      <c r="D13" s="3">
        <v>60</v>
      </c>
      <c r="E13">
        <v>802.7</v>
      </c>
      <c r="G13" t="s">
        <v>31</v>
      </c>
      <c r="H13" s="3">
        <v>60</v>
      </c>
      <c r="I13">
        <v>715.86</v>
      </c>
      <c r="L13" s="3">
        <v>60</v>
      </c>
      <c r="M13" s="3">
        <f>'2026-07-23'!F14</f>
        <v>622.04999999999995</v>
      </c>
    </row>
    <row r="14" spans="3:13" x14ac:dyDescent="0.25">
      <c r="C14" t="s">
        <v>31</v>
      </c>
      <c r="D14" s="3">
        <v>70</v>
      </c>
      <c r="E14">
        <v>962.49</v>
      </c>
      <c r="G14" t="s">
        <v>31</v>
      </c>
      <c r="H14" s="3">
        <v>70</v>
      </c>
      <c r="I14">
        <v>864.83</v>
      </c>
      <c r="L14" s="3">
        <v>70</v>
      </c>
      <c r="M14" s="3">
        <f>'2026-07-23'!F15</f>
        <v>729.86</v>
      </c>
    </row>
    <row r="15" spans="3:13" x14ac:dyDescent="0.25">
      <c r="C15" t="s">
        <v>31</v>
      </c>
      <c r="D15" s="3">
        <v>80</v>
      </c>
      <c r="E15">
        <v>1675.24</v>
      </c>
      <c r="G15" t="s">
        <v>31</v>
      </c>
      <c r="H15" s="3">
        <v>80</v>
      </c>
      <c r="I15">
        <v>1095.21</v>
      </c>
      <c r="L15" s="3">
        <v>80</v>
      </c>
      <c r="M15" s="3">
        <f>'2026-07-23'!F16</f>
        <v>907.66</v>
      </c>
    </row>
    <row r="16" spans="3:13" x14ac:dyDescent="0.25">
      <c r="C16" t="s">
        <v>31</v>
      </c>
      <c r="D16" s="3">
        <v>90</v>
      </c>
      <c r="E16">
        <v>2557.62</v>
      </c>
      <c r="G16" t="s">
        <v>31</v>
      </c>
      <c r="H16" s="3">
        <v>90</v>
      </c>
      <c r="I16">
        <v>2122.6</v>
      </c>
      <c r="L16" s="3">
        <v>90</v>
      </c>
      <c r="M16" s="3">
        <f>'2026-07-23'!F17</f>
        <v>1645.53</v>
      </c>
    </row>
    <row r="17" spans="3:13" x14ac:dyDescent="0.25">
      <c r="C17" t="s">
        <v>31</v>
      </c>
      <c r="D17" s="3">
        <v>99</v>
      </c>
      <c r="E17">
        <v>3351.76</v>
      </c>
      <c r="G17" t="s">
        <v>31</v>
      </c>
      <c r="H17" s="3">
        <v>99</v>
      </c>
      <c r="I17">
        <v>3047.26</v>
      </c>
      <c r="L17" s="3">
        <v>99</v>
      </c>
      <c r="M17" s="3">
        <f>'2026-07-23'!F18</f>
        <v>2855.55</v>
      </c>
    </row>
    <row r="18" spans="3:13" x14ac:dyDescent="0.25">
      <c r="C18" t="s">
        <v>32</v>
      </c>
      <c r="D18" s="3">
        <v>100</v>
      </c>
      <c r="E18">
        <v>3440</v>
      </c>
      <c r="G18" t="s">
        <v>32</v>
      </c>
      <c r="H18" s="3">
        <v>100</v>
      </c>
      <c r="I18">
        <v>3150</v>
      </c>
      <c r="L18" s="3">
        <v>100</v>
      </c>
      <c r="M18" s="3">
        <f>'2026-07-23'!F19</f>
        <v>2990</v>
      </c>
    </row>
  </sheetData>
  <mergeCells count="6">
    <mergeCell ref="C3:E3"/>
    <mergeCell ref="G3:I3"/>
    <mergeCell ref="C2:E2"/>
    <mergeCell ref="G2:I2"/>
    <mergeCell ref="K2:M2"/>
    <mergeCell ref="K3:M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2207-FABA-4C04-9F7E-FCCD125E6C29}">
  <dimension ref="B2:L19"/>
  <sheetViews>
    <sheetView tabSelected="1" workbookViewId="0"/>
  </sheetViews>
  <sheetFormatPr defaultColWidth="11.42578125" defaultRowHeight="15" x14ac:dyDescent="0.25"/>
  <sheetData>
    <row r="2" spans="2:12" x14ac:dyDescent="0.25">
      <c r="B2" s="22">
        <v>46226</v>
      </c>
      <c r="C2" s="5"/>
      <c r="D2" s="5"/>
    </row>
    <row r="3" spans="2:12" x14ac:dyDescent="0.25">
      <c r="B3" s="23">
        <v>220</v>
      </c>
      <c r="C3" s="23"/>
      <c r="D3" s="23"/>
    </row>
    <row r="4" spans="2:12" x14ac:dyDescent="0.25">
      <c r="B4" s="23" t="s">
        <v>126</v>
      </c>
      <c r="C4" s="23"/>
      <c r="D4" s="23"/>
      <c r="E4" s="23" t="s">
        <v>127</v>
      </c>
      <c r="F4" s="23"/>
      <c r="G4" s="23"/>
    </row>
    <row r="5" spans="2:12" x14ac:dyDescent="0.25">
      <c r="B5" t="s">
        <v>125</v>
      </c>
    </row>
    <row r="6" spans="2:12" x14ac:dyDescent="0.25">
      <c r="B6" t="s">
        <v>31</v>
      </c>
      <c r="C6" s="3">
        <v>1</v>
      </c>
      <c r="D6" s="3">
        <v>21.42</v>
      </c>
      <c r="E6" s="3">
        <v>1</v>
      </c>
      <c r="F6" s="3">
        <v>20.49</v>
      </c>
    </row>
    <row r="7" spans="2:12" x14ac:dyDescent="0.25">
      <c r="C7" s="3">
        <v>5</v>
      </c>
      <c r="D7" s="3">
        <v>262.22000000000003</v>
      </c>
      <c r="E7" s="3">
        <v>5</v>
      </c>
      <c r="F7" s="3">
        <v>219.93</v>
      </c>
    </row>
    <row r="8" spans="2:12" x14ac:dyDescent="0.25">
      <c r="C8" s="3">
        <v>10</v>
      </c>
      <c r="D8" s="3">
        <v>322.91000000000003</v>
      </c>
      <c r="E8" s="3">
        <v>10</v>
      </c>
      <c r="F8" s="3">
        <v>267.77999999999997</v>
      </c>
      <c r="G8" s="3">
        <v>0.01</v>
      </c>
      <c r="H8" s="3">
        <f>(G8*3/4/PI())^(1/3)*1000</f>
        <v>133.65046175719758</v>
      </c>
      <c r="I8">
        <f>SQRT(G8/1.5)*1000</f>
        <v>81.649658092772611</v>
      </c>
      <c r="K8">
        <v>10</v>
      </c>
      <c r="L8">
        <f>H8*2</f>
        <v>267.30092351439515</v>
      </c>
    </row>
    <row r="9" spans="2:12" x14ac:dyDescent="0.25">
      <c r="C9" s="3">
        <v>15</v>
      </c>
      <c r="D9" s="3">
        <v>350.46</v>
      </c>
      <c r="E9" s="3">
        <v>15</v>
      </c>
      <c r="F9" s="3">
        <v>315.64</v>
      </c>
      <c r="H9" s="3"/>
      <c r="K9">
        <v>25</v>
      </c>
      <c r="L9">
        <f>H11*2</f>
        <v>575.8823822969722</v>
      </c>
    </row>
    <row r="10" spans="2:12" x14ac:dyDescent="0.25">
      <c r="C10" s="3">
        <v>20</v>
      </c>
      <c r="D10" s="3">
        <v>378.01</v>
      </c>
      <c r="E10" s="3">
        <v>20</v>
      </c>
      <c r="F10" s="3">
        <v>344.78</v>
      </c>
      <c r="H10" s="3"/>
      <c r="K10">
        <v>60</v>
      </c>
      <c r="L10">
        <f>H14*2</f>
        <v>1240.7009817988001</v>
      </c>
    </row>
    <row r="11" spans="2:12" x14ac:dyDescent="0.25">
      <c r="C11" s="3">
        <v>25</v>
      </c>
      <c r="D11" s="3">
        <v>405.56</v>
      </c>
      <c r="E11" s="3">
        <v>25</v>
      </c>
      <c r="F11" s="3">
        <v>373.77</v>
      </c>
      <c r="G11" s="3">
        <v>0.1</v>
      </c>
      <c r="H11" s="3">
        <f t="shared" ref="H9:H19" si="0">(G11*3/4/PI())^(1/3)*1000</f>
        <v>287.9411911484861</v>
      </c>
      <c r="I11">
        <f>SQRT(G11/1.5)*1000</f>
        <v>258.1988897471611</v>
      </c>
      <c r="K11">
        <v>100</v>
      </c>
      <c r="L11">
        <f>H19*2</f>
        <v>4243.1376717882213</v>
      </c>
    </row>
    <row r="12" spans="2:12" x14ac:dyDescent="0.25">
      <c r="C12" s="3">
        <v>40</v>
      </c>
      <c r="D12" s="3">
        <v>493.53</v>
      </c>
      <c r="E12" s="3">
        <v>40</v>
      </c>
      <c r="F12" s="3">
        <v>460.76</v>
      </c>
      <c r="H12" s="3"/>
    </row>
    <row r="13" spans="2:12" x14ac:dyDescent="0.25">
      <c r="C13" s="3">
        <v>50</v>
      </c>
      <c r="D13" s="3">
        <v>560.72</v>
      </c>
      <c r="E13" s="3">
        <v>50</v>
      </c>
      <c r="F13" s="3">
        <v>540.75</v>
      </c>
      <c r="H13" s="3"/>
    </row>
    <row r="14" spans="2:12" x14ac:dyDescent="0.25">
      <c r="C14" s="3">
        <v>60</v>
      </c>
      <c r="D14" s="3">
        <v>627.91999999999996</v>
      </c>
      <c r="E14" s="3">
        <v>60</v>
      </c>
      <c r="F14" s="3">
        <v>622.04999999999995</v>
      </c>
      <c r="G14" s="3">
        <v>1</v>
      </c>
      <c r="H14" s="3">
        <f t="shared" si="0"/>
        <v>620.35049089940003</v>
      </c>
      <c r="I14">
        <f>SQRT(G14/1.5)*1000</f>
        <v>816.49658092772609</v>
      </c>
    </row>
    <row r="15" spans="2:12" x14ac:dyDescent="0.25">
      <c r="C15" s="3">
        <v>70</v>
      </c>
      <c r="D15" s="3">
        <v>715.49</v>
      </c>
      <c r="E15" s="3">
        <v>70</v>
      </c>
      <c r="F15" s="3">
        <v>729.86</v>
      </c>
      <c r="H15" s="3"/>
    </row>
    <row r="16" spans="2:12" x14ac:dyDescent="0.25">
      <c r="C16" s="3">
        <v>80</v>
      </c>
      <c r="D16" s="3">
        <v>879.66</v>
      </c>
      <c r="E16" s="3">
        <v>80</v>
      </c>
      <c r="F16" s="3">
        <v>907.66</v>
      </c>
      <c r="H16" s="3"/>
    </row>
    <row r="17" spans="3:9" x14ac:dyDescent="0.25">
      <c r="C17" s="3">
        <v>90</v>
      </c>
      <c r="D17" s="3">
        <v>1394.09</v>
      </c>
      <c r="E17" s="3">
        <v>90</v>
      </c>
      <c r="F17" s="3">
        <v>1645.53</v>
      </c>
      <c r="H17" s="3"/>
    </row>
    <row r="18" spans="3:9" x14ac:dyDescent="0.25">
      <c r="C18" s="3">
        <v>99</v>
      </c>
      <c r="D18" s="3">
        <v>2722.41</v>
      </c>
      <c r="E18" s="3">
        <v>99</v>
      </c>
      <c r="F18" s="3">
        <v>2855.55</v>
      </c>
      <c r="H18" s="3"/>
    </row>
    <row r="19" spans="3:9" x14ac:dyDescent="0.25">
      <c r="C19" s="3">
        <v>100</v>
      </c>
      <c r="D19" s="3">
        <v>2870</v>
      </c>
      <c r="E19" s="3">
        <v>100</v>
      </c>
      <c r="F19" s="3">
        <v>2990</v>
      </c>
      <c r="G19" s="3">
        <v>40</v>
      </c>
      <c r="H19" s="3">
        <f t="shared" si="0"/>
        <v>2121.5688358941106</v>
      </c>
      <c r="I19">
        <f>SQRT(G19/1.5)*1000</f>
        <v>5163.9777949432228</v>
      </c>
    </row>
  </sheetData>
  <mergeCells count="3">
    <mergeCell ref="B3:D3"/>
    <mergeCell ref="B4:D4"/>
    <mergeCell ref="E4: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Compilation SHB</vt:lpstr>
      <vt:lpstr>Différent graph fullscale</vt:lpstr>
      <vt:lpstr>SHB 2025-11-11</vt:lpstr>
      <vt:lpstr>Full blast 2025-11-11</vt:lpstr>
      <vt:lpstr>SHB phase 3</vt:lpstr>
      <vt:lpstr>Full blast phase 3</vt:lpstr>
      <vt:lpstr>Fulll blast 24-11-2025</vt:lpstr>
      <vt:lpstr>Full blast 18-03-2026</vt:lpstr>
      <vt:lpstr>Full blast 2026-05-11</vt:lpstr>
      <vt:lpstr>ISEE 2026</vt:lpstr>
      <vt:lpstr>2026-07-23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Grenier, Julien</dc:creator>
  <cp:lastModifiedBy>Grenier, Julien</cp:lastModifiedBy>
  <dcterms:created xsi:type="dcterms:W3CDTF">2026-01-27T15:57:44Z</dcterms:created>
  <dcterms:modified xsi:type="dcterms:W3CDTF">2026-08-06T19:39:07Z</dcterms:modified>
</cp:coreProperties>
</file>