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11E58A64-940B-FA49-9CCE-B1C2EA945314}" xr6:coauthVersionLast="36" xr6:coauthVersionMax="36" xr10:uidLastSave="{00000000-0000-0000-0000-000000000000}"/>
  <bookViews>
    <workbookView xWindow="1280" yWindow="1420" windowWidth="26340" windowHeight="15540" activeTab="4" xr2:uid="{5426D260-D021-E24F-84F4-6AC1EB5D6F1C}"/>
  </bookViews>
  <sheets>
    <sheet name="x4" sheetId="1" r:id="rId1"/>
    <sheet name="x4-flat" sheetId="5" r:id="rId2"/>
    <sheet name="x7" sheetId="2" r:id="rId3"/>
    <sheet name="BOM" sheetId="4" r:id="rId4"/>
    <sheet name="Order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3" l="1"/>
  <c r="H51" i="3"/>
  <c r="G51" i="3"/>
  <c r="F51" i="3"/>
  <c r="H50" i="3"/>
  <c r="I50" i="3" s="1"/>
  <c r="H49" i="3"/>
  <c r="I49" i="3"/>
  <c r="J14" i="4"/>
  <c r="K14" i="4" s="1"/>
  <c r="J41" i="4" l="1"/>
  <c r="K41" i="4"/>
  <c r="J40" i="4"/>
  <c r="G41" i="4"/>
  <c r="J12" i="4"/>
  <c r="K12" i="4" s="1"/>
  <c r="J13" i="4"/>
  <c r="K13" i="4" s="1"/>
  <c r="J11" i="4"/>
  <c r="K11" i="4" s="1"/>
  <c r="K38" i="4"/>
  <c r="K40" i="4"/>
  <c r="G40" i="4"/>
  <c r="K43" i="4"/>
  <c r="K42" i="4"/>
  <c r="H52" i="3"/>
  <c r="H48" i="3"/>
  <c r="I48" i="3"/>
  <c r="H47" i="3"/>
  <c r="I47" i="3" s="1"/>
  <c r="J46" i="3"/>
  <c r="I46" i="3"/>
  <c r="H46" i="3"/>
  <c r="I45" i="3"/>
  <c r="H45" i="3"/>
  <c r="J44" i="3"/>
  <c r="J43" i="3"/>
  <c r="H43" i="3"/>
  <c r="I43" i="3"/>
  <c r="H44" i="3"/>
  <c r="I44" i="3"/>
  <c r="J42" i="3"/>
  <c r="I42" i="3"/>
  <c r="H42" i="3"/>
  <c r="H41" i="3"/>
  <c r="I41" i="3" s="1"/>
  <c r="J40" i="3"/>
  <c r="J39" i="3"/>
  <c r="J38" i="3"/>
  <c r="J24" i="3"/>
  <c r="H40" i="3"/>
  <c r="I40" i="3" s="1"/>
  <c r="I39" i="3"/>
  <c r="H39" i="3"/>
  <c r="H38" i="3"/>
  <c r="I38" i="3" l="1"/>
  <c r="F3" i="4"/>
  <c r="J48" i="4"/>
  <c r="K48" i="4" s="1"/>
  <c r="J47" i="4"/>
  <c r="K47" i="4" s="1"/>
  <c r="G43" i="4"/>
  <c r="J43" i="4" s="1"/>
  <c r="G42" i="4"/>
  <c r="J42" i="4" s="1"/>
  <c r="J39" i="4"/>
  <c r="K39" i="4" s="1"/>
  <c r="J36" i="4"/>
  <c r="K36" i="4" s="1"/>
  <c r="J35" i="4"/>
  <c r="K35" i="4" s="1"/>
  <c r="J34" i="4"/>
  <c r="K34" i="4" s="1"/>
  <c r="J28" i="4"/>
  <c r="K28" i="4" s="1"/>
  <c r="J33" i="4"/>
  <c r="K33" i="4" s="1"/>
  <c r="J29" i="4"/>
  <c r="K29" i="4" s="1"/>
  <c r="J27" i="4"/>
  <c r="K27" i="4" s="1"/>
  <c r="J26" i="4"/>
  <c r="K26" i="4" s="1"/>
  <c r="H24" i="4"/>
  <c r="G24" i="4"/>
  <c r="J23" i="4"/>
  <c r="K23" i="4" s="1"/>
  <c r="J22" i="4"/>
  <c r="K22" i="4" s="1"/>
  <c r="J21" i="4"/>
  <c r="K21" i="4" s="1"/>
  <c r="J20" i="4"/>
  <c r="K20" i="4" s="1"/>
  <c r="J19" i="4"/>
  <c r="K19" i="4" s="1"/>
  <c r="J16" i="4"/>
  <c r="K16" i="4" s="1"/>
  <c r="J18" i="4"/>
  <c r="K18" i="4" s="1"/>
  <c r="J17" i="4"/>
  <c r="K17" i="4" s="1"/>
  <c r="J32" i="4"/>
  <c r="K32" i="4" s="1"/>
  <c r="J15" i="4"/>
  <c r="K15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H37" i="3"/>
  <c r="I37" i="3" s="1"/>
  <c r="H36" i="3"/>
  <c r="I36" i="3" s="1"/>
  <c r="H35" i="3"/>
  <c r="I35" i="3" s="1"/>
  <c r="H23" i="3"/>
  <c r="I23" i="3" s="1"/>
  <c r="I28" i="3"/>
  <c r="I31" i="3"/>
  <c r="H24" i="3"/>
  <c r="I24" i="3" s="1"/>
  <c r="H26" i="3"/>
  <c r="I26" i="3" s="1"/>
  <c r="H34" i="3"/>
  <c r="I34" i="3" s="1"/>
  <c r="H33" i="3"/>
  <c r="I33" i="3" s="1"/>
  <c r="H32" i="3"/>
  <c r="I32" i="3" s="1"/>
  <c r="H31" i="3"/>
  <c r="H30" i="3"/>
  <c r="H29" i="3"/>
  <c r="H27" i="3"/>
  <c r="H25" i="3"/>
  <c r="I25" i="3" s="1"/>
  <c r="H22" i="3"/>
  <c r="I22" i="3" s="1"/>
  <c r="H21" i="3"/>
  <c r="H20" i="3"/>
  <c r="H19" i="3"/>
  <c r="I19" i="3" s="1"/>
  <c r="H18" i="3"/>
  <c r="I18" i="3" s="1"/>
  <c r="F9" i="3"/>
  <c r="H9" i="3" s="1"/>
  <c r="F12" i="3"/>
  <c r="H12" i="3" s="1"/>
  <c r="H15" i="3"/>
  <c r="F7" i="3"/>
  <c r="H7" i="3" s="1"/>
  <c r="H5" i="3"/>
  <c r="I5" i="3" s="1"/>
  <c r="H6" i="3"/>
  <c r="B14" i="3"/>
  <c r="H4" i="3"/>
  <c r="I4" i="3" s="1"/>
  <c r="H17" i="3"/>
  <c r="I17" i="3" s="1"/>
  <c r="H16" i="3"/>
  <c r="I16" i="3" s="1"/>
  <c r="H10" i="3"/>
  <c r="I10" i="3" s="1"/>
  <c r="H11" i="3"/>
  <c r="F2" i="3"/>
  <c r="H13" i="3"/>
  <c r="I13" i="3" s="1"/>
  <c r="H8" i="3"/>
  <c r="I8" i="3" s="1"/>
  <c r="H14" i="3"/>
  <c r="I14" i="3" s="1"/>
  <c r="H3" i="3"/>
  <c r="I3" i="3" s="1"/>
  <c r="H2" i="3" l="1"/>
  <c r="J24" i="4"/>
  <c r="K24" i="4" s="1"/>
  <c r="M33" i="2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I2" i="3" l="1"/>
  <c r="J32" i="2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<sst xmlns="http://schemas.openxmlformats.org/spreadsheetml/2006/main" count="833" uniqueCount="341">
  <si>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</si>
  <si>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</si>
  <si>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</si>
  <si>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</si>
  <si>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</si>
  <si>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</si>
  <si>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</si>
  <si>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</si>
  <si>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</si>
  <si>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</si>
  <si>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</si>
  <si>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</si>
  <si>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</si>
  <si>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</si>
  <si>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</si>
  <si>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</si>
  <si>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</si>
  <si>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</si>
  <si>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</si>
  <si>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</si>
  <si>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</si>
  <si>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</si>
  <si>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</si>
  <si>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</si>
  <si>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</si>
  <si>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</si>
  <si>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</si>
  <si>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</si>
  <si>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</si>
  <si>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</si>
  <si>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</si>
  <si>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</si>
  <si>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</si>
  <si>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</si>
  <si>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</si>
  <si>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</si>
  <si>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</si>
  <si>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</si>
  <si>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</si>
  <si>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</si>
  <si>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</si>
  <si>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</si>
  <si>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</si>
  <si>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</si>
  <si>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</si>
  <si>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</si>
  <si>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</si>
  <si>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</si>
  <si>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</si>
  <si>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</si>
  <si>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</si>
  <si>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</si>
  <si>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</si>
  <si>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</si>
  <si>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</si>
  <si>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</si>
  <si>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</si>
  <si>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</si>
  <si>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</si>
  <si>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</si>
  <si>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</si>
  <si>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</si>
  <si>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</si>
  <si>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</si>
  <si>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</si>
  <si>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</si>
  <si>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</si>
  <si>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</si>
  <si>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</si>
  <si>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</si>
  <si>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</si>
  <si>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</si>
  <si>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</si>
  <si>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</si>
  <si>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</si>
  <si>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</si>
  <si>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</si>
  <si>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</si>
  <si>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</si>
  <si>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</si>
  <si>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</si>
  <si>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</si>
  <si>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</si>
  <si>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</si>
  <si>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</si>
  <si>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</si>
  <si>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</si>
  <si>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</si>
  <si>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</si>
  <si>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</si>
  <si>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</si>
  <si>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</si>
  <si>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</si>
  <si>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</si>
  <si>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</si>
  <si>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</si>
  <si>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</si>
  <si>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</si>
  <si>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</si>
  <si>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</si>
  <si>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</si>
  <si>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</si>
  <si>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</si>
  <si>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</si>
  <si>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</si>
  <si>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</si>
  <si>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</si>
  <si>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</si>
  <si>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</si>
  <si>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</si>
  <si>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</si>
  <si>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</si>
  <si>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</si>
  <si>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</si>
  <si>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</si>
  <si>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</si>
  <si>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</si>
  <si>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</si>
  <si>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</si>
  <si>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</si>
  <si>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</si>
  <si>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</si>
  <si>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</si>
  <si>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</si>
  <si>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</si>
  <si>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</si>
  <si>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</si>
  <si>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</si>
  <si>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</si>
  <si>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</si>
  <si>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</si>
  <si>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</si>
  <si>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</si>
  <si>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</si>
  <si>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</si>
  <si>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</si>
  <si>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</si>
  <si>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</si>
  <si>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</si>
  <si>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</si>
  <si>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</si>
  <si>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</si>
  <si>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</si>
  <si>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</si>
  <si>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</si>
  <si>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</si>
  <si>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</si>
  <si>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</si>
  <si>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</si>
  <si>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</si>
  <si>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</si>
  <si>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</si>
  <si>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</si>
  <si>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</si>
  <si>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</si>
  <si>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</si>
  <si>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</si>
  <si>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</si>
  <si>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</si>
  <si>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</si>
  <si>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</si>
  <si>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</si>
  <si>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</si>
  <si>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</si>
  <si>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</si>
  <si>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</si>
  <si>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</si>
  <si>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</si>
  <si>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</si>
  <si>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</si>
  <si>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</si>
  <si>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</si>
  <si>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</si>
  <si>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</si>
  <si>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</si>
  <si>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</si>
  <si>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</si>
  <si>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</si>
  <si>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</si>
  <si>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</si>
  <si>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</si>
  <si>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</si>
  <si>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</si>
  <si>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</si>
  <si>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</si>
  <si>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</si>
  <si>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</si>
  <si>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</si>
  <si>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</si>
  <si>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</si>
  <si>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</si>
  <si>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</si>
  <si>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</si>
  <si>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</si>
  <si>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</si>
  <si>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</si>
  <si>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</si>
  <si>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</si>
  <si>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</si>
  <si>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</si>
  <si>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</si>
  <si>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</si>
  <si>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</si>
  <si>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</si>
  <si>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</si>
  <si>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</si>
  <si>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</si>
  <si>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</si>
  <si>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</si>
  <si>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</si>
  <si>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</si>
  <si>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</si>
  <si>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</si>
  <si>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</si>
  <si>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</si>
  <si>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</si>
  <si>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</si>
  <si>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</si>
  <si>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</si>
  <si>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</si>
  <si>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</si>
  <si>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</si>
  <si>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</si>
  <si>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</si>
  <si>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</si>
  <si>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</si>
  <si>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</si>
  <si>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</si>
  <si>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</si>
  <si>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</si>
  <si>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</si>
  <si>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</si>
  <si>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</si>
  <si>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</si>
  <si>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</si>
  <si>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</si>
  <si>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</si>
  <si>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</si>
  <si>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</si>
  <si>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</si>
  <si>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</si>
  <si>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</si>
  <si>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</si>
  <si>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</si>
  <si>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</si>
  <si>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</si>
  <si>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</si>
  <si>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</si>
  <si>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</si>
  <si>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</si>
  <si>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</si>
  <si>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</si>
  <si>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</si>
  <si>
    <t>name</t>
  </si>
  <si>
    <t>vendor</t>
  </si>
  <si>
    <t>order date</t>
  </si>
  <si>
    <t>order id</t>
  </si>
  <si>
    <t>payment</t>
  </si>
  <si>
    <t>jlcpcb.com</t>
  </si>
  <si>
    <t>#Y31-2346369A</t>
  </si>
  <si>
    <t>DS-5-01 MIDI</t>
  </si>
  <si>
    <t>aliexpress.com</t>
  </si>
  <si>
    <t>terraelectronica.ru</t>
  </si>
  <si>
    <t>total</t>
  </si>
  <si>
    <t>#5016623841712510</t>
  </si>
  <si>
    <t>#07796164</t>
  </si>
  <si>
    <t>#07831475</t>
  </si>
  <si>
    <t>#Y33-2346369A #Y34-2346369A</t>
  </si>
  <si>
    <t>PCB x4</t>
  </si>
  <si>
    <t>PCB x7</t>
  </si>
  <si>
    <t>#Y35-2346369A</t>
  </si>
  <si>
    <t>винт М3x6</t>
  </si>
  <si>
    <t>саморезы М2.6x12</t>
  </si>
  <si>
    <t>cтойка латунная PCHSS-18</t>
  </si>
  <si>
    <t>ATxmega32a4u</t>
  </si>
  <si>
    <t>разъём 2x10 SMD</t>
  </si>
  <si>
    <t>chipdip.ru</t>
  </si>
  <si>
    <t>6N138M</t>
  </si>
  <si>
    <t>#5017385647722510</t>
  </si>
  <si>
    <t>#5017461801272510</t>
  </si>
  <si>
    <t>#8338098</t>
  </si>
  <si>
    <t>rezonit.ru</t>
  </si>
  <si>
    <t>#1517354</t>
  </si>
  <si>
    <t>#8341083</t>
  </si>
  <si>
    <t>#07863451</t>
  </si>
  <si>
    <t>#8341104</t>
  </si>
  <si>
    <t>#4000903717748</t>
  </si>
  <si>
    <t>#5018927329292510</t>
  </si>
  <si>
    <t>#5018927329312510</t>
  </si>
  <si>
    <t>LD1117S33</t>
  </si>
  <si>
    <t>#5017392970742510</t>
  </si>
  <si>
    <t>#5017405636652510</t>
  </si>
  <si>
    <t>ATxmega128a1u</t>
  </si>
  <si>
    <t>per item</t>
  </si>
  <si>
    <t>#5017422385892510</t>
  </si>
  <si>
    <t>PCB splitter x6</t>
  </si>
  <si>
    <t>PCB splitter x6-2</t>
  </si>
  <si>
    <t>#5018927329252510</t>
  </si>
  <si>
    <t>2x10 SMD socket</t>
  </si>
  <si>
    <t>#5018771842962510</t>
  </si>
  <si>
    <t>#5018770085192510</t>
  </si>
  <si>
    <t>Кнопка угловая 5 мм</t>
  </si>
  <si>
    <t>DIN5-DS-5-01</t>
  </si>
  <si>
    <t>Box x7</t>
  </si>
  <si>
    <t>Cover x7</t>
  </si>
  <si>
    <t>Box &amp; Cover x4</t>
  </si>
  <si>
    <t>PinHeader 2x10 2.54</t>
  </si>
  <si>
    <t>PinSocket 2x10 SMD 2.54</t>
  </si>
  <si>
    <t>Саморез 2.6x12</t>
  </si>
  <si>
    <t>Саморез 2.3x12</t>
  </si>
  <si>
    <t>Винт М3x6</t>
  </si>
  <si>
    <t>Стойка латунная M3x18 мм</t>
  </si>
  <si>
    <t>Предохранитель самовосстанавливающийся SMD</t>
  </si>
  <si>
    <t>Корпус с крышкой, масса в граммах</t>
  </si>
  <si>
    <t>Винт М3x6 мм</t>
  </si>
  <si>
    <t>ATxmega32a4</t>
  </si>
  <si>
    <t>cancelled</t>
  </si>
  <si>
    <t>#5018884017692510</t>
  </si>
  <si>
    <t>refund</t>
  </si>
  <si>
    <t>#5019149229082510</t>
  </si>
  <si>
    <t>#5019091516212510</t>
  </si>
  <si>
    <t>#5022549706122510</t>
  </si>
  <si>
    <t>#5022598776312510</t>
  </si>
  <si>
    <t>#5023777132102510</t>
  </si>
  <si>
    <t>#5023777132082510</t>
  </si>
  <si>
    <t>#5026729678802510</t>
  </si>
  <si>
    <t>#5029011525452510</t>
  </si>
  <si>
    <t>#5029396850582510</t>
  </si>
  <si>
    <t>#5029521301972510</t>
  </si>
  <si>
    <t>PCB x4 flat</t>
  </si>
  <si>
    <t>100x80</t>
  </si>
  <si>
    <t>#1210961</t>
  </si>
  <si>
    <t>03.06.2022</t>
  </si>
  <si>
    <t>29.03.2022</t>
  </si>
  <si>
    <t>22.03.2022</t>
  </si>
  <si>
    <t>Box &amp; Cover x4 Flat</t>
  </si>
  <si>
    <t>BAS316,115</t>
  </si>
  <si>
    <t>#5180376</t>
  </si>
  <si>
    <t>06.07.2022</t>
  </si>
  <si>
    <t>to refund</t>
  </si>
  <si>
    <t>#5030342772832510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</si>
</sst>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  <font>
      <u/>
      <sz val="12"/>
      <color rgb="FF0563C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trike/>
      <sz val="12"/>
      <color theme="2" tint="-0.249977111117893"/>
      <name val="Calibri"/>
      <family val="2"/>
      <charset val="204"/>
      <scheme val="minor"/>
    </font>
    <font>
      <strike/>
      <u/>
      <sz val="12"/>
      <color theme="2" tint="-0.249977111117893"/>
      <name val="Calibri"/>
      <family val="2"/>
      <charset val="204"/>
      <scheme val="minor"/>
    </font>
    <font>
      <u/>
      <sz val="12"/>
      <color theme="2" tint="-0.249977111117893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  <xf numFmtId="14" fontId="0" fillId="0" borderId="0" xfId="0" applyNumberFormat="1"/>
    <xf numFmtId="0" fontId="0" fillId="0" borderId="0" xfId="0" applyBorder="1"/>
    <xf numFmtId="49" fontId="1" fillId="0" borderId="7" xfId="1" applyNumberFormat="1" applyBorder="1"/>
    <xf numFmtId="0" fontId="0" fillId="0" borderId="4" xfId="0" applyBorder="1"/>
    <xf numFmtId="49" fontId="1" fillId="0" borderId="7" xfId="1" applyNumberFormat="1" applyFill="1" applyBorder="1"/>
    <xf numFmtId="0" fontId="2" fillId="0" borderId="0" xfId="0" applyFont="1" applyFill="1" applyAlignment="1">
      <alignment horizontal="left" vertical="center"/>
    </xf>
    <xf numFmtId="49" fontId="1" fillId="0" borderId="0" xfId="1" applyNumberFormat="1" applyFill="1"/>
    <xf numFmtId="49" fontId="1" fillId="0" borderId="0" xfId="1" applyNumberFormat="1"/>
    <xf numFmtId="14" fontId="3" fillId="0" borderId="0" xfId="0" applyNumberFormat="1" applyFont="1"/>
    <xf numFmtId="49" fontId="4" fillId="0" borderId="7" xfId="1" applyNumberFormat="1" applyFont="1" applyBorder="1"/>
    <xf numFmtId="49" fontId="4" fillId="0" borderId="0" xfId="1" applyNumberFormat="1" applyFont="1"/>
    <xf numFmtId="0" fontId="0" fillId="0" borderId="0" xfId="0" applyFont="1"/>
    <xf numFmtId="14" fontId="0" fillId="0" borderId="0" xfId="0" applyNumberFormat="1" applyFont="1"/>
    <xf numFmtId="0" fontId="6" fillId="0" borderId="0" xfId="0" applyFont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0" borderId="0" xfId="0" applyFont="1"/>
    <xf numFmtId="14" fontId="7" fillId="0" borderId="0" xfId="0" applyNumberFormat="1" applyFont="1"/>
    <xf numFmtId="49" fontId="8" fillId="0" borderId="0" xfId="1" applyNumberFormat="1" applyFont="1"/>
    <xf numFmtId="0" fontId="9" fillId="0" borderId="0" xfId="0" applyFont="1"/>
    <xf numFmtId="14" fontId="9" fillId="0" borderId="0" xfId="0" applyNumberFormat="1" applyFont="1"/>
    <xf numFmtId="49" fontId="10" fillId="0" borderId="0" xfId="1" applyNumberFormat="1" applyFont="1"/>
    <xf numFmtId="0" fontId="11" fillId="0" borderId="0" xfId="0" applyFont="1"/>
    <xf numFmtId="14" fontId="11" fillId="0" borderId="0" xfId="0" applyNumberFormat="1" applyFont="1"/>
    <xf numFmtId="49" fontId="12" fillId="0" borderId="0" xfId="1" applyNumberFormat="1" applyFont="1"/>
    <xf numFmtId="49" fontId="13" fillId="0" borderId="0" xfId="1" applyNumberFormat="1" applyFont="1"/>
    <xf numFmtId="14" fontId="1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product/2782222" TargetMode="External"/><Relationship Id="rId21" Type="http://schemas.openxmlformats.org/officeDocument/2006/relationships/hyperlink" Target="https://www.terraelectronica.ru/order/07655639" TargetMode="External"/><Relationship Id="rId34" Type="http://schemas.openxmlformats.org/officeDocument/2006/relationships/hyperlink" Target="https://www.terraelectronica.ru/product/42598" TargetMode="External"/><Relationship Id="rId42" Type="http://schemas.openxmlformats.org/officeDocument/2006/relationships/hyperlink" Target="https://www.chipdip.ru/order/detail/7292866" TargetMode="External"/><Relationship Id="rId47" Type="http://schemas.openxmlformats.org/officeDocument/2006/relationships/hyperlink" Target="https://www.aliexpress.ru/item/32402564814.html" TargetMode="External"/><Relationship Id="rId50" Type="http://schemas.openxmlformats.org/officeDocument/2006/relationships/hyperlink" Target="https://aliexpress.ru/item/33034209043.html" TargetMode="External"/><Relationship Id="rId55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63" Type="http://schemas.openxmlformats.org/officeDocument/2006/relationships/hyperlink" Target="https://www.chipdip.ru/order/detail/8341104" TargetMode="External"/><Relationship Id="rId7" Type="http://schemas.openxmlformats.org/officeDocument/2006/relationships/hyperlink" Target="https://www.terraelectronica.ru/product/25298" TargetMode="External"/><Relationship Id="rId2" Type="http://schemas.openxmlformats.org/officeDocument/2006/relationships/hyperlink" Target="https://www.terraelectronica.ru/order/07655639" TargetMode="External"/><Relationship Id="rId16" Type="http://schemas.openxmlformats.org/officeDocument/2006/relationships/hyperlink" Target="https://www.terraelectronica.ru/product/2739747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353447" TargetMode="External"/><Relationship Id="rId32" Type="http://schemas.openxmlformats.org/officeDocument/2006/relationships/hyperlink" Target="https://www.terraelectronica.ru/product/208059" TargetMode="External"/><Relationship Id="rId37" Type="http://schemas.openxmlformats.org/officeDocument/2006/relationships/hyperlink" Target="https://www.terraelectronica.ru/order/07655639" TargetMode="External"/><Relationship Id="rId40" Type="http://schemas.openxmlformats.org/officeDocument/2006/relationships/hyperlink" Target="https://www.chipdip.ru/product/atxmega128a1u-au" TargetMode="External"/><Relationship Id="rId4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53" Type="http://schemas.openxmlformats.org/officeDocument/2006/relationships/hyperlink" Target="https://www.terraelectronica.ru/order/07769607" TargetMode="External"/><Relationship Id="rId58" Type="http://schemas.openxmlformats.org/officeDocument/2006/relationships/hyperlink" Target="https://www.terraelectronica.ru/product/307869" TargetMode="External"/><Relationship Id="rId5" Type="http://schemas.openxmlformats.org/officeDocument/2006/relationships/hyperlink" Target="https://www.terraelectronica.ru/product/241389" TargetMode="External"/><Relationship Id="rId61" Type="http://schemas.openxmlformats.org/officeDocument/2006/relationships/hyperlink" Target="https://www.terraelectronica.ru/order/07863451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product/314765" TargetMode="External"/><Relationship Id="rId22" Type="http://schemas.openxmlformats.org/officeDocument/2006/relationships/hyperlink" Target="https://www.terraelectronica.ru/product/2782319" TargetMode="External"/><Relationship Id="rId27" Type="http://schemas.openxmlformats.org/officeDocument/2006/relationships/hyperlink" Target="https://www.terraelectronica.ru/order/07655639" TargetMode="External"/><Relationship Id="rId30" Type="http://schemas.openxmlformats.org/officeDocument/2006/relationships/hyperlink" Target="https://www.terraelectronica.ru/product/2447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chipdip.ru/product/pbs2" TargetMode="External"/><Relationship Id="rId48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56" Type="http://schemas.openxmlformats.org/officeDocument/2006/relationships/hyperlink" Target="https://www.terraelectronica.ru/product/355297" TargetMode="External"/><Relationship Id="rId64" Type="http://schemas.openxmlformats.org/officeDocument/2006/relationships/hyperlink" Target="https://www.chipdip.ru/product/bas316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3" Type="http://schemas.openxmlformats.org/officeDocument/2006/relationships/hyperlink" Target="https://www.terraelectronica.ru/product/863491" TargetMode="External"/><Relationship Id="rId12" Type="http://schemas.openxmlformats.org/officeDocument/2006/relationships/hyperlink" Target="https://www.terraelectronica.ru/order/07655639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order/07655639" TargetMode="External"/><Relationship Id="rId33" Type="http://schemas.openxmlformats.org/officeDocument/2006/relationships/hyperlink" Target="https://www.terraelectronica.ru/order/07655639" TargetMode="External"/><Relationship Id="rId38" Type="http://schemas.openxmlformats.org/officeDocument/2006/relationships/hyperlink" Target="https://www.chipdip.ru/product/mm74hct541mtcx" TargetMode="External"/><Relationship Id="rId46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59" Type="http://schemas.openxmlformats.org/officeDocument/2006/relationships/hyperlink" Target="https://www.terraelectronica.ru/order/07863451" TargetMode="External"/><Relationship Id="rId20" Type="http://schemas.openxmlformats.org/officeDocument/2006/relationships/hyperlink" Target="https://www.terraelectronica.ru/product/432087" TargetMode="External"/><Relationship Id="rId41" Type="http://schemas.openxmlformats.org/officeDocument/2006/relationships/hyperlink" Target="https://www.chipdip.ru/order/detail/7292866" TargetMode="External"/><Relationship Id="rId54" Type="http://schemas.openxmlformats.org/officeDocument/2006/relationships/hyperlink" Target="https://aliexpress.ru/item/1005002113013637.html" TargetMode="External"/><Relationship Id="rId62" Type="http://schemas.openxmlformats.org/officeDocument/2006/relationships/hyperlink" Target="https://www.chipdip.ru/product/l-13gd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25499" TargetMode="External"/><Relationship Id="rId15" Type="http://schemas.openxmlformats.org/officeDocument/2006/relationships/hyperlink" Target="https://www.terraelectronica.ru/product/186713" TargetMode="External"/><Relationship Id="rId23" Type="http://schemas.openxmlformats.org/officeDocument/2006/relationships/hyperlink" Target="https://www.terraelectronica.ru/order/07655639" TargetMode="External"/><Relationship Id="rId28" Type="http://schemas.openxmlformats.org/officeDocument/2006/relationships/hyperlink" Target="https://www.terraelectronica.ru/product/2782368" TargetMode="External"/><Relationship Id="rId36" Type="http://schemas.openxmlformats.org/officeDocument/2006/relationships/hyperlink" Target="https://www.terraelectronica.ru/product/1352789" TargetMode="External"/><Relationship Id="rId49" Type="http://schemas.openxmlformats.org/officeDocument/2006/relationships/hyperlink" Target="https://www.terraelectronica.ru/order/07707963" TargetMode="External"/><Relationship Id="rId57" Type="http://schemas.openxmlformats.org/officeDocument/2006/relationships/hyperlink" Target="https://service.rezonit.ru/orders/1210961" TargetMode="External"/><Relationship Id="rId10" Type="http://schemas.openxmlformats.org/officeDocument/2006/relationships/hyperlink" Target="https://www.terraelectronica.ru/order/07655639" TargetMode="External"/><Relationship Id="rId31" Type="http://schemas.openxmlformats.org/officeDocument/2006/relationships/hyperlink" Target="https://www.terraelectronica.ru/order/07655639" TargetMode="External"/><Relationship Id="rId44" Type="http://schemas.openxmlformats.org/officeDocument/2006/relationships/hyperlink" Target="https://www.aliexpress.ru/item/32906296742.html" TargetMode="External"/><Relationship Id="rId52" Type="http://schemas.openxmlformats.org/officeDocument/2006/relationships/hyperlink" Target="https://www.terraelectronica.ru/product/2784510" TargetMode="External"/><Relationship Id="rId60" Type="http://schemas.openxmlformats.org/officeDocument/2006/relationships/hyperlink" Target="https://www.terraelectronica.ru/product/307856" TargetMode="External"/><Relationship Id="rId65" Type="http://schemas.openxmlformats.org/officeDocument/2006/relationships/hyperlink" Target="https://www.chipdip.ru/order/item/5180376" TargetMode="External"/><Relationship Id="rId4" Type="http://schemas.openxmlformats.org/officeDocument/2006/relationships/hyperlink" Target="https://www.terraelectronica.ru/product/863708" TargetMode="External"/><Relationship Id="rId9" Type="http://schemas.openxmlformats.org/officeDocument/2006/relationships/hyperlink" Target="https://www.terraelectronica.ru/order/07655639" TargetMode="External"/><Relationship Id="rId13" Type="http://schemas.openxmlformats.org/officeDocument/2006/relationships/hyperlink" Target="https://www.terraelectronica.ru/order/07655639" TargetMode="External"/><Relationship Id="rId18" Type="http://schemas.openxmlformats.org/officeDocument/2006/relationships/hyperlink" Target="https://www.terraelectronica.ru/product/3638121" TargetMode="External"/><Relationship Id="rId39" Type="http://schemas.openxmlformats.org/officeDocument/2006/relationships/hyperlink" Target="https://www.chipdip.ru/order/detail/767026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order/detail/7670264" TargetMode="External"/><Relationship Id="rId18" Type="http://schemas.openxmlformats.org/officeDocument/2006/relationships/hyperlink" Target="https://service.rezonit.ru/orders/1168288" TargetMode="External"/><Relationship Id="rId26" Type="http://schemas.openxmlformats.org/officeDocument/2006/relationships/hyperlink" Target="https://trade.aliexpress.ru/order_detail.htm?spm=a2g39.orderlist.0.0.43064aa6aMZspA&amp;orderId=5018927329292510&amp;orderSource=GlobalTrade" TargetMode="External"/><Relationship Id="rId39" Type="http://schemas.openxmlformats.org/officeDocument/2006/relationships/hyperlink" Target="https://www.aliexpress.com/p/order/detail.html?spm=a2g0o.order_list.0.0.21ef1802qCR80T&amp;orderId=5023777132102510" TargetMode="External"/><Relationship Id="rId21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34" Type="http://schemas.openxmlformats.org/officeDocument/2006/relationships/hyperlink" Target="https://www.aliexpress.com/p/order/detail.html?spm=a2g0o.order_list.0.0.21ef1802qCR80T&amp;orderId=5018884017692510" TargetMode="External"/><Relationship Id="rId42" Type="http://schemas.openxmlformats.org/officeDocument/2006/relationships/hyperlink" Target="https://www.aliexpress.com/p/order/detail.html?spm=a2g0o.order_list.0.0.21ef1802qCR80T&amp;orderId=5029011525452510" TargetMode="External"/><Relationship Id="rId7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2" Type="http://schemas.openxmlformats.org/officeDocument/2006/relationships/hyperlink" Target="https://trade.aliexpress.ru/order_detail.htm?spm=a2g39.orderlist.0.0.3f504aa6lsBlXu&amp;orderId=5014441743802510&amp;orderSource=GlobalTrade" TargetMode="External"/><Relationship Id="rId16" Type="http://schemas.openxmlformats.org/officeDocument/2006/relationships/hyperlink" Target="https://www.terraelectronica.ru/order/07796164" TargetMode="External"/><Relationship Id="rId29" Type="http://schemas.openxmlformats.org/officeDocument/2006/relationships/hyperlink" Target="https://trade.aliexpress.ru/order_detail.htm?spm=a2g39.orderlist.0.0.43064aa6aMZspA&amp;orderId=5017405636652510&amp;orderSource=GlobalTrade" TargetMode="External"/><Relationship Id="rId1" Type="http://schemas.openxmlformats.org/officeDocument/2006/relationships/hyperlink" Target="https://trade.aliexpress.ru/order_detail.htm?spm=a2g39.orderlist.0.0.3f504aa6lsBlXu&amp;orderId=5009893661922510&amp;orderSource=GlobalTrade" TargetMode="External"/><Relationship Id="rId6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11" Type="http://schemas.openxmlformats.org/officeDocument/2006/relationships/hyperlink" Target="https://www.chipdip.ru/order/detail/7174515" TargetMode="External"/><Relationship Id="rId24" Type="http://schemas.openxmlformats.org/officeDocument/2006/relationships/hyperlink" Target="https://www.aliexpress.ru/item/4000903717748.html" TargetMode="External"/><Relationship Id="rId32" Type="http://schemas.openxmlformats.org/officeDocument/2006/relationships/hyperlink" Target="https://trade.aliexpress.ru/order_detail.htm?spm=a2g39.orderlist.0.0.264d4aa64e1MdR&amp;orderId=5018771842962510&amp;orderSource=GlobalTrade" TargetMode="External"/><Relationship Id="rId37" Type="http://schemas.openxmlformats.org/officeDocument/2006/relationships/hyperlink" Target="https://www.aliexpress.com/p/order/detail.html?spm=a2g0o.order_list.0.0.21ef1802qCR80T&amp;orderId=5022549706122510" TargetMode="External"/><Relationship Id="rId40" Type="http://schemas.openxmlformats.org/officeDocument/2006/relationships/hyperlink" Target="https://www.aliexpress.com/p/order/detail.html?spm=a2g0o.order_list.0.0.21ef1802qCR80T&amp;orderId=5023777132082510" TargetMode="External"/><Relationship Id="rId45" Type="http://schemas.openxmlformats.org/officeDocument/2006/relationships/hyperlink" Target="https://www.chipdip.ru/order/item/5180376" TargetMode="External"/><Relationship Id="rId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5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3" Type="http://schemas.openxmlformats.org/officeDocument/2006/relationships/hyperlink" Target="https://www.chipdip.ru/order/detail/8341104" TargetMode="External"/><Relationship Id="rId28" Type="http://schemas.openxmlformats.org/officeDocument/2006/relationships/hyperlink" Target="https://trade.aliexpress.ru/order_detail.htm?spm=a2g39.orderlist.0.0.43064aa6aMZspA&amp;orderId=5017392970742510&amp;orderSource=GlobalTrade" TargetMode="External"/><Relationship Id="rId36" Type="http://schemas.openxmlformats.org/officeDocument/2006/relationships/hyperlink" Target="https://www.aliexpress.com/p/order/detail.html?spm=a2g0o.order_list.0.0.21ef1802qCR80T&amp;orderId=5019091516212510" TargetMode="External"/><Relationship Id="rId10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19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1" Type="http://schemas.openxmlformats.org/officeDocument/2006/relationships/hyperlink" Target="https://trade.aliexpress.ru/order_detail.htm?spm=a2g39.orderlist.0.0.43064aa6aMZspA&amp;orderId=5018927329252510&amp;orderSource=GlobalTrade" TargetMode="External"/><Relationship Id="rId44" Type="http://schemas.openxmlformats.org/officeDocument/2006/relationships/hyperlink" Target="https://www.aliexpress.com/p/order/detail.html?spm=a2g0o.order_list.0.0.21ef1802qCR80T&amp;orderId=5029521301972510" TargetMode="External"/><Relationship Id="rId4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9" Type="http://schemas.openxmlformats.org/officeDocument/2006/relationships/hyperlink" Target="https://www.terraelectronica.ru/order/07487681" TargetMode="External"/><Relationship Id="rId14" Type="http://schemas.openxmlformats.org/officeDocument/2006/relationships/hyperlink" Target="https://www.chipdip.ru/order/detail/7292866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trade.aliexpress.ru/order_detail.htm?spm=a2g39.orderlist.0.0.43064aa6aMZspA&amp;orderId=5018927329312510&amp;orderSource=GlobalTrade" TargetMode="External"/><Relationship Id="rId30" Type="http://schemas.openxmlformats.org/officeDocument/2006/relationships/hyperlink" Target="https://trade.aliexpress.ru/order_detail.htm?spm=a2g39.orderlist.0.0.43064aa6aMZspA&amp;orderId=5017422385892510&amp;orderSource=GlobalTrade" TargetMode="External"/><Relationship Id="rId35" Type="http://schemas.openxmlformats.org/officeDocument/2006/relationships/hyperlink" Target="https://www.aliexpress.com/p/order/detail.html?spm=a2g0o.order_list.0.0.21ef1802qCR80T&amp;orderId=5019149229082510" TargetMode="External"/><Relationship Id="rId43" Type="http://schemas.openxmlformats.org/officeDocument/2006/relationships/hyperlink" Target="https://www.aliexpress.com/p/order/detail.html?spm=a2g0o.order_list.0.0.21ef1802qCR80T&amp;orderId=5029396850582510" TargetMode="External"/><Relationship Id="rId8" Type="http://schemas.openxmlformats.org/officeDocument/2006/relationships/hyperlink" Target="https://www.terraelectronica.ru/order/07655639" TargetMode="External"/><Relationship Id="rId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2" Type="http://schemas.openxmlformats.org/officeDocument/2006/relationships/hyperlink" Target="https://www.terraelectronica.ru/order/07707963" TargetMode="External"/><Relationship Id="rId17" Type="http://schemas.openxmlformats.org/officeDocument/2006/relationships/hyperlink" Target="https://www.terraelectronica.ru/order/07831475" TargetMode="External"/><Relationship Id="rId25" Type="http://schemas.openxmlformats.org/officeDocument/2006/relationships/hyperlink" Target="https://www.chipdip.ru/order/detail/8341083" TargetMode="External"/><Relationship Id="rId33" Type="http://schemas.openxmlformats.org/officeDocument/2006/relationships/hyperlink" Target="https://trade.aliexpress.ru/order_detail.htm?spm=a2g39.orderlist.0.0.264d4aa64e1MdR&amp;orderId=5018770085192510&amp;orderSource=GlobalTrade" TargetMode="External"/><Relationship Id="rId38" Type="http://schemas.openxmlformats.org/officeDocument/2006/relationships/hyperlink" Target="https://www.aliexpress.com/p/order/detail.html?spm=a2g0o.order_list.0.0.21ef1802qCR80T&amp;orderId=5022598776312510" TargetMode="External"/><Relationship Id="rId46" Type="http://schemas.openxmlformats.org/officeDocument/2006/relationships/hyperlink" Target="https://trade.aliexpress.ru/order_detail.htm?spm=a2g2w.orderlist.0.0.4ee14aa6krlkE9&amp;orderId=5030342772832510&amp;orderSource=GlobalTrade" TargetMode="External"/><Relationship Id="rId20" Type="http://schemas.openxmlformats.org/officeDocument/2006/relationships/hyperlink" Target="https://www.chipdip.ru/order/detail/8338098" TargetMode="External"/><Relationship Id="rId41" Type="http://schemas.openxmlformats.org/officeDocument/2006/relationships/hyperlink" Target="https://www.aliexpress.com/p/order/detail.html?spm=a2g0o.order_list.0.0.21ef1802qCR80T&amp;orderId=5026729678802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workbookViewId="0">
      <selection activeCell="G6" sqref="G6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54" t="s">
        <v>0</v>
      </c>
      <c r="B1" s="56" t="s">
        <v>1</v>
      </c>
      <c r="C1" s="56" t="s">
        <v>2</v>
      </c>
      <c r="D1" s="56" t="s">
        <v>3</v>
      </c>
      <c r="E1" s="55" t="s">
        <v>4</v>
      </c>
      <c r="F1" s="59" t="s">
        <v>5</v>
      </c>
      <c r="G1" s="59"/>
      <c r="H1" s="52" t="s">
        <v>6</v>
      </c>
      <c r="I1" s="52"/>
      <c r="J1" s="52"/>
      <c r="K1" s="52"/>
      <c r="L1" s="52"/>
      <c r="M1" s="52"/>
      <c r="N1" s="52"/>
    </row>
    <row r="2" spans="1:14" s="4" customFormat="1" x14ac:dyDescent="0.2">
      <c r="A2" s="55"/>
      <c r="B2" s="57"/>
      <c r="C2" s="57"/>
      <c r="D2" s="57"/>
      <c r="E2" s="58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53" t="s">
        <v>26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2" t="s">
        <v>55</v>
      </c>
      <c r="B17" s="33">
        <v>0</v>
      </c>
      <c r="C17" s="33" t="s">
        <v>56</v>
      </c>
      <c r="D17" s="33" t="s">
        <v>57</v>
      </c>
      <c r="E17" s="32" t="s">
        <v>58</v>
      </c>
      <c r="F17" s="34" t="s">
        <v>167</v>
      </c>
      <c r="G17" s="34" t="s">
        <v>166</v>
      </c>
      <c r="H17" s="34" t="s">
        <v>168</v>
      </c>
      <c r="I17" s="35" t="s">
        <v>185</v>
      </c>
      <c r="J17" s="33">
        <v>17.940000000000001</v>
      </c>
      <c r="K17" s="36">
        <v>40</v>
      </c>
      <c r="L17" s="33">
        <v>190</v>
      </c>
      <c r="M17" s="37">
        <f t="shared" si="14"/>
        <v>907.6</v>
      </c>
      <c r="N17" s="37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53" t="s">
        <v>79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1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1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1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70EC-F6D6-834C-9D40-3E5D44C5A9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workbookViewId="0">
      <selection activeCell="D7" sqref="D7:G7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54" t="s">
        <v>0</v>
      </c>
      <c r="B1" s="56" t="s">
        <v>1</v>
      </c>
      <c r="C1" s="56" t="s">
        <v>2</v>
      </c>
      <c r="D1" s="56" t="s">
        <v>3</v>
      </c>
      <c r="E1" s="55" t="s">
        <v>4</v>
      </c>
      <c r="F1" s="59" t="s">
        <v>5</v>
      </c>
      <c r="G1" s="59"/>
      <c r="H1" s="52" t="s">
        <v>6</v>
      </c>
      <c r="I1" s="52"/>
      <c r="J1" s="52"/>
      <c r="K1" s="52"/>
      <c r="L1" s="52"/>
      <c r="M1" s="52"/>
      <c r="N1" s="52"/>
    </row>
    <row r="2" spans="1:14" x14ac:dyDescent="0.2">
      <c r="A2" s="55"/>
      <c r="B2" s="57"/>
      <c r="C2" s="57"/>
      <c r="D2" s="57"/>
      <c r="E2" s="58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2" t="s">
        <v>55</v>
      </c>
      <c r="B20" s="33">
        <v>0</v>
      </c>
      <c r="C20" s="33" t="s">
        <v>102</v>
      </c>
      <c r="D20" s="33" t="s">
        <v>57</v>
      </c>
      <c r="E20" s="32" t="s">
        <v>58</v>
      </c>
      <c r="F20" s="34" t="s">
        <v>167</v>
      </c>
      <c r="G20" s="34" t="s">
        <v>166</v>
      </c>
      <c r="H20" s="34" t="s">
        <v>168</v>
      </c>
      <c r="I20" s="35" t="s">
        <v>185</v>
      </c>
      <c r="J20" s="33">
        <v>17.940000000000001</v>
      </c>
      <c r="K20" s="36">
        <v>40</v>
      </c>
      <c r="L20" s="33">
        <v>190</v>
      </c>
      <c r="M20" s="37">
        <f t="shared" ref="M20" si="10">J20*K20+L20</f>
        <v>907.6</v>
      </c>
      <c r="N20" s="37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33"/>
      <c r="B28" s="33">
        <v>0</v>
      </c>
      <c r="C28" s="33"/>
      <c r="D28" s="33" t="s">
        <v>165</v>
      </c>
      <c r="E28" s="33"/>
      <c r="F28" s="34" t="s">
        <v>164</v>
      </c>
      <c r="G28" s="34" t="s">
        <v>163</v>
      </c>
      <c r="H28" s="34" t="s">
        <v>161</v>
      </c>
      <c r="I28" s="35" t="s">
        <v>162</v>
      </c>
      <c r="J28" s="33">
        <v>5</v>
      </c>
      <c r="K28" s="33">
        <v>20</v>
      </c>
      <c r="L28" s="33"/>
      <c r="M28" s="37">
        <f t="shared" ref="M28:M30" si="20">J28*K28+L28</f>
        <v>100</v>
      </c>
      <c r="N28" s="37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1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EDC-C784-C04C-803C-AF6946535824}">
  <dimension ref="A1:K48"/>
  <sheetViews>
    <sheetView zoomScaleNormal="100" workbookViewId="0">
      <selection activeCell="I14" sqref="I14"/>
    </sheetView>
  </sheetViews>
  <sheetFormatPr baseColWidth="10" defaultRowHeight="16" x14ac:dyDescent="0.2"/>
  <cols>
    <col min="1" max="1" width="20" customWidth="1"/>
    <col min="2" max="2" width="41.33203125" customWidth="1"/>
    <col min="4" max="4" width="19.83203125" customWidth="1"/>
    <col min="10" max="10" width="13.33203125" customWidth="1"/>
    <col min="11" max="11" width="16.6640625" customWidth="1"/>
  </cols>
  <sheetData>
    <row r="1" spans="1:11" x14ac:dyDescent="0.2">
      <c r="A1" s="54" t="s">
        <v>0</v>
      </c>
      <c r="B1" s="56" t="s">
        <v>3</v>
      </c>
      <c r="C1" s="55" t="s">
        <v>4</v>
      </c>
      <c r="D1" s="30" t="s">
        <v>5</v>
      </c>
      <c r="E1" s="52" t="s">
        <v>6</v>
      </c>
      <c r="F1" s="52"/>
      <c r="G1" s="52"/>
      <c r="H1" s="52"/>
      <c r="I1" s="52"/>
      <c r="J1" s="52"/>
      <c r="K1" s="52"/>
    </row>
    <row r="2" spans="1:11" x14ac:dyDescent="0.2">
      <c r="A2" s="55"/>
      <c r="B2" s="57"/>
      <c r="C2" s="58"/>
      <c r="D2" s="1" t="s">
        <v>7</v>
      </c>
      <c r="E2" s="2" t="s">
        <v>9</v>
      </c>
      <c r="F2" s="3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16</v>
      </c>
      <c r="B3" s="9" t="s">
        <v>25</v>
      </c>
      <c r="C3" s="6" t="s">
        <v>18</v>
      </c>
      <c r="D3" s="7" t="s">
        <v>19</v>
      </c>
      <c r="E3" s="45" t="s">
        <v>284</v>
      </c>
      <c r="F3" s="38">
        <f>Orders!D30</f>
        <v>44642</v>
      </c>
      <c r="G3">
        <v>1</v>
      </c>
      <c r="H3">
        <v>100</v>
      </c>
      <c r="J3" s="13">
        <f t="shared" ref="J3:J48" si="0">G3*H3+I3</f>
        <v>100</v>
      </c>
      <c r="K3" s="14">
        <f>J3/H3</f>
        <v>1</v>
      </c>
    </row>
    <row r="4" spans="1:11" x14ac:dyDescent="0.2">
      <c r="A4" s="6" t="s">
        <v>84</v>
      </c>
      <c r="B4" s="9" t="s">
        <v>86</v>
      </c>
      <c r="C4" s="6" t="s">
        <v>18</v>
      </c>
      <c r="D4" s="7" t="s">
        <v>116</v>
      </c>
      <c r="E4" s="7" t="s">
        <v>118</v>
      </c>
      <c r="F4" t="s">
        <v>119</v>
      </c>
      <c r="G4">
        <v>0.38</v>
      </c>
      <c r="H4">
        <v>10</v>
      </c>
      <c r="J4" s="13">
        <f t="shared" si="0"/>
        <v>3.8</v>
      </c>
      <c r="K4" s="14">
        <f t="shared" ref="K4:K48" si="1">J4/H4</f>
        <v>0.38</v>
      </c>
    </row>
    <row r="5" spans="1:11" x14ac:dyDescent="0.2">
      <c r="A5" s="6" t="s">
        <v>87</v>
      </c>
      <c r="B5" s="9" t="s">
        <v>89</v>
      </c>
      <c r="C5" s="6" t="s">
        <v>18</v>
      </c>
      <c r="D5" s="7" t="s">
        <v>120</v>
      </c>
      <c r="E5" s="7" t="s">
        <v>118</v>
      </c>
      <c r="F5" t="s">
        <v>119</v>
      </c>
      <c r="G5">
        <v>0.82</v>
      </c>
      <c r="H5">
        <v>10</v>
      </c>
      <c r="J5" s="13">
        <f t="shared" si="0"/>
        <v>8.1999999999999993</v>
      </c>
      <c r="K5" s="14">
        <f t="shared" si="1"/>
        <v>0.82</v>
      </c>
    </row>
    <row r="6" spans="1:11" x14ac:dyDescent="0.2">
      <c r="A6" s="15" t="s">
        <v>21</v>
      </c>
      <c r="B6" s="9" t="s">
        <v>22</v>
      </c>
      <c r="C6" s="10" t="s">
        <v>18</v>
      </c>
      <c r="D6" s="11" t="s">
        <v>123</v>
      </c>
      <c r="E6" s="7" t="s">
        <v>118</v>
      </c>
      <c r="F6" t="s">
        <v>119</v>
      </c>
      <c r="G6">
        <v>0.5</v>
      </c>
      <c r="H6" s="8">
        <v>200</v>
      </c>
      <c r="I6" s="13"/>
      <c r="J6" s="13">
        <f t="shared" si="0"/>
        <v>100</v>
      </c>
      <c r="K6" s="14">
        <f t="shared" si="1"/>
        <v>0.5</v>
      </c>
    </row>
    <row r="7" spans="1:11" x14ac:dyDescent="0.2">
      <c r="A7" s="6" t="s">
        <v>80</v>
      </c>
      <c r="B7" t="s">
        <v>31</v>
      </c>
      <c r="C7" s="6" t="s">
        <v>28</v>
      </c>
      <c r="D7" s="7" t="s">
        <v>125</v>
      </c>
      <c r="E7" s="7" t="s">
        <v>118</v>
      </c>
      <c r="F7" t="s">
        <v>119</v>
      </c>
      <c r="G7">
        <v>1.2</v>
      </c>
      <c r="H7" s="16">
        <v>70</v>
      </c>
      <c r="J7" s="13">
        <f t="shared" si="0"/>
        <v>84</v>
      </c>
      <c r="K7" s="14">
        <f t="shared" si="1"/>
        <v>1.2</v>
      </c>
    </row>
    <row r="8" spans="1:11" x14ac:dyDescent="0.2">
      <c r="A8" s="6" t="s">
        <v>220</v>
      </c>
      <c r="B8" t="s">
        <v>32</v>
      </c>
      <c r="C8" s="6"/>
      <c r="D8" s="7" t="s">
        <v>127</v>
      </c>
      <c r="E8" s="7" t="s">
        <v>118</v>
      </c>
      <c r="F8" t="s">
        <v>119</v>
      </c>
      <c r="G8">
        <v>5.2</v>
      </c>
      <c r="H8" s="16">
        <v>80</v>
      </c>
      <c r="J8" s="17">
        <f t="shared" si="0"/>
        <v>416</v>
      </c>
      <c r="K8" s="14">
        <f t="shared" si="1"/>
        <v>5.2</v>
      </c>
    </row>
    <row r="9" spans="1:11" x14ac:dyDescent="0.2">
      <c r="A9" s="6" t="s">
        <v>221</v>
      </c>
      <c r="B9" t="s">
        <v>33</v>
      </c>
      <c r="C9" s="6"/>
      <c r="D9" s="7" t="s">
        <v>129</v>
      </c>
      <c r="E9" s="7" t="s">
        <v>118</v>
      </c>
      <c r="F9" s="18" t="s">
        <v>119</v>
      </c>
      <c r="G9">
        <v>5.3</v>
      </c>
      <c r="H9" s="16">
        <v>80</v>
      </c>
      <c r="J9" s="17">
        <f t="shared" si="0"/>
        <v>424</v>
      </c>
      <c r="K9" s="14">
        <f t="shared" si="1"/>
        <v>5.3</v>
      </c>
    </row>
    <row r="10" spans="1:11" x14ac:dyDescent="0.2">
      <c r="A10" s="6" t="s">
        <v>222</v>
      </c>
      <c r="B10" t="s">
        <v>35</v>
      </c>
      <c r="C10" s="6"/>
      <c r="D10" s="7" t="s">
        <v>131</v>
      </c>
      <c r="E10" s="7" t="s">
        <v>118</v>
      </c>
      <c r="F10" s="18" t="s">
        <v>119</v>
      </c>
      <c r="G10">
        <v>4.9000000000000004</v>
      </c>
      <c r="H10" s="16">
        <v>10</v>
      </c>
      <c r="J10" s="17">
        <f t="shared" si="0"/>
        <v>49</v>
      </c>
      <c r="K10" s="14">
        <f t="shared" si="1"/>
        <v>4.9000000000000004</v>
      </c>
    </row>
    <row r="11" spans="1:11" x14ac:dyDescent="0.2">
      <c r="A11" s="6" t="s">
        <v>81</v>
      </c>
      <c r="B11" t="s">
        <v>32</v>
      </c>
      <c r="C11" s="6"/>
      <c r="D11" s="7" t="s">
        <v>81</v>
      </c>
      <c r="E11" s="7" t="s">
        <v>284</v>
      </c>
      <c r="F11" s="18" t="s">
        <v>333</v>
      </c>
      <c r="G11">
        <v>9.6999999999999993</v>
      </c>
      <c r="H11" s="16">
        <v>50</v>
      </c>
      <c r="J11" s="17">
        <f t="shared" si="0"/>
        <v>484.99999999999994</v>
      </c>
      <c r="K11" s="14">
        <f t="shared" si="1"/>
        <v>9.6999999999999993</v>
      </c>
    </row>
    <row r="12" spans="1:11" x14ac:dyDescent="0.2">
      <c r="A12" s="6" t="s">
        <v>75</v>
      </c>
      <c r="B12" t="s">
        <v>33</v>
      </c>
      <c r="C12" s="6"/>
      <c r="D12" s="7" t="s">
        <v>75</v>
      </c>
      <c r="E12" s="7" t="s">
        <v>285</v>
      </c>
      <c r="F12" s="18" t="s">
        <v>334</v>
      </c>
      <c r="G12">
        <v>29</v>
      </c>
      <c r="H12" s="16">
        <v>70</v>
      </c>
      <c r="J12" s="17">
        <f t="shared" si="0"/>
        <v>2030</v>
      </c>
      <c r="K12" s="14">
        <f t="shared" si="1"/>
        <v>29</v>
      </c>
    </row>
    <row r="13" spans="1:11" x14ac:dyDescent="0.2">
      <c r="A13" s="6" t="s">
        <v>82</v>
      </c>
      <c r="B13" t="s">
        <v>35</v>
      </c>
      <c r="C13" s="6"/>
      <c r="D13" s="7" t="s">
        <v>82</v>
      </c>
      <c r="E13" s="7" t="s">
        <v>284</v>
      </c>
      <c r="F13" s="18" t="s">
        <v>333</v>
      </c>
      <c r="G13">
        <v>9.8000000000000007</v>
      </c>
      <c r="H13" s="16">
        <v>30</v>
      </c>
      <c r="J13" s="17">
        <f t="shared" ref="J13:J14" si="2">G13*H13+I13</f>
        <v>294</v>
      </c>
      <c r="K13" s="14">
        <f t="shared" ref="K13:K14" si="3">J13/H13</f>
        <v>9.8000000000000007</v>
      </c>
    </row>
    <row r="14" spans="1:11" x14ac:dyDescent="0.2">
      <c r="A14" s="6" t="s">
        <v>80</v>
      </c>
      <c r="B14" t="s">
        <v>31</v>
      </c>
      <c r="C14" s="6" t="s">
        <v>28</v>
      </c>
      <c r="D14" s="7" t="s">
        <v>336</v>
      </c>
      <c r="E14" s="7" t="s">
        <v>337</v>
      </c>
      <c r="F14" s="18" t="s">
        <v>338</v>
      </c>
      <c r="G14">
        <v>13.8</v>
      </c>
      <c r="H14" s="16">
        <v>200</v>
      </c>
      <c r="J14" s="17">
        <f t="shared" si="2"/>
        <v>2760</v>
      </c>
      <c r="K14" s="14">
        <f t="shared" si="3"/>
        <v>13.8</v>
      </c>
    </row>
    <row r="15" spans="1:11" x14ac:dyDescent="0.2">
      <c r="A15" s="6" t="s">
        <v>132</v>
      </c>
      <c r="B15" t="s">
        <v>312</v>
      </c>
      <c r="C15" s="6" t="s">
        <v>134</v>
      </c>
      <c r="D15" s="7" t="s">
        <v>132</v>
      </c>
      <c r="E15" s="7" t="s">
        <v>218</v>
      </c>
      <c r="F15" s="18" t="s">
        <v>219</v>
      </c>
      <c r="G15">
        <v>3.3</v>
      </c>
      <c r="H15" s="16">
        <v>10</v>
      </c>
      <c r="J15" s="17">
        <f t="shared" si="0"/>
        <v>33</v>
      </c>
      <c r="K15" s="14">
        <f t="shared" si="1"/>
        <v>3.3</v>
      </c>
    </row>
    <row r="16" spans="1:11" x14ac:dyDescent="0.2">
      <c r="A16" s="6">
        <v>100</v>
      </c>
      <c r="B16" t="s">
        <v>45</v>
      </c>
      <c r="C16" s="6" t="s">
        <v>18</v>
      </c>
      <c r="D16" s="7" t="s">
        <v>146</v>
      </c>
      <c r="E16" s="7" t="s">
        <v>118</v>
      </c>
      <c r="F16" s="18" t="s">
        <v>119</v>
      </c>
      <c r="G16">
        <v>0.14000000000000001</v>
      </c>
      <c r="H16" s="16">
        <v>10</v>
      </c>
      <c r="J16" s="17">
        <f>G16*H16+I16</f>
        <v>1.4000000000000001</v>
      </c>
      <c r="K16" s="14">
        <f>J16/H16</f>
        <v>0.14000000000000001</v>
      </c>
    </row>
    <row r="17" spans="1:11" x14ac:dyDescent="0.2">
      <c r="A17" s="6" t="s">
        <v>94</v>
      </c>
      <c r="B17" t="s">
        <v>96</v>
      </c>
      <c r="C17" s="6" t="s">
        <v>18</v>
      </c>
      <c r="D17" s="7" t="s">
        <v>142</v>
      </c>
      <c r="E17" s="7" t="s">
        <v>118</v>
      </c>
      <c r="F17" s="18" t="s">
        <v>119</v>
      </c>
      <c r="G17">
        <v>0.18</v>
      </c>
      <c r="H17" s="16">
        <v>200</v>
      </c>
      <c r="J17" s="17">
        <f t="shared" si="0"/>
        <v>36</v>
      </c>
      <c r="K17" s="14">
        <f t="shared" si="1"/>
        <v>0.18</v>
      </c>
    </row>
    <row r="18" spans="1:11" x14ac:dyDescent="0.2">
      <c r="A18" s="6">
        <v>470</v>
      </c>
      <c r="B18" t="s">
        <v>41</v>
      </c>
      <c r="C18" s="6" t="s">
        <v>18</v>
      </c>
      <c r="D18" s="7" t="s">
        <v>144</v>
      </c>
      <c r="E18" s="7" t="s">
        <v>118</v>
      </c>
      <c r="F18" s="18" t="s">
        <v>119</v>
      </c>
      <c r="G18">
        <v>0.12</v>
      </c>
      <c r="H18" s="16">
        <v>240</v>
      </c>
      <c r="J18" s="17">
        <f t="shared" si="0"/>
        <v>28.799999999999997</v>
      </c>
      <c r="K18" s="14">
        <f t="shared" si="1"/>
        <v>0.11999999999999998</v>
      </c>
    </row>
    <row r="19" spans="1:11" x14ac:dyDescent="0.2">
      <c r="A19" s="6" t="s">
        <v>60</v>
      </c>
      <c r="B19" t="s">
        <v>47</v>
      </c>
      <c r="C19" s="6" t="s">
        <v>18</v>
      </c>
      <c r="D19" s="7" t="s">
        <v>148</v>
      </c>
      <c r="E19" s="7" t="s">
        <v>118</v>
      </c>
      <c r="F19" s="18" t="s">
        <v>119</v>
      </c>
      <c r="G19">
        <v>0.14000000000000001</v>
      </c>
      <c r="H19" s="16">
        <v>20</v>
      </c>
      <c r="J19" s="17">
        <f t="shared" si="0"/>
        <v>2.8000000000000003</v>
      </c>
      <c r="K19" s="14">
        <f t="shared" si="1"/>
        <v>0.14000000000000001</v>
      </c>
    </row>
    <row r="20" spans="1:11" x14ac:dyDescent="0.2">
      <c r="A20" s="6" t="s">
        <v>97</v>
      </c>
      <c r="B20" t="s">
        <v>99</v>
      </c>
      <c r="C20" s="6" t="s">
        <v>18</v>
      </c>
      <c r="D20" s="7" t="s">
        <v>150</v>
      </c>
      <c r="E20" s="7" t="s">
        <v>118</v>
      </c>
      <c r="F20" s="18" t="s">
        <v>119</v>
      </c>
      <c r="G20">
        <v>0.11</v>
      </c>
      <c r="H20" s="16">
        <v>10</v>
      </c>
      <c r="J20" s="17">
        <f t="shared" si="0"/>
        <v>1.1000000000000001</v>
      </c>
      <c r="K20" s="14">
        <f t="shared" si="1"/>
        <v>0.11000000000000001</v>
      </c>
    </row>
    <row r="21" spans="1:11" x14ac:dyDescent="0.2">
      <c r="A21" s="6" t="s">
        <v>156</v>
      </c>
      <c r="B21" t="s">
        <v>301</v>
      </c>
      <c r="C21" s="6"/>
      <c r="D21" s="7" t="s">
        <v>156</v>
      </c>
      <c r="E21" s="7" t="s">
        <v>118</v>
      </c>
      <c r="F21" s="18" t="s">
        <v>119</v>
      </c>
      <c r="G21">
        <v>2.2999999999999998</v>
      </c>
      <c r="H21" s="16">
        <v>10</v>
      </c>
      <c r="J21" s="17">
        <f t="shared" si="0"/>
        <v>23</v>
      </c>
      <c r="K21" s="14">
        <f t="shared" si="1"/>
        <v>2.2999999999999998</v>
      </c>
    </row>
    <row r="22" spans="1:11" x14ac:dyDescent="0.2">
      <c r="A22" s="6" t="s">
        <v>51</v>
      </c>
      <c r="B22" t="s">
        <v>53</v>
      </c>
      <c r="C22" s="6" t="s">
        <v>54</v>
      </c>
      <c r="D22" s="7" t="s">
        <v>76</v>
      </c>
      <c r="E22" s="7" t="s">
        <v>158</v>
      </c>
      <c r="F22" s="18" t="s">
        <v>159</v>
      </c>
      <c r="G22">
        <v>33.9</v>
      </c>
      <c r="H22" s="16">
        <v>27</v>
      </c>
      <c r="I22">
        <v>253</v>
      </c>
      <c r="J22" s="17">
        <f t="shared" si="0"/>
        <v>1168.3</v>
      </c>
      <c r="K22" s="14">
        <f t="shared" si="1"/>
        <v>43.270370370370365</v>
      </c>
    </row>
    <row r="23" spans="1:11" x14ac:dyDescent="0.2">
      <c r="A23" s="32" t="s">
        <v>55</v>
      </c>
      <c r="B23" s="33" t="s">
        <v>57</v>
      </c>
      <c r="C23" s="32" t="s">
        <v>58</v>
      </c>
      <c r="D23" s="34" t="s">
        <v>167</v>
      </c>
      <c r="E23" s="34" t="s">
        <v>168</v>
      </c>
      <c r="F23" s="35" t="s">
        <v>185</v>
      </c>
      <c r="G23" s="33">
        <v>17.940000000000001</v>
      </c>
      <c r="H23" s="36">
        <v>40</v>
      </c>
      <c r="I23" s="33">
        <v>190</v>
      </c>
      <c r="J23" s="37">
        <f t="shared" si="0"/>
        <v>907.6</v>
      </c>
      <c r="K23" s="14">
        <f t="shared" si="1"/>
        <v>22.69</v>
      </c>
    </row>
    <row r="24" spans="1:11" x14ac:dyDescent="0.2">
      <c r="A24" s="6" t="s">
        <v>245</v>
      </c>
      <c r="B24" t="s">
        <v>57</v>
      </c>
      <c r="C24" s="6" t="s">
        <v>58</v>
      </c>
      <c r="D24" s="7" t="s">
        <v>246</v>
      </c>
      <c r="E24" s="7" t="s">
        <v>247</v>
      </c>
      <c r="F24" s="18" t="s">
        <v>248</v>
      </c>
      <c r="G24">
        <f>98.66/12</f>
        <v>8.2216666666666658</v>
      </c>
      <c r="H24" s="16">
        <f>12*5</f>
        <v>60</v>
      </c>
      <c r="I24">
        <v>196.54</v>
      </c>
      <c r="J24" s="17">
        <f t="shared" si="0"/>
        <v>689.83999999999992</v>
      </c>
      <c r="K24" s="14">
        <f t="shared" si="1"/>
        <v>11.497333333333332</v>
      </c>
    </row>
    <row r="25" spans="1:11" x14ac:dyDescent="0.2">
      <c r="A25" s="6" t="s">
        <v>59</v>
      </c>
      <c r="B25" t="s">
        <v>62</v>
      </c>
      <c r="C25" s="6" t="s">
        <v>63</v>
      </c>
      <c r="D25" s="7"/>
      <c r="E25" s="7"/>
      <c r="F25" s="18"/>
      <c r="H25" s="16"/>
      <c r="J25" s="17"/>
      <c r="K25" s="14"/>
    </row>
    <row r="26" spans="1:11" x14ac:dyDescent="0.2">
      <c r="A26" s="6" t="s">
        <v>103</v>
      </c>
      <c r="B26" t="s">
        <v>62</v>
      </c>
      <c r="C26" s="6" t="s">
        <v>105</v>
      </c>
      <c r="D26" s="7" t="s">
        <v>103</v>
      </c>
      <c r="E26" s="7" t="s">
        <v>161</v>
      </c>
      <c r="F26" s="18" t="s">
        <v>162</v>
      </c>
      <c r="G26">
        <v>1650</v>
      </c>
      <c r="H26">
        <v>10</v>
      </c>
      <c r="J26" s="17">
        <f t="shared" si="0"/>
        <v>16500</v>
      </c>
      <c r="K26" s="14">
        <f t="shared" si="1"/>
        <v>1650</v>
      </c>
    </row>
    <row r="27" spans="1:11" x14ac:dyDescent="0.2">
      <c r="A27" s="6" t="s">
        <v>64</v>
      </c>
      <c r="B27" t="s">
        <v>66</v>
      </c>
      <c r="C27" s="6"/>
      <c r="D27" s="7">
        <v>12.880089999999999</v>
      </c>
      <c r="E27" s="7" t="s">
        <v>118</v>
      </c>
      <c r="F27" s="18" t="s">
        <v>119</v>
      </c>
      <c r="G27">
        <v>18.7</v>
      </c>
      <c r="H27">
        <v>10</v>
      </c>
      <c r="J27" s="17">
        <f t="shared" si="0"/>
        <v>187</v>
      </c>
      <c r="K27" s="14">
        <f t="shared" si="1"/>
        <v>18.7</v>
      </c>
    </row>
    <row r="28" spans="1:11" x14ac:dyDescent="0.2">
      <c r="A28" t="s">
        <v>112</v>
      </c>
      <c r="B28" t="s">
        <v>114</v>
      </c>
      <c r="C28" s="6" t="s">
        <v>115</v>
      </c>
      <c r="D28" s="7" t="s">
        <v>112</v>
      </c>
      <c r="E28" s="7" t="s">
        <v>118</v>
      </c>
      <c r="F28" s="18" t="s">
        <v>119</v>
      </c>
      <c r="G28">
        <v>5.3</v>
      </c>
      <c r="H28">
        <v>10</v>
      </c>
      <c r="J28" s="17">
        <f>G28*H28+I28</f>
        <v>53</v>
      </c>
      <c r="K28" s="14">
        <f>J28/H28</f>
        <v>5.3</v>
      </c>
    </row>
    <row r="29" spans="1:11" x14ac:dyDescent="0.2">
      <c r="A29" t="s">
        <v>153</v>
      </c>
      <c r="B29" t="s">
        <v>107</v>
      </c>
      <c r="C29" s="6" t="s">
        <v>108</v>
      </c>
      <c r="D29" s="7" t="s">
        <v>153</v>
      </c>
      <c r="E29" s="7" t="s">
        <v>118</v>
      </c>
      <c r="F29" s="18" t="s">
        <v>119</v>
      </c>
      <c r="G29">
        <v>10.8</v>
      </c>
      <c r="H29">
        <v>20</v>
      </c>
      <c r="J29" s="17">
        <f t="shared" si="0"/>
        <v>216</v>
      </c>
      <c r="K29" s="14">
        <f t="shared" si="1"/>
        <v>10.8</v>
      </c>
    </row>
    <row r="30" spans="1:11" x14ac:dyDescent="0.2">
      <c r="B30" t="s">
        <v>307</v>
      </c>
      <c r="C30" s="6"/>
      <c r="D30" s="7"/>
      <c r="E30" s="7"/>
      <c r="F30" s="18"/>
      <c r="J30" s="17"/>
      <c r="K30" s="14"/>
    </row>
    <row r="31" spans="1:11" x14ac:dyDescent="0.2">
      <c r="B31" t="s">
        <v>306</v>
      </c>
      <c r="C31" s="6"/>
      <c r="D31" s="7"/>
      <c r="E31" s="7"/>
      <c r="F31" s="18"/>
      <c r="J31" s="17"/>
      <c r="K31" s="14"/>
    </row>
    <row r="32" spans="1:11" x14ac:dyDescent="0.2">
      <c r="A32" s="6" t="s">
        <v>72</v>
      </c>
      <c r="B32" t="s">
        <v>39</v>
      </c>
      <c r="C32" s="6"/>
      <c r="D32" s="7" t="s">
        <v>72</v>
      </c>
      <c r="E32" s="7" t="s">
        <v>118</v>
      </c>
      <c r="F32" s="18" t="s">
        <v>119</v>
      </c>
      <c r="G32">
        <v>3.8</v>
      </c>
      <c r="H32" s="16">
        <v>10</v>
      </c>
      <c r="J32" s="17">
        <f>G32*H32+I32</f>
        <v>38</v>
      </c>
      <c r="K32" s="14">
        <f>J32/H32</f>
        <v>3.8</v>
      </c>
    </row>
    <row r="33" spans="1:11" x14ac:dyDescent="0.2">
      <c r="A33" s="6" t="s">
        <v>109</v>
      </c>
      <c r="B33" t="s">
        <v>111</v>
      </c>
      <c r="D33" s="7" t="s">
        <v>140</v>
      </c>
      <c r="E33" s="7" t="s">
        <v>118</v>
      </c>
      <c r="F33" s="18" t="s">
        <v>119</v>
      </c>
      <c r="G33">
        <v>5.7</v>
      </c>
      <c r="H33">
        <v>10</v>
      </c>
      <c r="J33" s="17">
        <f t="shared" si="0"/>
        <v>57</v>
      </c>
      <c r="K33" s="14">
        <f t="shared" si="1"/>
        <v>5.7</v>
      </c>
    </row>
    <row r="34" spans="1:11" x14ac:dyDescent="0.2">
      <c r="A34" s="6" t="s">
        <v>302</v>
      </c>
      <c r="B34" t="s">
        <v>136</v>
      </c>
      <c r="C34" s="6" t="s">
        <v>137</v>
      </c>
      <c r="D34" s="7" t="s">
        <v>172</v>
      </c>
      <c r="E34" s="7" t="s">
        <v>171</v>
      </c>
      <c r="F34" s="18" t="s">
        <v>170</v>
      </c>
      <c r="G34">
        <v>6.8650000000000002</v>
      </c>
      <c r="H34">
        <v>120</v>
      </c>
      <c r="I34">
        <v>622</v>
      </c>
      <c r="J34" s="17">
        <f t="shared" si="0"/>
        <v>1445.8000000000002</v>
      </c>
      <c r="K34" s="14">
        <f t="shared" si="1"/>
        <v>12.048333333333336</v>
      </c>
    </row>
    <row r="35" spans="1:11" x14ac:dyDescent="0.2">
      <c r="A35" s="33"/>
      <c r="B35" s="33" t="s">
        <v>165</v>
      </c>
      <c r="C35" s="33"/>
      <c r="D35" s="34" t="s">
        <v>164</v>
      </c>
      <c r="E35" s="34" t="s">
        <v>161</v>
      </c>
      <c r="F35" s="35" t="s">
        <v>162</v>
      </c>
      <c r="G35" s="33">
        <v>5</v>
      </c>
      <c r="H35" s="33">
        <v>20</v>
      </c>
      <c r="I35" s="33"/>
      <c r="J35" s="37">
        <f t="shared" si="0"/>
        <v>100</v>
      </c>
      <c r="K35" s="14">
        <f t="shared" si="1"/>
        <v>5</v>
      </c>
    </row>
    <row r="36" spans="1:11" x14ac:dyDescent="0.2">
      <c r="A36" t="s">
        <v>249</v>
      </c>
      <c r="B36" t="s">
        <v>165</v>
      </c>
      <c r="D36" s="7" t="s">
        <v>249</v>
      </c>
      <c r="E36" s="7" t="s">
        <v>251</v>
      </c>
      <c r="F36" s="18" t="s">
        <v>252</v>
      </c>
      <c r="G36">
        <v>1.3</v>
      </c>
      <c r="H36">
        <v>120</v>
      </c>
      <c r="J36" s="17">
        <f t="shared" si="0"/>
        <v>156</v>
      </c>
      <c r="K36" s="14">
        <f t="shared" si="1"/>
        <v>1.3</v>
      </c>
    </row>
    <row r="37" spans="1:11" x14ac:dyDescent="0.2">
      <c r="A37" t="s">
        <v>268</v>
      </c>
      <c r="D37" s="7"/>
      <c r="E37" s="7"/>
      <c r="F37" s="18"/>
      <c r="J37" s="17"/>
      <c r="K37" s="14"/>
    </row>
    <row r="38" spans="1:11" x14ac:dyDescent="0.2">
      <c r="A38" t="s">
        <v>329</v>
      </c>
      <c r="C38" t="s">
        <v>330</v>
      </c>
      <c r="D38" s="7"/>
      <c r="E38" s="7" t="s">
        <v>331</v>
      </c>
      <c r="F38" s="18" t="s">
        <v>332</v>
      </c>
      <c r="G38">
        <v>735.99599999999998</v>
      </c>
      <c r="H38">
        <v>10</v>
      </c>
      <c r="J38" s="17">
        <v>7359.96</v>
      </c>
      <c r="K38" s="14">
        <f t="shared" si="1"/>
        <v>735.99599999999998</v>
      </c>
    </row>
    <row r="39" spans="1:11" x14ac:dyDescent="0.2">
      <c r="A39" t="s">
        <v>269</v>
      </c>
      <c r="D39" s="7"/>
      <c r="E39" s="7" t="s">
        <v>175</v>
      </c>
      <c r="F39" s="18" t="s">
        <v>176</v>
      </c>
      <c r="G39">
        <v>105.373</v>
      </c>
      <c r="H39">
        <v>10</v>
      </c>
      <c r="I39">
        <v>1021.53</v>
      </c>
      <c r="J39" s="17">
        <f t="shared" si="0"/>
        <v>2075.2600000000002</v>
      </c>
      <c r="K39" s="14">
        <f t="shared" si="1"/>
        <v>207.52600000000001</v>
      </c>
    </row>
    <row r="40" spans="1:11" x14ac:dyDescent="0.2">
      <c r="A40" t="s">
        <v>305</v>
      </c>
      <c r="B40" t="s">
        <v>313</v>
      </c>
      <c r="C40">
        <v>70</v>
      </c>
      <c r="D40" s="7"/>
      <c r="E40" s="7"/>
      <c r="F40" s="18"/>
      <c r="G40">
        <f>4400/750</f>
        <v>5.8666666666666663</v>
      </c>
      <c r="H40">
        <v>749</v>
      </c>
      <c r="J40" s="17">
        <f>G40*H40+I40</f>
        <v>4394.1333333333332</v>
      </c>
      <c r="K40" s="14">
        <f>G40*C40</f>
        <v>410.66666666666663</v>
      </c>
    </row>
    <row r="41" spans="1:11" x14ac:dyDescent="0.2">
      <c r="A41" s="18" t="s">
        <v>335</v>
      </c>
      <c r="B41" s="18" t="s">
        <v>313</v>
      </c>
      <c r="C41" s="18">
        <v>78</v>
      </c>
      <c r="D41" s="51"/>
      <c r="E41" s="51"/>
      <c r="F41" s="18"/>
      <c r="G41" s="18">
        <f>4400/750</f>
        <v>5.8666666666666663</v>
      </c>
      <c r="H41" s="18">
        <v>749</v>
      </c>
      <c r="I41" s="18"/>
      <c r="J41" s="17">
        <f>G41*H41+I41</f>
        <v>4394.1333333333332</v>
      </c>
      <c r="K41" s="14">
        <f>G41*C41</f>
        <v>457.59999999999997</v>
      </c>
    </row>
    <row r="42" spans="1:11" x14ac:dyDescent="0.2">
      <c r="A42" t="s">
        <v>303</v>
      </c>
      <c r="B42" t="s">
        <v>177</v>
      </c>
      <c r="C42">
        <v>72</v>
      </c>
      <c r="D42" s="7"/>
      <c r="E42" s="7"/>
      <c r="F42" s="18"/>
      <c r="G42">
        <f>4400/750</f>
        <v>5.8666666666666663</v>
      </c>
      <c r="H42">
        <v>750</v>
      </c>
      <c r="J42" s="17">
        <f t="shared" si="0"/>
        <v>4400</v>
      </c>
      <c r="K42" s="14">
        <f>G42*C42</f>
        <v>422.4</v>
      </c>
    </row>
    <row r="43" spans="1:11" x14ac:dyDescent="0.2">
      <c r="A43" t="s">
        <v>304</v>
      </c>
      <c r="B43" t="s">
        <v>217</v>
      </c>
      <c r="C43">
        <v>42</v>
      </c>
      <c r="D43" s="7"/>
      <c r="E43" s="7"/>
      <c r="F43" s="18"/>
      <c r="G43">
        <f>4400/750</f>
        <v>5.8666666666666663</v>
      </c>
      <c r="H43">
        <v>750</v>
      </c>
      <c r="J43" s="17">
        <f t="shared" si="0"/>
        <v>4400</v>
      </c>
      <c r="K43" s="14">
        <f>G43*C43</f>
        <v>246.39999999999998</v>
      </c>
    </row>
    <row r="44" spans="1:11" x14ac:dyDescent="0.2">
      <c r="A44" t="s">
        <v>310</v>
      </c>
      <c r="B44" t="s">
        <v>314</v>
      </c>
      <c r="D44" s="7"/>
      <c r="E44" s="7"/>
      <c r="F44" s="18"/>
      <c r="J44" s="17"/>
      <c r="K44" s="14"/>
    </row>
    <row r="45" spans="1:11" x14ac:dyDescent="0.2">
      <c r="A45" t="s">
        <v>231</v>
      </c>
      <c r="B45" t="s">
        <v>311</v>
      </c>
      <c r="D45" s="7"/>
      <c r="E45" s="7"/>
      <c r="F45" s="18"/>
      <c r="J45" s="17"/>
      <c r="K45" s="14"/>
    </row>
    <row r="46" spans="1:11" x14ac:dyDescent="0.2">
      <c r="A46" t="s">
        <v>309</v>
      </c>
      <c r="D46" s="7"/>
      <c r="E46" s="7"/>
      <c r="F46" s="18"/>
      <c r="J46" s="17"/>
      <c r="K46" s="14"/>
    </row>
    <row r="47" spans="1:11" x14ac:dyDescent="0.2">
      <c r="A47" t="s">
        <v>308</v>
      </c>
      <c r="B47" t="s">
        <v>240</v>
      </c>
      <c r="C47" s="31" t="s">
        <v>241</v>
      </c>
      <c r="D47" s="7" t="s">
        <v>242</v>
      </c>
      <c r="E47" s="7" t="s">
        <v>243</v>
      </c>
      <c r="F47" s="18" t="s">
        <v>244</v>
      </c>
      <c r="G47">
        <v>1.4508000000000001</v>
      </c>
      <c r="H47">
        <v>100</v>
      </c>
      <c r="J47" s="17">
        <f t="shared" si="0"/>
        <v>145.08000000000001</v>
      </c>
      <c r="K47" s="14">
        <f t="shared" si="1"/>
        <v>1.4508000000000001</v>
      </c>
    </row>
    <row r="48" spans="1:11" x14ac:dyDescent="0.2">
      <c r="A48" t="s">
        <v>215</v>
      </c>
      <c r="D48" s="7"/>
      <c r="E48" s="7"/>
      <c r="F48" s="18"/>
      <c r="G48">
        <v>10</v>
      </c>
      <c r="H48">
        <v>1</v>
      </c>
      <c r="J48" s="17">
        <f t="shared" si="0"/>
        <v>10</v>
      </c>
      <c r="K48" s="14">
        <f t="shared" si="1"/>
        <v>10</v>
      </c>
    </row>
  </sheetData>
  <mergeCells count="4">
    <mergeCell ref="E1:K1"/>
    <mergeCell ref="A1:A2"/>
    <mergeCell ref="B1:B2"/>
    <mergeCell ref="C1:C2"/>
  </mergeCells>
  <hyperlinks>
    <hyperlink ref="D4" r:id="rId1" xr:uid="{63537754-7001-3941-8B14-9CF44C8F7D04}"/>
    <hyperlink ref="E4" r:id="rId2" xr:uid="{5AE1CB8F-6254-1840-B767-B3A2F3F33FDF}"/>
    <hyperlink ref="D5" r:id="rId3" xr:uid="{DC049CE1-99C2-CE41-A92D-138F65B4B929}"/>
    <hyperlink ref="D6" r:id="rId4" xr:uid="{2E451C51-FA71-B940-87B2-A5F5BB0667E2}"/>
    <hyperlink ref="D7" r:id="rId5" xr:uid="{AD8C0950-6558-0E42-8FBD-DA25B6CC9F74}"/>
    <hyperlink ref="D8" r:id="rId6" xr:uid="{1FEECB75-3251-624C-BC08-937F77BE623C}"/>
    <hyperlink ref="D9" r:id="rId7" xr:uid="{488955E9-A249-2049-8596-0B619F6FAD8E}"/>
    <hyperlink ref="E5" r:id="rId8" xr:uid="{F243375E-8BBC-104C-AA59-F1A8638FEF3E}"/>
    <hyperlink ref="E6" r:id="rId9" xr:uid="{6D7B0FD7-74E6-D04F-BBCB-60FC749339EB}"/>
    <hyperlink ref="E7" r:id="rId10" xr:uid="{C63EBCAA-4FF5-7242-8566-2A02332B6C28}"/>
    <hyperlink ref="E8" r:id="rId11" xr:uid="{64D22823-4DD9-7F4C-9A14-16F6A064EF8A}"/>
    <hyperlink ref="E9" r:id="rId12" display="https://www.terraelectronica.ru/order/07655639" xr:uid="{435A85C6-92BD-EE4F-BCC5-6ECC323CCCE1}"/>
    <hyperlink ref="E10" r:id="rId13" display="https://www.terraelectronica.ru/order/07655639" xr:uid="{D24DB387-38BE-0441-8C86-56CA642A99CC}"/>
    <hyperlink ref="D10" r:id="rId14" xr:uid="{1EC2DD50-2F13-C547-8A7B-6D18E45735E2}"/>
    <hyperlink ref="D15" r:id="rId15" xr:uid="{0CE6B7F1-2532-374C-B8E7-B70751DB293A}"/>
    <hyperlink ref="D32" r:id="rId16" xr:uid="{3BE1772F-32AA-014F-BD92-EC28BF89D7C5}"/>
    <hyperlink ref="E32" r:id="rId17" display="https://www.terraelectronica.ru/order/07655639" xr:uid="{F5437F92-20A0-8A42-91E8-5663891C31DE}"/>
    <hyperlink ref="D33" r:id="rId18" xr:uid="{F143C5F1-E8DD-5C4A-BFC5-D18FE65CD80B}"/>
    <hyperlink ref="E33" r:id="rId19" display="https://www.terraelectronica.ru/order/07655639" xr:uid="{CE819F3E-2D22-AF49-8DFD-F9C0497BC975}"/>
    <hyperlink ref="D17" r:id="rId20" xr:uid="{88CBD699-0BAD-A948-B9FC-6EA3E9766E12}"/>
    <hyperlink ref="E17" r:id="rId21" display="https://www.terraelectronica.ru/order/07655639" xr:uid="{9F2E6CD1-AE14-4B41-A4F6-828F2A749663}"/>
    <hyperlink ref="D18" r:id="rId22" xr:uid="{DEAA96F3-70DD-B342-8C5B-6B1AC7F707C2}"/>
    <hyperlink ref="E18" r:id="rId23" display="https://www.terraelectronica.ru/order/07655639" xr:uid="{298453DA-2E9A-7D40-BAC4-93094320EFDE}"/>
    <hyperlink ref="D16" r:id="rId24" xr:uid="{AB9ECC66-AE97-4046-8734-7737017F84A9}"/>
    <hyperlink ref="E16" r:id="rId25" display="https://www.terraelectronica.ru/order/07655639" xr:uid="{1FDD3A33-4680-4549-B224-10536E4C9FA3}"/>
    <hyperlink ref="D19" r:id="rId26" xr:uid="{6A1AB352-CB84-104B-B4F1-5F213A1578C4}"/>
    <hyperlink ref="E19" r:id="rId27" display="https://www.terraelectronica.ru/order/07655639" xr:uid="{B92CFDBC-EAB1-0848-8222-89F0A76D3EE9}"/>
    <hyperlink ref="D20" r:id="rId28" xr:uid="{AEB129B0-73FC-E048-9062-62C47A635270}"/>
    <hyperlink ref="E20" r:id="rId29" display="https://www.terraelectronica.ru/order/07655639" xr:uid="{30BAF13B-47C2-9F41-B4C5-E7F086FDF7E7}"/>
    <hyperlink ref="D28" r:id="rId30" xr:uid="{11A695A0-65BA-EA4C-852D-FFCA1378463A}"/>
    <hyperlink ref="E28" r:id="rId31" display="https://www.terraelectronica.ru/order/07655639" xr:uid="{04DB7CFB-4C23-AE4B-94FA-E643E17CE4CB}"/>
    <hyperlink ref="D29" r:id="rId32" xr:uid="{8BB118D4-07C8-C64D-BFF4-15932ED4226F}"/>
    <hyperlink ref="E29" r:id="rId33" display="https://www.terraelectronica.ru/order/07655639" xr:uid="{F511BC62-3799-4848-B2F0-CDD4E9FA37AD}"/>
    <hyperlink ref="D27" r:id="rId34" display="12.88009" xr:uid="{2BD631AD-CC51-754C-8181-62649E7549D1}"/>
    <hyperlink ref="E27" r:id="rId35" display="https://www.terraelectronica.ru/order/07655639" xr:uid="{0A4F56FE-184B-1B47-B164-670A015CB5D1}"/>
    <hyperlink ref="D21" r:id="rId36" xr:uid="{D4C965F6-14FF-774A-8C8D-5123D99A0D07}"/>
    <hyperlink ref="E21" r:id="rId37" display="https://www.terraelectronica.ru/order/07655639" xr:uid="{2D5AE6E6-666E-8047-BEF5-9A036531CE83}"/>
    <hyperlink ref="D22" r:id="rId38" xr:uid="{B97B2B96-ED95-4A41-9AE6-326050C4939A}"/>
    <hyperlink ref="E22" r:id="rId39" xr:uid="{6AFBC5CC-58E3-0142-91D6-6DD96626AEA8}"/>
    <hyperlink ref="D26" r:id="rId40" xr:uid="{F38B9E8D-B6DD-1946-B657-F3331AA60E8A}"/>
    <hyperlink ref="E26" r:id="rId41" xr:uid="{3BC02634-AA67-8A43-A4B6-A7FA4D94BC47}"/>
    <hyperlink ref="E35" r:id="rId42" xr:uid="{CF32D61E-79D5-5E4C-84D2-593B3360F7AE}"/>
    <hyperlink ref="D35" r:id="rId43" xr:uid="{7184F710-5B7B-094F-9176-37E23FF911BC}"/>
    <hyperlink ref="D23" r:id="rId44" xr:uid="{CCCB8A25-E911-D949-A0EF-0D155796EC5B}"/>
    <hyperlink ref="E23" r:id="rId45" xr:uid="{B9D75311-41D6-D046-8DED-2241912B274E}"/>
    <hyperlink ref="E34" r:id="rId46" xr:uid="{DE945CFB-E79B-F443-A63B-157531023746}"/>
    <hyperlink ref="D34" r:id="rId47" xr:uid="{5B82EC96-518D-AA4D-B36A-1B71864ABCEF}"/>
    <hyperlink ref="E39" r:id="rId48" xr:uid="{1D51B0A7-8685-5647-9EFA-277369FD3ABF}"/>
    <hyperlink ref="E15" r:id="rId49" xr:uid="{3D394399-3BB6-3540-831C-FA73EFFE5CB6}"/>
    <hyperlink ref="D24" r:id="rId50" xr:uid="{A38B4B1B-B9B2-F34B-AA75-CEE256B496F3}"/>
    <hyperlink ref="E24" r:id="rId51" xr:uid="{6AB6DC7A-8EAC-B14F-BD64-4069B6600C1C}"/>
    <hyperlink ref="D36" r:id="rId52" xr:uid="{F565C3B4-A362-A741-BE33-87CEAB49C437}"/>
    <hyperlink ref="E36" r:id="rId53" xr:uid="{2E5CA6E3-C325-EB4C-A4FD-E09C23C35E2E}"/>
    <hyperlink ref="D47" r:id="rId54" xr:uid="{E85661EA-4288-864E-99F8-14443A59494F}"/>
    <hyperlink ref="E47" r:id="rId55" xr:uid="{9A2D115A-5BA3-E54E-BECA-6E9F3F9B0B84}"/>
    <hyperlink ref="E3" location="Orders!E30" display="#07863451" xr:uid="{64A575F0-CC33-2242-8238-2390FBF4E169}"/>
    <hyperlink ref="D3" r:id="rId56" xr:uid="{635A4308-6EC5-7340-97B6-F7CDBAECA0D3}"/>
    <hyperlink ref="E38" r:id="rId57" xr:uid="{384FEBF5-211B-5641-A585-0873A654BFCF}"/>
    <hyperlink ref="D11" r:id="rId58" xr:uid="{E8953A94-9CE7-A841-B8AB-9F2C4322BF7E}"/>
    <hyperlink ref="E11" r:id="rId59" xr:uid="{C536859A-8AD3-6040-9CF8-173D52928272}"/>
    <hyperlink ref="D13" r:id="rId60" xr:uid="{C5AD9F95-363E-D74A-BD98-1AACFB5F28DA}"/>
    <hyperlink ref="E13" r:id="rId61" xr:uid="{6A2674BA-B197-7746-9DA5-DCDFD1378159}"/>
    <hyperlink ref="D12" r:id="rId62" xr:uid="{8110B14E-31F2-5E48-9527-2E883FDDC337}"/>
    <hyperlink ref="E12" r:id="rId63" xr:uid="{8B3D9312-F506-7942-B6A3-1AD135F5AFC0}"/>
    <hyperlink ref="D14" r:id="rId64" xr:uid="{BE65CB9E-F278-1149-BDF1-F4F2D5186087}"/>
    <hyperlink ref="E14" r:id="rId65" xr:uid="{2C9050D8-DF13-6244-A3A4-5FE8F3F6D6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D9B-E6AB-C34D-8839-A6582ADEF526}">
  <dimension ref="A1:K52"/>
  <sheetViews>
    <sheetView tabSelected="1" topLeftCell="A28" workbookViewId="0">
      <selection activeCell="L46" sqref="L46"/>
    </sheetView>
  </sheetViews>
  <sheetFormatPr baseColWidth="10" defaultRowHeight="16" x14ac:dyDescent="0.2"/>
  <cols>
    <col min="1" max="1" width="24.83203125" customWidth="1"/>
    <col min="2" max="2" width="6.83203125" customWidth="1"/>
    <col min="3" max="3" width="19.1640625" customWidth="1"/>
    <col min="5" max="5" width="23" customWidth="1"/>
  </cols>
  <sheetData>
    <row r="1" spans="1:9" s="4" customFormat="1" x14ac:dyDescent="0.2">
      <c r="A1" s="4" t="s">
        <v>253</v>
      </c>
      <c r="B1" s="4" t="s">
        <v>1</v>
      </c>
      <c r="C1" s="4" t="s">
        <v>254</v>
      </c>
      <c r="D1" s="4" t="s">
        <v>255</v>
      </c>
      <c r="E1" s="4" t="s">
        <v>256</v>
      </c>
      <c r="F1" s="4" t="s">
        <v>11</v>
      </c>
      <c r="G1" s="4" t="s">
        <v>13</v>
      </c>
      <c r="H1" s="4" t="s">
        <v>257</v>
      </c>
      <c r="I1" s="4" t="s">
        <v>293</v>
      </c>
    </row>
    <row r="2" spans="1:9" x14ac:dyDescent="0.2">
      <c r="A2" t="s">
        <v>268</v>
      </c>
      <c r="B2">
        <v>10</v>
      </c>
      <c r="C2" t="s">
        <v>258</v>
      </c>
      <c r="D2" s="38">
        <v>44300</v>
      </c>
      <c r="E2" t="s">
        <v>267</v>
      </c>
      <c r="F2">
        <f>2*378.62</f>
        <v>757.24</v>
      </c>
      <c r="G2">
        <v>729.22</v>
      </c>
      <c r="H2">
        <f t="shared" ref="H2:H27" si="0">F2+G2</f>
        <v>1486.46</v>
      </c>
      <c r="I2">
        <f>H2/B2</f>
        <v>148.64600000000002</v>
      </c>
    </row>
    <row r="3" spans="1:9" x14ac:dyDescent="0.2">
      <c r="A3" t="s">
        <v>260</v>
      </c>
      <c r="B3">
        <v>100</v>
      </c>
      <c r="C3" t="s">
        <v>261</v>
      </c>
      <c r="D3" s="38">
        <v>44304</v>
      </c>
      <c r="E3" s="7" t="s">
        <v>198</v>
      </c>
      <c r="F3">
        <v>737.58</v>
      </c>
      <c r="G3">
        <v>785.44</v>
      </c>
      <c r="H3">
        <f t="shared" si="0"/>
        <v>1523.02</v>
      </c>
      <c r="I3">
        <f t="shared" ref="I3:I34" si="1">H3/B3</f>
        <v>15.2302</v>
      </c>
    </row>
    <row r="4" spans="1:9" x14ac:dyDescent="0.2">
      <c r="A4" t="s">
        <v>274</v>
      </c>
      <c r="B4">
        <v>5</v>
      </c>
      <c r="C4" t="s">
        <v>261</v>
      </c>
      <c r="D4" s="38">
        <v>44321</v>
      </c>
      <c r="E4" s="7" t="s">
        <v>209</v>
      </c>
      <c r="F4">
        <v>745.53</v>
      </c>
      <c r="G4">
        <v>317.52999999999997</v>
      </c>
      <c r="H4">
        <f t="shared" si="0"/>
        <v>1063.06</v>
      </c>
      <c r="I4">
        <f t="shared" si="1"/>
        <v>212.61199999999999</v>
      </c>
    </row>
    <row r="5" spans="1:9" x14ac:dyDescent="0.2">
      <c r="A5" t="s">
        <v>275</v>
      </c>
      <c r="B5">
        <v>10</v>
      </c>
      <c r="C5" t="s">
        <v>261</v>
      </c>
      <c r="D5" s="38">
        <v>44359</v>
      </c>
      <c r="E5" s="7" t="s">
        <v>214</v>
      </c>
      <c r="F5">
        <v>193.91</v>
      </c>
      <c r="G5">
        <v>300.49</v>
      </c>
      <c r="H5">
        <f t="shared" si="0"/>
        <v>494.4</v>
      </c>
      <c r="I5">
        <f t="shared" si="1"/>
        <v>49.44</v>
      </c>
    </row>
    <row r="6" spans="1:9" x14ac:dyDescent="0.2">
      <c r="B6">
        <v>15</v>
      </c>
      <c r="C6" t="s">
        <v>262</v>
      </c>
      <c r="D6" s="38">
        <v>44378</v>
      </c>
      <c r="E6" s="7" t="s">
        <v>179</v>
      </c>
      <c r="F6">
        <v>2083.33</v>
      </c>
      <c r="G6">
        <v>236</v>
      </c>
      <c r="H6">
        <f t="shared" si="0"/>
        <v>2319.33</v>
      </c>
    </row>
    <row r="7" spans="1:9" x14ac:dyDescent="0.2">
      <c r="B7">
        <v>3</v>
      </c>
      <c r="C7" t="s">
        <v>276</v>
      </c>
      <c r="D7" s="38">
        <v>44378</v>
      </c>
      <c r="E7" s="7" t="s">
        <v>184</v>
      </c>
      <c r="F7">
        <f>665-138</f>
        <v>527</v>
      </c>
      <c r="G7">
        <v>138</v>
      </c>
      <c r="H7">
        <f t="shared" si="0"/>
        <v>665</v>
      </c>
    </row>
    <row r="8" spans="1:9" x14ac:dyDescent="0.2">
      <c r="A8" t="s">
        <v>269</v>
      </c>
      <c r="B8">
        <v>10</v>
      </c>
      <c r="C8" t="s">
        <v>258</v>
      </c>
      <c r="D8" s="38">
        <v>44406</v>
      </c>
      <c r="E8" t="s">
        <v>270</v>
      </c>
      <c r="F8">
        <v>1053.73</v>
      </c>
      <c r="G8">
        <v>1021.53</v>
      </c>
      <c r="H8">
        <f t="shared" si="0"/>
        <v>2075.2600000000002</v>
      </c>
      <c r="I8">
        <f t="shared" si="1"/>
        <v>207.52600000000001</v>
      </c>
    </row>
    <row r="9" spans="1:9" x14ac:dyDescent="0.2">
      <c r="B9">
        <v>5</v>
      </c>
      <c r="C9" t="s">
        <v>276</v>
      </c>
      <c r="D9" s="38">
        <v>44406</v>
      </c>
      <c r="E9" s="7" t="s">
        <v>161</v>
      </c>
      <c r="F9">
        <f>10048-138</f>
        <v>9910</v>
      </c>
      <c r="G9">
        <v>138</v>
      </c>
      <c r="H9">
        <f t="shared" si="0"/>
        <v>10048</v>
      </c>
    </row>
    <row r="10" spans="1:9" x14ac:dyDescent="0.2">
      <c r="A10" t="s">
        <v>272</v>
      </c>
      <c r="B10">
        <v>100</v>
      </c>
      <c r="C10" t="s">
        <v>261</v>
      </c>
      <c r="D10" s="38">
        <v>44411</v>
      </c>
      <c r="E10" s="7" t="s">
        <v>243</v>
      </c>
      <c r="F10">
        <v>145.08000000000001</v>
      </c>
      <c r="H10">
        <f t="shared" si="0"/>
        <v>145.08000000000001</v>
      </c>
      <c r="I10">
        <f t="shared" si="1"/>
        <v>1.4508000000000001</v>
      </c>
    </row>
    <row r="11" spans="1:9" x14ac:dyDescent="0.2">
      <c r="B11">
        <v>20</v>
      </c>
      <c r="C11" t="s">
        <v>262</v>
      </c>
      <c r="D11" s="38">
        <v>44491</v>
      </c>
      <c r="E11" s="7" t="s">
        <v>118</v>
      </c>
      <c r="F11">
        <v>1762.7</v>
      </c>
      <c r="G11">
        <v>297</v>
      </c>
      <c r="H11">
        <f t="shared" si="0"/>
        <v>2059.6999999999998</v>
      </c>
    </row>
    <row r="12" spans="1:9" x14ac:dyDescent="0.2">
      <c r="B12">
        <v>2</v>
      </c>
      <c r="C12" t="s">
        <v>276</v>
      </c>
      <c r="D12" s="38">
        <v>44492</v>
      </c>
      <c r="E12" s="7" t="s">
        <v>158</v>
      </c>
      <c r="F12">
        <f>1488.3-253</f>
        <v>1235.3</v>
      </c>
      <c r="G12">
        <v>253</v>
      </c>
      <c r="H12">
        <f t="shared" si="0"/>
        <v>1488.3</v>
      </c>
    </row>
    <row r="13" spans="1:9" x14ac:dyDescent="0.2">
      <c r="A13" t="s">
        <v>260</v>
      </c>
      <c r="B13">
        <v>120</v>
      </c>
      <c r="C13" t="s">
        <v>261</v>
      </c>
      <c r="D13" s="38">
        <v>44503</v>
      </c>
      <c r="E13" s="7" t="s">
        <v>171</v>
      </c>
      <c r="F13">
        <v>823.82</v>
      </c>
      <c r="G13">
        <v>622.29999999999995</v>
      </c>
      <c r="H13">
        <f t="shared" si="0"/>
        <v>1446.12</v>
      </c>
      <c r="I13">
        <f t="shared" si="1"/>
        <v>12.050999999999998</v>
      </c>
    </row>
    <row r="14" spans="1:9" x14ac:dyDescent="0.2">
      <c r="A14" t="s">
        <v>246</v>
      </c>
      <c r="B14">
        <f>12*5</f>
        <v>60</v>
      </c>
      <c r="C14" t="s">
        <v>261</v>
      </c>
      <c r="D14" s="38">
        <v>44526</v>
      </c>
      <c r="E14" s="7" t="s">
        <v>247</v>
      </c>
      <c r="F14">
        <v>1183.8800000000001</v>
      </c>
      <c r="G14">
        <v>196.54</v>
      </c>
      <c r="H14">
        <f t="shared" si="0"/>
        <v>1380.42</v>
      </c>
      <c r="I14">
        <f t="shared" si="1"/>
        <v>23.007000000000001</v>
      </c>
    </row>
    <row r="15" spans="1:9" x14ac:dyDescent="0.2">
      <c r="B15">
        <v>15</v>
      </c>
      <c r="C15" t="s">
        <v>262</v>
      </c>
      <c r="D15" s="38">
        <v>44529</v>
      </c>
      <c r="E15" s="7" t="s">
        <v>218</v>
      </c>
      <c r="F15">
        <v>1135.4000000000001</v>
      </c>
      <c r="G15">
        <v>236</v>
      </c>
      <c r="H15">
        <f t="shared" si="0"/>
        <v>1371.4</v>
      </c>
    </row>
    <row r="16" spans="1:9" x14ac:dyDescent="0.2">
      <c r="A16" t="s">
        <v>271</v>
      </c>
      <c r="B16">
        <v>50</v>
      </c>
      <c r="C16" t="s">
        <v>261</v>
      </c>
      <c r="D16" s="38">
        <v>44575</v>
      </c>
      <c r="E16" s="7" t="s">
        <v>238</v>
      </c>
      <c r="F16">
        <v>164.34</v>
      </c>
      <c r="H16">
        <f t="shared" si="0"/>
        <v>164.34</v>
      </c>
      <c r="I16">
        <f t="shared" si="1"/>
        <v>3.2867999999999999</v>
      </c>
    </row>
    <row r="17" spans="1:11" x14ac:dyDescent="0.2">
      <c r="A17" t="s">
        <v>273</v>
      </c>
      <c r="B17">
        <v>20</v>
      </c>
      <c r="C17" t="s">
        <v>261</v>
      </c>
      <c r="D17" s="38">
        <v>44575</v>
      </c>
      <c r="E17" s="7" t="s">
        <v>232</v>
      </c>
      <c r="F17">
        <v>318</v>
      </c>
      <c r="H17">
        <f t="shared" si="0"/>
        <v>318</v>
      </c>
      <c r="I17">
        <f t="shared" si="1"/>
        <v>15.9</v>
      </c>
    </row>
    <row r="18" spans="1:11" x14ac:dyDescent="0.2">
      <c r="A18" t="s">
        <v>295</v>
      </c>
      <c r="B18">
        <v>10</v>
      </c>
      <c r="C18" t="s">
        <v>258</v>
      </c>
      <c r="D18" s="38">
        <v>44593</v>
      </c>
      <c r="E18" t="s">
        <v>259</v>
      </c>
      <c r="F18">
        <v>387.29</v>
      </c>
      <c r="G18">
        <v>549.17999999999995</v>
      </c>
      <c r="H18">
        <f t="shared" si="0"/>
        <v>936.47</v>
      </c>
      <c r="I18">
        <f t="shared" si="1"/>
        <v>93.647000000000006</v>
      </c>
    </row>
    <row r="19" spans="1:11" x14ac:dyDescent="0.2">
      <c r="A19" t="s">
        <v>260</v>
      </c>
      <c r="B19">
        <v>100</v>
      </c>
      <c r="C19" t="s">
        <v>261</v>
      </c>
      <c r="D19" s="38">
        <v>44593</v>
      </c>
      <c r="E19" s="7" t="s">
        <v>264</v>
      </c>
      <c r="F19">
        <v>797.1</v>
      </c>
      <c r="G19">
        <v>590.29999999999995</v>
      </c>
      <c r="H19">
        <f t="shared" si="0"/>
        <v>1387.4</v>
      </c>
      <c r="I19">
        <f t="shared" si="1"/>
        <v>13.874000000000001</v>
      </c>
    </row>
    <row r="20" spans="1:11" x14ac:dyDescent="0.2">
      <c r="C20" t="s">
        <v>262</v>
      </c>
      <c r="D20" s="38">
        <v>44594</v>
      </c>
      <c r="E20" s="7" t="s">
        <v>265</v>
      </c>
      <c r="F20">
        <v>505.44</v>
      </c>
      <c r="G20">
        <v>236</v>
      </c>
      <c r="H20">
        <f t="shared" si="0"/>
        <v>741.44</v>
      </c>
    </row>
    <row r="21" spans="1:11" x14ac:dyDescent="0.2">
      <c r="C21" t="s">
        <v>262</v>
      </c>
      <c r="D21" s="38">
        <v>44617</v>
      </c>
      <c r="E21" s="7" t="s">
        <v>266</v>
      </c>
      <c r="F21">
        <v>505.92</v>
      </c>
      <c r="G21">
        <v>236</v>
      </c>
      <c r="H21">
        <f t="shared" si="0"/>
        <v>741.92000000000007</v>
      </c>
    </row>
    <row r="22" spans="1:11" x14ac:dyDescent="0.2">
      <c r="A22" s="39" t="s">
        <v>277</v>
      </c>
      <c r="B22">
        <v>20</v>
      </c>
      <c r="C22" t="s">
        <v>261</v>
      </c>
      <c r="D22" s="38">
        <v>44625</v>
      </c>
      <c r="E22" s="40" t="s">
        <v>278</v>
      </c>
      <c r="F22">
        <v>355.04</v>
      </c>
      <c r="G22">
        <v>99.52</v>
      </c>
      <c r="H22">
        <f t="shared" si="0"/>
        <v>454.56</v>
      </c>
      <c r="I22">
        <f t="shared" si="1"/>
        <v>22.728000000000002</v>
      </c>
    </row>
    <row r="23" spans="1:11" x14ac:dyDescent="0.2">
      <c r="A23" s="16" t="s">
        <v>315</v>
      </c>
      <c r="B23">
        <v>10</v>
      </c>
      <c r="C23" t="s">
        <v>261</v>
      </c>
      <c r="D23" s="38">
        <v>44630</v>
      </c>
      <c r="E23" s="40" t="s">
        <v>294</v>
      </c>
      <c r="F23">
        <v>4919.67</v>
      </c>
      <c r="H23">
        <f t="shared" si="0"/>
        <v>4919.67</v>
      </c>
      <c r="I23">
        <f t="shared" si="1"/>
        <v>491.96699999999998</v>
      </c>
    </row>
    <row r="24" spans="1:11" x14ac:dyDescent="0.2">
      <c r="A24" s="36" t="s">
        <v>292</v>
      </c>
      <c r="B24" s="33">
        <v>10</v>
      </c>
      <c r="C24" s="33" t="s">
        <v>261</v>
      </c>
      <c r="D24" s="46">
        <v>44630</v>
      </c>
      <c r="E24" s="47" t="s">
        <v>291</v>
      </c>
      <c r="F24" s="33">
        <v>13640.01</v>
      </c>
      <c r="G24" s="33">
        <v>2122.15</v>
      </c>
      <c r="H24" s="33">
        <f t="shared" si="0"/>
        <v>15762.16</v>
      </c>
      <c r="I24" s="33">
        <f t="shared" si="1"/>
        <v>1576.2159999999999</v>
      </c>
      <c r="J24">
        <f>-H24</f>
        <v>-15762.16</v>
      </c>
      <c r="K24" t="s">
        <v>316</v>
      </c>
    </row>
    <row r="25" spans="1:11" x14ac:dyDescent="0.2">
      <c r="A25" s="41" t="s">
        <v>172</v>
      </c>
      <c r="B25">
        <v>300</v>
      </c>
      <c r="C25" t="s">
        <v>261</v>
      </c>
      <c r="D25" s="38">
        <v>44634</v>
      </c>
      <c r="E25" s="40" t="s">
        <v>279</v>
      </c>
      <c r="F25">
        <v>6604.81</v>
      </c>
      <c r="G25">
        <v>1711.62</v>
      </c>
      <c r="H25">
        <f t="shared" si="0"/>
        <v>8316.43</v>
      </c>
      <c r="I25">
        <f t="shared" si="1"/>
        <v>27.721433333333334</v>
      </c>
    </row>
    <row r="26" spans="1:11" x14ac:dyDescent="0.2">
      <c r="A26" t="s">
        <v>246</v>
      </c>
      <c r="B26">
        <v>100</v>
      </c>
      <c r="C26" t="s">
        <v>261</v>
      </c>
      <c r="D26" s="38">
        <v>44634</v>
      </c>
      <c r="E26" s="40" t="s">
        <v>290</v>
      </c>
      <c r="F26">
        <v>3956.26</v>
      </c>
      <c r="G26">
        <v>549.57000000000005</v>
      </c>
      <c r="H26">
        <f t="shared" si="0"/>
        <v>4505.83</v>
      </c>
      <c r="I26">
        <f t="shared" si="1"/>
        <v>45.058300000000003</v>
      </c>
    </row>
    <row r="27" spans="1:11" x14ac:dyDescent="0.2">
      <c r="C27" t="s">
        <v>276</v>
      </c>
      <c r="D27" s="38">
        <v>44641</v>
      </c>
      <c r="E27" s="42" t="s">
        <v>280</v>
      </c>
      <c r="F27">
        <v>651</v>
      </c>
      <c r="H27">
        <f t="shared" si="0"/>
        <v>651</v>
      </c>
    </row>
    <row r="28" spans="1:11" x14ac:dyDescent="0.2">
      <c r="A28" t="s">
        <v>296</v>
      </c>
      <c r="B28">
        <v>20</v>
      </c>
      <c r="C28" t="s">
        <v>281</v>
      </c>
      <c r="D28" s="38">
        <v>44642</v>
      </c>
      <c r="E28" s="42" t="s">
        <v>282</v>
      </c>
      <c r="H28">
        <v>7624.08</v>
      </c>
      <c r="I28">
        <f t="shared" si="1"/>
        <v>381.20400000000001</v>
      </c>
    </row>
    <row r="29" spans="1:11" x14ac:dyDescent="0.2">
      <c r="A29" s="39"/>
      <c r="C29" t="s">
        <v>276</v>
      </c>
      <c r="D29" s="38">
        <v>44642</v>
      </c>
      <c r="E29" s="42" t="s">
        <v>283</v>
      </c>
      <c r="F29">
        <v>4430</v>
      </c>
      <c r="H29">
        <f t="shared" ref="H29:H39" si="2">F29+G29</f>
        <v>4430</v>
      </c>
    </row>
    <row r="30" spans="1:11" x14ac:dyDescent="0.2">
      <c r="C30" t="s">
        <v>262</v>
      </c>
      <c r="D30" s="38">
        <v>44642</v>
      </c>
      <c r="E30" s="40" t="s">
        <v>284</v>
      </c>
      <c r="F30">
        <v>10778.4</v>
      </c>
      <c r="G30">
        <v>236</v>
      </c>
      <c r="H30">
        <f t="shared" si="2"/>
        <v>11014.4</v>
      </c>
    </row>
    <row r="31" spans="1:11" x14ac:dyDescent="0.2">
      <c r="A31" s="43" t="s">
        <v>75</v>
      </c>
      <c r="B31">
        <v>70</v>
      </c>
      <c r="C31" t="s">
        <v>276</v>
      </c>
      <c r="D31" s="38">
        <v>44642</v>
      </c>
      <c r="E31" s="44" t="s">
        <v>285</v>
      </c>
      <c r="F31">
        <v>2030</v>
      </c>
      <c r="H31">
        <f t="shared" si="2"/>
        <v>2030</v>
      </c>
      <c r="I31">
        <f t="shared" si="1"/>
        <v>29</v>
      </c>
    </row>
    <row r="32" spans="1:11" x14ac:dyDescent="0.2">
      <c r="A32" t="s">
        <v>132</v>
      </c>
      <c r="B32">
        <v>60</v>
      </c>
      <c r="C32" t="s">
        <v>261</v>
      </c>
      <c r="D32" s="38">
        <v>44642</v>
      </c>
      <c r="E32" s="45" t="s">
        <v>286</v>
      </c>
      <c r="F32">
        <v>582.63</v>
      </c>
      <c r="G32">
        <v>245.58</v>
      </c>
      <c r="H32">
        <f t="shared" si="2"/>
        <v>828.21</v>
      </c>
      <c r="I32">
        <f t="shared" si="1"/>
        <v>13.803500000000001</v>
      </c>
    </row>
    <row r="33" spans="1:11" x14ac:dyDescent="0.2">
      <c r="A33" t="s">
        <v>112</v>
      </c>
      <c r="B33">
        <v>100</v>
      </c>
      <c r="C33" t="s">
        <v>261</v>
      </c>
      <c r="D33" s="38">
        <v>44642</v>
      </c>
      <c r="E33" s="45" t="s">
        <v>287</v>
      </c>
      <c r="F33">
        <v>519.98</v>
      </c>
      <c r="G33">
        <v>92.72</v>
      </c>
      <c r="H33">
        <f t="shared" si="2"/>
        <v>612.70000000000005</v>
      </c>
      <c r="I33">
        <f t="shared" si="1"/>
        <v>6.1270000000000007</v>
      </c>
    </row>
    <row r="34" spans="1:11" x14ac:dyDescent="0.2">
      <c r="A34" t="s">
        <v>289</v>
      </c>
      <c r="B34">
        <v>30</v>
      </c>
      <c r="C34" t="s">
        <v>261</v>
      </c>
      <c r="D34" s="38">
        <v>44642</v>
      </c>
      <c r="E34" s="45" t="s">
        <v>288</v>
      </c>
      <c r="F34">
        <v>417.24</v>
      </c>
      <c r="G34">
        <v>127.8</v>
      </c>
      <c r="H34">
        <f t="shared" si="2"/>
        <v>545.04</v>
      </c>
      <c r="I34">
        <f t="shared" si="1"/>
        <v>18.167999999999999</v>
      </c>
    </row>
    <row r="35" spans="1:11" x14ac:dyDescent="0.2">
      <c r="A35" t="s">
        <v>298</v>
      </c>
      <c r="B35">
        <v>10</v>
      </c>
      <c r="C35" t="s">
        <v>261</v>
      </c>
      <c r="D35" s="38">
        <v>44642</v>
      </c>
      <c r="E35" s="45" t="s">
        <v>297</v>
      </c>
      <c r="F35">
        <v>328.28</v>
      </c>
      <c r="G35">
        <v>527.5</v>
      </c>
      <c r="H35">
        <f t="shared" si="2"/>
        <v>855.78</v>
      </c>
      <c r="I35">
        <f t="shared" ref="I35:I42" si="3">H35/B35</f>
        <v>85.578000000000003</v>
      </c>
    </row>
    <row r="36" spans="1:11" x14ac:dyDescent="0.2">
      <c r="A36" t="s">
        <v>273</v>
      </c>
      <c r="B36">
        <v>20</v>
      </c>
      <c r="C36" t="s">
        <v>261</v>
      </c>
      <c r="D36" s="38">
        <v>44643</v>
      </c>
      <c r="E36" s="45" t="s">
        <v>299</v>
      </c>
      <c r="F36">
        <v>620</v>
      </c>
      <c r="H36">
        <f t="shared" si="2"/>
        <v>620</v>
      </c>
      <c r="I36">
        <f t="shared" si="3"/>
        <v>31</v>
      </c>
    </row>
    <row r="37" spans="1:11" x14ac:dyDescent="0.2">
      <c r="A37" t="s">
        <v>271</v>
      </c>
      <c r="B37">
        <v>50</v>
      </c>
      <c r="C37" t="s">
        <v>261</v>
      </c>
      <c r="D37" s="38">
        <v>44643</v>
      </c>
      <c r="E37" s="45" t="s">
        <v>300</v>
      </c>
      <c r="F37">
        <v>257.10000000000002</v>
      </c>
      <c r="H37">
        <f t="shared" si="2"/>
        <v>257.10000000000002</v>
      </c>
      <c r="I37">
        <f t="shared" si="3"/>
        <v>5.1420000000000003</v>
      </c>
    </row>
    <row r="38" spans="1:11" x14ac:dyDescent="0.2">
      <c r="A38" s="66" t="s">
        <v>292</v>
      </c>
      <c r="B38" s="66">
        <v>10</v>
      </c>
      <c r="C38" s="66" t="s">
        <v>261</v>
      </c>
      <c r="D38" s="67">
        <v>44644</v>
      </c>
      <c r="E38" s="68" t="s">
        <v>317</v>
      </c>
      <c r="F38" s="66">
        <v>13213.8</v>
      </c>
      <c r="G38" s="66"/>
      <c r="H38" s="66">
        <f t="shared" si="2"/>
        <v>13213.8</v>
      </c>
      <c r="I38" s="66">
        <f t="shared" si="3"/>
        <v>1321.3799999999999</v>
      </c>
      <c r="J38">
        <f>-H38+770</f>
        <v>-12443.8</v>
      </c>
      <c r="K38" t="s">
        <v>318</v>
      </c>
    </row>
    <row r="39" spans="1:11" x14ac:dyDescent="0.2">
      <c r="A39" s="66" t="s">
        <v>274</v>
      </c>
      <c r="B39" s="66">
        <v>10</v>
      </c>
      <c r="C39" s="66" t="s">
        <v>261</v>
      </c>
      <c r="D39" s="67">
        <v>44662</v>
      </c>
      <c r="E39" s="69" t="s">
        <v>319</v>
      </c>
      <c r="F39" s="66">
        <v>4661.75</v>
      </c>
      <c r="G39" s="66">
        <v>272.58</v>
      </c>
      <c r="H39" s="66">
        <f t="shared" si="2"/>
        <v>4934.33</v>
      </c>
      <c r="I39" s="66">
        <f t="shared" si="3"/>
        <v>493.43299999999999</v>
      </c>
      <c r="J39">
        <f>-H39+770</f>
        <v>-4164.33</v>
      </c>
      <c r="K39" t="s">
        <v>318</v>
      </c>
    </row>
    <row r="40" spans="1:11" x14ac:dyDescent="0.2">
      <c r="A40" s="66" t="s">
        <v>292</v>
      </c>
      <c r="B40" s="66">
        <v>10</v>
      </c>
      <c r="C40" s="66" t="s">
        <v>261</v>
      </c>
      <c r="D40" s="67">
        <v>44663</v>
      </c>
      <c r="E40" s="69" t="s">
        <v>320</v>
      </c>
      <c r="F40" s="66">
        <v>13767.37</v>
      </c>
      <c r="G40" s="66">
        <v>550.92999999999995</v>
      </c>
      <c r="H40" s="66">
        <f t="shared" ref="H40" si="4">F40+G40</f>
        <v>14318.300000000001</v>
      </c>
      <c r="I40" s="66">
        <f t="shared" si="3"/>
        <v>1431.8300000000002</v>
      </c>
      <c r="J40">
        <f>-H40+770</f>
        <v>-13548.300000000001</v>
      </c>
      <c r="K40" t="s">
        <v>318</v>
      </c>
    </row>
    <row r="41" spans="1:11" s="49" customFormat="1" x14ac:dyDescent="0.2">
      <c r="A41" s="60" t="s">
        <v>292</v>
      </c>
      <c r="B41" s="60">
        <v>1</v>
      </c>
      <c r="C41" s="60" t="s">
        <v>261</v>
      </c>
      <c r="D41" s="61">
        <v>44671</v>
      </c>
      <c r="E41" s="62" t="s">
        <v>321</v>
      </c>
      <c r="F41" s="60">
        <v>1650</v>
      </c>
      <c r="G41" s="60">
        <v>182.11</v>
      </c>
      <c r="H41" s="60">
        <f t="shared" ref="H41:H42" si="5">F41+G41</f>
        <v>1832.1100000000001</v>
      </c>
      <c r="I41" s="60">
        <f t="shared" si="3"/>
        <v>1832.1100000000001</v>
      </c>
    </row>
    <row r="42" spans="1:11" s="49" customFormat="1" x14ac:dyDescent="0.2">
      <c r="A42" s="66" t="s">
        <v>292</v>
      </c>
      <c r="B42" s="66">
        <v>10</v>
      </c>
      <c r="C42" s="66" t="s">
        <v>261</v>
      </c>
      <c r="D42" s="70">
        <v>44671</v>
      </c>
      <c r="E42" s="69" t="s">
        <v>322</v>
      </c>
      <c r="F42" s="66">
        <v>18366.189999999999</v>
      </c>
      <c r="G42" s="66">
        <v>294.77999999999997</v>
      </c>
      <c r="H42" s="66">
        <f t="shared" si="5"/>
        <v>18660.969999999998</v>
      </c>
      <c r="I42" s="66">
        <f t="shared" si="3"/>
        <v>1866.0969999999998</v>
      </c>
      <c r="J42" s="49">
        <f>-H42+770</f>
        <v>-17890.969999999998</v>
      </c>
      <c r="K42" s="49" t="s">
        <v>318</v>
      </c>
    </row>
    <row r="43" spans="1:11" s="49" customFormat="1" x14ac:dyDescent="0.2">
      <c r="A43" s="66" t="s">
        <v>274</v>
      </c>
      <c r="B43" s="66">
        <v>10</v>
      </c>
      <c r="C43" s="66" t="s">
        <v>261</v>
      </c>
      <c r="D43" s="70">
        <v>44674</v>
      </c>
      <c r="E43" s="69" t="s">
        <v>323</v>
      </c>
      <c r="F43" s="66">
        <v>4030.66</v>
      </c>
      <c r="G43" s="66"/>
      <c r="H43" s="66">
        <f t="shared" ref="H43:H46" si="6">F43+G43</f>
        <v>4030.66</v>
      </c>
      <c r="I43" s="66">
        <f t="shared" ref="I43:I46" si="7">H43/B43</f>
        <v>403.06599999999997</v>
      </c>
      <c r="J43" s="49">
        <f>-H43-770</f>
        <v>-4800.66</v>
      </c>
      <c r="K43" s="49" t="s">
        <v>318</v>
      </c>
    </row>
    <row r="44" spans="1:11" s="49" customFormat="1" x14ac:dyDescent="0.2">
      <c r="A44" s="66" t="s">
        <v>274</v>
      </c>
      <c r="B44" s="66">
        <v>10</v>
      </c>
      <c r="C44" s="66" t="s">
        <v>261</v>
      </c>
      <c r="D44" s="70">
        <v>44674</v>
      </c>
      <c r="E44" s="69" t="s">
        <v>324</v>
      </c>
      <c r="F44" s="66">
        <v>4335.96</v>
      </c>
      <c r="G44" s="66"/>
      <c r="H44" s="66">
        <f t="shared" si="6"/>
        <v>4335.96</v>
      </c>
      <c r="I44" s="66">
        <f t="shared" si="7"/>
        <v>433.596</v>
      </c>
      <c r="J44" s="49">
        <f>-H44+770</f>
        <v>-3565.96</v>
      </c>
      <c r="K44" s="49" t="s">
        <v>318</v>
      </c>
    </row>
    <row r="45" spans="1:11" s="49" customFormat="1" x14ac:dyDescent="0.2">
      <c r="A45" s="60" t="s">
        <v>292</v>
      </c>
      <c r="B45" s="60">
        <v>10</v>
      </c>
      <c r="C45" s="60" t="s">
        <v>261</v>
      </c>
      <c r="D45" s="61">
        <v>44680</v>
      </c>
      <c r="E45" s="62" t="s">
        <v>325</v>
      </c>
      <c r="F45" s="60">
        <v>22401.48</v>
      </c>
      <c r="G45" s="60"/>
      <c r="H45" s="60">
        <f t="shared" si="6"/>
        <v>22401.48</v>
      </c>
      <c r="I45" s="60">
        <f t="shared" si="7"/>
        <v>2240.1480000000001</v>
      </c>
    </row>
    <row r="46" spans="1:11" s="49" customFormat="1" x14ac:dyDescent="0.2">
      <c r="A46" s="66" t="s">
        <v>274</v>
      </c>
      <c r="B46" s="66">
        <v>10</v>
      </c>
      <c r="C46" s="66" t="s">
        <v>261</v>
      </c>
      <c r="D46" s="67">
        <v>44692</v>
      </c>
      <c r="E46" s="68" t="s">
        <v>326</v>
      </c>
      <c r="F46" s="66">
        <v>9818.06</v>
      </c>
      <c r="G46" s="66">
        <v>256.16000000000003</v>
      </c>
      <c r="H46" s="66">
        <f t="shared" si="6"/>
        <v>10074.219999999999</v>
      </c>
      <c r="I46" s="66">
        <f t="shared" si="7"/>
        <v>1007.4219999999999</v>
      </c>
      <c r="J46" s="49">
        <f>-H46+770</f>
        <v>-9304.2199999999993</v>
      </c>
      <c r="K46" s="49" t="s">
        <v>318</v>
      </c>
    </row>
    <row r="47" spans="1:11" s="49" customFormat="1" x14ac:dyDescent="0.2">
      <c r="A47" s="63" t="s">
        <v>274</v>
      </c>
      <c r="B47" s="63">
        <v>10</v>
      </c>
      <c r="C47" s="63" t="s">
        <v>261</v>
      </c>
      <c r="D47" s="64">
        <v>44704</v>
      </c>
      <c r="E47" s="65" t="s">
        <v>327</v>
      </c>
      <c r="F47" s="63">
        <v>8969.2999999999993</v>
      </c>
      <c r="G47" s="63"/>
      <c r="H47" s="63">
        <f t="shared" ref="H47:H49" si="8">F47+G47</f>
        <v>8969.2999999999993</v>
      </c>
      <c r="I47" s="63">
        <f t="shared" ref="I47:I49" si="9">H47/B47</f>
        <v>896.93</v>
      </c>
    </row>
    <row r="48" spans="1:11" s="49" customFormat="1" x14ac:dyDescent="0.2">
      <c r="A48" s="33" t="s">
        <v>274</v>
      </c>
      <c r="B48" s="33">
        <v>10</v>
      </c>
      <c r="C48" s="33" t="s">
        <v>261</v>
      </c>
      <c r="D48" s="46">
        <v>44711</v>
      </c>
      <c r="E48" s="48" t="s">
        <v>328</v>
      </c>
      <c r="F48" s="33">
        <v>24409.15</v>
      </c>
      <c r="G48" s="33"/>
      <c r="H48" s="33">
        <f t="shared" si="8"/>
        <v>24409.15</v>
      </c>
      <c r="I48" s="33">
        <f t="shared" si="9"/>
        <v>2440.915</v>
      </c>
      <c r="K48" s="49" t="s">
        <v>339</v>
      </c>
    </row>
    <row r="49" spans="1:10" s="49" customFormat="1" x14ac:dyDescent="0.2">
      <c r="A49" s="49" t="s">
        <v>336</v>
      </c>
      <c r="B49" s="49">
        <v>200</v>
      </c>
      <c r="C49" s="49" t="s">
        <v>276</v>
      </c>
      <c r="D49" s="50">
        <v>44748</v>
      </c>
      <c r="E49" s="45" t="s">
        <v>337</v>
      </c>
      <c r="F49" s="49">
        <v>2760</v>
      </c>
      <c r="H49" s="49">
        <f t="shared" si="8"/>
        <v>2760</v>
      </c>
      <c r="I49" s="49">
        <f t="shared" si="9"/>
        <v>13.8</v>
      </c>
    </row>
    <row r="50" spans="1:10" s="49" customFormat="1" x14ac:dyDescent="0.2">
      <c r="A50" s="49" t="s">
        <v>274</v>
      </c>
      <c r="B50" s="49">
        <v>10</v>
      </c>
      <c r="C50" s="49" t="s">
        <v>261</v>
      </c>
      <c r="D50" s="50">
        <v>44751</v>
      </c>
      <c r="E50" s="45" t="s">
        <v>340</v>
      </c>
      <c r="F50" s="49">
        <v>9280.43</v>
      </c>
      <c r="H50" s="49">
        <f t="shared" ref="H50" si="10">F50+G50</f>
        <v>9280.43</v>
      </c>
      <c r="I50" s="49">
        <f t="shared" ref="I50" si="11">H50/B50</f>
        <v>928.04300000000001</v>
      </c>
    </row>
    <row r="51" spans="1:10" x14ac:dyDescent="0.2">
      <c r="A51" t="s">
        <v>263</v>
      </c>
      <c r="F51">
        <f>SUM(F2:F50)</f>
        <v>212727.16</v>
      </c>
      <c r="G51">
        <f>SUM(G2:G50)</f>
        <v>14151.55</v>
      </c>
      <c r="H51">
        <f>SUM(H2:H50)</f>
        <v>234502.78999999998</v>
      </c>
      <c r="J51">
        <f>SUM(J2:J50)</f>
        <v>-81480.400000000009</v>
      </c>
    </row>
    <row r="52" spans="1:10" x14ac:dyDescent="0.2">
      <c r="H52">
        <f>H51+J51</f>
        <v>153022.38999999996</v>
      </c>
    </row>
  </sheetData>
  <sortState ref="A3:H17">
    <sortCondition ref="D3:D17"/>
  </sortState>
  <hyperlinks>
    <hyperlink ref="E3" r:id="rId1" xr:uid="{CB630380-0950-7C44-B347-9BC00703F09B}"/>
    <hyperlink ref="E13" r:id="rId2" xr:uid="{A1F72DC7-8876-0746-AF77-DCF52AC178DB}"/>
    <hyperlink ref="E10" r:id="rId3" xr:uid="{896CABBB-9387-2B45-977F-ECF3B23CC7A1}"/>
    <hyperlink ref="E16" r:id="rId4" xr:uid="{D3D76F13-A1F0-804E-B5CD-7DDB43FEEFDE}"/>
    <hyperlink ref="E17" r:id="rId5" xr:uid="{A760C615-A731-3D4D-A7AC-6EFEA528B304}"/>
    <hyperlink ref="E4" r:id="rId6" xr:uid="{03A6F4E0-1282-144F-80C3-864911B228E6}"/>
    <hyperlink ref="E14" r:id="rId7" xr:uid="{5105C4FF-DB5C-6149-9F71-304F505E12BD}"/>
    <hyperlink ref="E11" r:id="rId8" xr:uid="{9BA2CC76-0203-534E-915F-2228906C507D}"/>
    <hyperlink ref="E6" r:id="rId9" xr:uid="{47BE56D0-0607-6946-8F3F-7F4834384674}"/>
    <hyperlink ref="E5" r:id="rId10" xr:uid="{3B0615E9-05E6-1348-AD05-7827293D3C2F}"/>
    <hyperlink ref="E7" r:id="rId11" xr:uid="{03511585-F099-F148-8ACD-ECF293E1FC42}"/>
    <hyperlink ref="E15" r:id="rId12" xr:uid="{F6529319-E351-D449-AC35-9F03DFCE8FA0}"/>
    <hyperlink ref="E12" r:id="rId13" xr:uid="{B0AF129A-0554-1243-B411-322BC21B768A}"/>
    <hyperlink ref="E9" r:id="rId14" xr:uid="{D05BC112-802C-DC47-9F17-98CFCB769AA5}"/>
    <hyperlink ref="E19" r:id="rId15" xr:uid="{1651C4B6-1381-8940-BCA7-06E377D29CE0}"/>
    <hyperlink ref="E20" r:id="rId16" xr:uid="{E7446332-3E5B-644E-9AA0-C5628BCA4590}"/>
    <hyperlink ref="E21" r:id="rId17" xr:uid="{6C3699B8-36DA-AC41-835A-C953378B2EED}"/>
    <hyperlink ref="E28" r:id="rId18" display="https://service.rezonit.ru/orders/1168288" xr:uid="{5F5194D4-47C3-5E4A-B049-5EC5BB213559}"/>
    <hyperlink ref="E22" r:id="rId19" display="https://trade.aliexpress.ru/order_detail.htm?spm=a2g39.orderlist.0.0.43064aa6aMZspA&amp;orderId=5017385647722510&amp;orderSource=GlobalTrade" xr:uid="{88C29FA9-84CA-7744-8F81-452C165ED756}"/>
    <hyperlink ref="E27" r:id="rId20" display="https://www.chipdip.ru/order/detail/8338098" xr:uid="{8B16CDE7-F403-6744-A5F9-4F7558094CF7}"/>
    <hyperlink ref="E25" r:id="rId21" display="https://trade.aliexpress.ru/order_detail.htm?spm=a2g39.orderlist.0.0.43064aa6aMZspA&amp;orderId=5017461801272510&amp;orderSource=GlobalTrade" xr:uid="{B1B1A8B3-1946-3843-9A63-65217FDEAB42}"/>
    <hyperlink ref="E30" r:id="rId22" display="https://www.terraelectronica.ru/order/07863451" xr:uid="{0513FCDD-820D-254B-A3BB-7E583B63D597}"/>
    <hyperlink ref="E31" r:id="rId23" display="https://www.chipdip.ru/order/detail/8341104" xr:uid="{514F43BD-CD0B-CC45-AD57-F82BC773DE00}"/>
    <hyperlink ref="E32" r:id="rId24" display="https://www.aliexpress.ru/item/4000903717748.html" xr:uid="{C79C3910-C31E-F041-89EE-4AB03879FED8}"/>
    <hyperlink ref="E29" r:id="rId25" display="https://www.chipdip.ru/order/detail/8341083" xr:uid="{54721237-482F-4D47-8023-6A0DA2B815CA}"/>
    <hyperlink ref="E33" r:id="rId26" xr:uid="{5E4C86B1-B555-204E-B014-5C8F80AA5C93}"/>
    <hyperlink ref="E34" r:id="rId27" xr:uid="{D5FF25F5-CA8A-264F-ADC6-0A1855351AD9}"/>
    <hyperlink ref="E26" r:id="rId28" xr:uid="{5156E07C-403F-2D4B-B55E-3CABFD21F49E}"/>
    <hyperlink ref="E24" r:id="rId29" xr:uid="{081A0804-9892-2542-BCD2-80E417EC9779}"/>
    <hyperlink ref="E23" r:id="rId30" xr:uid="{5517ACCC-B746-F748-890C-4298A296BC03}"/>
    <hyperlink ref="E35" r:id="rId31" xr:uid="{E7E16D6B-C09B-834D-B286-E345420E8B6D}"/>
    <hyperlink ref="E36" r:id="rId32" xr:uid="{4A29119F-690E-0D4B-89D9-5E112B6AE31D}"/>
    <hyperlink ref="E37" r:id="rId33" xr:uid="{9FBA82F0-0E1D-BF41-A2E2-41CFFE4B9323}"/>
    <hyperlink ref="E38" r:id="rId34" xr:uid="{65A0962B-DC50-9540-951B-1D37B29EB711}"/>
    <hyperlink ref="E39" r:id="rId35" xr:uid="{8361E872-121E-E148-BB98-F0066EC99CDD}"/>
    <hyperlink ref="E40" r:id="rId36" xr:uid="{DD7021BC-45AC-4B4F-8CCA-F08000300BF4}"/>
    <hyperlink ref="E41" r:id="rId37" xr:uid="{0F3E8F15-FBEB-8842-8215-37CDFC69AB7E}"/>
    <hyperlink ref="E42" r:id="rId38" xr:uid="{10CEE9C2-82A8-CC45-A6A6-14F7DCC64693}"/>
    <hyperlink ref="E43" r:id="rId39" xr:uid="{E96D7D03-BF96-8043-90DB-4EF74E716DB1}"/>
    <hyperlink ref="E44" r:id="rId40" xr:uid="{ADC76D0D-C188-FE4F-86CE-83F8D97A4D8C}"/>
    <hyperlink ref="E45" r:id="rId41" xr:uid="{BD115EF7-E3D1-664C-9A30-FEAB2B25F848}"/>
    <hyperlink ref="E46" r:id="rId42" xr:uid="{CF94E7B7-C366-4D4E-8229-38BDE9F03BF4}"/>
    <hyperlink ref="E47" r:id="rId43" xr:uid="{95A1C08F-9023-F84D-B65C-7BF626881F4F}"/>
    <hyperlink ref="E48" r:id="rId44" xr:uid="{77705E35-546E-9743-8D8D-38E420644673}"/>
    <hyperlink ref="E49" r:id="rId45" xr:uid="{9EE574D3-89CC-694A-B221-53984F4A157F}"/>
    <hyperlink ref="E50" r:id="rId46" xr:uid="{2554BA5E-1FF4-2D4C-8D5C-E3A4C0AFFE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x4</vt:lpstr>
      <vt:lpstr>x4-flat</vt:lpstr>
      <vt:lpstr>x7</vt:lpstr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2022-07-10T17:35:11Z</dcterms:modified>
</cp:coreProperties>
</file>