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romanov/projects/midi_router/doc/"/>
    </mc:Choice>
  </mc:AlternateContent>
  <xr:revisionPtr revIDLastSave="0" documentId="13_ncr:1_{94130534-B903-FF40-AC81-8A5AD38A9B59}" xr6:coauthVersionLast="36" xr6:coauthVersionMax="36" xr10:uidLastSave="{00000000-0000-0000-0000-000000000000}"/>
  <bookViews>
    <workbookView xWindow="1540" yWindow="700" windowWidth="26340" windowHeight="15540" activeTab="5" xr2:uid="{5426D260-D021-E24F-84F4-6AC1EB5D6F1C}"/>
  </bookViews>
  <sheets>
    <sheet name="x4" sheetId="1" r:id="rId1"/>
    <sheet name="x4-flat" sheetId="5" r:id="rId2"/>
    <sheet name="x7" sheetId="2" r:id="rId3"/>
    <sheet name="x7-rack" sheetId="6" r:id="rId4"/>
    <sheet name="BOM" sheetId="4" r:id="rId5"/>
    <sheet name="Orders" sheetId="3" r:id="rId6"/>
    <sheet name="Sheet1" sheetId="7" r:id="rId7"/>
  </sheets>
  <definedNames>
    <definedName name="midi_router_x7_led" localSheetId="3">'x7-rack'!$A$27:$F$29</definedName>
    <definedName name="midi_router_x7_rack" localSheetId="3">'x7-rack'!$A$1:$F$26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1" i="3" l="1"/>
  <c r="I81" i="3"/>
  <c r="I76" i="3"/>
  <c r="I73" i="3"/>
  <c r="I72" i="3"/>
  <c r="G65" i="3"/>
  <c r="I65" i="3" s="1"/>
  <c r="K89" i="3"/>
  <c r="G89" i="3"/>
  <c r="I87" i="3"/>
  <c r="G77" i="3"/>
  <c r="I77" i="3" s="1"/>
  <c r="G64" i="3"/>
  <c r="I64" i="3"/>
  <c r="H89" i="3"/>
  <c r="I88" i="3"/>
  <c r="J88" i="3" s="1"/>
  <c r="I85" i="3"/>
  <c r="J85" i="3" s="1"/>
  <c r="I84" i="3"/>
  <c r="K84" i="3" s="1"/>
  <c r="I66" i="3"/>
  <c r="J66" i="3" s="1"/>
  <c r="I54" i="3"/>
  <c r="J54" i="3" s="1"/>
  <c r="I53" i="3"/>
  <c r="J53" i="3" s="1"/>
  <c r="I86" i="3"/>
  <c r="J86" i="3" s="1"/>
  <c r="I83" i="3"/>
  <c r="J83" i="3" s="1"/>
  <c r="I82" i="3"/>
  <c r="J82" i="3" s="1"/>
  <c r="I69" i="3"/>
  <c r="J69" i="3" s="1"/>
  <c r="I80" i="3"/>
  <c r="J80" i="3" s="1"/>
  <c r="I79" i="3"/>
  <c r="J79" i="3" s="1"/>
  <c r="H75" i="3"/>
  <c r="I75" i="3" s="1"/>
  <c r="J75" i="3" s="1"/>
  <c r="H74" i="3"/>
  <c r="I74" i="3" s="1"/>
  <c r="J74" i="3" s="1"/>
  <c r="I78" i="3"/>
  <c r="J78" i="3" s="1"/>
  <c r="I71" i="3"/>
  <c r="J71" i="3" s="1"/>
  <c r="I70" i="3"/>
  <c r="J70" i="3" s="1"/>
  <c r="I68" i="3"/>
  <c r="J68" i="3" s="1"/>
  <c r="I67" i="3"/>
  <c r="J67" i="3" s="1"/>
  <c r="I63" i="3"/>
  <c r="J63" i="3" s="1"/>
  <c r="I62" i="3"/>
  <c r="J62" i="3" s="1"/>
  <c r="I61" i="3"/>
  <c r="J61" i="3" s="1"/>
  <c r="I60" i="3"/>
  <c r="J60" i="3" s="1"/>
  <c r="I59" i="3"/>
  <c r="J59" i="3" s="1"/>
  <c r="I89" i="3" l="1"/>
  <c r="J84" i="3"/>
  <c r="I52" i="3"/>
  <c r="J52" i="3" s="1"/>
  <c r="I57" i="3"/>
  <c r="J57" i="3" s="1"/>
  <c r="I58" i="3"/>
  <c r="J58" i="3" s="1"/>
  <c r="I55" i="3"/>
  <c r="J55" i="3" s="1"/>
  <c r="I51" i="3"/>
  <c r="J51" i="3" s="1"/>
  <c r="I56" i="3"/>
  <c r="J56" i="3" s="1"/>
  <c r="I50" i="3" l="1"/>
  <c r="J50" i="3" s="1"/>
  <c r="I49" i="3"/>
  <c r="J49" i="3"/>
  <c r="J14" i="4"/>
  <c r="K14" i="4" s="1"/>
  <c r="J41" i="4" l="1"/>
  <c r="K41" i="4"/>
  <c r="J40" i="4"/>
  <c r="G41" i="4"/>
  <c r="J12" i="4"/>
  <c r="K12" i="4" s="1"/>
  <c r="J13" i="4"/>
  <c r="K13" i="4" s="1"/>
  <c r="J11" i="4"/>
  <c r="K11" i="4" s="1"/>
  <c r="K38" i="4"/>
  <c r="K40" i="4"/>
  <c r="G40" i="4"/>
  <c r="K43" i="4"/>
  <c r="K42" i="4"/>
  <c r="I48" i="3"/>
  <c r="J48" i="3"/>
  <c r="I47" i="3"/>
  <c r="J47" i="3" s="1"/>
  <c r="I46" i="3"/>
  <c r="K46" i="3" s="1"/>
  <c r="I45" i="3"/>
  <c r="J45" i="3" s="1"/>
  <c r="I43" i="3"/>
  <c r="J43" i="3" s="1"/>
  <c r="I44" i="3"/>
  <c r="K44" i="3" s="1"/>
  <c r="I42" i="3"/>
  <c r="K42" i="3" s="1"/>
  <c r="I41" i="3"/>
  <c r="J41" i="3" s="1"/>
  <c r="I40" i="3"/>
  <c r="J40" i="3" s="1"/>
  <c r="I39" i="3"/>
  <c r="K39" i="3" s="1"/>
  <c r="I38" i="3"/>
  <c r="K38" i="3" s="1"/>
  <c r="J44" i="3" l="1"/>
  <c r="K40" i="3"/>
  <c r="J42" i="3"/>
  <c r="K43" i="3"/>
  <c r="J46" i="3"/>
  <c r="J39" i="3"/>
  <c r="J38" i="3"/>
  <c r="F3" i="4"/>
  <c r="J48" i="4"/>
  <c r="K48" i="4" s="1"/>
  <c r="J47" i="4"/>
  <c r="K47" i="4" s="1"/>
  <c r="G43" i="4"/>
  <c r="J43" i="4" s="1"/>
  <c r="G42" i="4"/>
  <c r="J42" i="4" s="1"/>
  <c r="J39" i="4"/>
  <c r="K39" i="4" s="1"/>
  <c r="J36" i="4"/>
  <c r="K36" i="4" s="1"/>
  <c r="J35" i="4"/>
  <c r="K35" i="4" s="1"/>
  <c r="J34" i="4"/>
  <c r="K34" i="4" s="1"/>
  <c r="J28" i="4"/>
  <c r="K28" i="4" s="1"/>
  <c r="J33" i="4"/>
  <c r="K33" i="4" s="1"/>
  <c r="J29" i="4"/>
  <c r="K29" i="4" s="1"/>
  <c r="J27" i="4"/>
  <c r="K27" i="4" s="1"/>
  <c r="J26" i="4"/>
  <c r="K26" i="4" s="1"/>
  <c r="H24" i="4"/>
  <c r="G24" i="4"/>
  <c r="J23" i="4"/>
  <c r="K23" i="4" s="1"/>
  <c r="J22" i="4"/>
  <c r="K22" i="4" s="1"/>
  <c r="J21" i="4"/>
  <c r="K21" i="4" s="1"/>
  <c r="J20" i="4"/>
  <c r="K20" i="4" s="1"/>
  <c r="J19" i="4"/>
  <c r="K19" i="4" s="1"/>
  <c r="J16" i="4"/>
  <c r="K16" i="4" s="1"/>
  <c r="J18" i="4"/>
  <c r="K18" i="4" s="1"/>
  <c r="J17" i="4"/>
  <c r="K17" i="4" s="1"/>
  <c r="J32" i="4"/>
  <c r="K32" i="4" s="1"/>
  <c r="J15" i="4"/>
  <c r="K15" i="4" s="1"/>
  <c r="J10" i="4"/>
  <c r="K10" i="4" s="1"/>
  <c r="J9" i="4"/>
  <c r="K9" i="4" s="1"/>
  <c r="J8" i="4"/>
  <c r="K8" i="4" s="1"/>
  <c r="J7" i="4"/>
  <c r="K7" i="4" s="1"/>
  <c r="J6" i="4"/>
  <c r="K6" i="4" s="1"/>
  <c r="J5" i="4"/>
  <c r="K5" i="4" s="1"/>
  <c r="J4" i="4"/>
  <c r="K4" i="4" s="1"/>
  <c r="J3" i="4"/>
  <c r="K3" i="4" s="1"/>
  <c r="I37" i="3"/>
  <c r="J37" i="3" s="1"/>
  <c r="I36" i="3"/>
  <c r="J36" i="3" s="1"/>
  <c r="I35" i="3"/>
  <c r="J35" i="3" s="1"/>
  <c r="I23" i="3"/>
  <c r="J23" i="3" s="1"/>
  <c r="J28" i="3"/>
  <c r="J31" i="3"/>
  <c r="I24" i="3"/>
  <c r="I26" i="3"/>
  <c r="J26" i="3" s="1"/>
  <c r="I34" i="3"/>
  <c r="J34" i="3" s="1"/>
  <c r="I33" i="3"/>
  <c r="J33" i="3" s="1"/>
  <c r="I32" i="3"/>
  <c r="J32" i="3" s="1"/>
  <c r="I31" i="3"/>
  <c r="I30" i="3"/>
  <c r="I29" i="3"/>
  <c r="I27" i="3"/>
  <c r="I25" i="3"/>
  <c r="J25" i="3" s="1"/>
  <c r="I22" i="3"/>
  <c r="J22" i="3" s="1"/>
  <c r="I21" i="3"/>
  <c r="I20" i="3"/>
  <c r="I19" i="3"/>
  <c r="J19" i="3" s="1"/>
  <c r="I18" i="3"/>
  <c r="J18" i="3" s="1"/>
  <c r="G9" i="3"/>
  <c r="I9" i="3" s="1"/>
  <c r="G12" i="3"/>
  <c r="I12" i="3" s="1"/>
  <c r="I15" i="3"/>
  <c r="G7" i="3"/>
  <c r="I7" i="3" s="1"/>
  <c r="I5" i="3"/>
  <c r="J5" i="3" s="1"/>
  <c r="I6" i="3"/>
  <c r="B14" i="3"/>
  <c r="I4" i="3"/>
  <c r="J4" i="3" s="1"/>
  <c r="I17" i="3"/>
  <c r="J17" i="3" s="1"/>
  <c r="I16" i="3"/>
  <c r="J16" i="3" s="1"/>
  <c r="I10" i="3"/>
  <c r="J10" i="3" s="1"/>
  <c r="I11" i="3"/>
  <c r="G2" i="3"/>
  <c r="I13" i="3"/>
  <c r="J13" i="3" s="1"/>
  <c r="I8" i="3"/>
  <c r="J8" i="3" s="1"/>
  <c r="I14" i="3"/>
  <c r="J14" i="3" s="1"/>
  <c r="I3" i="3"/>
  <c r="J3" i="3" s="1"/>
  <c r="J24" i="3" l="1"/>
  <c r="K24" i="3"/>
  <c r="I2" i="3"/>
  <c r="J24" i="4"/>
  <c r="K24" i="4" s="1"/>
  <c r="M33" i="2"/>
  <c r="N33" i="2" s="1"/>
  <c r="M29" i="2"/>
  <c r="N29" i="2"/>
  <c r="M21" i="2"/>
  <c r="N21" i="2"/>
  <c r="K21" i="2"/>
  <c r="J21" i="2"/>
  <c r="M18" i="1"/>
  <c r="N18" i="1" s="1"/>
  <c r="K18" i="1"/>
  <c r="J18" i="1"/>
  <c r="M36" i="1"/>
  <c r="N36" i="1" s="1"/>
  <c r="M35" i="1"/>
  <c r="N35" i="1" s="1"/>
  <c r="M34" i="1"/>
  <c r="N34" i="1"/>
  <c r="I90" i="3" l="1"/>
  <c r="J2" i="3"/>
  <c r="J32" i="2"/>
  <c r="M32" i="2" s="1"/>
  <c r="N32" i="2" s="1"/>
  <c r="M37" i="1"/>
  <c r="N37" i="1" s="1"/>
  <c r="M34" i="2"/>
  <c r="N34" i="2" s="1"/>
  <c r="J10" i="1"/>
  <c r="M10" i="1" s="1"/>
  <c r="N10" i="1" s="1"/>
  <c r="M3" i="2"/>
  <c r="N3" i="2" s="1"/>
  <c r="M15" i="1"/>
  <c r="N15" i="1" s="1"/>
  <c r="M17" i="1"/>
  <c r="N17" i="1" s="1"/>
  <c r="N38" i="1" s="1"/>
  <c r="M19" i="1"/>
  <c r="N19" i="1" s="1"/>
  <c r="J33" i="1"/>
  <c r="M33" i="1" s="1"/>
  <c r="N33" i="1" s="1"/>
  <c r="M32" i="1"/>
  <c r="N32" i="1" s="1"/>
  <c r="M31" i="1"/>
  <c r="N31" i="1" s="1"/>
  <c r="M29" i="1"/>
  <c r="N29" i="1"/>
  <c r="M30" i="1"/>
  <c r="N30" i="1" s="1"/>
  <c r="M28" i="1"/>
  <c r="N28" i="1" s="1"/>
  <c r="M27" i="1"/>
  <c r="N27" i="1" s="1"/>
  <c r="M26" i="1"/>
  <c r="N26" i="1" s="1"/>
  <c r="M25" i="1"/>
  <c r="N25" i="1" s="1"/>
  <c r="M24" i="1"/>
  <c r="N24" i="1" s="1"/>
  <c r="N23" i="1"/>
  <c r="M23" i="1"/>
  <c r="M22" i="1"/>
  <c r="N22" i="1" s="1"/>
  <c r="M20" i="1"/>
  <c r="N20" i="1" s="1"/>
  <c r="M16" i="1"/>
  <c r="N16" i="1" s="1"/>
  <c r="M12" i="1"/>
  <c r="N12" i="1" s="1"/>
  <c r="M11" i="1"/>
  <c r="N11" i="1" s="1"/>
  <c r="M9" i="1"/>
  <c r="N9" i="1" s="1"/>
  <c r="M8" i="1"/>
  <c r="N8" i="1" s="1"/>
  <c r="M7" i="1"/>
  <c r="N7" i="1" s="1"/>
  <c r="M6" i="1"/>
  <c r="N6" i="1" s="1"/>
  <c r="M4" i="1"/>
  <c r="N4" i="1" s="1"/>
  <c r="J31" i="2"/>
  <c r="M31" i="2"/>
  <c r="N31" i="2" s="1"/>
  <c r="M30" i="2"/>
  <c r="N30" i="2" s="1"/>
  <c r="M27" i="2"/>
  <c r="N27" i="2" s="1"/>
  <c r="M20" i="2"/>
  <c r="N20" i="2" s="1"/>
  <c r="N28" i="2"/>
  <c r="M28" i="2"/>
  <c r="M22" i="2"/>
  <c r="N22" i="2" s="1"/>
  <c r="M19" i="2"/>
  <c r="N19" i="2" s="1"/>
  <c r="M11" i="2"/>
  <c r="N11" i="2" s="1"/>
  <c r="M26" i="2"/>
  <c r="N26" i="2" s="1"/>
  <c r="M24" i="2"/>
  <c r="N24" i="2" s="1"/>
  <c r="M23" i="2"/>
  <c r="N23" i="2" s="1"/>
  <c r="M18" i="2"/>
  <c r="N18" i="2" s="1"/>
  <c r="M17" i="2"/>
  <c r="N17" i="2" s="1"/>
  <c r="M16" i="2"/>
  <c r="N16" i="2" s="1"/>
  <c r="M15" i="2"/>
  <c r="N15" i="2" s="1"/>
  <c r="M14" i="2"/>
  <c r="N14" i="2"/>
  <c r="M13" i="2"/>
  <c r="N13" i="2" s="1"/>
  <c r="M25" i="2"/>
  <c r="N25" i="2" s="1"/>
  <c r="M12" i="2"/>
  <c r="N12" i="2" s="1"/>
  <c r="M10" i="2"/>
  <c r="N10" i="2" s="1"/>
  <c r="M9" i="2"/>
  <c r="N9" i="2" s="1"/>
  <c r="M8" i="2"/>
  <c r="N8" i="2" s="1"/>
  <c r="M7" i="2"/>
  <c r="N7" i="2" s="1"/>
  <c r="M5" i="2"/>
  <c r="N5" i="2" s="1"/>
  <c r="M4" i="2"/>
  <c r="N4" i="2" s="1"/>
  <c r="N35" i="2" l="1"/>
  <c r="M6" i="2"/>
  <c r="N6" i="2" s="1"/>
  <c r="M5" i="1" l="1"/>
  <c r="N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D4D23-D105-0A47-8403-024F53DF5C3E}" name="midi_router_x7_led" type="6" refreshedVersion="6" background="1" saveData="1">
    <textPr sourceFile="/Users/max_romanov/projects/midi_router/kicad/x7-rack/led/midi_router_x7_led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xr16:uid="{9D458DA8-FE44-D448-9562-81D43CBB2189}" name="midi_router_x7_rack" type="6" refreshedVersion="6" background="1" saveData="1">
    <textPr sourceFile="/Users/max_romanov/projects/midi_router/kicad/x7-rack/main/midi_router_x7_rack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<sst xmlns="http://schemas.openxmlformats.org/spreadsheetml/2006/main" count="1074" uniqueCount="486">
  <si>
    <t>id</t>
  </si>
  <si>
    <t>q</t>
  </si>
  <si>
    <t>ref</t>
  </si>
  <si>
    <t>desc</t>
  </si>
  <si>
    <t>size</t>
  </si>
  <si>
    <t>Vendor</t>
  </si>
  <si>
    <t>Order info</t>
  </si>
  <si>
    <t>URL</t>
  </si>
  <si>
    <t>code</t>
  </si>
  <si>
    <t>#</t>
  </si>
  <si>
    <t>date</t>
  </si>
  <si>
    <t>price</t>
  </si>
  <si>
    <t>count</t>
  </si>
  <si>
    <t>shipping</t>
  </si>
  <si>
    <t>cost</t>
  </si>
  <si>
    <t>cost per item</t>
  </si>
  <si>
    <t>15 pF</t>
  </si>
  <si>
    <t>C11 C12</t>
  </si>
  <si>
    <t>0805</t>
  </si>
  <si>
    <t>CC0805JRNPO9BN150</t>
  </si>
  <si>
    <t>#355297</t>
  </si>
  <si>
    <t>0.1 uF</t>
  </si>
  <si>
    <t>Кер.ЧИП конд. 0.1 мкФ, X7R, 50В, 10%</t>
  </si>
  <si>
    <t>CL21B104KBCNNNC</t>
  </si>
  <si>
    <t>#817075</t>
  </si>
  <si>
    <t>Кер.ЧИП конд. 15 пФ, C0G, 50В, 5%</t>
  </si>
  <si>
    <t>Top board</t>
  </si>
  <si>
    <t>D1 D2 D3 D4</t>
  </si>
  <si>
    <t>SOD-323</t>
  </si>
  <si>
    <t>BAS316 TP</t>
  </si>
  <si>
    <t>#663682</t>
  </si>
  <si>
    <t>Диод импульсный</t>
  </si>
  <si>
    <t>Светодиод жёлтый</t>
  </si>
  <si>
    <t>Светодиод зелёный</t>
  </si>
  <si>
    <t>D15</t>
  </si>
  <si>
    <t>Светодиод красный</t>
  </si>
  <si>
    <t>J1</t>
  </si>
  <si>
    <t>PinSocket 2x5</t>
  </si>
  <si>
    <t>J2</t>
  </si>
  <si>
    <t>IDC Header 2x3</t>
  </si>
  <si>
    <t>R1 R2 R3 R4 R6 R7 R8 R9 R10 R11 R12 R13 R14 R15 R16</t>
  </si>
  <si>
    <t>Резистор 470 Ом</t>
  </si>
  <si>
    <t>C1 C2 C3 C4 C5 C6 C7 C8</t>
  </si>
  <si>
    <t>D5 D7 D9 D11 D13</t>
  </si>
  <si>
    <t>D6 D8 D10 D12 D14</t>
  </si>
  <si>
    <t>Резистор 100 Ом</t>
  </si>
  <si>
    <t>R17</t>
  </si>
  <si>
    <t>Резистор 10 кОм</t>
  </si>
  <si>
    <t>R5 R18</t>
  </si>
  <si>
    <t>SW1</t>
  </si>
  <si>
    <t>Кнопка</t>
  </si>
  <si>
    <t>74HCT541</t>
  </si>
  <si>
    <t>U2 U3</t>
  </si>
  <si>
    <t>Буферный элемент x8</t>
  </si>
  <si>
    <t>TSSOP-20</t>
  </si>
  <si>
    <t>HCPL2730</t>
  </si>
  <si>
    <t>U1 U4</t>
  </si>
  <si>
    <t>Оптопара</t>
  </si>
  <si>
    <t>DIP-8</t>
  </si>
  <si>
    <t>ATxmega32A4U-AU</t>
  </si>
  <si>
    <t>10 kOhm</t>
  </si>
  <si>
    <t>U5</t>
  </si>
  <si>
    <t>Микроконтроллер</t>
  </si>
  <si>
    <t>TQFP-44</t>
  </si>
  <si>
    <t>HC-49SD</t>
  </si>
  <si>
    <t>Y1</t>
  </si>
  <si>
    <t>Кварцевый резонатор 16MHz</t>
  </si>
  <si>
    <t>#307869</t>
  </si>
  <si>
    <t>#307856</t>
  </si>
  <si>
    <t>#219381</t>
  </si>
  <si>
    <t>BH-06</t>
  </si>
  <si>
    <t>#9000058155</t>
  </si>
  <si>
    <t>DS1013-06SSiB1-B-0</t>
  </si>
  <si>
    <t>PLH-40</t>
  </si>
  <si>
    <t>#34079</t>
  </si>
  <si>
    <t>L-13GD</t>
  </si>
  <si>
    <t>MM74HCT541MTCX</t>
  </si>
  <si>
    <t>#9000119229</t>
  </si>
  <si>
    <t>PinHeader 2x5</t>
  </si>
  <si>
    <t>Socket board</t>
  </si>
  <si>
    <t>BAS316</t>
  </si>
  <si>
    <t>L-13YD</t>
  </si>
  <si>
    <t>L-13ID</t>
  </si>
  <si>
    <t>C1 C2 C3 C4 C5 C7 C8 C9 C10 C13 C15 C16 C17 C18 C19 C20 C21 C22</t>
  </si>
  <si>
    <t>0.01 uF</t>
  </si>
  <si>
    <t>C14</t>
  </si>
  <si>
    <t>Кер.ЧИП конд. 0.01 мкФ</t>
  </si>
  <si>
    <t>10 uF</t>
  </si>
  <si>
    <t>C6</t>
  </si>
  <si>
    <t>Кер.ЧИП конд. 10 мкФ</t>
  </si>
  <si>
    <t>D1 D4 D13 D17 D22 D23 D24</t>
  </si>
  <si>
    <t>R2 R3 R6 R7 R8 R10 R11 R14 R15 R16 R17 R19 R22 R23 R24 R25 R26 R28 R31 R32 R34 R38 R39 R48</t>
  </si>
  <si>
    <t>R44</t>
  </si>
  <si>
    <t>R33 R43</t>
  </si>
  <si>
    <t>220</t>
  </si>
  <si>
    <t>R1 R4 R5 R9 R12 R13 R18 R20 R21 R27 R29 R30 R35 R36 R37 R40 R41 R42 R45 R46 R47</t>
  </si>
  <si>
    <t>Резистор 220 Ом</t>
  </si>
  <si>
    <t>100 kOhm</t>
  </si>
  <si>
    <t>R49</t>
  </si>
  <si>
    <t>Резистор 100 кОм</t>
  </si>
  <si>
    <t>J11</t>
  </si>
  <si>
    <t>U1 U3 U6</t>
  </si>
  <si>
    <t>U2 U4 U7 U9</t>
  </si>
  <si>
    <t>ATxmega128A1U-AU</t>
  </si>
  <si>
    <t>U8</t>
  </si>
  <si>
    <t>TQFP-100</t>
  </si>
  <si>
    <t>LD1117S33TR_SOT223</t>
  </si>
  <si>
    <t>Регулятор напряжения</t>
  </si>
  <si>
    <t>SOT-223</t>
  </si>
  <si>
    <t>USB-B</t>
  </si>
  <si>
    <t>J16</t>
  </si>
  <si>
    <t>Разъём USB-B</t>
  </si>
  <si>
    <t>USBLC6-2SC6</t>
  </si>
  <si>
    <t>U10</t>
  </si>
  <si>
    <t>Защита интерфейса USB</t>
  </si>
  <si>
    <t>SOT-23-6</t>
  </si>
  <si>
    <t>CL21B103KCANNNC</t>
  </si>
  <si>
    <t>#863513</t>
  </si>
  <si>
    <t>#07655639</t>
  </si>
  <si>
    <t>25.10.2021</t>
  </si>
  <si>
    <t>CL21A106KOQNNNE</t>
  </si>
  <si>
    <t>#863491</t>
  </si>
  <si>
    <t>#863708</t>
  </si>
  <si>
    <t>CL21F104ZBCNNNC</t>
  </si>
  <si>
    <t>#241389</t>
  </si>
  <si>
    <t>BAS316.115</t>
  </si>
  <si>
    <t>#25499</t>
  </si>
  <si>
    <t>L-383YDT</t>
  </si>
  <si>
    <t>#25298</t>
  </si>
  <si>
    <t>L-383GDT</t>
  </si>
  <si>
    <t>#314765</t>
  </si>
  <si>
    <t>L-383IDT</t>
  </si>
  <si>
    <t>MF-MSMF050-2</t>
  </si>
  <si>
    <t>F1</t>
  </si>
  <si>
    <t>1812</t>
  </si>
  <si>
    <t>#186713</t>
  </si>
  <si>
    <t>MIDI разъём</t>
  </si>
  <si>
    <t>DIN-5</t>
  </si>
  <si>
    <t>#2739747</t>
  </si>
  <si>
    <t>#3638121</t>
  </si>
  <si>
    <t>DS1099-WN0-FE</t>
  </si>
  <si>
    <t>#432087</t>
  </si>
  <si>
    <t>RC0805FR-07220RL</t>
  </si>
  <si>
    <t>#2782319</t>
  </si>
  <si>
    <t>CR-05FL7--470R</t>
  </si>
  <si>
    <t>#353447</t>
  </si>
  <si>
    <t>RC0805JR-07100RL</t>
  </si>
  <si>
    <t>#2782222</t>
  </si>
  <si>
    <t>CR-05FL7---10K</t>
  </si>
  <si>
    <t>#2782368</t>
  </si>
  <si>
    <t>CR-05JL7--100K</t>
  </si>
  <si>
    <t>#244787</t>
  </si>
  <si>
    <t>#208059</t>
  </si>
  <si>
    <t>LD1117S33TR</t>
  </si>
  <si>
    <t>#42598</t>
  </si>
  <si>
    <t>#1352789</t>
  </si>
  <si>
    <t>KLS7-TS6606-5.0-180</t>
  </si>
  <si>
    <t>J1 J2 J3 J4 J5 J6 J7 J8 J9 J10 J12 J13 J14 J15</t>
  </si>
  <si>
    <t>#7670264</t>
  </si>
  <si>
    <t>23.10.2021</t>
  </si>
  <si>
    <t>#9000183845</t>
  </si>
  <si>
    <t>#7292866</t>
  </si>
  <si>
    <t>04.08.2021</t>
  </si>
  <si>
    <t>#44684</t>
  </si>
  <si>
    <t>PBS-2 (DS1023-1x2)</t>
  </si>
  <si>
    <t>Гнездо на плату 2.54мм 1х2 прямое</t>
  </si>
  <si>
    <t>#32906296742</t>
  </si>
  <si>
    <t>HCPL-2730</t>
  </si>
  <si>
    <t>#5011970852262510</t>
  </si>
  <si>
    <t>#32402564814</t>
  </si>
  <si>
    <t>03.11.2021</t>
  </si>
  <si>
    <t>#5014441743802510</t>
  </si>
  <si>
    <t>DS-5-01</t>
  </si>
  <si>
    <t>PCB</t>
  </si>
  <si>
    <t>Box</t>
  </si>
  <si>
    <t>W202107291840866</t>
  </si>
  <si>
    <t>29.07.2021</t>
  </si>
  <si>
    <t>Корпус, масса в граммах</t>
  </si>
  <si>
    <t>Итого</t>
  </si>
  <si>
    <t>#07487681</t>
  </si>
  <si>
    <t>06.07.2021</t>
  </si>
  <si>
    <t>#307956</t>
  </si>
  <si>
    <t>#07671493</t>
  </si>
  <si>
    <t>08.11.2021</t>
  </si>
  <si>
    <t>#7174515</t>
  </si>
  <si>
    <t>01.07.2021</t>
  </si>
  <si>
    <t>#2782454</t>
  </si>
  <si>
    <t>CR-05JL7--470R</t>
  </si>
  <si>
    <t>10 nF</t>
  </si>
  <si>
    <t>C1</t>
  </si>
  <si>
    <t>Кер.ЧИП конд. 10 нФ, X7R, 100В, 10%</t>
  </si>
  <si>
    <t>C2</t>
  </si>
  <si>
    <t>C3</t>
  </si>
  <si>
    <t>#863492</t>
  </si>
  <si>
    <t>CL21A106KOQNNNG</t>
  </si>
  <si>
    <t>Fuse</t>
  </si>
  <si>
    <t>J2 J3 J4 J5 J6 J7 J10 J11</t>
  </si>
  <si>
    <t>#1005002434565701</t>
  </si>
  <si>
    <t>#5009893661922510</t>
  </si>
  <si>
    <t>18.04.2021</t>
  </si>
  <si>
    <t>U1</t>
  </si>
  <si>
    <t>J8</t>
  </si>
  <si>
    <t>R2 R3 R4 R5 R7 R9 R10 R11 R12 R13 R22 R23</t>
  </si>
  <si>
    <t>220 Ohm</t>
  </si>
  <si>
    <t>#2782412</t>
  </si>
  <si>
    <t>CR-05JL7--220R</t>
  </si>
  <si>
    <t>U2</t>
  </si>
  <si>
    <t>#4000592649273</t>
  </si>
  <si>
    <t>02.06.2021</t>
  </si>
  <si>
    <t>#5010170738742510</t>
  </si>
  <si>
    <t>#2177592</t>
  </si>
  <si>
    <t>KLS7-TS6606-8.0-180</t>
  </si>
  <si>
    <t>12.06.2021</t>
  </si>
  <si>
    <t>#33022627806</t>
  </si>
  <si>
    <t>#5010848944632510</t>
  </si>
  <si>
    <t>Шильдик</t>
  </si>
  <si>
    <t>Cover</t>
  </si>
  <si>
    <t>Крышка корпуса, масса в граммах</t>
  </si>
  <si>
    <t>#07707963</t>
  </si>
  <si>
    <t>30.11.2021</t>
  </si>
  <si>
    <t>L-383YD</t>
  </si>
  <si>
    <t>L-383GD</t>
  </si>
  <si>
    <t>L-383ID</t>
  </si>
  <si>
    <t>D20</t>
  </si>
  <si>
    <t>D2 D3 D5 D6 D7 D8 D9 D19</t>
  </si>
  <si>
    <t>D10 D11 D12 D14 D15 D16 D18 D21</t>
  </si>
  <si>
    <t>470</t>
  </si>
  <si>
    <t>#07732648</t>
  </si>
  <si>
    <t>15.12.2021</t>
  </si>
  <si>
    <t>Стойки</t>
  </si>
  <si>
    <t>Cтойки латунные 18мм</t>
  </si>
  <si>
    <t>PCHSS-18</t>
  </si>
  <si>
    <t>#5016317462462510</t>
  </si>
  <si>
    <t>14.01.2022</t>
  </si>
  <si>
    <t>Винт М3</t>
  </si>
  <si>
    <t>Винт М3x6мм</t>
  </si>
  <si>
    <t>M3x6</t>
  </si>
  <si>
    <t>M3x6 A2 304</t>
  </si>
  <si>
    <t>#5016333550992510</t>
  </si>
  <si>
    <t>Саморез</t>
  </si>
  <si>
    <t>Cаморез 2.6x12mm</t>
  </si>
  <si>
    <t>2.6x12</t>
  </si>
  <si>
    <t>2.6x12mm Pan Head</t>
  </si>
  <si>
    <t>#5012498625982510</t>
  </si>
  <si>
    <t>03.08.2021</t>
  </si>
  <si>
    <t>HCPL2631</t>
  </si>
  <si>
    <t>HCPL-2631</t>
  </si>
  <si>
    <t>#5015224573612510</t>
  </si>
  <si>
    <t>26.11.2021</t>
  </si>
  <si>
    <t>DS1023-1x2S21</t>
  </si>
  <si>
    <t>#2784510</t>
  </si>
  <si>
    <t>#07769607</t>
  </si>
  <si>
    <t>18.11.2022</t>
  </si>
  <si>
    <t>name</t>
  </si>
  <si>
    <t>vendor</t>
  </si>
  <si>
    <t>order date</t>
  </si>
  <si>
    <t>order id</t>
  </si>
  <si>
    <t>payment</t>
  </si>
  <si>
    <t>jlcpcb.com</t>
  </si>
  <si>
    <t>#Y31-2346369A</t>
  </si>
  <si>
    <t>DS-5-01 MIDI</t>
  </si>
  <si>
    <t>aliexpress.com</t>
  </si>
  <si>
    <t>terraelectronica.ru</t>
  </si>
  <si>
    <t>total</t>
  </si>
  <si>
    <t>#5016623841712510</t>
  </si>
  <si>
    <t>#07796164</t>
  </si>
  <si>
    <t>#07831475</t>
  </si>
  <si>
    <t>#Y33-2346369A #Y34-2346369A</t>
  </si>
  <si>
    <t>PCB x4</t>
  </si>
  <si>
    <t>PCB x7</t>
  </si>
  <si>
    <t>#Y35-2346369A</t>
  </si>
  <si>
    <t>винт М3x6</t>
  </si>
  <si>
    <t>саморезы М2.6x12</t>
  </si>
  <si>
    <t>cтойка латунная PCHSS-18</t>
  </si>
  <si>
    <t>ATxmega32a4u</t>
  </si>
  <si>
    <t>разъём 2x10 SMD</t>
  </si>
  <si>
    <t>chipdip.ru</t>
  </si>
  <si>
    <t>6N138M</t>
  </si>
  <si>
    <t>#5017385647722510</t>
  </si>
  <si>
    <t>#5017461801272510</t>
  </si>
  <si>
    <t>#8338098</t>
  </si>
  <si>
    <t>rezonit.ru</t>
  </si>
  <si>
    <t>#1517354</t>
  </si>
  <si>
    <t>#8341083</t>
  </si>
  <si>
    <t>#07863451</t>
  </si>
  <si>
    <t>#8341104</t>
  </si>
  <si>
    <t>#4000903717748</t>
  </si>
  <si>
    <t>#5018927329292510</t>
  </si>
  <si>
    <t>#5018927329312510</t>
  </si>
  <si>
    <t>LD1117S33</t>
  </si>
  <si>
    <t>#5017392970742510</t>
  </si>
  <si>
    <t>#5017405636652510</t>
  </si>
  <si>
    <t>ATxmega128a1u</t>
  </si>
  <si>
    <t>per item</t>
  </si>
  <si>
    <t>#5017422385892510</t>
  </si>
  <si>
    <t>PCB splitter x6</t>
  </si>
  <si>
    <t>PCB splitter x6-2</t>
  </si>
  <si>
    <t>#5018927329252510</t>
  </si>
  <si>
    <t>2x10 SMD socket</t>
  </si>
  <si>
    <t>#5018771842962510</t>
  </si>
  <si>
    <t>#5018770085192510</t>
  </si>
  <si>
    <t>Кнопка угловая 5 мм</t>
  </si>
  <si>
    <t>DIN5-DS-5-01</t>
  </si>
  <si>
    <t>Box x7</t>
  </si>
  <si>
    <t>Cover x7</t>
  </si>
  <si>
    <t>Box &amp; Cover x4</t>
  </si>
  <si>
    <t>PinHeader 2x10 2.54</t>
  </si>
  <si>
    <t>PinSocket 2x10 SMD 2.54</t>
  </si>
  <si>
    <t>Саморез 2.6x12</t>
  </si>
  <si>
    <t>Саморез 2.3x12</t>
  </si>
  <si>
    <t>Винт М3x6</t>
  </si>
  <si>
    <t>Стойка латунная M3x18 мм</t>
  </si>
  <si>
    <t>Предохранитель самовосстанавливающийся SMD</t>
  </si>
  <si>
    <t>Корпус с крышкой, масса в граммах</t>
  </si>
  <si>
    <t>Винт М3x6 мм</t>
  </si>
  <si>
    <t>ATxmega32a4</t>
  </si>
  <si>
    <t>cancelled</t>
  </si>
  <si>
    <t>#5018884017692510</t>
  </si>
  <si>
    <t>refund</t>
  </si>
  <si>
    <t>#5019149229082510</t>
  </si>
  <si>
    <t>#5019091516212510</t>
  </si>
  <si>
    <t>#5022549706122510</t>
  </si>
  <si>
    <t>#5022598776312510</t>
  </si>
  <si>
    <t>#5023777132102510</t>
  </si>
  <si>
    <t>#5023777132082510</t>
  </si>
  <si>
    <t>#5026729678802510</t>
  </si>
  <si>
    <t>#5029011525452510</t>
  </si>
  <si>
    <t>#5029396850582510</t>
  </si>
  <si>
    <t>#5029521301972510</t>
  </si>
  <si>
    <t>PCB x4 flat</t>
  </si>
  <si>
    <t>100x80</t>
  </si>
  <si>
    <t>#1210961</t>
  </si>
  <si>
    <t>03.06.2022</t>
  </si>
  <si>
    <t>29.03.2022</t>
  </si>
  <si>
    <t>22.03.2022</t>
  </si>
  <si>
    <t>Box &amp; Cover x4 Flat</t>
  </si>
  <si>
    <t>BAS316,115</t>
  </si>
  <si>
    <t>#5180376</t>
  </si>
  <si>
    <t>06.07.2022</t>
  </si>
  <si>
    <t>PCB router x7</t>
  </si>
  <si>
    <t>PCB router x4 flat</t>
  </si>
  <si>
    <t>#Y40-2346369A</t>
  </si>
  <si>
    <t>FormaX</t>
  </si>
  <si>
    <t>ozon.ru</t>
  </si>
  <si>
    <t>#02701602-0049</t>
  </si>
  <si>
    <t>Ref</t>
  </si>
  <si>
    <t>Qnty</t>
  </si>
  <si>
    <t>Value</t>
  </si>
  <si>
    <t>Footprint</t>
  </si>
  <si>
    <t>Description</t>
  </si>
  <si>
    <t>0.1u</t>
  </si>
  <si>
    <t>Capacitor_SMD:C_0805_2012Metric</t>
  </si>
  <si>
    <t>Unpolarized capacitor, small symbol</t>
  </si>
  <si>
    <t xml:space="preserve">C11.1, </t>
  </si>
  <si>
    <t>10u</t>
  </si>
  <si>
    <t xml:space="preserve">C15, C16, </t>
  </si>
  <si>
    <t>15p</t>
  </si>
  <si>
    <t>Diode_SMD:D_SOD-323_HandSoldering</t>
  </si>
  <si>
    <t>Diode, small symbol</t>
  </si>
  <si>
    <t xml:space="preserve">F1, </t>
  </si>
  <si>
    <t>Fuse:Fuse_1812_4532Metric</t>
  </si>
  <si>
    <t>Resettable fuse, polymeric positive temperature coefficient, small symbol</t>
  </si>
  <si>
    <t>DIN-5_180degree</t>
  </si>
  <si>
    <t>lib:DIN5MIDI-OOTDTY</t>
  </si>
  <si>
    <t>5-pin DIN connector (5-pin DIN-5 stereo)</t>
  </si>
  <si>
    <t xml:space="preserve">J15, </t>
  </si>
  <si>
    <t>USB_B</t>
  </si>
  <si>
    <t>Connector_USB:USB_B_OST_USB-B1HSxx_Horizontal</t>
  </si>
  <si>
    <t>USB Type B connector</t>
  </si>
  <si>
    <t xml:space="preserve">J16, </t>
  </si>
  <si>
    <t>Connector_IDC:IDC-Header_2x03_P2.54mm_Vertical</t>
  </si>
  <si>
    <t>Generic connector, double row, 02x03, odd/even pin numbering scheme (row 1 odd numbers, row 2 even numbers), script generated (kicad-library-utils/schlib/autogen/connector/)</t>
  </si>
  <si>
    <t xml:space="preserve">J17, </t>
  </si>
  <si>
    <t>Conn_01x04_Male</t>
  </si>
  <si>
    <t>Connector_JST:JST_EH_B4B-EH-A_1x04_P2.50mm_Vertical</t>
  </si>
  <si>
    <t>Generic connector, single row, 01x04, script generated (kicad-library-utils/schlib/autogen/connector/)</t>
  </si>
  <si>
    <t>Conn_02x04_Odd_Even</t>
  </si>
  <si>
    <t>Connector_IDC:IDC-Header_2x04_P2.54mm_Vertical</t>
  </si>
  <si>
    <t>Generic connector, double row, 02x04, odd/even pin numbering scheme (row 1 odd numbers, row 2 even numbers), script generated (kicad-library-utils/schlib/autogen/connector/)</t>
  </si>
  <si>
    <t>Conn_02x15_Odd_Even</t>
  </si>
  <si>
    <t>Connector_IDC:IDC-Header_2x15_P2.54mm_Vertical</t>
  </si>
  <si>
    <t>Generic connector, double row, 02x15, odd/even pin numbering scheme (row 1 odd numbers, row 2 even numbers), script generated (kicad-library-utils/schlib/autogen/connector/)</t>
  </si>
  <si>
    <t xml:space="preserve">J20, </t>
  </si>
  <si>
    <t>Connector_PinHeader_2.54mm:PinHeader_1x04_P2.54mm_Vertical</t>
  </si>
  <si>
    <t>Resistor_SMD:R_0805_2012Metric</t>
  </si>
  <si>
    <t>Resistor</t>
  </si>
  <si>
    <t>100k</t>
  </si>
  <si>
    <t xml:space="preserve">R1.9, </t>
  </si>
  <si>
    <t>1k</t>
  </si>
  <si>
    <t xml:space="preserve">R16, R17, </t>
  </si>
  <si>
    <t>10k</t>
  </si>
  <si>
    <t xml:space="preserve">U1, U2, U3, U4, U5, </t>
  </si>
  <si>
    <t>Package_DIP:DIP-8_W7.62mm</t>
  </si>
  <si>
    <t>Dual High Speed HCMOS/LSTTL/TTL Compatible Optocoupler, dV/dt 1000/us, VCM 1000, -0.5V to 7V VCC, DIP-8</t>
  </si>
  <si>
    <t xml:space="preserve">U1.3, U1.4, </t>
  </si>
  <si>
    <t>74AHC1G125</t>
  </si>
  <si>
    <t>Package_TO_SOT_SMD:SOT-23-5</t>
  </si>
  <si>
    <t>Single Buffer Gate Tri-State, Low-Voltage CMOS</t>
  </si>
  <si>
    <t xml:space="preserve">U6, U7, U8, U9, </t>
  </si>
  <si>
    <t>Package_SO:TSSOP-20_4.4x6.5mm_P0.65mm</t>
  </si>
  <si>
    <t>8-bit Buffer/Line Driver 3-state outputs</t>
  </si>
  <si>
    <t xml:space="preserve">U10, </t>
  </si>
  <si>
    <t>ATxmega128A1U-A</t>
  </si>
  <si>
    <t>Package_QFP:TQFP-100_14x14mm_P0.5mm</t>
  </si>
  <si>
    <t>32MHz, 128kB Flash, 8kB Boot, 8kB SRAM, 2kB EEPROM, JTAG, USB, TQFP-100</t>
  </si>
  <si>
    <t xml:space="preserve">U11, </t>
  </si>
  <si>
    <t>Package_TO_SOT_SMD:SOT-223-3_TabPin2</t>
  </si>
  <si>
    <t>800mA Fixed Low Drop Positive Voltage Regulator, Fixed Output 3.3V, SOT-223</t>
  </si>
  <si>
    <t xml:space="preserve">U12, </t>
  </si>
  <si>
    <t>Package_TO_SOT_SMD:SOT-23-6</t>
  </si>
  <si>
    <t>Very low capacitance ESD protection diode, 2 data-line, SOT-23-6</t>
  </si>
  <si>
    <t xml:space="preserve">Y1, </t>
  </si>
  <si>
    <t>16MHz</t>
  </si>
  <si>
    <t>Crystal:Crystal_SMD_HC49-SD</t>
  </si>
  <si>
    <t>Two pin crystal, small symbol</t>
  </si>
  <si>
    <t xml:space="preserve">C1, C2, C3, C4, C5, C6, C7, C8, C9, C10, C11, C1.3, C1.4, C10.1, C10.2, C10.3, C10.4, C10.5, C10.6, C10.7, C10.8, C10.9, </t>
  </si>
  <si>
    <t xml:space="preserve">D1, D2, D3, D4, D5, D6, D7, D1.1, D1.2, </t>
  </si>
  <si>
    <t xml:space="preserve">R1.2, R1.10, R18, </t>
  </si>
  <si>
    <t xml:space="preserve">R1, R2, R3, R4, R5, R6, R7, R8, R1.1, R1.4, R1.5, R1.6, R1.8, R2.1, R3.1, R4.1, R5.1, R6.1, R7.1, R8.1, R8.2, R9.1, R9.2, R10.1, R10.2, R11.1, R11.2, R12.1, R12.2, R13.1, R13.2, R14.1, R14.2, R18.1, R18.2, </t>
  </si>
  <si>
    <t xml:space="preserve">D19.1, D19.2, D19.3, D19.4, D19.5, D19.6, D19.7, D19.8, D19.9, D19.10, D19.11, D19.12, D19.13, D19.14, D19.15, D19.16, D19.18, D19.19, D19.20, D19.21, D19.22, </t>
  </si>
  <si>
    <t>LED</t>
  </si>
  <si>
    <t>LED_THT:LED_Rectangular_W5.0mm_H2.0mm</t>
  </si>
  <si>
    <t>Light emitting diode</t>
  </si>
  <si>
    <t xml:space="preserve">R19.1, R19.2, R19.3, R19.4, R19.5, R19.6, R19.7, R19.8, R19.9, R19.10, R19.11, R19.12, R19.13, R19.14, R19.15, R19.16, R19.17, R19.18, R19.19, R19.20, R19.21, R19.22, </t>
  </si>
  <si>
    <t xml:space="preserve">SW19.1, </t>
  </si>
  <si>
    <t>SW_Push_LED</t>
  </si>
  <si>
    <t>lib:SW_PUSH_6mm</t>
  </si>
  <si>
    <t>Push button switch with LED, generic</t>
  </si>
  <si>
    <t xml:space="preserve">J19, J19.2, </t>
  </si>
  <si>
    <t xml:space="preserve">J1, J2, J3, J4, J5, J6, J7, J8, J9, J10, J11, J12, J13, J14, J1.2, J8.2, </t>
  </si>
  <si>
    <t xml:space="preserve">J18, J18.2, </t>
  </si>
  <si>
    <t>case</t>
  </si>
  <si>
    <t xml:space="preserve">C2.1, C2.2, C2.3, C2.4, C2.5, C2.6, C2.7, C2.8, C2.9, C12, C19.1, C19.2, C19.3, C19.4, C19.5, C19.6, </t>
  </si>
  <si>
    <t>0 Ohm</t>
  </si>
  <si>
    <t>470 Ohm</t>
  </si>
  <si>
    <t>100 KOhm</t>
  </si>
  <si>
    <t>1 KOhm</t>
  </si>
  <si>
    <t>10 KOhm</t>
  </si>
  <si>
    <t>100 Ohm</t>
  </si>
  <si>
    <t>саморезы М2x12, pan head</t>
  </si>
  <si>
    <t>#5087 5392 0224 2510</t>
  </si>
  <si>
    <t>receive date</t>
  </si>
  <si>
    <t>74HC541W TSSOP-20</t>
  </si>
  <si>
    <t>#5087 4386 0087 2510</t>
  </si>
  <si>
    <t>#5087 0620 7231 2510</t>
  </si>
  <si>
    <t>#5089 6559 2508 2510</t>
  </si>
  <si>
    <t>#5089 4462 9516 2510</t>
  </si>
  <si>
    <t>ATxmega128a4u</t>
  </si>
  <si>
    <t>#5090 6499 6454 2510</t>
  </si>
  <si>
    <t>#5090 6499 6458 2510</t>
  </si>
  <si>
    <t>#5091 7381 4641 2510</t>
  </si>
  <si>
    <t>#5091 8810 0008 2510</t>
  </si>
  <si>
    <t>#5116 1289 4352 2510</t>
  </si>
  <si>
    <t>#W2023011620161011</t>
  </si>
  <si>
    <t>LD1117S33 SOT-223</t>
  </si>
  <si>
    <t>#5116 1287 0688 2510</t>
  </si>
  <si>
    <t>#5116 1287 0686 2510</t>
  </si>
  <si>
    <t>PCB router x7 Rack</t>
  </si>
  <si>
    <t>#W202211090524366</t>
  </si>
  <si>
    <t>кнопка включения</t>
  </si>
  <si>
    <t>#5123 1758 5036 2510</t>
  </si>
  <si>
    <t>кнопка Mode</t>
  </si>
  <si>
    <t>#5123 1758 5034 2510</t>
  </si>
  <si>
    <t>HC49 SMD 16MHz</t>
  </si>
  <si>
    <t>#2303 1147 8042 1099</t>
  </si>
  <si>
    <t>#5053 4518 2160 2510</t>
  </si>
  <si>
    <t>#5053 4517 4234 2510</t>
  </si>
  <si>
    <t>#5053 4517 4236 2510</t>
  </si>
  <si>
    <t>#5060 6502 6098 2510</t>
  </si>
  <si>
    <t>#5057 2260 7283 2510</t>
  </si>
  <si>
    <t>lider-3d.ru</t>
  </si>
  <si>
    <t>#4991</t>
  </si>
  <si>
    <t>#5122 9440 6926 2510</t>
  </si>
  <si>
    <t>#5123 3198 4185 2510</t>
  </si>
  <si>
    <t>#5129 0277 2691 2510</t>
  </si>
  <si>
    <t>electronshik.ru</t>
  </si>
  <si>
    <t>#1433936</t>
  </si>
  <si>
    <t>#1453612</t>
  </si>
  <si>
    <t>#1460615</t>
  </si>
  <si>
    <t>#9311171</t>
  </si>
  <si>
    <t>#9592382</t>
  </si>
  <si>
    <t>#9593959</t>
  </si>
  <si>
    <t>#9723129</t>
  </si>
  <si>
    <t>#9856173</t>
  </si>
  <si>
    <t>SCS-8 (DS1009-8AN), DIP-8 панель</t>
  </si>
  <si>
    <t>#5030 3427 7283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</si>
</sst>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.00\ _R_U_B"/>
  </numFmts>
  <fonts count="1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trike/>
      <sz val="12"/>
      <color theme="1"/>
      <name val="Calibri"/>
      <family val="2"/>
      <charset val="204"/>
      <scheme val="minor"/>
    </font>
    <font>
      <strike/>
      <u/>
      <sz val="12"/>
      <color theme="10"/>
      <name val="Calibri"/>
      <family val="2"/>
      <charset val="204"/>
      <scheme val="minor"/>
    </font>
    <font>
      <strike/>
      <sz val="12"/>
      <color rgb="FF000000"/>
      <name val="Calibri"/>
      <family val="2"/>
      <charset val="204"/>
      <scheme val="minor"/>
    </font>
    <font>
      <u/>
      <sz val="12"/>
      <color rgb="FF0563C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trike/>
      <sz val="12"/>
      <color theme="2" tint="-0.249977111117893"/>
      <name val="Calibri"/>
      <family val="2"/>
      <charset val="204"/>
      <scheme val="minor"/>
    </font>
    <font>
      <strike/>
      <u/>
      <sz val="12"/>
      <color theme="2" tint="-0.249977111117893"/>
      <name val="Calibri"/>
      <family val="2"/>
      <charset val="204"/>
      <scheme val="minor"/>
    </font>
    <font>
      <u/>
      <sz val="12"/>
      <color theme="2" tint="-0.249977111117893"/>
      <name val="Calibri"/>
      <family val="2"/>
      <charset val="204"/>
      <scheme val="minor"/>
    </font>
    <font>
      <sz val="12"/>
      <color theme="2" tint="-0.249977111117893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slantDashDot">
        <color auto="1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49" fontId="0" fillId="0" borderId="0" xfId="0" applyNumberFormat="1"/>
    <xf numFmtId="0" fontId="1" fillId="0" borderId="0" xfId="1"/>
    <xf numFmtId="0" fontId="0" fillId="0" borderId="3" xfId="0" applyBorder="1"/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1" fillId="0" borderId="3" xfId="1" applyBorder="1"/>
    <xf numFmtId="49" fontId="1" fillId="0" borderId="3" xfId="1" applyNumberFormat="1" applyBorder="1"/>
    <xf numFmtId="165" fontId="0" fillId="0" borderId="3" xfId="0" applyNumberFormat="1" applyBorder="1"/>
    <xf numFmtId="165" fontId="0" fillId="0" borderId="5" xfId="0" applyNumberFormat="1" applyBorder="1"/>
    <xf numFmtId="49" fontId="0" fillId="0" borderId="4" xfId="0" applyNumberFormat="1" applyBorder="1" applyAlignment="1">
      <alignment horizontal="left" vertical="center"/>
    </xf>
    <xf numFmtId="0" fontId="0" fillId="0" borderId="0" xfId="0" applyFill="1" applyBorder="1"/>
    <xf numFmtId="165" fontId="0" fillId="0" borderId="0" xfId="0" applyNumberFormat="1" applyFill="1" applyBorder="1"/>
    <xf numFmtId="0" fontId="2" fillId="0" borderId="0" xfId="0" applyFont="1"/>
    <xf numFmtId="0" fontId="0" fillId="0" borderId="6" xfId="0" applyBorder="1"/>
    <xf numFmtId="165" fontId="0" fillId="0" borderId="6" xfId="0" applyNumberFormat="1" applyBorder="1"/>
    <xf numFmtId="165" fontId="0" fillId="0" borderId="3" xfId="0" applyNumberFormat="1" applyFill="1" applyBorder="1"/>
    <xf numFmtId="165" fontId="0" fillId="0" borderId="5" xfId="0" applyNumberFormat="1" applyFill="1" applyBorder="1"/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0" xfId="1" applyBorder="1"/>
    <xf numFmtId="49" fontId="1" fillId="0" borderId="0" xfId="1" applyNumberFormat="1" applyBorder="1"/>
    <xf numFmtId="165" fontId="0" fillId="0" borderId="0" xfId="0" applyNumberFormat="1" applyBorder="1"/>
    <xf numFmtId="165" fontId="2" fillId="0" borderId="0" xfId="0" applyNumberFormat="1" applyFont="1"/>
    <xf numFmtId="165" fontId="0" fillId="4" borderId="0" xfId="0" applyNumberFormat="1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 applyFill="1" applyBorder="1"/>
    <xf numFmtId="49" fontId="3" fillId="0" borderId="0" xfId="0" applyNumberFormat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3" fillId="0" borderId="0" xfId="0" applyFont="1" applyFill="1" applyBorder="1"/>
    <xf numFmtId="165" fontId="3" fillId="0" borderId="0" xfId="0" applyNumberFormat="1" applyFont="1" applyFill="1" applyBorder="1"/>
    <xf numFmtId="14" fontId="0" fillId="0" borderId="0" xfId="0" applyNumberFormat="1"/>
    <xf numFmtId="0" fontId="0" fillId="0" borderId="0" xfId="0" applyBorder="1"/>
    <xf numFmtId="49" fontId="1" fillId="0" borderId="7" xfId="1" applyNumberFormat="1" applyBorder="1"/>
    <xf numFmtId="0" fontId="0" fillId="0" borderId="4" xfId="0" applyBorder="1"/>
    <xf numFmtId="49" fontId="1" fillId="0" borderId="7" xfId="1" applyNumberFormat="1" applyFill="1" applyBorder="1"/>
    <xf numFmtId="0" fontId="2" fillId="0" borderId="0" xfId="0" applyFont="1" applyFill="1" applyAlignment="1">
      <alignment horizontal="left" vertical="center"/>
    </xf>
    <xf numFmtId="49" fontId="1" fillId="0" borderId="0" xfId="1" applyNumberFormat="1" applyFill="1"/>
    <xf numFmtId="49" fontId="1" fillId="0" borderId="0" xfId="1" applyNumberFormat="1"/>
    <xf numFmtId="14" fontId="3" fillId="0" borderId="0" xfId="0" applyNumberFormat="1" applyFont="1"/>
    <xf numFmtId="49" fontId="4" fillId="0" borderId="7" xfId="1" applyNumberFormat="1" applyFont="1" applyBorder="1"/>
    <xf numFmtId="0" fontId="0" fillId="0" borderId="0" xfId="0" applyFont="1"/>
    <xf numFmtId="14" fontId="0" fillId="0" borderId="0" xfId="0" applyNumberFormat="1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49" fontId="8" fillId="0" borderId="0" xfId="1" applyNumberFormat="1" applyFont="1"/>
    <xf numFmtId="0" fontId="9" fillId="0" borderId="0" xfId="0" applyFont="1"/>
    <xf numFmtId="14" fontId="9" fillId="0" borderId="0" xfId="0" applyNumberFormat="1" applyFont="1"/>
    <xf numFmtId="49" fontId="10" fillId="0" borderId="0" xfId="1" applyNumberFormat="1" applyFont="1"/>
    <xf numFmtId="0" fontId="11" fillId="0" borderId="0" xfId="0" applyFont="1"/>
    <xf numFmtId="14" fontId="11" fillId="0" borderId="0" xfId="0" applyNumberFormat="1" applyFont="1"/>
    <xf numFmtId="49" fontId="12" fillId="0" borderId="0" xfId="1" applyNumberFormat="1" applyFont="1"/>
    <xf numFmtId="49" fontId="13" fillId="0" borderId="0" xfId="1" applyNumberFormat="1" applyFont="1"/>
    <xf numFmtId="14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0" fontId="0" fillId="5" borderId="0" xfId="0" applyFill="1"/>
    <xf numFmtId="0" fontId="15" fillId="5" borderId="0" xfId="0" applyFont="1" applyFill="1"/>
    <xf numFmtId="0" fontId="0" fillId="6" borderId="0" xfId="0" applyFill="1"/>
    <xf numFmtId="0" fontId="3" fillId="6" borderId="0" xfId="0" applyFont="1" applyFill="1"/>
    <xf numFmtId="0" fontId="11" fillId="6" borderId="0" xfId="0" applyFont="1" applyFill="1"/>
    <xf numFmtId="0" fontId="7" fillId="6" borderId="0" xfId="0" applyFont="1" applyFill="1"/>
    <xf numFmtId="0" fontId="9" fillId="6" borderId="0" xfId="0" applyFont="1" applyFill="1"/>
    <xf numFmtId="0" fontId="0" fillId="0" borderId="0" xfId="0" applyFill="1"/>
    <xf numFmtId="49" fontId="0" fillId="2" borderId="1" xfId="0" applyNumberFormat="1" applyFill="1" applyBorder="1" applyAlignment="1">
      <alignment horizontal="center"/>
    </xf>
    <xf numFmtId="0" fontId="0" fillId="3" borderId="0" xfId="0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di_router_x7_rack" connectionId="2" xr16:uid="{F71F3631-9FC0-EE4C-987C-1147950E09D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di_router_x7_led" connectionId="1" xr16:uid="{4C4A410B-626C-7041-B8E5-258148106F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ipdip.ru/order/detail/7174515" TargetMode="External"/><Relationship Id="rId21" Type="http://schemas.openxmlformats.org/officeDocument/2006/relationships/hyperlink" Target="https://www.terraelectronica.ru/product/307956" TargetMode="External"/><Relationship Id="rId42" Type="http://schemas.openxmlformats.org/officeDocument/2006/relationships/hyperlink" Target="https://www.terraelectronica.ru/product/186713" TargetMode="External"/><Relationship Id="rId47" Type="http://schemas.openxmlformats.org/officeDocument/2006/relationships/hyperlink" Target="https://trade.aliexpress.ru/order_detail.htm?spm=a2g39.orderlist.0.0.2ba04aa6m2vHpl&amp;orderId=5009893661922510&amp;orderSource=GlobalTrade" TargetMode="External"/><Relationship Id="rId63" Type="http://schemas.openxmlformats.org/officeDocument/2006/relationships/hyperlink" Target="https://www.aliexpress.ru/item/32906296742.html" TargetMode="External"/><Relationship Id="rId68" Type="http://schemas.openxmlformats.org/officeDocument/2006/relationships/hyperlink" Target="https://www.terraelectronica.ru/product/2177592" TargetMode="External"/><Relationship Id="rId16" Type="http://schemas.openxmlformats.org/officeDocument/2006/relationships/hyperlink" Target="https://www.terraelectronica.ru/order/07487681" TargetMode="External"/><Relationship Id="rId11" Type="http://schemas.openxmlformats.org/officeDocument/2006/relationships/hyperlink" Target="https://www.chipdip.ru/product/idc-06ms-bh-06" TargetMode="External"/><Relationship Id="rId32" Type="http://schemas.openxmlformats.org/officeDocument/2006/relationships/hyperlink" Target="https://www.terraelectronica.ru/order/07487681" TargetMode="External"/><Relationship Id="rId37" Type="http://schemas.openxmlformats.org/officeDocument/2006/relationships/hyperlink" Target="https://www.terraelectronica.ru/product/817075" TargetMode="External"/><Relationship Id="rId53" Type="http://schemas.openxmlformats.org/officeDocument/2006/relationships/hyperlink" Target="https://www.terraelectronica.ru/order/07487681" TargetMode="External"/><Relationship Id="rId58" Type="http://schemas.openxmlformats.org/officeDocument/2006/relationships/hyperlink" Target="https://www.terraelectronica.ru/product/208059" TargetMode="External"/><Relationship Id="rId74" Type="http://schemas.openxmlformats.org/officeDocument/2006/relationships/hyperlink" Target="https://aliexpress.ru/item/1005002565104460.html" TargetMode="External"/><Relationship Id="rId79" Type="http://schemas.openxmlformats.org/officeDocument/2006/relationships/hyperlink" Target="https://trade.aliexpress.ru/order_detail.htm?spm=a2g39.orderlist.0.0.5e1f4aa6IesvAy&amp;orderId=5012498625982510&amp;orderSource=GlobalTrade" TargetMode="External"/><Relationship Id="rId5" Type="http://schemas.openxmlformats.org/officeDocument/2006/relationships/hyperlink" Target="https://www.terraelectronica.ru/product/663682" TargetMode="External"/><Relationship Id="rId61" Type="http://schemas.openxmlformats.org/officeDocument/2006/relationships/hyperlink" Target="https://www.aliexpress.ru/item/4000592649273.html" TargetMode="External"/><Relationship Id="rId19" Type="http://schemas.openxmlformats.org/officeDocument/2006/relationships/hyperlink" Target="https://www.terraelectronica.ru/product/307869" TargetMode="External"/><Relationship Id="rId14" Type="http://schemas.openxmlformats.org/officeDocument/2006/relationships/hyperlink" Target="https://www.chipdip.ru/product/plh-40" TargetMode="External"/><Relationship Id="rId22" Type="http://schemas.openxmlformats.org/officeDocument/2006/relationships/hyperlink" Target="https://www.terraelectronica.ru/order/07671493" TargetMode="External"/><Relationship Id="rId27" Type="http://schemas.openxmlformats.org/officeDocument/2006/relationships/hyperlink" Target="https://www.terraelectronica.ru/product/2782454" TargetMode="External"/><Relationship Id="rId30" Type="http://schemas.openxmlformats.org/officeDocument/2006/relationships/hyperlink" Target="https://www.chipdip.ru/order/detail/7174515" TargetMode="External"/><Relationship Id="rId35" Type="http://schemas.openxmlformats.org/officeDocument/2006/relationships/hyperlink" Target="https://www.terraelectronica.ru/product/863513" TargetMode="External"/><Relationship Id="rId43" Type="http://schemas.openxmlformats.org/officeDocument/2006/relationships/hyperlink" Target="https://www.terraelectronica.ru/product/186713" TargetMode="External"/><Relationship Id="rId48" Type="http://schemas.openxmlformats.org/officeDocument/2006/relationships/hyperlink" Target="https://www.terraelectronica.ru/product/3638121" TargetMode="External"/><Relationship Id="rId56" Type="http://schemas.openxmlformats.org/officeDocument/2006/relationships/hyperlink" Target="https://www.terraelectronica.ru/order/07487681" TargetMode="External"/><Relationship Id="rId64" Type="http://schemas.openxmlformats.org/officeDocument/2006/relationships/hyperlink" Target="https://www.aliexpress.ru/item/32906296742.html" TargetMode="External"/><Relationship Id="rId69" Type="http://schemas.openxmlformats.org/officeDocument/2006/relationships/hyperlink" Target="https://www.terraelectronica.ru/product/2782222" TargetMode="External"/><Relationship Id="rId77" Type="http://schemas.openxmlformats.org/officeDocument/2006/relationships/hyperlink" Target="https://trade.aliexpress.ru/order_detail.htm?spm=a2g39.orderlist.0.0.5e1f4aa6IesvAy&amp;orderId=5016333550992510&amp;orderSource=GlobalTrade" TargetMode="External"/><Relationship Id="rId8" Type="http://schemas.openxmlformats.org/officeDocument/2006/relationships/hyperlink" Target="https://www.terraelectronica.ru/product/307856" TargetMode="External"/><Relationship Id="rId51" Type="http://schemas.openxmlformats.org/officeDocument/2006/relationships/hyperlink" Target="https://www.terraelectronica.ru/product/244787" TargetMode="External"/><Relationship Id="rId72" Type="http://schemas.openxmlformats.org/officeDocument/2006/relationships/hyperlink" Target="https://www.aliexpress.ru/item/33022627806.html" TargetMode="External"/><Relationship Id="rId80" Type="http://schemas.openxmlformats.org/officeDocument/2006/relationships/hyperlink" Target="https://aliexpress.ru/item/33034209043.html" TargetMode="External"/><Relationship Id="rId3" Type="http://schemas.openxmlformats.org/officeDocument/2006/relationships/hyperlink" Target="https://www.terraelectronica.ru/product/817075" TargetMode="External"/><Relationship Id="rId12" Type="http://schemas.openxmlformats.org/officeDocument/2006/relationships/hyperlink" Target="https://www.chipdip.ru/product/mm74hct541mtcx" TargetMode="External"/><Relationship Id="rId17" Type="http://schemas.openxmlformats.org/officeDocument/2006/relationships/hyperlink" Target="https://www.terraelectronica.ru/order/07487681" TargetMode="External"/><Relationship Id="rId25" Type="http://schemas.openxmlformats.org/officeDocument/2006/relationships/hyperlink" Target="https://www.terraelectronica.ru/order/07487681" TargetMode="External"/><Relationship Id="rId33" Type="http://schemas.openxmlformats.org/officeDocument/2006/relationships/hyperlink" Target="https://www.terraelectronica.ru/product/863513" TargetMode="External"/><Relationship Id="rId38" Type="http://schemas.openxmlformats.org/officeDocument/2006/relationships/hyperlink" Target="https://www.terraelectronica.ru/order/07487681" TargetMode="External"/><Relationship Id="rId46" Type="http://schemas.openxmlformats.org/officeDocument/2006/relationships/hyperlink" Target="https://www.aliexpress.ru/item/1005002434565701.html" TargetMode="External"/><Relationship Id="rId59" Type="http://schemas.openxmlformats.org/officeDocument/2006/relationships/hyperlink" Target="https://www.terraelectronica.ru/order/07655639" TargetMode="External"/><Relationship Id="rId67" Type="http://schemas.openxmlformats.org/officeDocument/2006/relationships/hyperlink" Target="https://www.terraelectronica.ru/product/2177592" TargetMode="External"/><Relationship Id="rId20" Type="http://schemas.openxmlformats.org/officeDocument/2006/relationships/hyperlink" Target="https://www.terraelectronica.ru/product/307956" TargetMode="External"/><Relationship Id="rId41" Type="http://schemas.openxmlformats.org/officeDocument/2006/relationships/hyperlink" Target="https://www.terraelectronica.ru/product/863492" TargetMode="External"/><Relationship Id="rId54" Type="http://schemas.openxmlformats.org/officeDocument/2006/relationships/hyperlink" Target="https://www.terraelectronica.ru/product/2782412" TargetMode="External"/><Relationship Id="rId62" Type="http://schemas.openxmlformats.org/officeDocument/2006/relationships/hyperlink" Target="https://trade.aliexpress.ru/order_detail.htm?spm=a2g39.orderlist.0.0.2ba04aa6m2vHpl&amp;orderId=5010170738742510&amp;orderSource=GlobalTrade" TargetMode="External"/><Relationship Id="rId70" Type="http://schemas.openxmlformats.org/officeDocument/2006/relationships/hyperlink" Target="https://www.terraelectronica.ru/product/2782222" TargetMode="External"/><Relationship Id="rId75" Type="http://schemas.openxmlformats.org/officeDocument/2006/relationships/hyperlink" Target="https://trade.aliexpress.ru/order_detail.htm?spm=a2g39.orderlist.0.0.5e1f4aa6IesvAy&amp;orderId=5016317462462510&amp;orderSource=GlobalTrade" TargetMode="External"/><Relationship Id="rId1" Type="http://schemas.openxmlformats.org/officeDocument/2006/relationships/hyperlink" Target="https://www.terraelectronica.ru/product/355297" TargetMode="External"/><Relationship Id="rId6" Type="http://schemas.openxmlformats.org/officeDocument/2006/relationships/hyperlink" Target="https://www.terraelectronica.ru/product/663682" TargetMode="External"/><Relationship Id="rId15" Type="http://schemas.openxmlformats.org/officeDocument/2006/relationships/hyperlink" Target="https://www.chipdip.ru/product/plh-40" TargetMode="External"/><Relationship Id="rId23" Type="http://schemas.openxmlformats.org/officeDocument/2006/relationships/hyperlink" Target="https://www.terraelectronica.ru/order/07487681" TargetMode="External"/><Relationship Id="rId28" Type="http://schemas.openxmlformats.org/officeDocument/2006/relationships/hyperlink" Target="https://www.terraelectronica.ru/product/2782454" TargetMode="External"/><Relationship Id="rId36" Type="http://schemas.openxmlformats.org/officeDocument/2006/relationships/hyperlink" Target="https://www.terraelectronica.ru/product/817075" TargetMode="External"/><Relationship Id="rId49" Type="http://schemas.openxmlformats.org/officeDocument/2006/relationships/hyperlink" Target="https://www.terraelectronica.ru/product/3638121" TargetMode="External"/><Relationship Id="rId57" Type="http://schemas.openxmlformats.org/officeDocument/2006/relationships/hyperlink" Target="https://www.terraelectronica.ru/product/208059" TargetMode="External"/><Relationship Id="rId10" Type="http://schemas.openxmlformats.org/officeDocument/2006/relationships/hyperlink" Target="https://www.chipdip.ru/product/idc-06ms-bh-06" TargetMode="External"/><Relationship Id="rId31" Type="http://schemas.openxmlformats.org/officeDocument/2006/relationships/hyperlink" Target="https://www.terraelectronica.ru/product/219381" TargetMode="External"/><Relationship Id="rId44" Type="http://schemas.openxmlformats.org/officeDocument/2006/relationships/hyperlink" Target="https://www.terraelectronica.ru/order/07487681" TargetMode="External"/><Relationship Id="rId52" Type="http://schemas.openxmlformats.org/officeDocument/2006/relationships/hyperlink" Target="https://www.terraelectronica.ru/order/07487681" TargetMode="External"/><Relationship Id="rId60" Type="http://schemas.openxmlformats.org/officeDocument/2006/relationships/hyperlink" Target="https://www.aliexpress.ru/item/1005002434565701.html" TargetMode="External"/><Relationship Id="rId65" Type="http://schemas.openxmlformats.org/officeDocument/2006/relationships/hyperlink" Target="https://trade.aliexpress.ru/order_detail.htm?spm=a2g39.orderlist.0.0.2ba04aa6m2vHpl&amp;orderId=5011970852262510&amp;orderSource=GlobalTrade" TargetMode="External"/><Relationship Id="rId73" Type="http://schemas.openxmlformats.org/officeDocument/2006/relationships/hyperlink" Target="https://trade.aliexpress.ru/order_detail.htm?spm=a2g39.orderlist.0.0.2ba04aa6m2vHpl&amp;orderId=5010848944632510&amp;orderSource=GlobalTrade" TargetMode="External"/><Relationship Id="rId78" Type="http://schemas.openxmlformats.org/officeDocument/2006/relationships/hyperlink" Target="https://aliexpress.ru/item/1005002113013637.html" TargetMode="External"/><Relationship Id="rId81" Type="http://schemas.openxmlformats.org/officeDocument/2006/relationships/hyperlink" Target="https://trade.aliexpress.ru/order_detail.htm?spm=a2g39.orderlist.0.0.5e1f4aa6IesvAy&amp;orderId=5015224573612510&amp;orderSource=GlobalTrade" TargetMode="External"/><Relationship Id="rId4" Type="http://schemas.openxmlformats.org/officeDocument/2006/relationships/hyperlink" Target="https://www.terraelectronica.ru/product/817075" TargetMode="External"/><Relationship Id="rId9" Type="http://schemas.openxmlformats.org/officeDocument/2006/relationships/hyperlink" Target="https://www.terraelectronica.ru/product/219381" TargetMode="External"/><Relationship Id="rId13" Type="http://schemas.openxmlformats.org/officeDocument/2006/relationships/hyperlink" Target="https://www.chipdip.ru/product/mm74hct541mtcx" TargetMode="External"/><Relationship Id="rId18" Type="http://schemas.openxmlformats.org/officeDocument/2006/relationships/hyperlink" Target="https://www.terraelectronica.ru/order/07487681" TargetMode="External"/><Relationship Id="rId39" Type="http://schemas.openxmlformats.org/officeDocument/2006/relationships/hyperlink" Target="https://www.terraelectronica.ru/product/863492" TargetMode="External"/><Relationship Id="rId34" Type="http://schemas.openxmlformats.org/officeDocument/2006/relationships/hyperlink" Target="https://www.terraelectronica.ru/order/07487681" TargetMode="External"/><Relationship Id="rId50" Type="http://schemas.openxmlformats.org/officeDocument/2006/relationships/hyperlink" Target="https://www.terraelectronica.ru/product/244787" TargetMode="External"/><Relationship Id="rId55" Type="http://schemas.openxmlformats.org/officeDocument/2006/relationships/hyperlink" Target="https://www.terraelectronica.ru/product/2782412" TargetMode="External"/><Relationship Id="rId76" Type="http://schemas.openxmlformats.org/officeDocument/2006/relationships/hyperlink" Target="https://aliexpress.ru/item/4000341151320.html" TargetMode="External"/><Relationship Id="rId7" Type="http://schemas.openxmlformats.org/officeDocument/2006/relationships/hyperlink" Target="https://www.terraelectronica.ru/product/307869" TargetMode="External"/><Relationship Id="rId71" Type="http://schemas.openxmlformats.org/officeDocument/2006/relationships/hyperlink" Target="https://www.terraelectronica.ru/order/07655639" TargetMode="External"/><Relationship Id="rId2" Type="http://schemas.openxmlformats.org/officeDocument/2006/relationships/hyperlink" Target="https://www.terraelectronica.ru/product/355297" TargetMode="External"/><Relationship Id="rId29" Type="http://schemas.openxmlformats.org/officeDocument/2006/relationships/hyperlink" Target="https://www.terraelectronica.ru/order/07487681" TargetMode="External"/><Relationship Id="rId24" Type="http://schemas.openxmlformats.org/officeDocument/2006/relationships/hyperlink" Target="https://www.terraelectronica.ru/product/307856" TargetMode="External"/><Relationship Id="rId40" Type="http://schemas.openxmlformats.org/officeDocument/2006/relationships/hyperlink" Target="https://www.terraelectronica.ru/order/07487681" TargetMode="External"/><Relationship Id="rId45" Type="http://schemas.openxmlformats.org/officeDocument/2006/relationships/hyperlink" Target="https://www.chipdip.ru/order/detail/7174515" TargetMode="External"/><Relationship Id="rId66" Type="http://schemas.openxmlformats.org/officeDocument/2006/relationships/hyperlink" Target="https://www.terraelectronica.ru/order/0765563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rraelectronica.ru/order/07655639" TargetMode="External"/><Relationship Id="rId21" Type="http://schemas.openxmlformats.org/officeDocument/2006/relationships/hyperlink" Target="https://www.terraelectronica.ru/product/314765" TargetMode="External"/><Relationship Id="rId42" Type="http://schemas.openxmlformats.org/officeDocument/2006/relationships/hyperlink" Target="https://www.terraelectronica.ru/product/2782368" TargetMode="External"/><Relationship Id="rId47" Type="http://schemas.openxmlformats.org/officeDocument/2006/relationships/hyperlink" Target="https://www.terraelectronica.ru/order/07655639" TargetMode="External"/><Relationship Id="rId63" Type="http://schemas.openxmlformats.org/officeDocument/2006/relationships/hyperlink" Target="https://www.chipdip.ru/order/detail/7292866" TargetMode="External"/><Relationship Id="rId68" Type="http://schemas.openxmlformats.org/officeDocument/2006/relationships/hyperlink" Target="https://trade.aliexpress.ru/order_detail.htm?spm=a2g39.orderlist.0.0.2ba04aa6m2vHpl&amp;orderId=5011970852262510&amp;orderSource=GlobalTrade" TargetMode="External"/><Relationship Id="rId16" Type="http://schemas.openxmlformats.org/officeDocument/2006/relationships/hyperlink" Target="https://www.terraelectronica.ru/order/07655639" TargetMode="External"/><Relationship Id="rId11" Type="http://schemas.openxmlformats.org/officeDocument/2006/relationships/hyperlink" Target="https://www.terraelectronica.ru/product/25499" TargetMode="External"/><Relationship Id="rId32" Type="http://schemas.openxmlformats.org/officeDocument/2006/relationships/hyperlink" Target="https://www.terraelectronica.ru/order/07655639" TargetMode="External"/><Relationship Id="rId37" Type="http://schemas.openxmlformats.org/officeDocument/2006/relationships/hyperlink" Target="https://www.terraelectronica.ru/product/353447" TargetMode="External"/><Relationship Id="rId53" Type="http://schemas.openxmlformats.org/officeDocument/2006/relationships/hyperlink" Target="https://www.terraelectronica.ru/order/07655639" TargetMode="External"/><Relationship Id="rId58" Type="http://schemas.openxmlformats.org/officeDocument/2006/relationships/hyperlink" Target="https://www.chipdip.ru/product/mm74hct541mtcx" TargetMode="External"/><Relationship Id="rId74" Type="http://schemas.openxmlformats.org/officeDocument/2006/relationships/hyperlink" Target="https://www.terraelectronica.ru/product/355297" TargetMode="External"/><Relationship Id="rId79" Type="http://schemas.openxmlformats.org/officeDocument/2006/relationships/hyperlink" Target="https://www.terraelectronica.ru/product/2784510" TargetMode="External"/><Relationship Id="rId5" Type="http://schemas.openxmlformats.org/officeDocument/2006/relationships/hyperlink" Target="https://www.terraelectronica.ru/product/863491" TargetMode="External"/><Relationship Id="rId61" Type="http://schemas.openxmlformats.org/officeDocument/2006/relationships/hyperlink" Target="https://www.chipdip.ru/product/atxmega128a1u-au" TargetMode="External"/><Relationship Id="rId82" Type="http://schemas.openxmlformats.org/officeDocument/2006/relationships/hyperlink" Target="https://aliexpress.ru/item/1005002113013637.html" TargetMode="External"/><Relationship Id="rId19" Type="http://schemas.openxmlformats.org/officeDocument/2006/relationships/hyperlink" Target="https://www.terraelectronica.ru/order/07655639" TargetMode="External"/><Relationship Id="rId14" Type="http://schemas.openxmlformats.org/officeDocument/2006/relationships/hyperlink" Target="https://www.terraelectronica.ru/order/07655639" TargetMode="External"/><Relationship Id="rId22" Type="http://schemas.openxmlformats.org/officeDocument/2006/relationships/hyperlink" Target="https://www.terraelectronica.ru/product/186713" TargetMode="External"/><Relationship Id="rId27" Type="http://schemas.openxmlformats.org/officeDocument/2006/relationships/hyperlink" Target="https://www.terraelectronica.ru/product/3638121" TargetMode="External"/><Relationship Id="rId30" Type="http://schemas.openxmlformats.org/officeDocument/2006/relationships/hyperlink" Target="https://www.terraelectronica.ru/product/432087" TargetMode="External"/><Relationship Id="rId35" Type="http://schemas.openxmlformats.org/officeDocument/2006/relationships/hyperlink" Target="https://www.terraelectronica.ru/order/07655639" TargetMode="External"/><Relationship Id="rId43" Type="http://schemas.openxmlformats.org/officeDocument/2006/relationships/hyperlink" Target="https://www.terraelectronica.ru/product/2782368" TargetMode="External"/><Relationship Id="rId48" Type="http://schemas.openxmlformats.org/officeDocument/2006/relationships/hyperlink" Target="https://www.terraelectronica.ru/product/208059" TargetMode="External"/><Relationship Id="rId56" Type="http://schemas.openxmlformats.org/officeDocument/2006/relationships/hyperlink" Target="https://www.terraelectronica.ru/order/07655639" TargetMode="External"/><Relationship Id="rId64" Type="http://schemas.openxmlformats.org/officeDocument/2006/relationships/hyperlink" Target="https://www.chipdip.ru/product/pbs2" TargetMode="External"/><Relationship Id="rId69" Type="http://schemas.openxmlformats.org/officeDocument/2006/relationships/hyperlink" Target="https://www.aliexpress.ru/item/32402564814.html" TargetMode="External"/><Relationship Id="rId77" Type="http://schemas.openxmlformats.org/officeDocument/2006/relationships/hyperlink" Target="https://aliexpress.ru/item/33034209043.html" TargetMode="External"/><Relationship Id="rId8" Type="http://schemas.openxmlformats.org/officeDocument/2006/relationships/hyperlink" Target="https://www.terraelectronica.ru/product/241389" TargetMode="External"/><Relationship Id="rId51" Type="http://schemas.openxmlformats.org/officeDocument/2006/relationships/hyperlink" Target="https://www.terraelectronica.ru/product/42598" TargetMode="External"/><Relationship Id="rId72" Type="http://schemas.openxmlformats.org/officeDocument/2006/relationships/hyperlink" Target="https://jlcpcb.com/orderDetails?batchNum=W202107291840866&amp;type=myOrdersBatchSecendLevelRecord&amp;batchOrderStatus=5&amp;batchBookingStatus=1&amp;orderType=1" TargetMode="External"/><Relationship Id="rId80" Type="http://schemas.openxmlformats.org/officeDocument/2006/relationships/hyperlink" Target="https://www.terraelectronica.ru/product/2784510" TargetMode="External"/><Relationship Id="rId3" Type="http://schemas.openxmlformats.org/officeDocument/2006/relationships/hyperlink" Target="https://www.terraelectronica.ru/order/07655639" TargetMode="External"/><Relationship Id="rId12" Type="http://schemas.openxmlformats.org/officeDocument/2006/relationships/hyperlink" Target="https://www.terraelectronica.ru/product/25298" TargetMode="External"/><Relationship Id="rId17" Type="http://schemas.openxmlformats.org/officeDocument/2006/relationships/hyperlink" Target="https://www.terraelectronica.ru/order/07655639" TargetMode="External"/><Relationship Id="rId25" Type="http://schemas.openxmlformats.org/officeDocument/2006/relationships/hyperlink" Target="https://www.terraelectronica.ru/product/2739747" TargetMode="External"/><Relationship Id="rId33" Type="http://schemas.openxmlformats.org/officeDocument/2006/relationships/hyperlink" Target="https://www.terraelectronica.ru/product/2782319" TargetMode="External"/><Relationship Id="rId38" Type="http://schemas.openxmlformats.org/officeDocument/2006/relationships/hyperlink" Target="https://www.terraelectronica.ru/order/07655639" TargetMode="External"/><Relationship Id="rId46" Type="http://schemas.openxmlformats.org/officeDocument/2006/relationships/hyperlink" Target="https://www.terraelectronica.ru/product/244787" TargetMode="External"/><Relationship Id="rId59" Type="http://schemas.openxmlformats.org/officeDocument/2006/relationships/hyperlink" Target="https://www.chipdip.ru/order/detail/7670264" TargetMode="External"/><Relationship Id="rId67" Type="http://schemas.openxmlformats.org/officeDocument/2006/relationships/hyperlink" Target="https://www.aliexpress.ru/item/32906296742.html" TargetMode="External"/><Relationship Id="rId20" Type="http://schemas.openxmlformats.org/officeDocument/2006/relationships/hyperlink" Target="https://www.terraelectronica.ru/product/314765" TargetMode="External"/><Relationship Id="rId41" Type="http://schemas.openxmlformats.org/officeDocument/2006/relationships/hyperlink" Target="https://www.terraelectronica.ru/order/07655639" TargetMode="External"/><Relationship Id="rId54" Type="http://schemas.openxmlformats.org/officeDocument/2006/relationships/hyperlink" Target="https://www.terraelectronica.ru/product/1352789" TargetMode="External"/><Relationship Id="rId62" Type="http://schemas.openxmlformats.org/officeDocument/2006/relationships/hyperlink" Target="https://www.chipdip.ru/order/detail/7292866" TargetMode="External"/><Relationship Id="rId70" Type="http://schemas.openxmlformats.org/officeDocument/2006/relationships/hyperlink" Target="https://trade.aliexpress.ru/order_detail.htm?spm=a2g39.orderlist.0.0.2ba04aa6m2vHpl&amp;orderId=5014441743802510&amp;orderSource=GlobalTrade" TargetMode="External"/><Relationship Id="rId75" Type="http://schemas.openxmlformats.org/officeDocument/2006/relationships/hyperlink" Target="https://www.terraelectronica.ru/order/07707963" TargetMode="External"/><Relationship Id="rId83" Type="http://schemas.openxmlformats.org/officeDocument/2006/relationships/hyperlink" Target="https://trade.aliexpress.ru/order_detail.htm?spm=a2g39.orderlist.0.0.5e1f4aa6IesvAy&amp;orderId=5012498625982510&amp;orderSource=GlobalTrade" TargetMode="External"/><Relationship Id="rId1" Type="http://schemas.openxmlformats.org/officeDocument/2006/relationships/hyperlink" Target="https://www.terraelectronica.ru/product/863513" TargetMode="External"/><Relationship Id="rId6" Type="http://schemas.openxmlformats.org/officeDocument/2006/relationships/hyperlink" Target="https://www.terraelectronica.ru/product/863708" TargetMode="External"/><Relationship Id="rId15" Type="http://schemas.openxmlformats.org/officeDocument/2006/relationships/hyperlink" Target="https://www.terraelectronica.ru/order/07655639" TargetMode="External"/><Relationship Id="rId23" Type="http://schemas.openxmlformats.org/officeDocument/2006/relationships/hyperlink" Target="https://www.terraelectronica.ru/product/186713" TargetMode="External"/><Relationship Id="rId28" Type="http://schemas.openxmlformats.org/officeDocument/2006/relationships/hyperlink" Target="https://www.terraelectronica.ru/product/3638121" TargetMode="External"/><Relationship Id="rId36" Type="http://schemas.openxmlformats.org/officeDocument/2006/relationships/hyperlink" Target="https://www.terraelectronica.ru/product/353447" TargetMode="External"/><Relationship Id="rId49" Type="http://schemas.openxmlformats.org/officeDocument/2006/relationships/hyperlink" Target="https://www.terraelectronica.ru/product/208059" TargetMode="External"/><Relationship Id="rId57" Type="http://schemas.openxmlformats.org/officeDocument/2006/relationships/hyperlink" Target="https://www.chipdip.ru/product/mm74hct541mtcx" TargetMode="External"/><Relationship Id="rId10" Type="http://schemas.openxmlformats.org/officeDocument/2006/relationships/hyperlink" Target="https://www.terraelectronica.ru/product/25499" TargetMode="External"/><Relationship Id="rId31" Type="http://schemas.openxmlformats.org/officeDocument/2006/relationships/hyperlink" Target="https://www.terraelectronica.ru/product/432087" TargetMode="External"/><Relationship Id="rId44" Type="http://schemas.openxmlformats.org/officeDocument/2006/relationships/hyperlink" Target="https://www.terraelectronica.ru/order/07655639" TargetMode="External"/><Relationship Id="rId52" Type="http://schemas.openxmlformats.org/officeDocument/2006/relationships/hyperlink" Target="https://www.terraelectronica.ru/product/42598" TargetMode="External"/><Relationship Id="rId60" Type="http://schemas.openxmlformats.org/officeDocument/2006/relationships/hyperlink" Target="https://www.chipdip.ru/product/atxmega128a1u-au" TargetMode="External"/><Relationship Id="rId65" Type="http://schemas.openxmlformats.org/officeDocument/2006/relationships/hyperlink" Target="https://www.chipdip.ru/product/pbs2" TargetMode="External"/><Relationship Id="rId73" Type="http://schemas.openxmlformats.org/officeDocument/2006/relationships/hyperlink" Target="https://www.terraelectronica.ru/product/355297" TargetMode="External"/><Relationship Id="rId78" Type="http://schemas.openxmlformats.org/officeDocument/2006/relationships/hyperlink" Target="https://trade.aliexpress.ru/order_detail.htm?spm=a2g39.orderlist.0.0.5e1f4aa6IesvAy&amp;orderId=5015224573612510&amp;orderSource=GlobalTrade" TargetMode="External"/><Relationship Id="rId81" Type="http://schemas.openxmlformats.org/officeDocument/2006/relationships/hyperlink" Target="https://www.terraelectronica.ru/order/07769607" TargetMode="External"/><Relationship Id="rId4" Type="http://schemas.openxmlformats.org/officeDocument/2006/relationships/hyperlink" Target="https://www.terraelectronica.ru/product/863491" TargetMode="External"/><Relationship Id="rId9" Type="http://schemas.openxmlformats.org/officeDocument/2006/relationships/hyperlink" Target="https://www.terraelectronica.ru/product/241389" TargetMode="External"/><Relationship Id="rId13" Type="http://schemas.openxmlformats.org/officeDocument/2006/relationships/hyperlink" Target="https://www.terraelectronica.ru/product/25298" TargetMode="External"/><Relationship Id="rId18" Type="http://schemas.openxmlformats.org/officeDocument/2006/relationships/hyperlink" Target="https://www.terraelectronica.ru/order/07655639" TargetMode="External"/><Relationship Id="rId39" Type="http://schemas.openxmlformats.org/officeDocument/2006/relationships/hyperlink" Target="https://www.terraelectronica.ru/product/2782222" TargetMode="External"/><Relationship Id="rId34" Type="http://schemas.openxmlformats.org/officeDocument/2006/relationships/hyperlink" Target="https://www.terraelectronica.ru/product/2782319" TargetMode="External"/><Relationship Id="rId50" Type="http://schemas.openxmlformats.org/officeDocument/2006/relationships/hyperlink" Target="https://www.terraelectronica.ru/order/07655639" TargetMode="External"/><Relationship Id="rId55" Type="http://schemas.openxmlformats.org/officeDocument/2006/relationships/hyperlink" Target="https://www.terraelectronica.ru/product/1352789" TargetMode="External"/><Relationship Id="rId76" Type="http://schemas.openxmlformats.org/officeDocument/2006/relationships/hyperlink" Target="https://www.terraelectronica.ru/order/07732648" TargetMode="External"/><Relationship Id="rId7" Type="http://schemas.openxmlformats.org/officeDocument/2006/relationships/hyperlink" Target="https://www.terraelectronica.ru/product/863708" TargetMode="External"/><Relationship Id="rId71" Type="http://schemas.openxmlformats.org/officeDocument/2006/relationships/hyperlink" Target="https://www.aliexpress.ru/item/32402564814.html" TargetMode="External"/><Relationship Id="rId2" Type="http://schemas.openxmlformats.org/officeDocument/2006/relationships/hyperlink" Target="https://www.terraelectronica.ru/product/863513" TargetMode="External"/><Relationship Id="rId29" Type="http://schemas.openxmlformats.org/officeDocument/2006/relationships/hyperlink" Target="https://www.terraelectronica.ru/order/07655639" TargetMode="External"/><Relationship Id="rId24" Type="http://schemas.openxmlformats.org/officeDocument/2006/relationships/hyperlink" Target="https://www.terraelectronica.ru/product/2739747" TargetMode="External"/><Relationship Id="rId40" Type="http://schemas.openxmlformats.org/officeDocument/2006/relationships/hyperlink" Target="https://www.terraelectronica.ru/product/2782222" TargetMode="External"/><Relationship Id="rId45" Type="http://schemas.openxmlformats.org/officeDocument/2006/relationships/hyperlink" Target="https://www.terraelectronica.ru/product/244787" TargetMode="External"/><Relationship Id="rId66" Type="http://schemas.openxmlformats.org/officeDocument/2006/relationships/hyperlink" Target="https://www.aliexpress.ru/item/32906296742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rraelectronica.ru/product/2782222" TargetMode="External"/><Relationship Id="rId21" Type="http://schemas.openxmlformats.org/officeDocument/2006/relationships/hyperlink" Target="https://www.terraelectronica.ru/order/07655639" TargetMode="External"/><Relationship Id="rId34" Type="http://schemas.openxmlformats.org/officeDocument/2006/relationships/hyperlink" Target="https://www.terraelectronica.ru/product/42598" TargetMode="External"/><Relationship Id="rId42" Type="http://schemas.openxmlformats.org/officeDocument/2006/relationships/hyperlink" Target="https://www.chipdip.ru/order/detail/7292866" TargetMode="External"/><Relationship Id="rId47" Type="http://schemas.openxmlformats.org/officeDocument/2006/relationships/hyperlink" Target="https://www.aliexpress.ru/item/32402564814.html" TargetMode="External"/><Relationship Id="rId50" Type="http://schemas.openxmlformats.org/officeDocument/2006/relationships/hyperlink" Target="https://aliexpress.ru/item/33034209043.html" TargetMode="External"/><Relationship Id="rId55" Type="http://schemas.openxmlformats.org/officeDocument/2006/relationships/hyperlink" Target="https://trade.aliexpress.ru/order_detail.htm?spm=a2g39.orderlist.0.0.5e1f4aa6IesvAy&amp;orderId=5012498625982510&amp;orderSource=GlobalTrade" TargetMode="External"/><Relationship Id="rId63" Type="http://schemas.openxmlformats.org/officeDocument/2006/relationships/hyperlink" Target="https://www.chipdip.ru/order/detail/8341104" TargetMode="External"/><Relationship Id="rId7" Type="http://schemas.openxmlformats.org/officeDocument/2006/relationships/hyperlink" Target="https://www.terraelectronica.ru/product/25298" TargetMode="External"/><Relationship Id="rId2" Type="http://schemas.openxmlformats.org/officeDocument/2006/relationships/hyperlink" Target="https://www.terraelectronica.ru/order/07655639" TargetMode="External"/><Relationship Id="rId16" Type="http://schemas.openxmlformats.org/officeDocument/2006/relationships/hyperlink" Target="https://www.terraelectronica.ru/product/2739747" TargetMode="External"/><Relationship Id="rId29" Type="http://schemas.openxmlformats.org/officeDocument/2006/relationships/hyperlink" Target="https://www.terraelectronica.ru/order/07655639" TargetMode="External"/><Relationship Id="rId11" Type="http://schemas.openxmlformats.org/officeDocument/2006/relationships/hyperlink" Target="https://www.terraelectronica.ru/order/07655639" TargetMode="External"/><Relationship Id="rId24" Type="http://schemas.openxmlformats.org/officeDocument/2006/relationships/hyperlink" Target="https://www.terraelectronica.ru/product/353447" TargetMode="External"/><Relationship Id="rId32" Type="http://schemas.openxmlformats.org/officeDocument/2006/relationships/hyperlink" Target="https://www.terraelectronica.ru/product/208059" TargetMode="External"/><Relationship Id="rId37" Type="http://schemas.openxmlformats.org/officeDocument/2006/relationships/hyperlink" Target="https://www.terraelectronica.ru/order/07655639" TargetMode="External"/><Relationship Id="rId40" Type="http://schemas.openxmlformats.org/officeDocument/2006/relationships/hyperlink" Target="https://www.chipdip.ru/product/atxmega128a1u-au" TargetMode="External"/><Relationship Id="rId45" Type="http://schemas.openxmlformats.org/officeDocument/2006/relationships/hyperlink" Target="https://trade.aliexpress.ru/order_detail.htm?spm=a2g39.orderlist.0.0.2ba04aa6m2vHpl&amp;orderId=5011970852262510&amp;orderSource=GlobalTrade" TargetMode="External"/><Relationship Id="rId53" Type="http://schemas.openxmlformats.org/officeDocument/2006/relationships/hyperlink" Target="https://www.terraelectronica.ru/order/07769607" TargetMode="External"/><Relationship Id="rId58" Type="http://schemas.openxmlformats.org/officeDocument/2006/relationships/hyperlink" Target="https://www.terraelectronica.ru/product/307869" TargetMode="External"/><Relationship Id="rId5" Type="http://schemas.openxmlformats.org/officeDocument/2006/relationships/hyperlink" Target="https://www.terraelectronica.ru/product/241389" TargetMode="External"/><Relationship Id="rId61" Type="http://schemas.openxmlformats.org/officeDocument/2006/relationships/hyperlink" Target="https://www.terraelectronica.ru/order/07863451" TargetMode="External"/><Relationship Id="rId19" Type="http://schemas.openxmlformats.org/officeDocument/2006/relationships/hyperlink" Target="https://www.terraelectronica.ru/order/07655639" TargetMode="External"/><Relationship Id="rId14" Type="http://schemas.openxmlformats.org/officeDocument/2006/relationships/hyperlink" Target="https://www.terraelectronica.ru/product/314765" TargetMode="External"/><Relationship Id="rId22" Type="http://schemas.openxmlformats.org/officeDocument/2006/relationships/hyperlink" Target="https://www.terraelectronica.ru/product/2782319" TargetMode="External"/><Relationship Id="rId27" Type="http://schemas.openxmlformats.org/officeDocument/2006/relationships/hyperlink" Target="https://www.terraelectronica.ru/order/07655639" TargetMode="External"/><Relationship Id="rId30" Type="http://schemas.openxmlformats.org/officeDocument/2006/relationships/hyperlink" Target="https://www.terraelectronica.ru/product/244787" TargetMode="External"/><Relationship Id="rId35" Type="http://schemas.openxmlformats.org/officeDocument/2006/relationships/hyperlink" Target="https://www.terraelectronica.ru/order/07655639" TargetMode="External"/><Relationship Id="rId43" Type="http://schemas.openxmlformats.org/officeDocument/2006/relationships/hyperlink" Target="https://www.chipdip.ru/product/pbs2" TargetMode="External"/><Relationship Id="rId48" Type="http://schemas.openxmlformats.org/officeDocument/2006/relationships/hyperlink" Target="https://jlcpcb.com/orderDetails?batchNum=W202107291840866&amp;type=myOrdersBatchSecendLevelRecord&amp;batchOrderStatus=5&amp;batchBookingStatus=1&amp;orderType=1" TargetMode="External"/><Relationship Id="rId56" Type="http://schemas.openxmlformats.org/officeDocument/2006/relationships/hyperlink" Target="https://www.terraelectronica.ru/product/355297" TargetMode="External"/><Relationship Id="rId64" Type="http://schemas.openxmlformats.org/officeDocument/2006/relationships/hyperlink" Target="https://www.chipdip.ru/product/bas316" TargetMode="External"/><Relationship Id="rId8" Type="http://schemas.openxmlformats.org/officeDocument/2006/relationships/hyperlink" Target="https://www.terraelectronica.ru/order/07655639" TargetMode="External"/><Relationship Id="rId51" Type="http://schemas.openxmlformats.org/officeDocument/2006/relationships/hyperlink" Target="https://trade.aliexpress.ru/order_detail.htm?spm=a2g39.orderlist.0.0.5e1f4aa6IesvAy&amp;orderId=5015224573612510&amp;orderSource=GlobalTrade" TargetMode="External"/><Relationship Id="rId3" Type="http://schemas.openxmlformats.org/officeDocument/2006/relationships/hyperlink" Target="https://www.terraelectronica.ru/product/863491" TargetMode="External"/><Relationship Id="rId12" Type="http://schemas.openxmlformats.org/officeDocument/2006/relationships/hyperlink" Target="https://www.terraelectronica.ru/order/07655639" TargetMode="External"/><Relationship Id="rId17" Type="http://schemas.openxmlformats.org/officeDocument/2006/relationships/hyperlink" Target="https://www.terraelectronica.ru/order/07655639" TargetMode="External"/><Relationship Id="rId25" Type="http://schemas.openxmlformats.org/officeDocument/2006/relationships/hyperlink" Target="https://www.terraelectronica.ru/order/07655639" TargetMode="External"/><Relationship Id="rId33" Type="http://schemas.openxmlformats.org/officeDocument/2006/relationships/hyperlink" Target="https://www.terraelectronica.ru/order/07655639" TargetMode="External"/><Relationship Id="rId38" Type="http://schemas.openxmlformats.org/officeDocument/2006/relationships/hyperlink" Target="https://www.chipdip.ru/product/mm74hct541mtcx" TargetMode="External"/><Relationship Id="rId46" Type="http://schemas.openxmlformats.org/officeDocument/2006/relationships/hyperlink" Target="https://trade.aliexpress.ru/order_detail.htm?spm=a2g39.orderlist.0.0.2ba04aa6m2vHpl&amp;orderId=5014441743802510&amp;orderSource=GlobalTrade" TargetMode="External"/><Relationship Id="rId59" Type="http://schemas.openxmlformats.org/officeDocument/2006/relationships/hyperlink" Target="https://www.terraelectronica.ru/order/07863451" TargetMode="External"/><Relationship Id="rId20" Type="http://schemas.openxmlformats.org/officeDocument/2006/relationships/hyperlink" Target="https://www.terraelectronica.ru/product/432087" TargetMode="External"/><Relationship Id="rId41" Type="http://schemas.openxmlformats.org/officeDocument/2006/relationships/hyperlink" Target="https://www.chipdip.ru/order/detail/7292866" TargetMode="External"/><Relationship Id="rId54" Type="http://schemas.openxmlformats.org/officeDocument/2006/relationships/hyperlink" Target="https://aliexpress.ru/item/1005002113013637.html" TargetMode="External"/><Relationship Id="rId62" Type="http://schemas.openxmlformats.org/officeDocument/2006/relationships/hyperlink" Target="https://www.chipdip.ru/product/l-13gd" TargetMode="External"/><Relationship Id="rId1" Type="http://schemas.openxmlformats.org/officeDocument/2006/relationships/hyperlink" Target="https://www.terraelectronica.ru/product/863513" TargetMode="External"/><Relationship Id="rId6" Type="http://schemas.openxmlformats.org/officeDocument/2006/relationships/hyperlink" Target="https://www.terraelectronica.ru/product/25499" TargetMode="External"/><Relationship Id="rId15" Type="http://schemas.openxmlformats.org/officeDocument/2006/relationships/hyperlink" Target="https://www.terraelectronica.ru/product/186713" TargetMode="External"/><Relationship Id="rId23" Type="http://schemas.openxmlformats.org/officeDocument/2006/relationships/hyperlink" Target="https://www.terraelectronica.ru/order/07655639" TargetMode="External"/><Relationship Id="rId28" Type="http://schemas.openxmlformats.org/officeDocument/2006/relationships/hyperlink" Target="https://www.terraelectronica.ru/product/2782368" TargetMode="External"/><Relationship Id="rId36" Type="http://schemas.openxmlformats.org/officeDocument/2006/relationships/hyperlink" Target="https://www.terraelectronica.ru/product/1352789" TargetMode="External"/><Relationship Id="rId49" Type="http://schemas.openxmlformats.org/officeDocument/2006/relationships/hyperlink" Target="https://www.terraelectronica.ru/order/07707963" TargetMode="External"/><Relationship Id="rId57" Type="http://schemas.openxmlformats.org/officeDocument/2006/relationships/hyperlink" Target="https://service.rezonit.ru/orders/1210961" TargetMode="External"/><Relationship Id="rId10" Type="http://schemas.openxmlformats.org/officeDocument/2006/relationships/hyperlink" Target="https://www.terraelectronica.ru/order/07655639" TargetMode="External"/><Relationship Id="rId31" Type="http://schemas.openxmlformats.org/officeDocument/2006/relationships/hyperlink" Target="https://www.terraelectronica.ru/order/07655639" TargetMode="External"/><Relationship Id="rId44" Type="http://schemas.openxmlformats.org/officeDocument/2006/relationships/hyperlink" Target="https://www.aliexpress.ru/item/32906296742.html" TargetMode="External"/><Relationship Id="rId52" Type="http://schemas.openxmlformats.org/officeDocument/2006/relationships/hyperlink" Target="https://www.terraelectronica.ru/product/2784510" TargetMode="External"/><Relationship Id="rId60" Type="http://schemas.openxmlformats.org/officeDocument/2006/relationships/hyperlink" Target="https://www.terraelectronica.ru/product/307856" TargetMode="External"/><Relationship Id="rId65" Type="http://schemas.openxmlformats.org/officeDocument/2006/relationships/hyperlink" Target="https://www.chipdip.ru/order/item/5180376" TargetMode="External"/><Relationship Id="rId4" Type="http://schemas.openxmlformats.org/officeDocument/2006/relationships/hyperlink" Target="https://www.terraelectronica.ru/product/863708" TargetMode="External"/><Relationship Id="rId9" Type="http://schemas.openxmlformats.org/officeDocument/2006/relationships/hyperlink" Target="https://www.terraelectronica.ru/order/07655639" TargetMode="External"/><Relationship Id="rId13" Type="http://schemas.openxmlformats.org/officeDocument/2006/relationships/hyperlink" Target="https://www.terraelectronica.ru/order/07655639" TargetMode="External"/><Relationship Id="rId18" Type="http://schemas.openxmlformats.org/officeDocument/2006/relationships/hyperlink" Target="https://www.terraelectronica.ru/product/3638121" TargetMode="External"/><Relationship Id="rId39" Type="http://schemas.openxmlformats.org/officeDocument/2006/relationships/hyperlink" Target="https://www.chipdip.ru/order/detail/7670264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de.aliexpress.ru/order_detail.htm?spm=a2g39.orderlist.0.0.43064aa6aMZspA&amp;orderId=5018927329292510&amp;orderSource=GlobalTrade" TargetMode="External"/><Relationship Id="rId21" Type="http://schemas.openxmlformats.org/officeDocument/2006/relationships/hyperlink" Target="https://trade.aliexpress.ru/order_detail.htm?spm=a2g39.orderlist.0.0.43064aa6aMZspA&amp;orderId=5017461801272510&amp;orderSource=GlobalTrade" TargetMode="External"/><Relationship Id="rId42" Type="http://schemas.openxmlformats.org/officeDocument/2006/relationships/hyperlink" Target="https://www.aliexpress.com/p/order/detail.html?spm=a2g0o.order_list.0.0.21ef1802qCR80T&amp;orderId=5029011525452510" TargetMode="External"/><Relationship Id="rId47" Type="http://schemas.openxmlformats.org/officeDocument/2006/relationships/hyperlink" Target="https://trade.aliexpress.ru/order_detail.htm?spm=a2g2w.orderlist.0.0.f2b54aa6elCJkX&amp;orderId=5057226072832510&amp;orderSource=GlobalTrade" TargetMode="External"/><Relationship Id="rId63" Type="http://schemas.openxmlformats.org/officeDocument/2006/relationships/hyperlink" Target="https://jlcpcb.com/orderDetails?batchNum=W2023011620161011" TargetMode="External"/><Relationship Id="rId68" Type="http://schemas.openxmlformats.org/officeDocument/2006/relationships/hyperlink" Target="https://aliexpress.ru/order-list/5123175850362510" TargetMode="External"/><Relationship Id="rId84" Type="http://schemas.openxmlformats.org/officeDocument/2006/relationships/hyperlink" Target="https://www.chipdip.ru/order/detail/9856173" TargetMode="External"/><Relationship Id="rId16" Type="http://schemas.openxmlformats.org/officeDocument/2006/relationships/hyperlink" Target="https://www.terraelectronica.ru/order/07796164" TargetMode="External"/><Relationship Id="rId11" Type="http://schemas.openxmlformats.org/officeDocument/2006/relationships/hyperlink" Target="https://www.chipdip.ru/order/detail/7174515" TargetMode="External"/><Relationship Id="rId32" Type="http://schemas.openxmlformats.org/officeDocument/2006/relationships/hyperlink" Target="https://trade.aliexpress.ru/order_detail.htm?spm=a2g39.orderlist.0.0.264d4aa64e1MdR&amp;orderId=5018771842962510&amp;orderSource=GlobalTrade" TargetMode="External"/><Relationship Id="rId37" Type="http://schemas.openxmlformats.org/officeDocument/2006/relationships/hyperlink" Target="https://www.aliexpress.com/p/order/detail.html?spm=a2g0o.order_list.0.0.21ef1802qCR80T&amp;orderId=5022549706122510" TargetMode="External"/><Relationship Id="rId53" Type="http://schemas.openxmlformats.org/officeDocument/2006/relationships/hyperlink" Target="https://aliexpress.ru/order-list/5087539202242510" TargetMode="External"/><Relationship Id="rId58" Type="http://schemas.openxmlformats.org/officeDocument/2006/relationships/hyperlink" Target="https://aliexpress.ru/order-list/5090649964542510" TargetMode="External"/><Relationship Id="rId74" Type="http://schemas.openxmlformats.org/officeDocument/2006/relationships/hyperlink" Target="https://aliexpress.ru/order-list/5122944069262510" TargetMode="External"/><Relationship Id="rId79" Type="http://schemas.openxmlformats.org/officeDocument/2006/relationships/hyperlink" Target="https://www.electronshik.ru/profile/order/1460615" TargetMode="External"/><Relationship Id="rId5" Type="http://schemas.openxmlformats.org/officeDocument/2006/relationships/hyperlink" Target="https://trade.aliexpress.ru/order_detail.htm?spm=a2g39.orderlist.0.0.5e1f4aa6IesvAy&amp;orderId=5016317462462510&amp;orderSource=GlobalTrade" TargetMode="External"/><Relationship Id="rId61" Type="http://schemas.openxmlformats.org/officeDocument/2006/relationships/hyperlink" Target="https://aliexpress.ru/order-list/5091881000082510" TargetMode="External"/><Relationship Id="rId82" Type="http://schemas.openxmlformats.org/officeDocument/2006/relationships/hyperlink" Target="https://www.chipdip.ru/order/detail/9593959" TargetMode="External"/><Relationship Id="rId19" Type="http://schemas.openxmlformats.org/officeDocument/2006/relationships/hyperlink" Target="https://trade.aliexpress.ru/order_detail.htm?spm=a2g39.orderlist.0.0.43064aa6aMZspA&amp;orderId=5017385647722510&amp;orderSource=GlobalTrade" TargetMode="External"/><Relationship Id="rId14" Type="http://schemas.openxmlformats.org/officeDocument/2006/relationships/hyperlink" Target="https://www.chipdip.ru/order/detail/7292866" TargetMode="External"/><Relationship Id="rId22" Type="http://schemas.openxmlformats.org/officeDocument/2006/relationships/hyperlink" Target="https://www.terraelectronica.ru/order/07863451" TargetMode="External"/><Relationship Id="rId27" Type="http://schemas.openxmlformats.org/officeDocument/2006/relationships/hyperlink" Target="https://trade.aliexpress.ru/order_detail.htm?spm=a2g39.orderlist.0.0.43064aa6aMZspA&amp;orderId=5018927329312510&amp;orderSource=GlobalTrade" TargetMode="External"/><Relationship Id="rId30" Type="http://schemas.openxmlformats.org/officeDocument/2006/relationships/hyperlink" Target="https://trade.aliexpress.ru/order_detail.htm?spm=a2g39.orderlist.0.0.43064aa6aMZspA&amp;orderId=5017422385892510&amp;orderSource=GlobalTrade" TargetMode="External"/><Relationship Id="rId35" Type="http://schemas.openxmlformats.org/officeDocument/2006/relationships/hyperlink" Target="https://www.aliexpress.com/p/order/detail.html?spm=a2g0o.order_list.0.0.21ef1802qCR80T&amp;orderId=5019149229082510" TargetMode="External"/><Relationship Id="rId43" Type="http://schemas.openxmlformats.org/officeDocument/2006/relationships/hyperlink" Target="https://www.aliexpress.com/p/order/detail.html?spm=a2g0o.order_list.0.0.21ef1802qCR80T&amp;orderId=5029396850582510" TargetMode="External"/><Relationship Id="rId48" Type="http://schemas.openxmlformats.org/officeDocument/2006/relationships/hyperlink" Target="https://jlcpcb.com/orderDetails?batchNum=W202207290639152&amp;type=myOrdersBatchSecendLevelRecord&amp;batchOrderStatus=5&amp;batchBookingStatus=&amp;orderType=1" TargetMode="External"/><Relationship Id="rId56" Type="http://schemas.openxmlformats.org/officeDocument/2006/relationships/hyperlink" Target="https://aliexpress.ru/order-list/5089655925082510" TargetMode="External"/><Relationship Id="rId64" Type="http://schemas.openxmlformats.org/officeDocument/2006/relationships/hyperlink" Target="https://jlcpcb.com/orderDetails?batchNum=W2023011620161011" TargetMode="External"/><Relationship Id="rId69" Type="http://schemas.openxmlformats.org/officeDocument/2006/relationships/hyperlink" Target="https://aliexpress.ru/order-list/5123175850342510" TargetMode="External"/><Relationship Id="rId77" Type="http://schemas.openxmlformats.org/officeDocument/2006/relationships/hyperlink" Target="https://www.electronshik.ru/profile/order/1433936" TargetMode="External"/><Relationship Id="rId8" Type="http://schemas.openxmlformats.org/officeDocument/2006/relationships/hyperlink" Target="https://www.terraelectronica.ru/order/07655639" TargetMode="External"/><Relationship Id="rId51" Type="http://schemas.openxmlformats.org/officeDocument/2006/relationships/hyperlink" Target="https://www.ozon.ru/my/orderdetails/?order=02701602-0049" TargetMode="External"/><Relationship Id="rId72" Type="http://schemas.openxmlformats.org/officeDocument/2006/relationships/hyperlink" Target="https://aliexpress.ru/order-list/5053451742362510" TargetMode="External"/><Relationship Id="rId80" Type="http://schemas.openxmlformats.org/officeDocument/2006/relationships/hyperlink" Target="https://www.chipdip.ru/order/detail/9311171" TargetMode="External"/><Relationship Id="rId3" Type="http://schemas.openxmlformats.org/officeDocument/2006/relationships/hyperlink" Target="https://trade.aliexpress.ru/order_detail.htm?spm=a2g39.orderlist.0.0.5e1f4aa6IesvAy&amp;orderId=5012498625982510&amp;orderSource=GlobalTrade" TargetMode="External"/><Relationship Id="rId12" Type="http://schemas.openxmlformats.org/officeDocument/2006/relationships/hyperlink" Target="https://www.terraelectronica.ru/order/07707963" TargetMode="External"/><Relationship Id="rId17" Type="http://schemas.openxmlformats.org/officeDocument/2006/relationships/hyperlink" Target="https://www.terraelectronica.ru/order/07831475" TargetMode="External"/><Relationship Id="rId25" Type="http://schemas.openxmlformats.org/officeDocument/2006/relationships/hyperlink" Target="https://www.chipdip.ru/order/detail/8341083" TargetMode="External"/><Relationship Id="rId33" Type="http://schemas.openxmlformats.org/officeDocument/2006/relationships/hyperlink" Target="https://trade.aliexpress.ru/order_detail.htm?spm=a2g39.orderlist.0.0.264d4aa64e1MdR&amp;orderId=5018770085192510&amp;orderSource=GlobalTrade" TargetMode="External"/><Relationship Id="rId38" Type="http://schemas.openxmlformats.org/officeDocument/2006/relationships/hyperlink" Target="https://www.aliexpress.com/p/order/detail.html?spm=a2g0o.order_list.0.0.21ef1802qCR80T&amp;orderId=5022598776312510" TargetMode="External"/><Relationship Id="rId46" Type="http://schemas.openxmlformats.org/officeDocument/2006/relationships/hyperlink" Target="https://trade.aliexpress.ru/order_detail.htm?spm=a2g2w.orderlist.0.0.4ee14aa6krlkE9&amp;orderId=5030342772832510&amp;orderSource=GlobalTrade" TargetMode="External"/><Relationship Id="rId59" Type="http://schemas.openxmlformats.org/officeDocument/2006/relationships/hyperlink" Target="https://aliexpress.ru/order-list/5090649964582510" TargetMode="External"/><Relationship Id="rId67" Type="http://schemas.openxmlformats.org/officeDocument/2006/relationships/hyperlink" Target="https://jlcpcb.com/orderDetails?batchNum=W202211090524366" TargetMode="External"/><Relationship Id="rId20" Type="http://schemas.openxmlformats.org/officeDocument/2006/relationships/hyperlink" Target="https://www.chipdip.ru/order/detail/8338098" TargetMode="External"/><Relationship Id="rId41" Type="http://schemas.openxmlformats.org/officeDocument/2006/relationships/hyperlink" Target="https://www.aliexpress.com/p/order/detail.html?spm=a2g0o.order_list.0.0.21ef1802qCR80T&amp;orderId=5026729678802510" TargetMode="External"/><Relationship Id="rId54" Type="http://schemas.openxmlformats.org/officeDocument/2006/relationships/hyperlink" Target="https://aliexpress.ru/order-list/5087438600872510" TargetMode="External"/><Relationship Id="rId62" Type="http://schemas.openxmlformats.org/officeDocument/2006/relationships/hyperlink" Target="https://aliexpress.ru/order-list/5116128943522510" TargetMode="External"/><Relationship Id="rId70" Type="http://schemas.openxmlformats.org/officeDocument/2006/relationships/hyperlink" Target="https://aliexpress.ru/order-list/2303114780421099" TargetMode="External"/><Relationship Id="rId75" Type="http://schemas.openxmlformats.org/officeDocument/2006/relationships/hyperlink" Target="https://aliexpress.ru/order-list/5123319841852510" TargetMode="External"/><Relationship Id="rId83" Type="http://schemas.openxmlformats.org/officeDocument/2006/relationships/hyperlink" Target="https://www.chipdip.ru/order/detail/9723129" TargetMode="External"/><Relationship Id="rId1" Type="http://schemas.openxmlformats.org/officeDocument/2006/relationships/hyperlink" Target="https://trade.aliexpress.ru/order_detail.htm?spm=a2g39.orderlist.0.0.3f504aa6lsBlXu&amp;orderId=5009893661922510&amp;orderSource=GlobalTrade" TargetMode="External"/><Relationship Id="rId6" Type="http://schemas.openxmlformats.org/officeDocument/2006/relationships/hyperlink" Target="https://trade.aliexpress.ru/order_detail.htm?spm=a2g39.orderlist.0.0.2ba04aa6m2vHpl&amp;orderId=5010170738742510&amp;orderSource=GlobalTrade" TargetMode="External"/><Relationship Id="rId15" Type="http://schemas.openxmlformats.org/officeDocument/2006/relationships/hyperlink" Target="https://trade.aliexpress.ru/order_detail.htm?spm=a2g39.orderlist.0.0.5db14aa6vho97T&amp;orderId=5016623841712510&amp;orderSource=GlobalTrade" TargetMode="External"/><Relationship Id="rId23" Type="http://schemas.openxmlformats.org/officeDocument/2006/relationships/hyperlink" Target="https://www.chipdip.ru/order/detail/8341104" TargetMode="External"/><Relationship Id="rId28" Type="http://schemas.openxmlformats.org/officeDocument/2006/relationships/hyperlink" Target="https://trade.aliexpress.ru/order_detail.htm?spm=a2g39.orderlist.0.0.43064aa6aMZspA&amp;orderId=5017392970742510&amp;orderSource=GlobalTrade" TargetMode="External"/><Relationship Id="rId36" Type="http://schemas.openxmlformats.org/officeDocument/2006/relationships/hyperlink" Target="https://www.aliexpress.com/p/order/detail.html?spm=a2g0o.order_list.0.0.21ef1802qCR80T&amp;orderId=5019091516212510" TargetMode="External"/><Relationship Id="rId49" Type="http://schemas.openxmlformats.org/officeDocument/2006/relationships/hyperlink" Target="https://jlcpcb.com/orderDetails?batchNum=W202208290552464&amp;type=myOrdersBatchSecendLevelRecord&amp;batchOrderStatus=5&amp;batchBookingStatus=&amp;orderType=1" TargetMode="External"/><Relationship Id="rId57" Type="http://schemas.openxmlformats.org/officeDocument/2006/relationships/hyperlink" Target="https://aliexpress.ru/order-list/5089446295162510" TargetMode="External"/><Relationship Id="rId10" Type="http://schemas.openxmlformats.org/officeDocument/2006/relationships/hyperlink" Target="https://trade.aliexpress.ru/order_detail.htm?spm=a2g39.orderlist.0.0.2ba04aa6m2vHpl&amp;orderId=5010848944632510&amp;orderSource=GlobalTrade" TargetMode="External"/><Relationship Id="rId31" Type="http://schemas.openxmlformats.org/officeDocument/2006/relationships/hyperlink" Target="https://trade.aliexpress.ru/order_detail.htm?spm=a2g39.orderlist.0.0.43064aa6aMZspA&amp;orderId=5018927329252510&amp;orderSource=GlobalTrade" TargetMode="External"/><Relationship Id="rId44" Type="http://schemas.openxmlformats.org/officeDocument/2006/relationships/hyperlink" Target="https://www.aliexpress.com/p/order/detail.html?spm=a2g0o.order_list.0.0.21ef1802qCR80T&amp;orderId=5029521301972510" TargetMode="External"/><Relationship Id="rId52" Type="http://schemas.openxmlformats.org/officeDocument/2006/relationships/hyperlink" Target="https://trade.aliexpress.ru/order_detail.htm?spm=a2g2w.orderlist.0.0.1f9b4aa6TGsxyM&amp;orderId=5053451821602510&amp;orderSource=GlobalTrade" TargetMode="External"/><Relationship Id="rId60" Type="http://schemas.openxmlformats.org/officeDocument/2006/relationships/hyperlink" Target="https://aliexpress.ru/order-list/5091738146412510" TargetMode="External"/><Relationship Id="rId65" Type="http://schemas.openxmlformats.org/officeDocument/2006/relationships/hyperlink" Target="https://aliexpress.ru/order-list/5116128706882510" TargetMode="External"/><Relationship Id="rId73" Type="http://schemas.openxmlformats.org/officeDocument/2006/relationships/hyperlink" Target="https://lider-3d.ru/personal/orders/4991/" TargetMode="External"/><Relationship Id="rId78" Type="http://schemas.openxmlformats.org/officeDocument/2006/relationships/hyperlink" Target="https://www.electronshik.ru/profile/order/1453612" TargetMode="External"/><Relationship Id="rId81" Type="http://schemas.openxmlformats.org/officeDocument/2006/relationships/hyperlink" Target="https://www.chipdip.ru/order/detail/9592382" TargetMode="External"/><Relationship Id="rId4" Type="http://schemas.openxmlformats.org/officeDocument/2006/relationships/hyperlink" Target="https://trade.aliexpress.ru/order_detail.htm?spm=a2g39.orderlist.0.0.5e1f4aa6IesvAy&amp;orderId=5016333550992510&amp;orderSource=GlobalTrade" TargetMode="External"/><Relationship Id="rId9" Type="http://schemas.openxmlformats.org/officeDocument/2006/relationships/hyperlink" Target="https://www.terraelectronica.ru/order/07487681" TargetMode="External"/><Relationship Id="rId13" Type="http://schemas.openxmlformats.org/officeDocument/2006/relationships/hyperlink" Target="https://www.chipdip.ru/order/detail/7670264" TargetMode="External"/><Relationship Id="rId18" Type="http://schemas.openxmlformats.org/officeDocument/2006/relationships/hyperlink" Target="https://service.rezonit.ru/orders/1168288" TargetMode="External"/><Relationship Id="rId39" Type="http://schemas.openxmlformats.org/officeDocument/2006/relationships/hyperlink" Target="https://www.aliexpress.com/p/order/detail.html?spm=a2g0o.order_list.0.0.21ef1802qCR80T&amp;orderId=5023777132102510" TargetMode="External"/><Relationship Id="rId34" Type="http://schemas.openxmlformats.org/officeDocument/2006/relationships/hyperlink" Target="https://www.aliexpress.com/p/order/detail.html?spm=a2g0o.order_list.0.0.21ef1802qCR80T&amp;orderId=5018884017692510" TargetMode="External"/><Relationship Id="rId50" Type="http://schemas.openxmlformats.org/officeDocument/2006/relationships/hyperlink" Target="https://trade.aliexpress.ru/order_detail.htm?spm=a2g2w.orderlist.0.0.1f9b4aa6TGsxyM&amp;orderId=5060650260982510&amp;orderSource=GlobalTrade" TargetMode="External"/><Relationship Id="rId55" Type="http://schemas.openxmlformats.org/officeDocument/2006/relationships/hyperlink" Target="https://aliexpress.ru/order-list/5087062072312510" TargetMode="External"/><Relationship Id="rId76" Type="http://schemas.openxmlformats.org/officeDocument/2006/relationships/hyperlink" Target="https://aliexpress.ru/order-list/5129027726912510" TargetMode="External"/><Relationship Id="rId7" Type="http://schemas.openxmlformats.org/officeDocument/2006/relationships/hyperlink" Target="https://trade.aliexpress.ru/order_detail.htm?spm=a2g39.orderlist.0.0.5e1f4aa6IesvAy&amp;orderId=5015224573612510&amp;orderSource=GlobalTrade" TargetMode="External"/><Relationship Id="rId71" Type="http://schemas.openxmlformats.org/officeDocument/2006/relationships/hyperlink" Target="https://aliexpress.ru/order-list/5053451742342510" TargetMode="External"/><Relationship Id="rId2" Type="http://schemas.openxmlformats.org/officeDocument/2006/relationships/hyperlink" Target="https://trade.aliexpress.ru/order_detail.htm?spm=a2g39.orderlist.0.0.3f504aa6lsBlXu&amp;orderId=5014441743802510&amp;orderSource=GlobalTrade" TargetMode="External"/><Relationship Id="rId29" Type="http://schemas.openxmlformats.org/officeDocument/2006/relationships/hyperlink" Target="https://trade.aliexpress.ru/order_detail.htm?spm=a2g39.orderlist.0.0.43064aa6aMZspA&amp;orderId=5017405636652510&amp;orderSource=GlobalTrade" TargetMode="External"/><Relationship Id="rId24" Type="http://schemas.openxmlformats.org/officeDocument/2006/relationships/hyperlink" Target="https://www.aliexpress.ru/item/4000903717748.html" TargetMode="External"/><Relationship Id="rId40" Type="http://schemas.openxmlformats.org/officeDocument/2006/relationships/hyperlink" Target="https://www.aliexpress.com/p/order/detail.html?spm=a2g0o.order_list.0.0.21ef1802qCR80T&amp;orderId=5023777132082510" TargetMode="External"/><Relationship Id="rId45" Type="http://schemas.openxmlformats.org/officeDocument/2006/relationships/hyperlink" Target="https://www.chipdip.ru/order/item/5180376" TargetMode="External"/><Relationship Id="rId66" Type="http://schemas.openxmlformats.org/officeDocument/2006/relationships/hyperlink" Target="https://aliexpress.ru/order-list/5116128706862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AECC-982E-A443-870E-38A46DB5AE88}">
  <dimension ref="A1:N38"/>
  <sheetViews>
    <sheetView topLeftCell="A20" workbookViewId="0">
      <selection activeCell="G6" sqref="G6"/>
    </sheetView>
  </sheetViews>
  <sheetFormatPr baseColWidth="10" defaultRowHeight="16" x14ac:dyDescent="0.2"/>
  <cols>
    <col min="1" max="1" width="15.33203125" style="6" customWidth="1"/>
    <col min="2" max="2" width="4" customWidth="1"/>
    <col min="3" max="3" width="22" customWidth="1"/>
    <col min="4" max="4" width="35.6640625" customWidth="1"/>
    <col min="5" max="5" width="10.83203125" style="6"/>
    <col min="6" max="6" width="21.6640625" customWidth="1"/>
    <col min="7" max="7" width="16.1640625" customWidth="1"/>
    <col min="13" max="14" width="12.33203125" customWidth="1"/>
  </cols>
  <sheetData>
    <row r="1" spans="1:14" x14ac:dyDescent="0.2">
      <c r="A1" s="74" t="s">
        <v>0</v>
      </c>
      <c r="B1" s="76" t="s">
        <v>1</v>
      </c>
      <c r="C1" s="76" t="s">
        <v>2</v>
      </c>
      <c r="D1" s="76" t="s">
        <v>3</v>
      </c>
      <c r="E1" s="75" t="s">
        <v>4</v>
      </c>
      <c r="F1" s="79" t="s">
        <v>5</v>
      </c>
      <c r="G1" s="79"/>
      <c r="H1" s="72" t="s">
        <v>6</v>
      </c>
      <c r="I1" s="72"/>
      <c r="J1" s="72"/>
      <c r="K1" s="72"/>
      <c r="L1" s="72"/>
      <c r="M1" s="72"/>
      <c r="N1" s="72"/>
    </row>
    <row r="2" spans="1:14" s="4" customFormat="1" x14ac:dyDescent="0.2">
      <c r="A2" s="75"/>
      <c r="B2" s="77"/>
      <c r="C2" s="77"/>
      <c r="D2" s="77"/>
      <c r="E2" s="78"/>
      <c r="F2" s="1" t="s">
        <v>7</v>
      </c>
      <c r="G2" s="2" t="s">
        <v>8</v>
      </c>
      <c r="H2" s="2" t="s">
        <v>9</v>
      </c>
      <c r="I2" s="3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s="5" customFormat="1" x14ac:dyDescent="0.2">
      <c r="A3" s="73" t="s">
        <v>26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x14ac:dyDescent="0.2">
      <c r="A4" s="6" t="s">
        <v>16</v>
      </c>
      <c r="B4">
        <v>2</v>
      </c>
      <c r="C4" t="s">
        <v>17</v>
      </c>
      <c r="D4" s="9" t="s">
        <v>25</v>
      </c>
      <c r="E4" s="6" t="s">
        <v>18</v>
      </c>
      <c r="F4" s="7" t="s">
        <v>19</v>
      </c>
      <c r="G4" s="7" t="s">
        <v>20</v>
      </c>
      <c r="H4" s="7" t="s">
        <v>179</v>
      </c>
      <c r="I4" t="s">
        <v>180</v>
      </c>
      <c r="J4">
        <v>0.54</v>
      </c>
      <c r="K4">
        <v>20</v>
      </c>
      <c r="M4" s="13">
        <f t="shared" ref="M4" si="0">J4*K4+L4</f>
        <v>10.8</v>
      </c>
      <c r="N4" s="14">
        <f t="shared" ref="N4" si="1">M4/K4*B4</f>
        <v>1.08</v>
      </c>
    </row>
    <row r="5" spans="1:14" x14ac:dyDescent="0.2">
      <c r="A5" s="15" t="s">
        <v>21</v>
      </c>
      <c r="B5" s="8">
        <v>8</v>
      </c>
      <c r="C5" s="9" t="s">
        <v>42</v>
      </c>
      <c r="D5" s="9" t="s">
        <v>22</v>
      </c>
      <c r="E5" s="10" t="s">
        <v>18</v>
      </c>
      <c r="F5" s="11" t="s">
        <v>23</v>
      </c>
      <c r="G5" s="12" t="s">
        <v>24</v>
      </c>
      <c r="H5" s="7" t="s">
        <v>179</v>
      </c>
      <c r="I5" t="s">
        <v>180</v>
      </c>
      <c r="J5">
        <v>0.47</v>
      </c>
      <c r="K5" s="8">
        <v>100</v>
      </c>
      <c r="L5" s="13"/>
      <c r="M5" s="13">
        <f t="shared" ref="M5" si="2">J5*K5+L5</f>
        <v>47</v>
      </c>
      <c r="N5" s="14">
        <f t="shared" ref="N5" si="3">M5/K5*B5</f>
        <v>3.76</v>
      </c>
    </row>
    <row r="6" spans="1:14" x14ac:dyDescent="0.2">
      <c r="A6" s="6" t="s">
        <v>80</v>
      </c>
      <c r="B6">
        <v>4</v>
      </c>
      <c r="C6" t="s">
        <v>27</v>
      </c>
      <c r="D6" t="s">
        <v>31</v>
      </c>
      <c r="E6" s="6" t="s">
        <v>28</v>
      </c>
      <c r="F6" s="7" t="s">
        <v>29</v>
      </c>
      <c r="G6" s="7" t="s">
        <v>30</v>
      </c>
      <c r="H6" s="7" t="s">
        <v>179</v>
      </c>
      <c r="I6" t="s">
        <v>180</v>
      </c>
      <c r="J6">
        <v>0.88</v>
      </c>
      <c r="K6">
        <v>40</v>
      </c>
      <c r="M6" s="13">
        <f t="shared" ref="M6" si="4">J6*K6+L6</f>
        <v>35.200000000000003</v>
      </c>
      <c r="N6" s="14">
        <f t="shared" ref="N6" si="5">M6/K6*B6</f>
        <v>3.5200000000000005</v>
      </c>
    </row>
    <row r="7" spans="1:14" x14ac:dyDescent="0.2">
      <c r="A7" s="6" t="s">
        <v>81</v>
      </c>
      <c r="B7">
        <v>5</v>
      </c>
      <c r="C7" t="s">
        <v>43</v>
      </c>
      <c r="D7" t="s">
        <v>32</v>
      </c>
      <c r="F7" s="7" t="s">
        <v>81</v>
      </c>
      <c r="G7" s="7" t="s">
        <v>67</v>
      </c>
      <c r="H7" s="7" t="s">
        <v>179</v>
      </c>
      <c r="I7" t="s">
        <v>180</v>
      </c>
      <c r="J7">
        <v>5.4</v>
      </c>
      <c r="K7">
        <v>50</v>
      </c>
      <c r="M7" s="13">
        <f t="shared" ref="M7:M9" si="6">J7*K7+L7</f>
        <v>270</v>
      </c>
      <c r="N7" s="14">
        <f t="shared" ref="N7:N9" si="7">M7/K7*B7</f>
        <v>27</v>
      </c>
    </row>
    <row r="8" spans="1:14" x14ac:dyDescent="0.2">
      <c r="A8" s="6" t="s">
        <v>75</v>
      </c>
      <c r="B8">
        <v>5</v>
      </c>
      <c r="C8" t="s">
        <v>44</v>
      </c>
      <c r="D8" t="s">
        <v>33</v>
      </c>
      <c r="F8" s="7" t="s">
        <v>75</v>
      </c>
      <c r="G8" s="7" t="s">
        <v>181</v>
      </c>
      <c r="H8" s="7" t="s">
        <v>182</v>
      </c>
      <c r="I8" t="s">
        <v>183</v>
      </c>
      <c r="J8">
        <v>5</v>
      </c>
      <c r="K8">
        <v>50</v>
      </c>
      <c r="M8" s="21">
        <f t="shared" si="6"/>
        <v>250</v>
      </c>
      <c r="N8" s="22">
        <f t="shared" si="7"/>
        <v>25</v>
      </c>
    </row>
    <row r="9" spans="1:14" x14ac:dyDescent="0.2">
      <c r="A9" s="6" t="s">
        <v>82</v>
      </c>
      <c r="B9">
        <v>1</v>
      </c>
      <c r="C9" t="s">
        <v>34</v>
      </c>
      <c r="D9" t="s">
        <v>35</v>
      </c>
      <c r="F9" s="7" t="s">
        <v>82</v>
      </c>
      <c r="G9" s="7" t="s">
        <v>68</v>
      </c>
      <c r="H9" s="7" t="s">
        <v>179</v>
      </c>
      <c r="I9" t="s">
        <v>180</v>
      </c>
      <c r="J9">
        <v>5.0999999999999996</v>
      </c>
      <c r="K9">
        <v>10</v>
      </c>
      <c r="M9" s="21">
        <f t="shared" si="6"/>
        <v>51</v>
      </c>
      <c r="N9" s="22">
        <f t="shared" si="7"/>
        <v>5.0999999999999996</v>
      </c>
    </row>
    <row r="10" spans="1:14" x14ac:dyDescent="0.2">
      <c r="B10">
        <v>1</v>
      </c>
      <c r="C10" t="s">
        <v>36</v>
      </c>
      <c r="D10" t="s">
        <v>37</v>
      </c>
      <c r="F10" s="7"/>
      <c r="G10" s="7" t="s">
        <v>213</v>
      </c>
      <c r="H10" s="7" t="s">
        <v>214</v>
      </c>
      <c r="I10" t="s">
        <v>212</v>
      </c>
      <c r="J10">
        <f>96.96/5</f>
        <v>19.391999999999999</v>
      </c>
      <c r="K10">
        <v>10</v>
      </c>
      <c r="L10">
        <v>300.49</v>
      </c>
      <c r="M10" s="21">
        <f t="shared" ref="M10" si="8">J10*K10+L10</f>
        <v>494.40999999999997</v>
      </c>
      <c r="N10" s="22">
        <f t="shared" ref="N10" si="9">M10/K10*B10</f>
        <v>49.440999999999995</v>
      </c>
    </row>
    <row r="11" spans="1:14" x14ac:dyDescent="0.2">
      <c r="A11" s="6" t="s">
        <v>72</v>
      </c>
      <c r="B11">
        <v>1</v>
      </c>
      <c r="C11" t="s">
        <v>38</v>
      </c>
      <c r="D11" t="s">
        <v>39</v>
      </c>
      <c r="F11" s="7" t="s">
        <v>70</v>
      </c>
      <c r="G11" s="7" t="s">
        <v>71</v>
      </c>
      <c r="H11" s="7" t="s">
        <v>184</v>
      </c>
      <c r="I11" t="s">
        <v>185</v>
      </c>
      <c r="J11">
        <v>10</v>
      </c>
      <c r="K11">
        <v>10</v>
      </c>
      <c r="M11" s="21">
        <f t="shared" ref="M11:M12" si="10">J11*K11+L11</f>
        <v>100</v>
      </c>
      <c r="N11" s="22">
        <f t="shared" ref="N11:N12" si="11">M11/K11*B11</f>
        <v>10</v>
      </c>
    </row>
    <row r="12" spans="1:14" x14ac:dyDescent="0.2">
      <c r="A12" s="6" t="s">
        <v>226</v>
      </c>
      <c r="B12">
        <v>15</v>
      </c>
      <c r="C12" t="s">
        <v>40</v>
      </c>
      <c r="D12" t="s">
        <v>41</v>
      </c>
      <c r="E12" s="6" t="s">
        <v>18</v>
      </c>
      <c r="F12" s="7" t="s">
        <v>187</v>
      </c>
      <c r="G12" s="7" t="s">
        <v>186</v>
      </c>
      <c r="H12" s="7" t="s">
        <v>179</v>
      </c>
      <c r="I12" t="s">
        <v>180</v>
      </c>
      <c r="J12">
        <v>0.12</v>
      </c>
      <c r="K12">
        <v>150</v>
      </c>
      <c r="M12" s="17">
        <f t="shared" si="10"/>
        <v>18</v>
      </c>
      <c r="N12" s="17">
        <f t="shared" si="11"/>
        <v>1.7999999999999998</v>
      </c>
    </row>
    <row r="13" spans="1:14" x14ac:dyDescent="0.2">
      <c r="A13" s="6">
        <v>100</v>
      </c>
      <c r="B13">
        <v>1</v>
      </c>
      <c r="C13" t="s">
        <v>46</v>
      </c>
      <c r="D13" t="s">
        <v>45</v>
      </c>
      <c r="E13" s="6" t="s">
        <v>18</v>
      </c>
    </row>
    <row r="14" spans="1:14" x14ac:dyDescent="0.2">
      <c r="A14" s="6" t="s">
        <v>60</v>
      </c>
      <c r="B14">
        <v>2</v>
      </c>
      <c r="C14" t="s">
        <v>48</v>
      </c>
      <c r="D14" t="s">
        <v>47</v>
      </c>
      <c r="E14" s="6" t="s">
        <v>18</v>
      </c>
      <c r="F14" s="7" t="s">
        <v>148</v>
      </c>
      <c r="G14" s="7" t="s">
        <v>147</v>
      </c>
      <c r="H14" s="7" t="s">
        <v>118</v>
      </c>
      <c r="I14" s="18" t="s">
        <v>119</v>
      </c>
      <c r="J14" s="18">
        <v>0.14000000000000001</v>
      </c>
      <c r="K14" s="18">
        <v>20</v>
      </c>
      <c r="L14" s="18"/>
      <c r="M14" s="28">
        <v>2.8</v>
      </c>
      <c r="N14" s="28">
        <v>0.28000000000000003</v>
      </c>
    </row>
    <row r="15" spans="1:14" x14ac:dyDescent="0.2">
      <c r="B15">
        <v>1</v>
      </c>
      <c r="C15" t="s">
        <v>49</v>
      </c>
      <c r="D15" t="s">
        <v>50</v>
      </c>
      <c r="F15" s="7" t="s">
        <v>211</v>
      </c>
      <c r="G15" s="7" t="s">
        <v>210</v>
      </c>
      <c r="H15" s="7" t="s">
        <v>118</v>
      </c>
      <c r="I15" s="18" t="s">
        <v>119</v>
      </c>
      <c r="J15">
        <v>2.2999999999999998</v>
      </c>
      <c r="K15" s="16">
        <v>10</v>
      </c>
      <c r="M15" s="17">
        <f t="shared" ref="M15" si="12">J15*K15+L15</f>
        <v>23</v>
      </c>
      <c r="N15" s="17">
        <f t="shared" ref="N15" si="13">M15/K15*B15</f>
        <v>2.2999999999999998</v>
      </c>
    </row>
    <row r="16" spans="1:14" x14ac:dyDescent="0.2">
      <c r="A16" s="6" t="s">
        <v>51</v>
      </c>
      <c r="B16">
        <v>2</v>
      </c>
      <c r="C16" t="s">
        <v>52</v>
      </c>
      <c r="D16" t="s">
        <v>53</v>
      </c>
      <c r="E16" s="6" t="s">
        <v>54</v>
      </c>
      <c r="F16" s="7" t="s">
        <v>76</v>
      </c>
      <c r="G16" s="7" t="s">
        <v>77</v>
      </c>
      <c r="H16" s="7" t="s">
        <v>184</v>
      </c>
      <c r="I16" t="s">
        <v>185</v>
      </c>
      <c r="J16">
        <v>10.1</v>
      </c>
      <c r="K16">
        <v>20</v>
      </c>
      <c r="M16" s="17">
        <f t="shared" ref="M16:M17" si="14">J16*K16+L16</f>
        <v>202</v>
      </c>
      <c r="N16" s="17">
        <f t="shared" ref="N16:N17" si="15">M16/K16*B16</f>
        <v>20.2</v>
      </c>
    </row>
    <row r="17" spans="1:14" x14ac:dyDescent="0.2">
      <c r="A17" s="32" t="s">
        <v>55</v>
      </c>
      <c r="B17" s="33">
        <v>0</v>
      </c>
      <c r="C17" s="33" t="s">
        <v>56</v>
      </c>
      <c r="D17" s="33" t="s">
        <v>57</v>
      </c>
      <c r="E17" s="32" t="s">
        <v>58</v>
      </c>
      <c r="F17" s="34" t="s">
        <v>167</v>
      </c>
      <c r="G17" s="34" t="s">
        <v>166</v>
      </c>
      <c r="H17" s="34" t="s">
        <v>168</v>
      </c>
      <c r="I17" s="35" t="s">
        <v>185</v>
      </c>
      <c r="J17" s="33">
        <v>17.940000000000001</v>
      </c>
      <c r="K17" s="36">
        <v>40</v>
      </c>
      <c r="L17" s="33">
        <v>190</v>
      </c>
      <c r="M17" s="37">
        <f t="shared" si="14"/>
        <v>907.6</v>
      </c>
      <c r="N17" s="37">
        <f t="shared" si="15"/>
        <v>0</v>
      </c>
    </row>
    <row r="18" spans="1:14" x14ac:dyDescent="0.2">
      <c r="A18" s="6" t="s">
        <v>245</v>
      </c>
      <c r="B18">
        <v>2</v>
      </c>
      <c r="C18" t="s">
        <v>56</v>
      </c>
      <c r="D18" t="s">
        <v>57</v>
      </c>
      <c r="E18" s="6" t="s">
        <v>58</v>
      </c>
      <c r="F18" s="7" t="s">
        <v>246</v>
      </c>
      <c r="G18" s="7"/>
      <c r="H18" s="7" t="s">
        <v>247</v>
      </c>
      <c r="I18" s="18" t="s">
        <v>248</v>
      </c>
      <c r="J18">
        <f>98.66/12</f>
        <v>8.2216666666666658</v>
      </c>
      <c r="K18" s="16">
        <f>12*5</f>
        <v>60</v>
      </c>
      <c r="L18">
        <v>196.54</v>
      </c>
      <c r="M18" s="17">
        <f t="shared" ref="M18" si="16">J18*K18+L18</f>
        <v>689.83999999999992</v>
      </c>
      <c r="N18" s="17">
        <f t="shared" ref="N18" si="17">M18/K18*B18</f>
        <v>22.994666666666664</v>
      </c>
    </row>
    <row r="19" spans="1:14" x14ac:dyDescent="0.2">
      <c r="A19" s="6" t="s">
        <v>59</v>
      </c>
      <c r="B19">
        <v>1</v>
      </c>
      <c r="C19" t="s">
        <v>61</v>
      </c>
      <c r="D19" t="s">
        <v>62</v>
      </c>
      <c r="E19" s="6" t="s">
        <v>63</v>
      </c>
      <c r="G19" s="7" t="s">
        <v>207</v>
      </c>
      <c r="H19" s="7" t="s">
        <v>209</v>
      </c>
      <c r="I19" t="s">
        <v>208</v>
      </c>
      <c r="J19">
        <v>149.11000000000001</v>
      </c>
      <c r="K19">
        <v>5</v>
      </c>
      <c r="L19">
        <v>317.52999999999997</v>
      </c>
      <c r="M19" s="17">
        <f t="shared" ref="M19" si="18">J19*K19+L19</f>
        <v>1063.08</v>
      </c>
      <c r="N19" s="29">
        <f t="shared" ref="N19" si="19">M19/K19*B19</f>
        <v>212.61599999999999</v>
      </c>
    </row>
    <row r="20" spans="1:14" x14ac:dyDescent="0.2">
      <c r="A20" s="6" t="s">
        <v>64</v>
      </c>
      <c r="B20">
        <v>1</v>
      </c>
      <c r="C20" t="s">
        <v>65</v>
      </c>
      <c r="D20" t="s">
        <v>66</v>
      </c>
      <c r="F20" s="7">
        <v>12.881309999999999</v>
      </c>
      <c r="G20" s="7" t="s">
        <v>69</v>
      </c>
      <c r="H20" s="7" t="s">
        <v>179</v>
      </c>
      <c r="I20" t="s">
        <v>180</v>
      </c>
      <c r="J20">
        <v>11</v>
      </c>
      <c r="K20">
        <v>10</v>
      </c>
      <c r="M20" s="17">
        <f t="shared" ref="M20" si="20">J20*K20+L20</f>
        <v>110</v>
      </c>
      <c r="N20" s="17">
        <f t="shared" ref="N20" si="21">M20/K20*B20</f>
        <v>11</v>
      </c>
    </row>
    <row r="21" spans="1:14" s="5" customFormat="1" x14ac:dyDescent="0.2">
      <c r="A21" s="73" t="s">
        <v>79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</row>
    <row r="22" spans="1:14" x14ac:dyDescent="0.2">
      <c r="A22" s="6" t="s">
        <v>188</v>
      </c>
      <c r="B22">
        <v>1</v>
      </c>
      <c r="C22" t="s">
        <v>189</v>
      </c>
      <c r="D22" s="9" t="s">
        <v>190</v>
      </c>
      <c r="E22" s="6" t="s">
        <v>18</v>
      </c>
      <c r="F22" s="7" t="s">
        <v>116</v>
      </c>
      <c r="G22" s="7" t="s">
        <v>117</v>
      </c>
      <c r="H22" s="7" t="s">
        <v>179</v>
      </c>
      <c r="I22" t="s">
        <v>180</v>
      </c>
      <c r="J22">
        <v>0.4</v>
      </c>
      <c r="K22">
        <v>100</v>
      </c>
      <c r="M22" s="17">
        <f t="shared" ref="M22:M23" si="22">J22*K22+L22</f>
        <v>40</v>
      </c>
      <c r="N22" s="17">
        <f t="shared" ref="N22:N23" si="23">M22/K22*B22</f>
        <v>0.4</v>
      </c>
    </row>
    <row r="23" spans="1:14" x14ac:dyDescent="0.2">
      <c r="A23" s="15" t="s">
        <v>21</v>
      </c>
      <c r="B23">
        <v>1</v>
      </c>
      <c r="C23" t="s">
        <v>191</v>
      </c>
      <c r="D23" s="9" t="s">
        <v>22</v>
      </c>
      <c r="E23" s="6" t="s">
        <v>18</v>
      </c>
      <c r="F23" s="11" t="s">
        <v>23</v>
      </c>
      <c r="G23" s="12" t="s">
        <v>24</v>
      </c>
      <c r="H23" s="7" t="s">
        <v>179</v>
      </c>
      <c r="I23" t="s">
        <v>180</v>
      </c>
      <c r="J23">
        <v>0.47</v>
      </c>
      <c r="K23" s="8">
        <v>100</v>
      </c>
      <c r="L23" s="13"/>
      <c r="M23" s="13">
        <f t="shared" si="22"/>
        <v>47</v>
      </c>
      <c r="N23" s="14">
        <f t="shared" si="23"/>
        <v>0.47</v>
      </c>
    </row>
    <row r="24" spans="1:14" x14ac:dyDescent="0.2">
      <c r="A24" s="24" t="s">
        <v>87</v>
      </c>
      <c r="B24">
        <v>1</v>
      </c>
      <c r="C24" t="s">
        <v>192</v>
      </c>
      <c r="D24" s="23"/>
      <c r="E24" s="6" t="s">
        <v>18</v>
      </c>
      <c r="F24" s="25" t="s">
        <v>194</v>
      </c>
      <c r="G24" s="26" t="s">
        <v>193</v>
      </c>
      <c r="H24" s="7" t="s">
        <v>179</v>
      </c>
      <c r="I24" t="s">
        <v>180</v>
      </c>
      <c r="J24">
        <v>0.86</v>
      </c>
      <c r="K24" s="16">
        <v>100</v>
      </c>
      <c r="L24" s="27"/>
      <c r="M24" s="13">
        <f t="shared" ref="M24:M26" si="24">J24*K24+L24</f>
        <v>86</v>
      </c>
      <c r="N24" s="14">
        <f t="shared" ref="N24:N26" si="25">M24/K24*B24</f>
        <v>0.86</v>
      </c>
    </row>
    <row r="25" spans="1:14" x14ac:dyDescent="0.2">
      <c r="A25" s="24" t="s">
        <v>132</v>
      </c>
      <c r="B25">
        <v>1</v>
      </c>
      <c r="C25" t="s">
        <v>133</v>
      </c>
      <c r="D25" s="23" t="s">
        <v>195</v>
      </c>
      <c r="E25" s="6" t="s">
        <v>134</v>
      </c>
      <c r="F25" s="25" t="s">
        <v>132</v>
      </c>
      <c r="G25" s="26" t="s">
        <v>135</v>
      </c>
      <c r="H25" s="7" t="s">
        <v>179</v>
      </c>
      <c r="I25" t="s">
        <v>180</v>
      </c>
      <c r="J25">
        <v>3.2</v>
      </c>
      <c r="K25" s="16">
        <v>10</v>
      </c>
      <c r="L25" s="27"/>
      <c r="M25" s="27">
        <f t="shared" si="24"/>
        <v>32</v>
      </c>
      <c r="N25" s="27">
        <f t="shared" si="25"/>
        <v>3.2</v>
      </c>
    </row>
    <row r="26" spans="1:14" x14ac:dyDescent="0.2">
      <c r="B26">
        <v>0.25</v>
      </c>
      <c r="C26" t="s">
        <v>36</v>
      </c>
      <c r="D26" t="s">
        <v>78</v>
      </c>
      <c r="F26" s="7" t="s">
        <v>73</v>
      </c>
      <c r="G26" s="7" t="s">
        <v>74</v>
      </c>
      <c r="H26" s="7" t="s">
        <v>184</v>
      </c>
      <c r="I26" t="s">
        <v>185</v>
      </c>
      <c r="J26">
        <v>45</v>
      </c>
      <c r="K26" s="16">
        <v>5</v>
      </c>
      <c r="M26" s="17">
        <f t="shared" si="24"/>
        <v>225</v>
      </c>
      <c r="N26" s="17">
        <f t="shared" si="25"/>
        <v>11.25</v>
      </c>
    </row>
    <row r="27" spans="1:14" x14ac:dyDescent="0.2">
      <c r="A27" s="6" t="s">
        <v>172</v>
      </c>
      <c r="B27">
        <v>8</v>
      </c>
      <c r="C27" t="s">
        <v>196</v>
      </c>
      <c r="D27" t="s">
        <v>136</v>
      </c>
      <c r="E27" s="6" t="s">
        <v>137</v>
      </c>
      <c r="F27" s="7" t="s">
        <v>172</v>
      </c>
      <c r="G27" s="7" t="s">
        <v>197</v>
      </c>
      <c r="H27" s="7" t="s">
        <v>198</v>
      </c>
      <c r="I27" t="s">
        <v>199</v>
      </c>
      <c r="J27">
        <v>7.3760000000000003</v>
      </c>
      <c r="K27" s="16">
        <v>100</v>
      </c>
      <c r="L27">
        <v>775.44</v>
      </c>
      <c r="M27" s="17">
        <f t="shared" ref="M27:M37" si="26">J27*K27+L27</f>
        <v>1513.04</v>
      </c>
      <c r="N27" s="17">
        <f t="shared" ref="N27:N37" si="27">M27/K27*B27</f>
        <v>121.0432</v>
      </c>
    </row>
    <row r="28" spans="1:14" x14ac:dyDescent="0.2">
      <c r="A28" s="6" t="s">
        <v>109</v>
      </c>
      <c r="B28">
        <v>1</v>
      </c>
      <c r="C28" t="s">
        <v>201</v>
      </c>
      <c r="D28" t="s">
        <v>111</v>
      </c>
      <c r="E28"/>
      <c r="F28" s="7" t="s">
        <v>140</v>
      </c>
      <c r="G28" s="7" t="s">
        <v>139</v>
      </c>
      <c r="H28" s="7" t="s">
        <v>179</v>
      </c>
      <c r="I28" t="s">
        <v>180</v>
      </c>
      <c r="J28">
        <v>6</v>
      </c>
      <c r="K28">
        <v>10</v>
      </c>
      <c r="M28" s="17">
        <f t="shared" si="26"/>
        <v>60</v>
      </c>
      <c r="N28" s="17">
        <f t="shared" si="27"/>
        <v>6</v>
      </c>
    </row>
    <row r="29" spans="1:14" x14ac:dyDescent="0.2">
      <c r="A29" s="6" t="s">
        <v>203</v>
      </c>
      <c r="B29">
        <v>12</v>
      </c>
      <c r="C29" t="s">
        <v>202</v>
      </c>
      <c r="D29" t="s">
        <v>96</v>
      </c>
      <c r="E29" s="10" t="s">
        <v>18</v>
      </c>
      <c r="F29" s="7" t="s">
        <v>205</v>
      </c>
      <c r="G29" s="7" t="s">
        <v>204</v>
      </c>
      <c r="H29" s="7" t="s">
        <v>179</v>
      </c>
      <c r="I29" t="s">
        <v>180</v>
      </c>
      <c r="J29">
        <v>0.12</v>
      </c>
      <c r="K29">
        <v>120</v>
      </c>
      <c r="M29" s="17">
        <f t="shared" si="26"/>
        <v>14.399999999999999</v>
      </c>
      <c r="N29" s="17">
        <f t="shared" si="27"/>
        <v>1.4399999999999997</v>
      </c>
    </row>
    <row r="30" spans="1:14" x14ac:dyDescent="0.2">
      <c r="A30" t="s">
        <v>112</v>
      </c>
      <c r="B30">
        <v>1</v>
      </c>
      <c r="C30" t="s">
        <v>200</v>
      </c>
      <c r="D30" t="s">
        <v>114</v>
      </c>
      <c r="E30" s="6" t="s">
        <v>115</v>
      </c>
      <c r="F30" s="7" t="s">
        <v>112</v>
      </c>
      <c r="G30" s="7" t="s">
        <v>151</v>
      </c>
      <c r="H30" s="7" t="s">
        <v>179</v>
      </c>
      <c r="I30" t="s">
        <v>180</v>
      </c>
      <c r="J30">
        <v>6.3</v>
      </c>
      <c r="K30">
        <v>10</v>
      </c>
      <c r="M30" s="17">
        <f t="shared" si="26"/>
        <v>63</v>
      </c>
      <c r="N30" s="17">
        <f t="shared" si="27"/>
        <v>6.3</v>
      </c>
    </row>
    <row r="31" spans="1:14" x14ac:dyDescent="0.2">
      <c r="A31" t="s">
        <v>106</v>
      </c>
      <c r="B31">
        <v>1</v>
      </c>
      <c r="C31" t="s">
        <v>206</v>
      </c>
      <c r="D31" t="s">
        <v>107</v>
      </c>
      <c r="E31" s="6" t="s">
        <v>108</v>
      </c>
      <c r="F31" s="7" t="s">
        <v>153</v>
      </c>
      <c r="G31" s="7" t="s">
        <v>152</v>
      </c>
      <c r="H31" s="7" t="s">
        <v>118</v>
      </c>
      <c r="I31" s="18" t="s">
        <v>119</v>
      </c>
      <c r="J31">
        <v>10.8</v>
      </c>
      <c r="K31">
        <v>20</v>
      </c>
      <c r="M31" s="17">
        <f t="shared" si="26"/>
        <v>216</v>
      </c>
      <c r="N31" s="17">
        <f t="shared" si="27"/>
        <v>10.8</v>
      </c>
    </row>
    <row r="32" spans="1:14" x14ac:dyDescent="0.2">
      <c r="A32" s="6" t="s">
        <v>173</v>
      </c>
      <c r="B32">
        <v>1</v>
      </c>
      <c r="J32">
        <v>75.724000000000004</v>
      </c>
      <c r="K32">
        <v>10</v>
      </c>
      <c r="L32">
        <v>729.22</v>
      </c>
      <c r="M32" s="17">
        <f t="shared" si="26"/>
        <v>1486.46</v>
      </c>
      <c r="N32" s="17">
        <f t="shared" si="27"/>
        <v>148.64600000000002</v>
      </c>
    </row>
    <row r="33" spans="1:14" x14ac:dyDescent="0.2">
      <c r="A33" t="s">
        <v>174</v>
      </c>
      <c r="B33">
        <v>70</v>
      </c>
      <c r="D33" t="s">
        <v>177</v>
      </c>
      <c r="E33"/>
      <c r="F33" s="7"/>
      <c r="G33" s="7"/>
      <c r="H33" s="7"/>
      <c r="I33" s="18"/>
      <c r="J33">
        <f>4400/750</f>
        <v>5.8666666666666663</v>
      </c>
      <c r="K33">
        <v>750</v>
      </c>
      <c r="M33" s="17">
        <f t="shared" si="26"/>
        <v>4400</v>
      </c>
      <c r="N33" s="17">
        <f t="shared" si="27"/>
        <v>410.66666666666663</v>
      </c>
    </row>
    <row r="34" spans="1:14" x14ac:dyDescent="0.2">
      <c r="A34" t="s">
        <v>229</v>
      </c>
      <c r="B34">
        <v>2</v>
      </c>
      <c r="D34" t="s">
        <v>230</v>
      </c>
      <c r="E34" s="31" t="s">
        <v>231</v>
      </c>
      <c r="F34" s="7" t="s">
        <v>231</v>
      </c>
      <c r="G34" s="7"/>
      <c r="H34" s="7" t="s">
        <v>232</v>
      </c>
      <c r="I34" s="18" t="s">
        <v>233</v>
      </c>
      <c r="J34">
        <v>15.9</v>
      </c>
      <c r="K34">
        <v>20</v>
      </c>
      <c r="M34" s="17">
        <f t="shared" ref="M34:M36" si="28">J34*K34+L34</f>
        <v>318</v>
      </c>
      <c r="N34" s="17">
        <f t="shared" ref="N34:N36" si="29">M34/K34*B34</f>
        <v>31.8</v>
      </c>
    </row>
    <row r="35" spans="1:14" x14ac:dyDescent="0.2">
      <c r="A35" t="s">
        <v>234</v>
      </c>
      <c r="B35">
        <v>4</v>
      </c>
      <c r="D35" t="s">
        <v>235</v>
      </c>
      <c r="E35" s="31" t="s">
        <v>236</v>
      </c>
      <c r="F35" s="7" t="s">
        <v>237</v>
      </c>
      <c r="G35" s="7"/>
      <c r="H35" s="7" t="s">
        <v>238</v>
      </c>
      <c r="I35" s="18" t="s">
        <v>233</v>
      </c>
      <c r="J35">
        <v>1.6434</v>
      </c>
      <c r="K35">
        <v>100</v>
      </c>
      <c r="M35" s="17">
        <f t="shared" si="28"/>
        <v>164.34</v>
      </c>
      <c r="N35" s="17">
        <f t="shared" si="29"/>
        <v>6.5735999999999999</v>
      </c>
    </row>
    <row r="36" spans="1:14" x14ac:dyDescent="0.2">
      <c r="A36" t="s">
        <v>239</v>
      </c>
      <c r="B36">
        <v>4</v>
      </c>
      <c r="D36" t="s">
        <v>240</v>
      </c>
      <c r="E36" s="31" t="s">
        <v>241</v>
      </c>
      <c r="F36" s="7" t="s">
        <v>242</v>
      </c>
      <c r="G36" s="7"/>
      <c r="H36" s="7" t="s">
        <v>243</v>
      </c>
      <c r="I36" s="18" t="s">
        <v>244</v>
      </c>
      <c r="J36">
        <v>1.4508000000000001</v>
      </c>
      <c r="K36">
        <v>100</v>
      </c>
      <c r="M36" s="17">
        <f t="shared" si="28"/>
        <v>145.08000000000001</v>
      </c>
      <c r="N36" s="17">
        <f t="shared" si="29"/>
        <v>5.8032000000000004</v>
      </c>
    </row>
    <row r="37" spans="1:14" ht="17" thickBot="1" x14ac:dyDescent="0.25">
      <c r="A37" t="s">
        <v>215</v>
      </c>
      <c r="B37">
        <v>1</v>
      </c>
      <c r="E37"/>
      <c r="F37" s="7"/>
      <c r="G37" s="7"/>
      <c r="H37" s="7"/>
      <c r="I37" s="18"/>
      <c r="J37">
        <v>10</v>
      </c>
      <c r="K37">
        <v>1</v>
      </c>
      <c r="M37" s="17">
        <f t="shared" si="26"/>
        <v>10</v>
      </c>
      <c r="N37" s="17">
        <f t="shared" si="27"/>
        <v>10</v>
      </c>
    </row>
    <row r="38" spans="1:14" x14ac:dyDescent="0.2">
      <c r="A38" s="19" t="s">
        <v>178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>
        <f>SUM(N4:N37)</f>
        <v>1171.3443333333332</v>
      </c>
    </row>
  </sheetData>
  <mergeCells count="9">
    <mergeCell ref="H1:N1"/>
    <mergeCell ref="A3:N3"/>
    <mergeCell ref="A21:N21"/>
    <mergeCell ref="A1:A2"/>
    <mergeCell ref="B1:B2"/>
    <mergeCell ref="C1:C2"/>
    <mergeCell ref="D1:D2"/>
    <mergeCell ref="E1:E2"/>
    <mergeCell ref="F1:G1"/>
  </mergeCells>
  <hyperlinks>
    <hyperlink ref="F4" r:id="rId1" xr:uid="{B1A526B7-A0D6-1741-BDAC-1DABE03F9C78}"/>
    <hyperlink ref="G4" r:id="rId2" xr:uid="{53464DD3-CA08-114A-AF08-5E75BD0567FB}"/>
    <hyperlink ref="F5" r:id="rId3" xr:uid="{18AF1C05-137F-E04C-9CF8-E9B5E75BEBFC}"/>
    <hyperlink ref="G5" r:id="rId4" xr:uid="{A28C5C60-4A73-4943-9D7F-7425B704D546}"/>
    <hyperlink ref="F6" r:id="rId5" xr:uid="{307FA3FB-CE19-1446-B35D-4581090BA9C9}"/>
    <hyperlink ref="G6" r:id="rId6" xr:uid="{DB881ABC-56D6-7E4A-BEBA-1E066F2C2F07}"/>
    <hyperlink ref="G7" r:id="rId7" xr:uid="{09B0C8F9-2800-B54A-A4F4-3D562E3E6FDF}"/>
    <hyperlink ref="G9" r:id="rId8" xr:uid="{096D15C7-8BBF-BB4E-84C8-35DBD788E0E2}"/>
    <hyperlink ref="G20" r:id="rId9" xr:uid="{DB7F1783-C48C-9D40-BBFD-8D4097BE8A98}"/>
    <hyperlink ref="F11" r:id="rId10" xr:uid="{F3C03C8C-0C40-094E-9F71-1C4D58A71430}"/>
    <hyperlink ref="G11" r:id="rId11" xr:uid="{1435EFC7-D123-A349-9347-F1FC07C520F3}"/>
    <hyperlink ref="F16" r:id="rId12" xr:uid="{8859AF1F-13E4-8342-B316-410A6FA0149A}"/>
    <hyperlink ref="G16" r:id="rId13" xr:uid="{AB88F6E6-123F-9D4E-9FA0-814ED4CC1BBB}"/>
    <hyperlink ref="F26" r:id="rId14" xr:uid="{73ECD750-DE83-3146-94A2-DE706EEE6120}"/>
    <hyperlink ref="G26" r:id="rId15" xr:uid="{8A1760EB-8876-864C-8DE1-93EE8FD52879}"/>
    <hyperlink ref="H4" r:id="rId16" xr:uid="{919B0B41-0EEF-5144-B8D8-548C261081BD}"/>
    <hyperlink ref="H5" r:id="rId17" xr:uid="{756B715C-9A28-7845-BD5E-052D2A290691}"/>
    <hyperlink ref="H6" r:id="rId18" xr:uid="{FA50EF8A-3D4D-7D40-B0FE-ECD3C6EC8DEF}"/>
    <hyperlink ref="F7" r:id="rId19" xr:uid="{F82B1C46-B378-4843-9581-661F4101C8A1}"/>
    <hyperlink ref="G8" r:id="rId20" xr:uid="{D2F8FA51-B20C-8D41-9C7D-2009E771F231}"/>
    <hyperlink ref="F8" r:id="rId21" xr:uid="{309B252E-4872-7C4E-8EFE-76E899D16B15}"/>
    <hyperlink ref="H8" r:id="rId22" xr:uid="{892A0075-31EB-F44F-AD0A-654CEDE22CA0}"/>
    <hyperlink ref="H7" r:id="rId23" xr:uid="{03A7775B-DC8B-EB40-BE96-698545BE1D39}"/>
    <hyperlink ref="F9" r:id="rId24" xr:uid="{69DF4357-6B98-3144-9838-DA4B471DCEC2}"/>
    <hyperlink ref="H9" r:id="rId25" xr:uid="{619F7BF4-47BC-5C41-8F0A-FB270A4D1363}"/>
    <hyperlink ref="H11" r:id="rId26" xr:uid="{F3EEB5A4-6DAC-164A-986D-088632A575F5}"/>
    <hyperlink ref="G12" r:id="rId27" xr:uid="{3CF08295-80DC-DF42-8190-D66E64E614C2}"/>
    <hyperlink ref="F12" r:id="rId28" xr:uid="{DFD91A03-B82B-1D48-B3E9-83EAD6BF2C2C}"/>
    <hyperlink ref="H12" r:id="rId29" xr:uid="{7A4372D7-3EFB-EC4E-9EE3-3A2A8D8126B4}"/>
    <hyperlink ref="H16" r:id="rId30" xr:uid="{7362C77B-1107-1940-A06A-7024A3CCD0D0}"/>
    <hyperlink ref="F20" r:id="rId31" display="12.88131" xr:uid="{20FF9D00-0B3A-E846-9C31-D49FD05FD6B6}"/>
    <hyperlink ref="H20" r:id="rId32" xr:uid="{B3379768-D2F2-BF4D-A818-86EFE9315E5A}"/>
    <hyperlink ref="G22" r:id="rId33" xr:uid="{1C5104A6-6A04-4E4C-9172-DC4A512FC675}"/>
    <hyperlink ref="H22" r:id="rId34" xr:uid="{51D7A6CF-4351-1942-B212-00AA57470581}"/>
    <hyperlink ref="F22" r:id="rId35" xr:uid="{26939209-0E3D-B54E-8C9D-75621A567990}"/>
    <hyperlink ref="F23" r:id="rId36" xr:uid="{CA106586-87D6-214A-B1FC-F3C165E18487}"/>
    <hyperlink ref="G23" r:id="rId37" xr:uid="{E6710FD0-D751-E14C-83CA-F3FD3FE4D2BC}"/>
    <hyperlink ref="H23" r:id="rId38" xr:uid="{58E74E8C-7CCB-784D-9D3F-ABCDFE44374B}"/>
    <hyperlink ref="G24" r:id="rId39" xr:uid="{9C7B8CA6-6F7C-E44C-8EB8-CE6D10B19524}"/>
    <hyperlink ref="H24" r:id="rId40" xr:uid="{2E3F94E3-08E8-4642-86E8-A49AEC6EA2B2}"/>
    <hyperlink ref="F24" r:id="rId41" xr:uid="{323EEAE0-9E09-B54B-81E7-5234305BCBBB}"/>
    <hyperlink ref="G25" r:id="rId42" xr:uid="{A2B16C39-D2E8-8344-9089-0426E4B000E5}"/>
    <hyperlink ref="F25" r:id="rId43" xr:uid="{9D2F8C2A-510B-F843-8858-6672BBE4E308}"/>
    <hyperlink ref="H25" r:id="rId44" xr:uid="{DA789950-489E-0946-A600-B1AE25B7E0F7}"/>
    <hyperlink ref="H26" r:id="rId45" xr:uid="{C3363112-9F34-0A40-98C0-10727C294532}"/>
    <hyperlink ref="G27" r:id="rId46" xr:uid="{A2FCC638-00F8-4947-AB0E-0372A59900B5}"/>
    <hyperlink ref="H27" r:id="rId47" xr:uid="{B6A26CD5-416E-4746-993C-A5F51FB469F8}"/>
    <hyperlink ref="G28" r:id="rId48" xr:uid="{6DDCA5D0-75BE-3E4F-B558-39A147FC422F}"/>
    <hyperlink ref="F28" r:id="rId49" xr:uid="{C3042CE6-7315-AA4B-995F-46EC0EBC8387}"/>
    <hyperlink ref="G30" r:id="rId50" xr:uid="{E0F917C4-4623-214A-8535-330FA265216D}"/>
    <hyperlink ref="F30" r:id="rId51" xr:uid="{155493C7-E8C5-9C4D-A72B-897AC9F14B1C}"/>
    <hyperlink ref="H28" r:id="rId52" xr:uid="{B680FEF0-7D1E-D84B-9F4E-806373C4079C}"/>
    <hyperlink ref="H30" r:id="rId53" xr:uid="{C7ACB124-85BB-D348-87FC-DF98A5496B39}"/>
    <hyperlink ref="G29" r:id="rId54" xr:uid="{CFB8644E-D50A-2145-AC8C-49872EC8CBA6}"/>
    <hyperlink ref="F29" r:id="rId55" xr:uid="{58FF340F-D8B5-3140-9DA4-F98E1825DC1E}"/>
    <hyperlink ref="H29" r:id="rId56" xr:uid="{D04D4D0F-31EB-4240-B5D1-EA46F62220B9}"/>
    <hyperlink ref="G31" r:id="rId57" xr:uid="{D7AEEF35-CE08-BB49-84A0-EDE28B1BD449}"/>
    <hyperlink ref="F31" r:id="rId58" xr:uid="{D412AE4F-8A1A-A34A-8500-C11724A83B41}"/>
    <hyperlink ref="H31" r:id="rId59" display="https://www.terraelectronica.ru/order/07655639" xr:uid="{6988CE38-5B4C-5A44-B34A-4CEDEC17CC62}"/>
    <hyperlink ref="F27" r:id="rId60" display="#1005002434565701" xr:uid="{60F5B472-D8C6-0F42-A138-FBC19E447B90}"/>
    <hyperlink ref="G19" r:id="rId61" xr:uid="{A341060E-AE92-7040-A076-F3A58957D0E9}"/>
    <hyperlink ref="H19" r:id="rId62" xr:uid="{589AE4B7-02BB-B744-B490-4C2F7DC3EC8C}"/>
    <hyperlink ref="G17" r:id="rId63" xr:uid="{B1E3B80F-1202-BA4C-BA66-DD6911A4E681}"/>
    <hyperlink ref="F17" r:id="rId64" xr:uid="{4BA56443-565C-3846-9F35-F5DB491ACDFF}"/>
    <hyperlink ref="H17" r:id="rId65" xr:uid="{5FCA809F-25E0-5E4A-9F36-0754C078D8C6}"/>
    <hyperlink ref="H15" r:id="rId66" display="https://www.terraelectronica.ru/order/07655639" xr:uid="{DBA9FB07-D3DD-7C47-8695-AB96AB4B2403}"/>
    <hyperlink ref="G15" r:id="rId67" xr:uid="{14FCBBB1-552D-B84F-96CE-6FB815643580}"/>
    <hyperlink ref="F15" r:id="rId68" xr:uid="{F88231F9-9DFE-1046-8371-1BF63B4044A2}"/>
    <hyperlink ref="F14" r:id="rId69" display="https://www.terraelectronica.ru/product/2782222" xr:uid="{45E7D5F3-F91F-8346-8C81-C4B5E8994D62}"/>
    <hyperlink ref="G14" r:id="rId70" display="https://www.terraelectronica.ru/product/2782222" xr:uid="{AA84A64A-CC02-3F49-9FAD-BFB6E1430EB7}"/>
    <hyperlink ref="H14" r:id="rId71" display="https://www.terraelectronica.ru/order/07655639" xr:uid="{07D4CAB9-6DE4-1D4C-BE7A-495B303E8093}"/>
    <hyperlink ref="G10" r:id="rId72" xr:uid="{5CDDDAD7-B779-1A4A-8B46-DFA995A894C7}"/>
    <hyperlink ref="H10" r:id="rId73" xr:uid="{C62F9978-532C-8B4C-9A76-4CA32AAF5503}"/>
    <hyperlink ref="F34" r:id="rId74" xr:uid="{39C4633A-F7C4-6842-8464-D4C2F245FED7}"/>
    <hyperlink ref="H34" r:id="rId75" xr:uid="{7763E51A-D819-F045-9402-F06FCBC75038}"/>
    <hyperlink ref="F35" r:id="rId76" xr:uid="{8D250964-B9E5-6A4A-8A18-0350B7626A19}"/>
    <hyperlink ref="H35" r:id="rId77" xr:uid="{5C282405-4A13-674D-B571-CE6CBA03851F}"/>
    <hyperlink ref="F36" r:id="rId78" xr:uid="{3668F34B-290B-DC4D-A729-8888A59E0775}"/>
    <hyperlink ref="H36" r:id="rId79" xr:uid="{A89DBE48-6666-F24E-A1CC-3F2566097C83}"/>
    <hyperlink ref="F18" r:id="rId80" xr:uid="{D03F2A35-390C-EE48-9FFE-9AAC15E9E1D6}"/>
    <hyperlink ref="H18" r:id="rId81" xr:uid="{DD8C00E6-DC97-CF43-9915-4AFF85DAFB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70EC-F6D6-834C-9D40-3E5D44C5A9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3BB3-294E-094C-B28F-3093B9AA3184}">
  <dimension ref="A1:N35"/>
  <sheetViews>
    <sheetView workbookViewId="0">
      <selection activeCell="F23" sqref="F23"/>
    </sheetView>
  </sheetViews>
  <sheetFormatPr baseColWidth="10" defaultRowHeight="16" x14ac:dyDescent="0.2"/>
  <cols>
    <col min="1" max="1" width="19.1640625" customWidth="1"/>
    <col min="2" max="2" width="5.33203125" customWidth="1"/>
    <col min="3" max="3" width="24.1640625" customWidth="1"/>
    <col min="4" max="4" width="35.6640625" customWidth="1"/>
    <col min="13" max="13" width="16.1640625" customWidth="1"/>
    <col min="14" max="14" width="14.1640625" customWidth="1"/>
  </cols>
  <sheetData>
    <row r="1" spans="1:14" x14ac:dyDescent="0.2">
      <c r="A1" s="74" t="s">
        <v>0</v>
      </c>
      <c r="B1" s="76" t="s">
        <v>1</v>
      </c>
      <c r="C1" s="76" t="s">
        <v>2</v>
      </c>
      <c r="D1" s="76" t="s">
        <v>3</v>
      </c>
      <c r="E1" s="75" t="s">
        <v>4</v>
      </c>
      <c r="F1" s="79" t="s">
        <v>5</v>
      </c>
      <c r="G1" s="79"/>
      <c r="H1" s="72" t="s">
        <v>6</v>
      </c>
      <c r="I1" s="72"/>
      <c r="J1" s="72"/>
      <c r="K1" s="72"/>
      <c r="L1" s="72"/>
      <c r="M1" s="72"/>
      <c r="N1" s="72"/>
    </row>
    <row r="2" spans="1:14" x14ac:dyDescent="0.2">
      <c r="A2" s="75"/>
      <c r="B2" s="77"/>
      <c r="C2" s="77"/>
      <c r="D2" s="77"/>
      <c r="E2" s="78"/>
      <c r="F2" s="1" t="s">
        <v>7</v>
      </c>
      <c r="G2" s="2" t="s">
        <v>8</v>
      </c>
      <c r="H2" s="2" t="s">
        <v>9</v>
      </c>
      <c r="I2" s="3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s="6" t="s">
        <v>16</v>
      </c>
      <c r="B3">
        <v>2</v>
      </c>
      <c r="C3" t="s">
        <v>17</v>
      </c>
      <c r="D3" s="9" t="s">
        <v>25</v>
      </c>
      <c r="E3" s="6" t="s">
        <v>18</v>
      </c>
      <c r="F3" s="7" t="s">
        <v>19</v>
      </c>
      <c r="G3" s="7" t="s">
        <v>20</v>
      </c>
      <c r="H3" s="7" t="s">
        <v>227</v>
      </c>
      <c r="I3" t="s">
        <v>228</v>
      </c>
      <c r="J3">
        <v>0.59</v>
      </c>
      <c r="K3">
        <v>20</v>
      </c>
      <c r="M3" s="13">
        <f t="shared" ref="M3" si="0">J3*K3+L3</f>
        <v>11.799999999999999</v>
      </c>
      <c r="N3" s="14">
        <f t="shared" ref="N3" si="1">M3/K3*B3</f>
        <v>1.18</v>
      </c>
    </row>
    <row r="4" spans="1:14" x14ac:dyDescent="0.2">
      <c r="A4" s="6" t="s">
        <v>84</v>
      </c>
      <c r="B4">
        <v>1</v>
      </c>
      <c r="C4" t="s">
        <v>85</v>
      </c>
      <c r="D4" s="9" t="s">
        <v>86</v>
      </c>
      <c r="E4" s="6" t="s">
        <v>18</v>
      </c>
      <c r="F4" s="7" t="s">
        <v>116</v>
      </c>
      <c r="G4" s="7" t="s">
        <v>117</v>
      </c>
      <c r="H4" s="7" t="s">
        <v>118</v>
      </c>
      <c r="I4" t="s">
        <v>119</v>
      </c>
      <c r="J4">
        <v>0.38</v>
      </c>
      <c r="K4">
        <v>10</v>
      </c>
      <c r="M4" s="13">
        <f t="shared" ref="M4:M6" si="2">J4*K4+L4</f>
        <v>3.8</v>
      </c>
      <c r="N4" s="14">
        <f t="shared" ref="N4:N6" si="3">M4/K4*B4</f>
        <v>0.38</v>
      </c>
    </row>
    <row r="5" spans="1:14" x14ac:dyDescent="0.2">
      <c r="A5" s="6" t="s">
        <v>87</v>
      </c>
      <c r="B5">
        <v>1</v>
      </c>
      <c r="C5" t="s">
        <v>88</v>
      </c>
      <c r="D5" s="9" t="s">
        <v>89</v>
      </c>
      <c r="E5" s="6" t="s">
        <v>18</v>
      </c>
      <c r="F5" s="7" t="s">
        <v>120</v>
      </c>
      <c r="G5" s="7" t="s">
        <v>121</v>
      </c>
      <c r="H5" s="7" t="s">
        <v>118</v>
      </c>
      <c r="I5" t="s">
        <v>119</v>
      </c>
      <c r="J5">
        <v>0.82</v>
      </c>
      <c r="K5">
        <v>10</v>
      </c>
      <c r="M5" s="13">
        <f t="shared" ref="M5" si="4">J5*K5+L5</f>
        <v>8.1999999999999993</v>
      </c>
      <c r="N5" s="14">
        <f t="shared" ref="N5" si="5">M5/K5*B5</f>
        <v>0.82</v>
      </c>
    </row>
    <row r="6" spans="1:14" x14ac:dyDescent="0.2">
      <c r="A6" s="15" t="s">
        <v>21</v>
      </c>
      <c r="B6" s="8">
        <v>18</v>
      </c>
      <c r="C6" s="9" t="s">
        <v>83</v>
      </c>
      <c r="D6" s="9" t="s">
        <v>22</v>
      </c>
      <c r="E6" s="10" t="s">
        <v>18</v>
      </c>
      <c r="F6" s="11" t="s">
        <v>123</v>
      </c>
      <c r="G6" s="12" t="s">
        <v>122</v>
      </c>
      <c r="H6" s="7" t="s">
        <v>118</v>
      </c>
      <c r="I6" t="s">
        <v>119</v>
      </c>
      <c r="J6">
        <v>0.5</v>
      </c>
      <c r="K6" s="8">
        <v>200</v>
      </c>
      <c r="L6" s="13"/>
      <c r="M6" s="13">
        <f t="shared" si="2"/>
        <v>100</v>
      </c>
      <c r="N6" s="14">
        <f t="shared" si="3"/>
        <v>9</v>
      </c>
    </row>
    <row r="7" spans="1:14" x14ac:dyDescent="0.2">
      <c r="A7" s="6" t="s">
        <v>80</v>
      </c>
      <c r="B7">
        <v>7</v>
      </c>
      <c r="C7" t="s">
        <v>90</v>
      </c>
      <c r="D7" t="s">
        <v>31</v>
      </c>
      <c r="E7" s="6" t="s">
        <v>28</v>
      </c>
      <c r="F7" s="7" t="s">
        <v>125</v>
      </c>
      <c r="G7" s="7" t="s">
        <v>124</v>
      </c>
      <c r="H7" s="7" t="s">
        <v>118</v>
      </c>
      <c r="I7" t="s">
        <v>119</v>
      </c>
      <c r="J7">
        <v>1.2</v>
      </c>
      <c r="K7" s="16">
        <v>70</v>
      </c>
      <c r="M7" s="13">
        <f t="shared" ref="M7:M11" si="6">J7*K7+L7</f>
        <v>84</v>
      </c>
      <c r="N7" s="14">
        <f t="shared" ref="N7:N11" si="7">M7/K7*B7</f>
        <v>8.4</v>
      </c>
    </row>
    <row r="8" spans="1:14" x14ac:dyDescent="0.2">
      <c r="A8" s="6" t="s">
        <v>220</v>
      </c>
      <c r="B8">
        <v>8</v>
      </c>
      <c r="C8" t="s">
        <v>224</v>
      </c>
      <c r="D8" t="s">
        <v>32</v>
      </c>
      <c r="E8" s="6"/>
      <c r="F8" s="7" t="s">
        <v>127</v>
      </c>
      <c r="G8" s="7" t="s">
        <v>126</v>
      </c>
      <c r="H8" s="7" t="s">
        <v>118</v>
      </c>
      <c r="I8" t="s">
        <v>119</v>
      </c>
      <c r="J8">
        <v>5.2</v>
      </c>
      <c r="K8" s="16">
        <v>80</v>
      </c>
      <c r="M8" s="17">
        <f t="shared" si="6"/>
        <v>416</v>
      </c>
      <c r="N8" s="17">
        <f t="shared" si="7"/>
        <v>41.6</v>
      </c>
    </row>
    <row r="9" spans="1:14" x14ac:dyDescent="0.2">
      <c r="A9" s="6" t="s">
        <v>221</v>
      </c>
      <c r="B9">
        <v>8</v>
      </c>
      <c r="C9" t="s">
        <v>225</v>
      </c>
      <c r="D9" t="s">
        <v>33</v>
      </c>
      <c r="E9" s="6"/>
      <c r="F9" s="7" t="s">
        <v>129</v>
      </c>
      <c r="G9" s="7" t="s">
        <v>128</v>
      </c>
      <c r="H9" s="7" t="s">
        <v>118</v>
      </c>
      <c r="I9" s="18" t="s">
        <v>119</v>
      </c>
      <c r="J9">
        <v>5.3</v>
      </c>
      <c r="K9" s="16">
        <v>80</v>
      </c>
      <c r="M9" s="17">
        <f t="shared" si="6"/>
        <v>424</v>
      </c>
      <c r="N9" s="17">
        <f t="shared" si="7"/>
        <v>42.4</v>
      </c>
    </row>
    <row r="10" spans="1:14" x14ac:dyDescent="0.2">
      <c r="A10" s="6" t="s">
        <v>222</v>
      </c>
      <c r="B10">
        <v>1</v>
      </c>
      <c r="C10" t="s">
        <v>223</v>
      </c>
      <c r="D10" t="s">
        <v>35</v>
      </c>
      <c r="E10" s="6"/>
      <c r="F10" s="7" t="s">
        <v>131</v>
      </c>
      <c r="G10" s="7" t="s">
        <v>130</v>
      </c>
      <c r="H10" s="7" t="s">
        <v>118</v>
      </c>
      <c r="I10" s="18" t="s">
        <v>119</v>
      </c>
      <c r="J10">
        <v>4.9000000000000004</v>
      </c>
      <c r="K10" s="16">
        <v>10</v>
      </c>
      <c r="M10" s="17">
        <f t="shared" si="6"/>
        <v>49</v>
      </c>
      <c r="N10" s="17">
        <f t="shared" si="7"/>
        <v>4.9000000000000004</v>
      </c>
    </row>
    <row r="11" spans="1:14" x14ac:dyDescent="0.2">
      <c r="A11" s="6" t="s">
        <v>132</v>
      </c>
      <c r="B11">
        <v>1</v>
      </c>
      <c r="C11" t="s">
        <v>133</v>
      </c>
      <c r="E11" s="6" t="s">
        <v>134</v>
      </c>
      <c r="F11" s="7" t="s">
        <v>132</v>
      </c>
      <c r="G11" s="7" t="s">
        <v>135</v>
      </c>
      <c r="H11" s="7" t="s">
        <v>218</v>
      </c>
      <c r="I11" s="18" t="s">
        <v>219</v>
      </c>
      <c r="J11">
        <v>3.3</v>
      </c>
      <c r="K11" s="16">
        <v>10</v>
      </c>
      <c r="M11" s="17">
        <f t="shared" si="6"/>
        <v>33</v>
      </c>
      <c r="N11" s="17">
        <f t="shared" si="7"/>
        <v>3.3</v>
      </c>
    </row>
    <row r="12" spans="1:14" x14ac:dyDescent="0.2">
      <c r="A12" s="6" t="s">
        <v>72</v>
      </c>
      <c r="B12">
        <v>1</v>
      </c>
      <c r="C12" t="s">
        <v>100</v>
      </c>
      <c r="D12" t="s">
        <v>39</v>
      </c>
      <c r="E12" s="6"/>
      <c r="F12" s="7" t="s">
        <v>72</v>
      </c>
      <c r="G12" s="7" t="s">
        <v>138</v>
      </c>
      <c r="H12" s="7" t="s">
        <v>118</v>
      </c>
      <c r="I12" s="18" t="s">
        <v>119</v>
      </c>
      <c r="J12">
        <v>3.8</v>
      </c>
      <c r="K12" s="16">
        <v>10</v>
      </c>
      <c r="M12" s="17">
        <f t="shared" ref="M12:M19" si="8">J12*K12+L12</f>
        <v>38</v>
      </c>
      <c r="N12" s="17">
        <f t="shared" ref="N12:N19" si="9">M12/K12*B12</f>
        <v>3.8</v>
      </c>
    </row>
    <row r="13" spans="1:14" x14ac:dyDescent="0.2">
      <c r="A13" s="6" t="s">
        <v>94</v>
      </c>
      <c r="B13">
        <v>21</v>
      </c>
      <c r="C13" t="s">
        <v>95</v>
      </c>
      <c r="D13" t="s">
        <v>96</v>
      </c>
      <c r="E13" s="6" t="s">
        <v>18</v>
      </c>
      <c r="F13" s="7" t="s">
        <v>142</v>
      </c>
      <c r="G13" s="7" t="s">
        <v>141</v>
      </c>
      <c r="H13" s="7" t="s">
        <v>118</v>
      </c>
      <c r="I13" s="18" t="s">
        <v>119</v>
      </c>
      <c r="J13">
        <v>0.18</v>
      </c>
      <c r="K13" s="16">
        <v>200</v>
      </c>
      <c r="M13" s="17">
        <f t="shared" si="8"/>
        <v>36</v>
      </c>
      <c r="N13" s="17">
        <f t="shared" si="9"/>
        <v>3.78</v>
      </c>
    </row>
    <row r="14" spans="1:14" x14ac:dyDescent="0.2">
      <c r="A14" s="6">
        <v>470</v>
      </c>
      <c r="B14">
        <v>24</v>
      </c>
      <c r="C14" t="s">
        <v>91</v>
      </c>
      <c r="D14" t="s">
        <v>41</v>
      </c>
      <c r="E14" s="6" t="s">
        <v>18</v>
      </c>
      <c r="F14" s="7" t="s">
        <v>144</v>
      </c>
      <c r="G14" s="7" t="s">
        <v>143</v>
      </c>
      <c r="H14" s="7" t="s">
        <v>118</v>
      </c>
      <c r="I14" s="18" t="s">
        <v>119</v>
      </c>
      <c r="J14">
        <v>0.12</v>
      </c>
      <c r="K14" s="16">
        <v>240</v>
      </c>
      <c r="M14" s="17">
        <f t="shared" si="8"/>
        <v>28.799999999999997</v>
      </c>
      <c r="N14" s="17">
        <f t="shared" si="9"/>
        <v>2.8799999999999994</v>
      </c>
    </row>
    <row r="15" spans="1:14" x14ac:dyDescent="0.2">
      <c r="A15" s="6">
        <v>100</v>
      </c>
      <c r="B15">
        <v>1</v>
      </c>
      <c r="C15" t="s">
        <v>92</v>
      </c>
      <c r="D15" t="s">
        <v>45</v>
      </c>
      <c r="E15" s="6" t="s">
        <v>18</v>
      </c>
      <c r="F15" s="7" t="s">
        <v>146</v>
      </c>
      <c r="G15" s="7" t="s">
        <v>145</v>
      </c>
      <c r="H15" s="7" t="s">
        <v>118</v>
      </c>
      <c r="I15" s="18" t="s">
        <v>119</v>
      </c>
      <c r="J15">
        <v>0.14000000000000001</v>
      </c>
      <c r="K15" s="16">
        <v>10</v>
      </c>
      <c r="M15" s="17">
        <f t="shared" si="8"/>
        <v>1.4000000000000001</v>
      </c>
      <c r="N15" s="17">
        <f t="shared" si="9"/>
        <v>0.14000000000000001</v>
      </c>
    </row>
    <row r="16" spans="1:14" x14ac:dyDescent="0.2">
      <c r="A16" s="6" t="s">
        <v>60</v>
      </c>
      <c r="B16">
        <v>2</v>
      </c>
      <c r="C16" t="s">
        <v>93</v>
      </c>
      <c r="D16" t="s">
        <v>47</v>
      </c>
      <c r="E16" s="6" t="s">
        <v>18</v>
      </c>
      <c r="F16" s="7" t="s">
        <v>148</v>
      </c>
      <c r="G16" s="7" t="s">
        <v>147</v>
      </c>
      <c r="H16" s="7" t="s">
        <v>118</v>
      </c>
      <c r="I16" s="18" t="s">
        <v>119</v>
      </c>
      <c r="J16">
        <v>0.14000000000000001</v>
      </c>
      <c r="K16" s="16">
        <v>20</v>
      </c>
      <c r="M16" s="17">
        <f t="shared" si="8"/>
        <v>2.8000000000000003</v>
      </c>
      <c r="N16" s="17">
        <f t="shared" si="9"/>
        <v>0.28000000000000003</v>
      </c>
    </row>
    <row r="17" spans="1:14" x14ac:dyDescent="0.2">
      <c r="A17" s="6" t="s">
        <v>97</v>
      </c>
      <c r="B17">
        <v>1</v>
      </c>
      <c r="C17" t="s">
        <v>98</v>
      </c>
      <c r="D17" t="s">
        <v>99</v>
      </c>
      <c r="E17" s="6" t="s">
        <v>18</v>
      </c>
      <c r="F17" s="7" t="s">
        <v>150</v>
      </c>
      <c r="G17" s="7" t="s">
        <v>149</v>
      </c>
      <c r="H17" s="7" t="s">
        <v>118</v>
      </c>
      <c r="I17" s="18" t="s">
        <v>119</v>
      </c>
      <c r="J17">
        <v>0.11</v>
      </c>
      <c r="K17" s="16">
        <v>10</v>
      </c>
      <c r="M17" s="17">
        <f t="shared" si="8"/>
        <v>1.1000000000000001</v>
      </c>
      <c r="N17" s="17">
        <f t="shared" si="9"/>
        <v>0.11000000000000001</v>
      </c>
    </row>
    <row r="18" spans="1:14" x14ac:dyDescent="0.2">
      <c r="A18" s="6"/>
      <c r="B18">
        <v>1</v>
      </c>
      <c r="C18" t="s">
        <v>49</v>
      </c>
      <c r="D18" t="s">
        <v>50</v>
      </c>
      <c r="E18" s="6"/>
      <c r="F18" s="7" t="s">
        <v>156</v>
      </c>
      <c r="G18" s="7" t="s">
        <v>155</v>
      </c>
      <c r="H18" s="7" t="s">
        <v>118</v>
      </c>
      <c r="I18" s="18" t="s">
        <v>119</v>
      </c>
      <c r="J18">
        <v>2.2999999999999998</v>
      </c>
      <c r="K18" s="16">
        <v>10</v>
      </c>
      <c r="M18" s="17">
        <f t="shared" si="8"/>
        <v>23</v>
      </c>
      <c r="N18" s="17">
        <f t="shared" si="9"/>
        <v>2.2999999999999998</v>
      </c>
    </row>
    <row r="19" spans="1:14" x14ac:dyDescent="0.2">
      <c r="A19" s="6" t="s">
        <v>51</v>
      </c>
      <c r="B19">
        <v>3</v>
      </c>
      <c r="C19" t="s">
        <v>101</v>
      </c>
      <c r="D19" t="s">
        <v>53</v>
      </c>
      <c r="E19" s="6" t="s">
        <v>54</v>
      </c>
      <c r="F19" s="7" t="s">
        <v>76</v>
      </c>
      <c r="G19" s="7" t="s">
        <v>77</v>
      </c>
      <c r="H19" s="7" t="s">
        <v>158</v>
      </c>
      <c r="I19" s="18" t="s">
        <v>159</v>
      </c>
      <c r="J19">
        <v>33.9</v>
      </c>
      <c r="K19" s="16">
        <v>27</v>
      </c>
      <c r="L19">
        <v>253</v>
      </c>
      <c r="M19" s="17">
        <f t="shared" si="8"/>
        <v>1168.3</v>
      </c>
      <c r="N19" s="17">
        <f t="shared" si="9"/>
        <v>129.8111111111111</v>
      </c>
    </row>
    <row r="20" spans="1:14" x14ac:dyDescent="0.2">
      <c r="A20" s="32" t="s">
        <v>55</v>
      </c>
      <c r="B20" s="33">
        <v>0</v>
      </c>
      <c r="C20" s="33" t="s">
        <v>102</v>
      </c>
      <c r="D20" s="33" t="s">
        <v>57</v>
      </c>
      <c r="E20" s="32" t="s">
        <v>58</v>
      </c>
      <c r="F20" s="34" t="s">
        <v>167</v>
      </c>
      <c r="G20" s="34" t="s">
        <v>166</v>
      </c>
      <c r="H20" s="34" t="s">
        <v>168</v>
      </c>
      <c r="I20" s="35" t="s">
        <v>185</v>
      </c>
      <c r="J20" s="33">
        <v>17.940000000000001</v>
      </c>
      <c r="K20" s="36">
        <v>40</v>
      </c>
      <c r="L20" s="33">
        <v>190</v>
      </c>
      <c r="M20" s="37">
        <f t="shared" ref="M20" si="10">J20*K20+L20</f>
        <v>907.6</v>
      </c>
      <c r="N20" s="37">
        <f t="shared" ref="N20" si="11">M20/K20*B20</f>
        <v>0</v>
      </c>
    </row>
    <row r="21" spans="1:14" x14ac:dyDescent="0.2">
      <c r="A21" s="6" t="s">
        <v>245</v>
      </c>
      <c r="B21">
        <v>4</v>
      </c>
      <c r="C21" t="s">
        <v>102</v>
      </c>
      <c r="D21" t="s">
        <v>57</v>
      </c>
      <c r="E21" s="6" t="s">
        <v>58</v>
      </c>
      <c r="F21" s="7" t="s">
        <v>246</v>
      </c>
      <c r="G21" s="7"/>
      <c r="H21" s="7" t="s">
        <v>247</v>
      </c>
      <c r="I21" s="18" t="s">
        <v>248</v>
      </c>
      <c r="J21">
        <f>98.66/12</f>
        <v>8.2216666666666658</v>
      </c>
      <c r="K21" s="16">
        <f>12*5</f>
        <v>60</v>
      </c>
      <c r="L21">
        <v>196.54</v>
      </c>
      <c r="M21" s="17">
        <f t="shared" ref="M21" si="12">J21*K21+L21</f>
        <v>689.83999999999992</v>
      </c>
      <c r="N21" s="17">
        <f t="shared" ref="N21" si="13">M21/K21*B21</f>
        <v>45.989333333333327</v>
      </c>
    </row>
    <row r="22" spans="1:14" x14ac:dyDescent="0.2">
      <c r="A22" s="6" t="s">
        <v>103</v>
      </c>
      <c r="B22">
        <v>1</v>
      </c>
      <c r="C22" t="s">
        <v>104</v>
      </c>
      <c r="D22" t="s">
        <v>62</v>
      </c>
      <c r="E22" s="6" t="s">
        <v>105</v>
      </c>
      <c r="F22" s="7" t="s">
        <v>103</v>
      </c>
      <c r="G22" s="7" t="s">
        <v>160</v>
      </c>
      <c r="H22" s="7" t="s">
        <v>161</v>
      </c>
      <c r="I22" s="18" t="s">
        <v>162</v>
      </c>
      <c r="J22">
        <v>1650</v>
      </c>
      <c r="K22">
        <v>10</v>
      </c>
      <c r="M22" s="17">
        <f t="shared" ref="M22" si="14">J22*K22+L22</f>
        <v>16500</v>
      </c>
      <c r="N22" s="29">
        <f t="shared" ref="N22" si="15">M22/K22*B22</f>
        <v>1650</v>
      </c>
    </row>
    <row r="23" spans="1:14" x14ac:dyDescent="0.2">
      <c r="A23" s="6" t="s">
        <v>64</v>
      </c>
      <c r="B23">
        <v>1</v>
      </c>
      <c r="C23" t="s">
        <v>65</v>
      </c>
      <c r="D23" t="s">
        <v>66</v>
      </c>
      <c r="E23" s="6"/>
      <c r="F23" s="7">
        <v>12.880089999999999</v>
      </c>
      <c r="G23" s="7" t="s">
        <v>154</v>
      </c>
      <c r="H23" s="7" t="s">
        <v>118</v>
      </c>
      <c r="I23" s="18" t="s">
        <v>119</v>
      </c>
      <c r="J23">
        <v>18.7</v>
      </c>
      <c r="K23">
        <v>10</v>
      </c>
      <c r="M23" s="17">
        <f t="shared" ref="M23:M24" si="16">J23*K23+L23</f>
        <v>187</v>
      </c>
      <c r="N23" s="17">
        <f t="shared" ref="N23:N24" si="17">M23/K23*B23</f>
        <v>18.7</v>
      </c>
    </row>
    <row r="24" spans="1:14" x14ac:dyDescent="0.2">
      <c r="A24" t="s">
        <v>106</v>
      </c>
      <c r="B24">
        <v>1</v>
      </c>
      <c r="C24" t="s">
        <v>61</v>
      </c>
      <c r="D24" t="s">
        <v>107</v>
      </c>
      <c r="E24" s="6" t="s">
        <v>108</v>
      </c>
      <c r="F24" s="7" t="s">
        <v>153</v>
      </c>
      <c r="G24" s="7" t="s">
        <v>152</v>
      </c>
      <c r="H24" s="7" t="s">
        <v>118</v>
      </c>
      <c r="I24" s="18" t="s">
        <v>119</v>
      </c>
      <c r="J24">
        <v>10.8</v>
      </c>
      <c r="K24">
        <v>20</v>
      </c>
      <c r="M24" s="17">
        <f t="shared" si="16"/>
        <v>216</v>
      </c>
      <c r="N24" s="17">
        <f t="shared" si="17"/>
        <v>10.8</v>
      </c>
    </row>
    <row r="25" spans="1:14" x14ac:dyDescent="0.2">
      <c r="A25" s="6" t="s">
        <v>109</v>
      </c>
      <c r="B25">
        <v>1</v>
      </c>
      <c r="C25" t="s">
        <v>110</v>
      </c>
      <c r="D25" t="s">
        <v>111</v>
      </c>
      <c r="F25" s="7" t="s">
        <v>140</v>
      </c>
      <c r="G25" s="7" t="s">
        <v>139</v>
      </c>
      <c r="H25" s="7" t="s">
        <v>118</v>
      </c>
      <c r="I25" s="18" t="s">
        <v>119</v>
      </c>
      <c r="J25">
        <v>5.7</v>
      </c>
      <c r="K25">
        <v>10</v>
      </c>
      <c r="M25" s="17">
        <f t="shared" ref="M25:M27" si="18">J25*K25+L25</f>
        <v>57</v>
      </c>
      <c r="N25" s="17">
        <f t="shared" ref="N25:N27" si="19">M25/K25*B25</f>
        <v>5.7</v>
      </c>
    </row>
    <row r="26" spans="1:14" x14ac:dyDescent="0.2">
      <c r="A26" t="s">
        <v>112</v>
      </c>
      <c r="B26">
        <v>1</v>
      </c>
      <c r="C26" t="s">
        <v>113</v>
      </c>
      <c r="D26" t="s">
        <v>114</v>
      </c>
      <c r="E26" s="6" t="s">
        <v>115</v>
      </c>
      <c r="F26" s="7" t="s">
        <v>112</v>
      </c>
      <c r="G26" s="7" t="s">
        <v>151</v>
      </c>
      <c r="H26" s="7" t="s">
        <v>118</v>
      </c>
      <c r="I26" s="18" t="s">
        <v>119</v>
      </c>
      <c r="J26">
        <v>5.3</v>
      </c>
      <c r="K26">
        <v>10</v>
      </c>
      <c r="M26" s="17">
        <f t="shared" si="18"/>
        <v>53</v>
      </c>
      <c r="N26" s="17">
        <f t="shared" si="19"/>
        <v>5.3</v>
      </c>
    </row>
    <row r="27" spans="1:14" x14ac:dyDescent="0.2">
      <c r="B27">
        <v>14</v>
      </c>
      <c r="C27" t="s">
        <v>157</v>
      </c>
      <c r="D27" t="s">
        <v>136</v>
      </c>
      <c r="E27" s="6" t="s">
        <v>137</v>
      </c>
      <c r="F27" s="7" t="s">
        <v>172</v>
      </c>
      <c r="G27" s="7" t="s">
        <v>169</v>
      </c>
      <c r="H27" s="7" t="s">
        <v>171</v>
      </c>
      <c r="I27" s="18" t="s">
        <v>170</v>
      </c>
      <c r="J27">
        <v>6.8650000000000002</v>
      </c>
      <c r="K27">
        <v>120</v>
      </c>
      <c r="L27">
        <v>622</v>
      </c>
      <c r="M27" s="17">
        <f t="shared" si="18"/>
        <v>1445.8000000000002</v>
      </c>
      <c r="N27" s="17">
        <f t="shared" si="19"/>
        <v>168.6766666666667</v>
      </c>
    </row>
    <row r="28" spans="1:14" x14ac:dyDescent="0.2">
      <c r="A28" s="33"/>
      <c r="B28" s="33">
        <v>0</v>
      </c>
      <c r="C28" s="33"/>
      <c r="D28" s="33" t="s">
        <v>165</v>
      </c>
      <c r="E28" s="33"/>
      <c r="F28" s="34" t="s">
        <v>164</v>
      </c>
      <c r="G28" s="34" t="s">
        <v>163</v>
      </c>
      <c r="H28" s="34" t="s">
        <v>161</v>
      </c>
      <c r="I28" s="35" t="s">
        <v>162</v>
      </c>
      <c r="J28" s="33">
        <v>5</v>
      </c>
      <c r="K28" s="33">
        <v>20</v>
      </c>
      <c r="L28" s="33"/>
      <c r="M28" s="37">
        <f t="shared" ref="M28:M30" si="20">J28*K28+L28</f>
        <v>100</v>
      </c>
      <c r="N28" s="37">
        <f t="shared" ref="N28:N30" si="21">M28/K28*B28</f>
        <v>0</v>
      </c>
    </row>
    <row r="29" spans="1:14" x14ac:dyDescent="0.2">
      <c r="A29" t="s">
        <v>249</v>
      </c>
      <c r="B29">
        <v>17</v>
      </c>
      <c r="D29" t="s">
        <v>165</v>
      </c>
      <c r="F29" s="7" t="s">
        <v>249</v>
      </c>
      <c r="G29" s="7" t="s">
        <v>250</v>
      </c>
      <c r="H29" s="7" t="s">
        <v>251</v>
      </c>
      <c r="I29" s="18" t="s">
        <v>252</v>
      </c>
      <c r="J29">
        <v>1.3</v>
      </c>
      <c r="K29">
        <v>120</v>
      </c>
      <c r="M29" s="17">
        <f t="shared" si="20"/>
        <v>156</v>
      </c>
      <c r="N29" s="17">
        <f t="shared" si="21"/>
        <v>22.1</v>
      </c>
    </row>
    <row r="30" spans="1:14" x14ac:dyDescent="0.2">
      <c r="A30" t="s">
        <v>173</v>
      </c>
      <c r="B30">
        <v>1</v>
      </c>
      <c r="F30" s="7"/>
      <c r="G30" s="7"/>
      <c r="H30" s="7" t="s">
        <v>175</v>
      </c>
      <c r="I30" s="18" t="s">
        <v>176</v>
      </c>
      <c r="J30">
        <v>105.373</v>
      </c>
      <c r="K30">
        <v>10</v>
      </c>
      <c r="L30">
        <v>1021.53</v>
      </c>
      <c r="M30" s="17">
        <f t="shared" si="20"/>
        <v>2075.2600000000002</v>
      </c>
      <c r="N30" s="17">
        <f t="shared" si="21"/>
        <v>207.52600000000001</v>
      </c>
    </row>
    <row r="31" spans="1:14" x14ac:dyDescent="0.2">
      <c r="A31" t="s">
        <v>174</v>
      </c>
      <c r="B31">
        <v>72</v>
      </c>
      <c r="D31" t="s">
        <v>177</v>
      </c>
      <c r="F31" s="7"/>
      <c r="G31" s="7"/>
      <c r="H31" s="7"/>
      <c r="I31" s="18"/>
      <c r="J31">
        <f>4400/750</f>
        <v>5.8666666666666663</v>
      </c>
      <c r="K31">
        <v>750</v>
      </c>
      <c r="M31" s="17">
        <f t="shared" ref="M31" si="22">J31*K31+L31</f>
        <v>4400</v>
      </c>
      <c r="N31" s="17">
        <f t="shared" ref="N31" si="23">M31/K31*B31</f>
        <v>422.4</v>
      </c>
    </row>
    <row r="32" spans="1:14" x14ac:dyDescent="0.2">
      <c r="A32" t="s">
        <v>216</v>
      </c>
      <c r="B32">
        <v>42</v>
      </c>
      <c r="D32" t="s">
        <v>217</v>
      </c>
      <c r="F32" s="7"/>
      <c r="G32" s="7"/>
      <c r="H32" s="7"/>
      <c r="I32" s="18"/>
      <c r="J32">
        <f>4400/750</f>
        <v>5.8666666666666663</v>
      </c>
      <c r="K32">
        <v>750</v>
      </c>
      <c r="M32" s="17">
        <f t="shared" ref="M32" si="24">J32*K32+L32</f>
        <v>4400</v>
      </c>
      <c r="N32" s="17">
        <f t="shared" ref="N32" si="25">M32/K32*B32</f>
        <v>246.39999999999998</v>
      </c>
    </row>
    <row r="33" spans="1:14" x14ac:dyDescent="0.2">
      <c r="A33" t="s">
        <v>239</v>
      </c>
      <c r="B33">
        <v>6</v>
      </c>
      <c r="D33" t="s">
        <v>240</v>
      </c>
      <c r="E33" s="31" t="s">
        <v>241</v>
      </c>
      <c r="F33" s="7" t="s">
        <v>242</v>
      </c>
      <c r="G33" s="7"/>
      <c r="H33" s="7" t="s">
        <v>243</v>
      </c>
      <c r="I33" s="18" t="s">
        <v>244</v>
      </c>
      <c r="J33">
        <v>1.4508000000000001</v>
      </c>
      <c r="K33">
        <v>100</v>
      </c>
      <c r="M33" s="17">
        <f t="shared" ref="M33" si="26">J33*K33+L33</f>
        <v>145.08000000000001</v>
      </c>
      <c r="N33" s="17">
        <f t="shared" ref="N33" si="27">M33/K33*B33</f>
        <v>8.7048000000000005</v>
      </c>
    </row>
    <row r="34" spans="1:14" ht="17" thickBot="1" x14ac:dyDescent="0.25">
      <c r="A34" t="s">
        <v>215</v>
      </c>
      <c r="B34">
        <v>1</v>
      </c>
      <c r="F34" s="7"/>
      <c r="G34" s="7"/>
      <c r="H34" s="7"/>
      <c r="I34" s="18"/>
      <c r="J34">
        <v>10</v>
      </c>
      <c r="K34">
        <v>1</v>
      </c>
      <c r="M34" s="17">
        <f t="shared" ref="M34" si="28">J34*K34+L34</f>
        <v>10</v>
      </c>
      <c r="N34" s="17">
        <f t="shared" ref="N34" si="29">M34/K34*B34</f>
        <v>10</v>
      </c>
    </row>
    <row r="35" spans="1:14" x14ac:dyDescent="0.2">
      <c r="A35" s="19" t="s">
        <v>178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>
        <f>SUM(N3:N34)</f>
        <v>3077.3779111111112</v>
      </c>
    </row>
  </sheetData>
  <mergeCells count="7">
    <mergeCell ref="H1:N1"/>
    <mergeCell ref="A1:A2"/>
    <mergeCell ref="B1:B2"/>
    <mergeCell ref="C1:C2"/>
    <mergeCell ref="D1:D2"/>
    <mergeCell ref="E1:E2"/>
    <mergeCell ref="F1:G1"/>
  </mergeCells>
  <hyperlinks>
    <hyperlink ref="F4" r:id="rId1" xr:uid="{BB859EFC-55F7-3849-A338-A6834FEA5E57}"/>
    <hyperlink ref="G4" r:id="rId2" xr:uid="{84D56B7D-5B06-8F4A-8CF0-A97640D657B1}"/>
    <hyperlink ref="H4" r:id="rId3" xr:uid="{CE21A3E7-ABEC-F44F-9F79-84DBA77AF613}"/>
    <hyperlink ref="F5" r:id="rId4" xr:uid="{218B6BAA-7741-A04B-8C69-B33C2062F02A}"/>
    <hyperlink ref="G5" r:id="rId5" xr:uid="{A3A374AC-2107-9742-B39C-0DEED3D8F350}"/>
    <hyperlink ref="G6" r:id="rId6" xr:uid="{94D5A3DC-2AD4-684C-A49C-E29E52B3E23D}"/>
    <hyperlink ref="F6" r:id="rId7" xr:uid="{196B7D7A-745C-3042-A24E-395EF6A7F325}"/>
    <hyperlink ref="G7" r:id="rId8" xr:uid="{052773D1-5F0D-5A49-8C0B-74D0481658DC}"/>
    <hyperlink ref="F7" r:id="rId9" xr:uid="{F8EE26CE-DDB2-DB4C-ADE6-A2ED9732DF9C}"/>
    <hyperlink ref="G8" r:id="rId10" xr:uid="{49DFB438-C9EC-4A46-92B9-4358D781DFEA}"/>
    <hyperlink ref="F8" r:id="rId11" xr:uid="{43242B9E-EE04-1641-8B14-9DC3C275BB44}"/>
    <hyperlink ref="G9" r:id="rId12" xr:uid="{CCD5A81D-E88D-EF45-998E-0C2B6BFAB564}"/>
    <hyperlink ref="F9" r:id="rId13" xr:uid="{F8F2B49C-C5EB-5241-9D5C-130C91DB9C19}"/>
    <hyperlink ref="H5" r:id="rId14" xr:uid="{6EEBA877-E519-FF47-9C0F-0D0AC03393A8}"/>
    <hyperlink ref="H6" r:id="rId15" xr:uid="{AA590613-6F9F-5C42-AD4A-15AD7ABE74EA}"/>
    <hyperlink ref="H7" r:id="rId16" xr:uid="{8469600D-E20D-8D48-8A7B-6BF088589C5D}"/>
    <hyperlink ref="H8" r:id="rId17" xr:uid="{D9BCE72E-E3D3-8449-A29B-9F4793F50C85}"/>
    <hyperlink ref="H9" r:id="rId18" display="https://www.terraelectronica.ru/order/07655639" xr:uid="{AC7E5C4A-05E6-9E44-AE67-E4F4ACEFB049}"/>
    <hyperlink ref="H10" r:id="rId19" display="https://www.terraelectronica.ru/order/07655639" xr:uid="{43ED0696-4A3B-CE48-BA85-917250CFFFDE}"/>
    <hyperlink ref="G10" r:id="rId20" xr:uid="{A58E9829-965A-0B4A-808B-D23548EC4ED3}"/>
    <hyperlink ref="F10" r:id="rId21" xr:uid="{843C39C3-3D0C-A047-AF34-15E86CA20872}"/>
    <hyperlink ref="G11" r:id="rId22" xr:uid="{BA3E6177-F31F-EF4A-9D19-C3FB207783AF}"/>
    <hyperlink ref="F11" r:id="rId23" xr:uid="{1BB54404-3B1A-CD4D-8AB3-E49EDA9A0AC7}"/>
    <hyperlink ref="G12" r:id="rId24" xr:uid="{4609AE3D-19FF-5748-A0ED-DFFA91BB6055}"/>
    <hyperlink ref="F12" r:id="rId25" xr:uid="{2096A73D-4CE8-E74A-BB65-338C934E2A69}"/>
    <hyperlink ref="H12" r:id="rId26" display="https://www.terraelectronica.ru/order/07655639" xr:uid="{68792742-3611-704B-8F1F-1BC207B55561}"/>
    <hyperlink ref="G25" r:id="rId27" xr:uid="{286DB45E-D43F-FB43-B2BF-2425FBCA18F9}"/>
    <hyperlink ref="F25" r:id="rId28" xr:uid="{4F4D8AE5-D858-AF4E-BA90-8140DCA9B7F5}"/>
    <hyperlink ref="H25" r:id="rId29" display="https://www.terraelectronica.ru/order/07655639" xr:uid="{85C02143-9E94-CA45-A6BA-FAC696C48A8A}"/>
    <hyperlink ref="G13" r:id="rId30" xr:uid="{3E564333-1F41-3B42-958E-9100A88DC0C7}"/>
    <hyperlink ref="F13" r:id="rId31" xr:uid="{5FC52C21-9DF6-A641-9A20-4B26CC96467E}"/>
    <hyperlink ref="H13" r:id="rId32" display="https://www.terraelectronica.ru/order/07655639" xr:uid="{085EB337-BEDF-314C-8812-6C18F9A4ECA9}"/>
    <hyperlink ref="G14" r:id="rId33" xr:uid="{D8E5265D-92D5-7C4E-B840-5000A3417271}"/>
    <hyperlink ref="F14" r:id="rId34" xr:uid="{260B8F76-F685-D447-BBAF-02E556484711}"/>
    <hyperlink ref="H14" r:id="rId35" display="https://www.terraelectronica.ru/order/07655639" xr:uid="{5CC5DCDA-2C43-7E4B-8828-D83EB02EE6C5}"/>
    <hyperlink ref="G15" r:id="rId36" xr:uid="{77F91DAB-7A50-6442-8849-30094AA14E8A}"/>
    <hyperlink ref="F15" r:id="rId37" xr:uid="{079D9E37-9553-E446-A412-CBFD6C920D80}"/>
    <hyperlink ref="H15" r:id="rId38" display="https://www.terraelectronica.ru/order/07655639" xr:uid="{E9BEA83A-7753-C748-8294-40180C3C4203}"/>
    <hyperlink ref="G16" r:id="rId39" xr:uid="{15200422-D134-0D4C-881A-BFE6B71EE2D7}"/>
    <hyperlink ref="F16" r:id="rId40" xr:uid="{983292A6-064B-BF4A-B99D-E351F020975F}"/>
    <hyperlink ref="H16" r:id="rId41" display="https://www.terraelectronica.ru/order/07655639" xr:uid="{63AE5A7C-0A58-3341-B669-8FF899CFDF6A}"/>
    <hyperlink ref="G17" r:id="rId42" xr:uid="{BB73D28F-1947-6B46-B0CA-F8AFD9C3045D}"/>
    <hyperlink ref="F17" r:id="rId43" xr:uid="{AB9C9562-5639-1F4F-87C3-BF35D6BAF6B9}"/>
    <hyperlink ref="H17" r:id="rId44" display="https://www.terraelectronica.ru/order/07655639" xr:uid="{816F5E02-522A-5042-9A9C-46C12545D86F}"/>
    <hyperlink ref="G26" r:id="rId45" xr:uid="{B36444DD-A6C0-D14C-BE91-16349F83E865}"/>
    <hyperlink ref="F26" r:id="rId46" xr:uid="{677CCA7C-5BD1-964C-BD4A-6AB6EB745994}"/>
    <hyperlink ref="H26" r:id="rId47" display="https://www.terraelectronica.ru/order/07655639" xr:uid="{A188EEAB-9F73-7F4C-841E-376D4E95898B}"/>
    <hyperlink ref="G24" r:id="rId48" xr:uid="{23D92319-1E56-314B-BD63-1D63071B2316}"/>
    <hyperlink ref="F24" r:id="rId49" xr:uid="{5BCC6843-4313-B14C-AF37-14DED1C8074B}"/>
    <hyperlink ref="H24" r:id="rId50" display="https://www.terraelectronica.ru/order/07655639" xr:uid="{507759AB-974E-8A44-89BE-DAF6332DDF7E}"/>
    <hyperlink ref="G23" r:id="rId51" xr:uid="{1AE5ADCD-35CA-1649-B222-2FB2B36A86B1}"/>
    <hyperlink ref="F23" r:id="rId52" display="12.88009" xr:uid="{D5A32E27-4833-084F-BAB9-72768F14FA28}"/>
    <hyperlink ref="H23" r:id="rId53" display="https://www.terraelectronica.ru/order/07655639" xr:uid="{C93D892D-7B84-BF4B-AFC8-558357942891}"/>
    <hyperlink ref="G18" r:id="rId54" xr:uid="{7E406FAF-40A8-E64D-92A0-09809FFCF5E9}"/>
    <hyperlink ref="F18" r:id="rId55" xr:uid="{46EEC713-5B53-A844-8E45-F1EE9B0A65FD}"/>
    <hyperlink ref="H18" r:id="rId56" display="https://www.terraelectronica.ru/order/07655639" xr:uid="{0E057236-AE0C-CB49-96FD-145DFF3852E4}"/>
    <hyperlink ref="G19" r:id="rId57" xr:uid="{4909AF0A-C056-3A4D-AF36-EC4BA81B1DE9}"/>
    <hyperlink ref="F19" r:id="rId58" xr:uid="{1C145889-FA2F-124D-80FB-B4700BDF4912}"/>
    <hyperlink ref="H19" r:id="rId59" xr:uid="{AED11A1F-1D82-A241-B5D7-9551791987BE}"/>
    <hyperlink ref="G22" r:id="rId60" xr:uid="{4D35C340-51A2-4848-93D7-95D6FE3C9775}"/>
    <hyperlink ref="F22" r:id="rId61" xr:uid="{FBB1AA98-E1E8-7343-895B-BC794ACB8BB9}"/>
    <hyperlink ref="H22" r:id="rId62" xr:uid="{23C9494A-413B-5A42-BF06-B49B5684AF06}"/>
    <hyperlink ref="H28" r:id="rId63" xr:uid="{79D106DF-5F99-E748-99DD-AC8FCA4E11D7}"/>
    <hyperlink ref="G28" r:id="rId64" xr:uid="{4B44E84E-C5AE-E240-A016-118DA8089AA7}"/>
    <hyperlink ref="F28" r:id="rId65" xr:uid="{42C4ADBD-C016-7440-B6D4-5324C15A646D}"/>
    <hyperlink ref="G20" r:id="rId66" xr:uid="{93DA5CD1-ABEF-674D-9212-FAE2AE2BF654}"/>
    <hyperlink ref="F20" r:id="rId67" xr:uid="{30AA4905-E0FF-6549-9069-F462D5C4A1BD}"/>
    <hyperlink ref="H20" r:id="rId68" xr:uid="{A323439E-F4BA-D045-9CFB-9F6F674F97D5}"/>
    <hyperlink ref="G27" r:id="rId69" xr:uid="{855F3123-A9C8-F140-B301-258524A8A90A}"/>
    <hyperlink ref="H27" r:id="rId70" xr:uid="{2F8DF8A3-A5E4-484B-AA6C-B2FFF2BD2142}"/>
    <hyperlink ref="F27" r:id="rId71" xr:uid="{B3CD6BF5-783D-844F-8A0B-75F3737D466E}"/>
    <hyperlink ref="H30" r:id="rId72" xr:uid="{30BDDFCA-881E-8543-B321-830CAC91976D}"/>
    <hyperlink ref="G3" r:id="rId73" xr:uid="{72CB063E-DC65-3C4D-B1ED-4612847366F7}"/>
    <hyperlink ref="F3" r:id="rId74" xr:uid="{013BCB57-B05C-AF48-BAF4-448E5DC6E0FF}"/>
    <hyperlink ref="H11" r:id="rId75" xr:uid="{655965E6-46F6-D746-BC91-1FE006B4ADB4}"/>
    <hyperlink ref="H3" r:id="rId76" xr:uid="{48EE2201-84CE-8B4F-91B5-D13A630F7858}"/>
    <hyperlink ref="F21" r:id="rId77" xr:uid="{48328A4D-ADB7-8B40-A686-B975DBFA7271}"/>
    <hyperlink ref="H21" r:id="rId78" xr:uid="{B07D6D76-69D2-2A4D-998D-F12B31F8C0FD}"/>
    <hyperlink ref="F29" r:id="rId79" xr:uid="{7B89F9D1-2FF8-3848-94CC-7D51DCC572B2}"/>
    <hyperlink ref="G29" r:id="rId80" xr:uid="{71ABF7A8-4763-C349-A03A-25AE08F8A86E}"/>
    <hyperlink ref="H29" r:id="rId81" xr:uid="{1B3EB5E5-028F-904F-8239-15D309692A51}"/>
    <hyperlink ref="F33" r:id="rId82" xr:uid="{DDEB64EF-A01D-EE48-897E-97A74563D9FC}"/>
    <hyperlink ref="H33" r:id="rId83" xr:uid="{06B468F3-4351-0F4D-848F-3DE0082A9A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4DC6-2AE7-1F4B-9FEF-2721223DEABF}">
  <dimension ref="A1:F30"/>
  <sheetViews>
    <sheetView zoomScale="107" workbookViewId="0">
      <selection activeCell="C28" sqref="C28"/>
    </sheetView>
  </sheetViews>
  <sheetFormatPr baseColWidth="10" defaultRowHeight="16" x14ac:dyDescent="0.2"/>
  <cols>
    <col min="1" max="1" width="49.6640625" customWidth="1"/>
    <col min="2" max="2" width="6.1640625" customWidth="1"/>
    <col min="3" max="3" width="20.33203125" bestFit="1" customWidth="1"/>
    <col min="4" max="4" width="44.6640625" bestFit="1" customWidth="1"/>
    <col min="5" max="5" width="80.6640625" bestFit="1" customWidth="1"/>
    <col min="6" max="6" width="7" bestFit="1" customWidth="1"/>
  </cols>
  <sheetData>
    <row r="1" spans="1:6" x14ac:dyDescent="0.2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5</v>
      </c>
    </row>
    <row r="3" spans="1:6" x14ac:dyDescent="0.2">
      <c r="A3" t="s">
        <v>415</v>
      </c>
      <c r="B3">
        <v>22</v>
      </c>
      <c r="C3" t="s">
        <v>350</v>
      </c>
      <c r="D3" t="s">
        <v>351</v>
      </c>
      <c r="E3" t="s">
        <v>352</v>
      </c>
    </row>
    <row r="4" spans="1:6" x14ac:dyDescent="0.2">
      <c r="A4" t="s">
        <v>432</v>
      </c>
      <c r="B4">
        <v>16</v>
      </c>
      <c r="C4" t="s">
        <v>433</v>
      </c>
      <c r="D4" t="s">
        <v>384</v>
      </c>
      <c r="E4" t="s">
        <v>352</v>
      </c>
    </row>
    <row r="5" spans="1:6" x14ac:dyDescent="0.2">
      <c r="A5" t="s">
        <v>353</v>
      </c>
      <c r="B5">
        <v>1</v>
      </c>
      <c r="C5" t="s">
        <v>354</v>
      </c>
      <c r="D5" t="s">
        <v>351</v>
      </c>
      <c r="E5" t="s">
        <v>352</v>
      </c>
    </row>
    <row r="6" spans="1:6" x14ac:dyDescent="0.2">
      <c r="A6" t="s">
        <v>355</v>
      </c>
      <c r="B6">
        <v>2</v>
      </c>
      <c r="C6" t="s">
        <v>356</v>
      </c>
      <c r="D6" t="s">
        <v>351</v>
      </c>
      <c r="E6" t="s">
        <v>352</v>
      </c>
    </row>
    <row r="7" spans="1:6" x14ac:dyDescent="0.2">
      <c r="A7" t="s">
        <v>416</v>
      </c>
      <c r="B7">
        <v>9</v>
      </c>
      <c r="C7" t="s">
        <v>125</v>
      </c>
      <c r="D7" t="s">
        <v>357</v>
      </c>
      <c r="E7" t="s">
        <v>358</v>
      </c>
    </row>
    <row r="8" spans="1:6" x14ac:dyDescent="0.2">
      <c r="A8" t="s">
        <v>359</v>
      </c>
      <c r="B8">
        <v>1</v>
      </c>
      <c r="C8" t="s">
        <v>132</v>
      </c>
      <c r="D8" t="s">
        <v>360</v>
      </c>
      <c r="E8" t="s">
        <v>361</v>
      </c>
    </row>
    <row r="9" spans="1:6" x14ac:dyDescent="0.2">
      <c r="A9" t="s">
        <v>429</v>
      </c>
      <c r="B9">
        <v>16</v>
      </c>
      <c r="C9" t="s">
        <v>362</v>
      </c>
      <c r="D9" t="s">
        <v>363</v>
      </c>
      <c r="E9" t="s">
        <v>364</v>
      </c>
    </row>
    <row r="10" spans="1:6" x14ac:dyDescent="0.2">
      <c r="A10" t="s">
        <v>365</v>
      </c>
      <c r="B10">
        <v>1</v>
      </c>
      <c r="C10" t="s">
        <v>366</v>
      </c>
      <c r="D10" t="s">
        <v>367</v>
      </c>
      <c r="E10" t="s">
        <v>368</v>
      </c>
    </row>
    <row r="11" spans="1:6" x14ac:dyDescent="0.2">
      <c r="A11" t="s">
        <v>369</v>
      </c>
      <c r="B11">
        <v>1</v>
      </c>
      <c r="C11" t="s">
        <v>72</v>
      </c>
      <c r="D11" t="s">
        <v>370</v>
      </c>
      <c r="E11" t="s">
        <v>371</v>
      </c>
    </row>
    <row r="12" spans="1:6" x14ac:dyDescent="0.2">
      <c r="A12" t="s">
        <v>372</v>
      </c>
      <c r="B12">
        <v>1</v>
      </c>
      <c r="C12" t="s">
        <v>373</v>
      </c>
      <c r="D12" t="s">
        <v>374</v>
      </c>
      <c r="E12" t="s">
        <v>375</v>
      </c>
    </row>
    <row r="13" spans="1:6" x14ac:dyDescent="0.2">
      <c r="A13" t="s">
        <v>430</v>
      </c>
      <c r="B13">
        <v>2</v>
      </c>
      <c r="C13" t="s">
        <v>376</v>
      </c>
      <c r="D13" t="s">
        <v>377</v>
      </c>
      <c r="E13" t="s">
        <v>378</v>
      </c>
    </row>
    <row r="14" spans="1:6" x14ac:dyDescent="0.2">
      <c r="A14" t="s">
        <v>428</v>
      </c>
      <c r="B14">
        <v>2</v>
      </c>
      <c r="C14" t="s">
        <v>379</v>
      </c>
      <c r="D14" t="s">
        <v>380</v>
      </c>
      <c r="E14" t="s">
        <v>381</v>
      </c>
    </row>
    <row r="15" spans="1:6" x14ac:dyDescent="0.2">
      <c r="A15" t="s">
        <v>382</v>
      </c>
      <c r="B15">
        <v>1</v>
      </c>
      <c r="C15" t="s">
        <v>373</v>
      </c>
      <c r="D15" t="s">
        <v>383</v>
      </c>
      <c r="E15" t="s">
        <v>375</v>
      </c>
    </row>
    <row r="16" spans="1:6" x14ac:dyDescent="0.2">
      <c r="A16" t="s">
        <v>418</v>
      </c>
      <c r="B16">
        <v>35</v>
      </c>
      <c r="C16" t="s">
        <v>203</v>
      </c>
      <c r="D16" t="s">
        <v>384</v>
      </c>
      <c r="E16" t="s">
        <v>385</v>
      </c>
    </row>
    <row r="17" spans="1:5" x14ac:dyDescent="0.2">
      <c r="A17" t="s">
        <v>417</v>
      </c>
      <c r="B17">
        <v>3</v>
      </c>
      <c r="C17" t="s">
        <v>386</v>
      </c>
      <c r="D17" t="s">
        <v>384</v>
      </c>
      <c r="E17" t="s">
        <v>385</v>
      </c>
    </row>
    <row r="18" spans="1:5" x14ac:dyDescent="0.2">
      <c r="A18" t="s">
        <v>387</v>
      </c>
      <c r="B18">
        <v>1</v>
      </c>
      <c r="C18" t="s">
        <v>388</v>
      </c>
      <c r="D18" t="s">
        <v>384</v>
      </c>
      <c r="E18" t="s">
        <v>385</v>
      </c>
    </row>
    <row r="19" spans="1:5" x14ac:dyDescent="0.2">
      <c r="A19" t="s">
        <v>389</v>
      </c>
      <c r="B19">
        <v>2</v>
      </c>
      <c r="C19" t="s">
        <v>390</v>
      </c>
      <c r="D19" t="s">
        <v>384</v>
      </c>
      <c r="E19" t="s">
        <v>385</v>
      </c>
    </row>
    <row r="20" spans="1:5" x14ac:dyDescent="0.2">
      <c r="A20" t="s">
        <v>391</v>
      </c>
      <c r="B20">
        <v>5</v>
      </c>
      <c r="C20" t="s">
        <v>246</v>
      </c>
      <c r="D20" t="s">
        <v>392</v>
      </c>
      <c r="E20" t="s">
        <v>393</v>
      </c>
    </row>
    <row r="21" spans="1:5" x14ac:dyDescent="0.2">
      <c r="A21" t="s">
        <v>394</v>
      </c>
      <c r="B21">
        <v>2</v>
      </c>
      <c r="C21" t="s">
        <v>395</v>
      </c>
      <c r="D21" t="s">
        <v>396</v>
      </c>
      <c r="E21" t="s">
        <v>397</v>
      </c>
    </row>
    <row r="22" spans="1:5" x14ac:dyDescent="0.2">
      <c r="A22" t="s">
        <v>398</v>
      </c>
      <c r="B22">
        <v>4</v>
      </c>
      <c r="C22" t="s">
        <v>51</v>
      </c>
      <c r="D22" t="s">
        <v>399</v>
      </c>
      <c r="E22" t="s">
        <v>400</v>
      </c>
    </row>
    <row r="23" spans="1:5" x14ac:dyDescent="0.2">
      <c r="A23" t="s">
        <v>401</v>
      </c>
      <c r="B23">
        <v>1</v>
      </c>
      <c r="C23" t="s">
        <v>402</v>
      </c>
      <c r="D23" t="s">
        <v>403</v>
      </c>
      <c r="E23" t="s">
        <v>404</v>
      </c>
    </row>
    <row r="24" spans="1:5" x14ac:dyDescent="0.2">
      <c r="A24" t="s">
        <v>405</v>
      </c>
      <c r="B24">
        <v>1</v>
      </c>
      <c r="C24" t="s">
        <v>106</v>
      </c>
      <c r="D24" t="s">
        <v>406</v>
      </c>
      <c r="E24" t="s">
        <v>407</v>
      </c>
    </row>
    <row r="25" spans="1:5" x14ac:dyDescent="0.2">
      <c r="A25" t="s">
        <v>408</v>
      </c>
      <c r="B25">
        <v>1</v>
      </c>
      <c r="C25" t="s">
        <v>112</v>
      </c>
      <c r="D25" t="s">
        <v>409</v>
      </c>
      <c r="E25" t="s">
        <v>410</v>
      </c>
    </row>
    <row r="26" spans="1:5" x14ac:dyDescent="0.2">
      <c r="A26" t="s">
        <v>411</v>
      </c>
      <c r="B26">
        <v>1</v>
      </c>
      <c r="C26" t="s">
        <v>412</v>
      </c>
      <c r="D26" t="s">
        <v>413</v>
      </c>
      <c r="E26" t="s">
        <v>414</v>
      </c>
    </row>
    <row r="27" spans="1:5" x14ac:dyDescent="0.2">
      <c r="A27" t="s">
        <v>419</v>
      </c>
      <c r="B27">
        <v>21</v>
      </c>
      <c r="C27" t="s">
        <v>420</v>
      </c>
      <c r="D27" t="s">
        <v>421</v>
      </c>
      <c r="E27" t="s">
        <v>422</v>
      </c>
    </row>
    <row r="28" spans="1:5" x14ac:dyDescent="0.2">
      <c r="A28" t="s">
        <v>423</v>
      </c>
      <c r="B28">
        <v>22</v>
      </c>
      <c r="C28" t="s">
        <v>434</v>
      </c>
      <c r="D28" t="s">
        <v>384</v>
      </c>
      <c r="E28" t="s">
        <v>385</v>
      </c>
    </row>
    <row r="29" spans="1:5" x14ac:dyDescent="0.2">
      <c r="A29" t="s">
        <v>424</v>
      </c>
      <c r="B29">
        <v>1</v>
      </c>
      <c r="C29" t="s">
        <v>425</v>
      </c>
      <c r="D29" t="s">
        <v>426</v>
      </c>
      <c r="E29" t="s">
        <v>427</v>
      </c>
    </row>
    <row r="30" spans="1:5" x14ac:dyDescent="0.2">
      <c r="A30" t="s">
        <v>431</v>
      </c>
      <c r="B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4EDC-C784-C04C-803C-AF6946535824}">
  <dimension ref="A1:K48"/>
  <sheetViews>
    <sheetView topLeftCell="A18" zoomScaleNormal="100" workbookViewId="0">
      <selection activeCell="G40" sqref="G40"/>
    </sheetView>
  </sheetViews>
  <sheetFormatPr baseColWidth="10" defaultRowHeight="16" x14ac:dyDescent="0.2"/>
  <cols>
    <col min="1" max="1" width="20" customWidth="1"/>
    <col min="2" max="2" width="41.33203125" customWidth="1"/>
    <col min="4" max="4" width="19.83203125" customWidth="1"/>
    <col min="10" max="10" width="13.33203125" customWidth="1"/>
    <col min="11" max="11" width="16.6640625" customWidth="1"/>
  </cols>
  <sheetData>
    <row r="1" spans="1:11" x14ac:dyDescent="0.2">
      <c r="A1" s="74" t="s">
        <v>0</v>
      </c>
      <c r="B1" s="76" t="s">
        <v>3</v>
      </c>
      <c r="C1" s="75" t="s">
        <v>4</v>
      </c>
      <c r="D1" s="30" t="s">
        <v>5</v>
      </c>
      <c r="E1" s="72" t="s">
        <v>6</v>
      </c>
      <c r="F1" s="72"/>
      <c r="G1" s="72"/>
      <c r="H1" s="72"/>
      <c r="I1" s="72"/>
      <c r="J1" s="72"/>
      <c r="K1" s="72"/>
    </row>
    <row r="2" spans="1:11" x14ac:dyDescent="0.2">
      <c r="A2" s="75"/>
      <c r="B2" s="77"/>
      <c r="C2" s="78"/>
      <c r="D2" s="1" t="s">
        <v>7</v>
      </c>
      <c r="E2" s="2" t="s">
        <v>9</v>
      </c>
      <c r="F2" s="3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">
      <c r="A3" s="6" t="s">
        <v>16</v>
      </c>
      <c r="B3" s="9" t="s">
        <v>25</v>
      </c>
      <c r="C3" s="6" t="s">
        <v>18</v>
      </c>
      <c r="D3" s="7" t="s">
        <v>19</v>
      </c>
      <c r="E3" s="45" t="s">
        <v>284</v>
      </c>
      <c r="F3" s="38">
        <f>Orders!D30</f>
        <v>44642</v>
      </c>
      <c r="G3">
        <v>1</v>
      </c>
      <c r="H3">
        <v>100</v>
      </c>
      <c r="J3" s="13">
        <f t="shared" ref="J3:J48" si="0">G3*H3+I3</f>
        <v>100</v>
      </c>
      <c r="K3" s="14">
        <f>J3/H3</f>
        <v>1</v>
      </c>
    </row>
    <row r="4" spans="1:11" x14ac:dyDescent="0.2">
      <c r="A4" s="6" t="s">
        <v>84</v>
      </c>
      <c r="B4" s="9" t="s">
        <v>86</v>
      </c>
      <c r="C4" s="6" t="s">
        <v>18</v>
      </c>
      <c r="D4" s="7" t="s">
        <v>116</v>
      </c>
      <c r="E4" s="7" t="s">
        <v>118</v>
      </c>
      <c r="F4" t="s">
        <v>119</v>
      </c>
      <c r="G4">
        <v>0.38</v>
      </c>
      <c r="H4">
        <v>10</v>
      </c>
      <c r="J4" s="13">
        <f t="shared" si="0"/>
        <v>3.8</v>
      </c>
      <c r="K4" s="14">
        <f t="shared" ref="K4:K48" si="1">J4/H4</f>
        <v>0.38</v>
      </c>
    </row>
    <row r="5" spans="1:11" x14ac:dyDescent="0.2">
      <c r="A5" s="6" t="s">
        <v>87</v>
      </c>
      <c r="B5" s="9" t="s">
        <v>89</v>
      </c>
      <c r="C5" s="6" t="s">
        <v>18</v>
      </c>
      <c r="D5" s="7" t="s">
        <v>120</v>
      </c>
      <c r="E5" s="7" t="s">
        <v>118</v>
      </c>
      <c r="F5" t="s">
        <v>119</v>
      </c>
      <c r="G5">
        <v>0.82</v>
      </c>
      <c r="H5">
        <v>10</v>
      </c>
      <c r="J5" s="13">
        <f t="shared" si="0"/>
        <v>8.1999999999999993</v>
      </c>
      <c r="K5" s="14">
        <f t="shared" si="1"/>
        <v>0.82</v>
      </c>
    </row>
    <row r="6" spans="1:11" x14ac:dyDescent="0.2">
      <c r="A6" s="15" t="s">
        <v>21</v>
      </c>
      <c r="B6" s="9" t="s">
        <v>22</v>
      </c>
      <c r="C6" s="10" t="s">
        <v>18</v>
      </c>
      <c r="D6" s="11" t="s">
        <v>123</v>
      </c>
      <c r="E6" s="7" t="s">
        <v>118</v>
      </c>
      <c r="F6" t="s">
        <v>119</v>
      </c>
      <c r="G6">
        <v>0.5</v>
      </c>
      <c r="H6" s="8">
        <v>200</v>
      </c>
      <c r="I6" s="13"/>
      <c r="J6" s="13">
        <f t="shared" si="0"/>
        <v>100</v>
      </c>
      <c r="K6" s="14">
        <f t="shared" si="1"/>
        <v>0.5</v>
      </c>
    </row>
    <row r="7" spans="1:11" x14ac:dyDescent="0.2">
      <c r="A7" s="6" t="s">
        <v>80</v>
      </c>
      <c r="B7" t="s">
        <v>31</v>
      </c>
      <c r="C7" s="6" t="s">
        <v>28</v>
      </c>
      <c r="D7" s="7" t="s">
        <v>125</v>
      </c>
      <c r="E7" s="7" t="s">
        <v>118</v>
      </c>
      <c r="F7" t="s">
        <v>119</v>
      </c>
      <c r="G7">
        <v>1.2</v>
      </c>
      <c r="H7" s="16">
        <v>70</v>
      </c>
      <c r="J7" s="13">
        <f t="shared" si="0"/>
        <v>84</v>
      </c>
      <c r="K7" s="14">
        <f t="shared" si="1"/>
        <v>1.2</v>
      </c>
    </row>
    <row r="8" spans="1:11" x14ac:dyDescent="0.2">
      <c r="A8" s="6" t="s">
        <v>220</v>
      </c>
      <c r="B8" t="s">
        <v>32</v>
      </c>
      <c r="C8" s="6"/>
      <c r="D8" s="7" t="s">
        <v>127</v>
      </c>
      <c r="E8" s="7" t="s">
        <v>118</v>
      </c>
      <c r="F8" t="s">
        <v>119</v>
      </c>
      <c r="G8">
        <v>5.2</v>
      </c>
      <c r="H8" s="16">
        <v>80</v>
      </c>
      <c r="J8" s="17">
        <f t="shared" si="0"/>
        <v>416</v>
      </c>
      <c r="K8" s="14">
        <f t="shared" si="1"/>
        <v>5.2</v>
      </c>
    </row>
    <row r="9" spans="1:11" x14ac:dyDescent="0.2">
      <c r="A9" s="6" t="s">
        <v>221</v>
      </c>
      <c r="B9" t="s">
        <v>33</v>
      </c>
      <c r="C9" s="6"/>
      <c r="D9" s="7" t="s">
        <v>129</v>
      </c>
      <c r="E9" s="7" t="s">
        <v>118</v>
      </c>
      <c r="F9" s="18" t="s">
        <v>119</v>
      </c>
      <c r="G9">
        <v>5.3</v>
      </c>
      <c r="H9" s="16">
        <v>80</v>
      </c>
      <c r="J9" s="17">
        <f t="shared" si="0"/>
        <v>424</v>
      </c>
      <c r="K9" s="14">
        <f t="shared" si="1"/>
        <v>5.3</v>
      </c>
    </row>
    <row r="10" spans="1:11" x14ac:dyDescent="0.2">
      <c r="A10" s="6" t="s">
        <v>222</v>
      </c>
      <c r="B10" t="s">
        <v>35</v>
      </c>
      <c r="C10" s="6"/>
      <c r="D10" s="7" t="s">
        <v>131</v>
      </c>
      <c r="E10" s="7" t="s">
        <v>118</v>
      </c>
      <c r="F10" s="18" t="s">
        <v>119</v>
      </c>
      <c r="G10">
        <v>4.9000000000000004</v>
      </c>
      <c r="H10" s="16">
        <v>10</v>
      </c>
      <c r="J10" s="17">
        <f t="shared" si="0"/>
        <v>49</v>
      </c>
      <c r="K10" s="14">
        <f t="shared" si="1"/>
        <v>4.9000000000000004</v>
      </c>
    </row>
    <row r="11" spans="1:11" x14ac:dyDescent="0.2">
      <c r="A11" s="6" t="s">
        <v>81</v>
      </c>
      <c r="B11" t="s">
        <v>32</v>
      </c>
      <c r="C11" s="6"/>
      <c r="D11" s="7" t="s">
        <v>81</v>
      </c>
      <c r="E11" s="7" t="s">
        <v>284</v>
      </c>
      <c r="F11" s="18" t="s">
        <v>333</v>
      </c>
      <c r="G11">
        <v>9.6999999999999993</v>
      </c>
      <c r="H11" s="16">
        <v>50</v>
      </c>
      <c r="J11" s="17">
        <f t="shared" si="0"/>
        <v>484.99999999999994</v>
      </c>
      <c r="K11" s="14">
        <f t="shared" si="1"/>
        <v>9.6999999999999993</v>
      </c>
    </row>
    <row r="12" spans="1:11" x14ac:dyDescent="0.2">
      <c r="A12" s="6" t="s">
        <v>75</v>
      </c>
      <c r="B12" t="s">
        <v>33</v>
      </c>
      <c r="C12" s="6"/>
      <c r="D12" s="7" t="s">
        <v>75</v>
      </c>
      <c r="E12" s="7" t="s">
        <v>285</v>
      </c>
      <c r="F12" s="18" t="s">
        <v>334</v>
      </c>
      <c r="G12">
        <v>29</v>
      </c>
      <c r="H12" s="16">
        <v>70</v>
      </c>
      <c r="J12" s="17">
        <f t="shared" si="0"/>
        <v>2030</v>
      </c>
      <c r="K12" s="14">
        <f t="shared" si="1"/>
        <v>29</v>
      </c>
    </row>
    <row r="13" spans="1:11" x14ac:dyDescent="0.2">
      <c r="A13" s="6" t="s">
        <v>82</v>
      </c>
      <c r="B13" t="s">
        <v>35</v>
      </c>
      <c r="C13" s="6"/>
      <c r="D13" s="7" t="s">
        <v>82</v>
      </c>
      <c r="E13" s="7" t="s">
        <v>284</v>
      </c>
      <c r="F13" s="18" t="s">
        <v>333</v>
      </c>
      <c r="G13">
        <v>9.8000000000000007</v>
      </c>
      <c r="H13" s="16">
        <v>30</v>
      </c>
      <c r="J13" s="17">
        <f t="shared" ref="J13:J14" si="2">G13*H13+I13</f>
        <v>294</v>
      </c>
      <c r="K13" s="14">
        <f t="shared" ref="K13:K14" si="3">J13/H13</f>
        <v>9.8000000000000007</v>
      </c>
    </row>
    <row r="14" spans="1:11" x14ac:dyDescent="0.2">
      <c r="A14" s="6" t="s">
        <v>80</v>
      </c>
      <c r="B14" t="s">
        <v>31</v>
      </c>
      <c r="C14" s="6" t="s">
        <v>28</v>
      </c>
      <c r="D14" s="7" t="s">
        <v>336</v>
      </c>
      <c r="E14" s="7" t="s">
        <v>337</v>
      </c>
      <c r="F14" s="18" t="s">
        <v>338</v>
      </c>
      <c r="G14">
        <v>13.8</v>
      </c>
      <c r="H14" s="16">
        <v>200</v>
      </c>
      <c r="J14" s="17">
        <f t="shared" si="2"/>
        <v>2760</v>
      </c>
      <c r="K14" s="14">
        <f t="shared" si="3"/>
        <v>13.8</v>
      </c>
    </row>
    <row r="15" spans="1:11" x14ac:dyDescent="0.2">
      <c r="A15" s="6" t="s">
        <v>132</v>
      </c>
      <c r="B15" t="s">
        <v>312</v>
      </c>
      <c r="C15" s="6" t="s">
        <v>134</v>
      </c>
      <c r="D15" s="7" t="s">
        <v>132</v>
      </c>
      <c r="E15" s="7" t="s">
        <v>218</v>
      </c>
      <c r="F15" s="18" t="s">
        <v>219</v>
      </c>
      <c r="G15">
        <v>3.3</v>
      </c>
      <c r="H15" s="16">
        <v>10</v>
      </c>
      <c r="J15" s="17">
        <f t="shared" si="0"/>
        <v>33</v>
      </c>
      <c r="K15" s="14">
        <f t="shared" si="1"/>
        <v>3.3</v>
      </c>
    </row>
    <row r="16" spans="1:11" x14ac:dyDescent="0.2">
      <c r="A16" s="6">
        <v>100</v>
      </c>
      <c r="B16" t="s">
        <v>45</v>
      </c>
      <c r="C16" s="6" t="s">
        <v>18</v>
      </c>
      <c r="D16" s="7" t="s">
        <v>146</v>
      </c>
      <c r="E16" s="7" t="s">
        <v>118</v>
      </c>
      <c r="F16" s="18" t="s">
        <v>119</v>
      </c>
      <c r="G16">
        <v>0.14000000000000001</v>
      </c>
      <c r="H16" s="16">
        <v>10</v>
      </c>
      <c r="J16" s="17">
        <f>G16*H16+I16</f>
        <v>1.4000000000000001</v>
      </c>
      <c r="K16" s="14">
        <f>J16/H16</f>
        <v>0.14000000000000001</v>
      </c>
    </row>
    <row r="17" spans="1:11" x14ac:dyDescent="0.2">
      <c r="A17" s="6" t="s">
        <v>94</v>
      </c>
      <c r="B17" t="s">
        <v>96</v>
      </c>
      <c r="C17" s="6" t="s">
        <v>18</v>
      </c>
      <c r="D17" s="7" t="s">
        <v>142</v>
      </c>
      <c r="E17" s="7" t="s">
        <v>118</v>
      </c>
      <c r="F17" s="18" t="s">
        <v>119</v>
      </c>
      <c r="G17">
        <v>0.18</v>
      </c>
      <c r="H17" s="16">
        <v>200</v>
      </c>
      <c r="J17" s="17">
        <f t="shared" si="0"/>
        <v>36</v>
      </c>
      <c r="K17" s="14">
        <f t="shared" si="1"/>
        <v>0.18</v>
      </c>
    </row>
    <row r="18" spans="1:11" x14ac:dyDescent="0.2">
      <c r="A18" s="6">
        <v>470</v>
      </c>
      <c r="B18" t="s">
        <v>41</v>
      </c>
      <c r="C18" s="6" t="s">
        <v>18</v>
      </c>
      <c r="D18" s="7" t="s">
        <v>144</v>
      </c>
      <c r="E18" s="7" t="s">
        <v>118</v>
      </c>
      <c r="F18" s="18" t="s">
        <v>119</v>
      </c>
      <c r="G18">
        <v>0.12</v>
      </c>
      <c r="H18" s="16">
        <v>240</v>
      </c>
      <c r="J18" s="17">
        <f t="shared" si="0"/>
        <v>28.799999999999997</v>
      </c>
      <c r="K18" s="14">
        <f t="shared" si="1"/>
        <v>0.11999999999999998</v>
      </c>
    </row>
    <row r="19" spans="1:11" x14ac:dyDescent="0.2">
      <c r="A19" s="6" t="s">
        <v>60</v>
      </c>
      <c r="B19" t="s">
        <v>47</v>
      </c>
      <c r="C19" s="6" t="s">
        <v>18</v>
      </c>
      <c r="D19" s="7" t="s">
        <v>148</v>
      </c>
      <c r="E19" s="7" t="s">
        <v>118</v>
      </c>
      <c r="F19" s="18" t="s">
        <v>119</v>
      </c>
      <c r="G19">
        <v>0.14000000000000001</v>
      </c>
      <c r="H19" s="16">
        <v>20</v>
      </c>
      <c r="J19" s="17">
        <f t="shared" si="0"/>
        <v>2.8000000000000003</v>
      </c>
      <c r="K19" s="14">
        <f t="shared" si="1"/>
        <v>0.14000000000000001</v>
      </c>
    </row>
    <row r="20" spans="1:11" x14ac:dyDescent="0.2">
      <c r="A20" s="6" t="s">
        <v>97</v>
      </c>
      <c r="B20" t="s">
        <v>99</v>
      </c>
      <c r="C20" s="6" t="s">
        <v>18</v>
      </c>
      <c r="D20" s="7" t="s">
        <v>150</v>
      </c>
      <c r="E20" s="7" t="s">
        <v>118</v>
      </c>
      <c r="F20" s="18" t="s">
        <v>119</v>
      </c>
      <c r="G20">
        <v>0.11</v>
      </c>
      <c r="H20" s="16">
        <v>10</v>
      </c>
      <c r="J20" s="17">
        <f t="shared" si="0"/>
        <v>1.1000000000000001</v>
      </c>
      <c r="K20" s="14">
        <f t="shared" si="1"/>
        <v>0.11000000000000001</v>
      </c>
    </row>
    <row r="21" spans="1:11" x14ac:dyDescent="0.2">
      <c r="A21" s="6" t="s">
        <v>156</v>
      </c>
      <c r="B21" t="s">
        <v>301</v>
      </c>
      <c r="C21" s="6"/>
      <c r="D21" s="7" t="s">
        <v>156</v>
      </c>
      <c r="E21" s="7" t="s">
        <v>118</v>
      </c>
      <c r="F21" s="18" t="s">
        <v>119</v>
      </c>
      <c r="G21">
        <v>2.2999999999999998</v>
      </c>
      <c r="H21" s="16">
        <v>10</v>
      </c>
      <c r="J21" s="17">
        <f t="shared" si="0"/>
        <v>23</v>
      </c>
      <c r="K21" s="14">
        <f t="shared" si="1"/>
        <v>2.2999999999999998</v>
      </c>
    </row>
    <row r="22" spans="1:11" x14ac:dyDescent="0.2">
      <c r="A22" s="6" t="s">
        <v>51</v>
      </c>
      <c r="B22" t="s">
        <v>53</v>
      </c>
      <c r="C22" s="6" t="s">
        <v>54</v>
      </c>
      <c r="D22" s="7" t="s">
        <v>76</v>
      </c>
      <c r="E22" s="7" t="s">
        <v>158</v>
      </c>
      <c r="F22" s="18" t="s">
        <v>159</v>
      </c>
      <c r="G22">
        <v>33.9</v>
      </c>
      <c r="H22" s="16">
        <v>27</v>
      </c>
      <c r="I22">
        <v>253</v>
      </c>
      <c r="J22" s="17">
        <f t="shared" si="0"/>
        <v>1168.3</v>
      </c>
      <c r="K22" s="14">
        <f t="shared" si="1"/>
        <v>43.270370370370365</v>
      </c>
    </row>
    <row r="23" spans="1:11" x14ac:dyDescent="0.2">
      <c r="A23" s="32" t="s">
        <v>55</v>
      </c>
      <c r="B23" s="33" t="s">
        <v>57</v>
      </c>
      <c r="C23" s="32" t="s">
        <v>58</v>
      </c>
      <c r="D23" s="34" t="s">
        <v>167</v>
      </c>
      <c r="E23" s="34" t="s">
        <v>168</v>
      </c>
      <c r="F23" s="35" t="s">
        <v>185</v>
      </c>
      <c r="G23" s="33">
        <v>17.940000000000001</v>
      </c>
      <c r="H23" s="36">
        <v>40</v>
      </c>
      <c r="I23" s="33">
        <v>190</v>
      </c>
      <c r="J23" s="37">
        <f t="shared" si="0"/>
        <v>907.6</v>
      </c>
      <c r="K23" s="14">
        <f t="shared" si="1"/>
        <v>22.69</v>
      </c>
    </row>
    <row r="24" spans="1:11" x14ac:dyDescent="0.2">
      <c r="A24" s="6" t="s">
        <v>245</v>
      </c>
      <c r="B24" t="s">
        <v>57</v>
      </c>
      <c r="C24" s="6" t="s">
        <v>58</v>
      </c>
      <c r="D24" s="7" t="s">
        <v>246</v>
      </c>
      <c r="E24" s="7" t="s">
        <v>247</v>
      </c>
      <c r="F24" s="18" t="s">
        <v>248</v>
      </c>
      <c r="G24">
        <f>98.66/12</f>
        <v>8.2216666666666658</v>
      </c>
      <c r="H24" s="16">
        <f>12*5</f>
        <v>60</v>
      </c>
      <c r="I24">
        <v>196.54</v>
      </c>
      <c r="J24" s="17">
        <f t="shared" si="0"/>
        <v>689.83999999999992</v>
      </c>
      <c r="K24" s="14">
        <f t="shared" si="1"/>
        <v>11.497333333333332</v>
      </c>
    </row>
    <row r="25" spans="1:11" x14ac:dyDescent="0.2">
      <c r="A25" s="6" t="s">
        <v>59</v>
      </c>
      <c r="B25" t="s">
        <v>62</v>
      </c>
      <c r="C25" s="6" t="s">
        <v>63</v>
      </c>
      <c r="D25" s="7"/>
      <c r="E25" s="7"/>
      <c r="F25" s="18"/>
      <c r="H25" s="16"/>
      <c r="J25" s="17"/>
      <c r="K25" s="14"/>
    </row>
    <row r="26" spans="1:11" x14ac:dyDescent="0.2">
      <c r="A26" s="6" t="s">
        <v>103</v>
      </c>
      <c r="B26" t="s">
        <v>62</v>
      </c>
      <c r="C26" s="6" t="s">
        <v>105</v>
      </c>
      <c r="D26" s="7" t="s">
        <v>103</v>
      </c>
      <c r="E26" s="7" t="s">
        <v>161</v>
      </c>
      <c r="F26" s="18" t="s">
        <v>162</v>
      </c>
      <c r="G26">
        <v>1650</v>
      </c>
      <c r="H26">
        <v>10</v>
      </c>
      <c r="J26" s="17">
        <f t="shared" si="0"/>
        <v>16500</v>
      </c>
      <c r="K26" s="14">
        <f t="shared" si="1"/>
        <v>1650</v>
      </c>
    </row>
    <row r="27" spans="1:11" x14ac:dyDescent="0.2">
      <c r="A27" s="6" t="s">
        <v>64</v>
      </c>
      <c r="B27" t="s">
        <v>66</v>
      </c>
      <c r="C27" s="6"/>
      <c r="D27" s="7">
        <v>12.880089999999999</v>
      </c>
      <c r="E27" s="7" t="s">
        <v>118</v>
      </c>
      <c r="F27" s="18" t="s">
        <v>119</v>
      </c>
      <c r="G27">
        <v>18.7</v>
      </c>
      <c r="H27">
        <v>10</v>
      </c>
      <c r="J27" s="17">
        <f t="shared" si="0"/>
        <v>187</v>
      </c>
      <c r="K27" s="14">
        <f t="shared" si="1"/>
        <v>18.7</v>
      </c>
    </row>
    <row r="28" spans="1:11" x14ac:dyDescent="0.2">
      <c r="A28" t="s">
        <v>112</v>
      </c>
      <c r="B28" t="s">
        <v>114</v>
      </c>
      <c r="C28" s="6" t="s">
        <v>115</v>
      </c>
      <c r="D28" s="7" t="s">
        <v>112</v>
      </c>
      <c r="E28" s="7" t="s">
        <v>118</v>
      </c>
      <c r="F28" s="18" t="s">
        <v>119</v>
      </c>
      <c r="G28">
        <v>5.3</v>
      </c>
      <c r="H28">
        <v>10</v>
      </c>
      <c r="J28" s="17">
        <f>G28*H28+I28</f>
        <v>53</v>
      </c>
      <c r="K28" s="14">
        <f>J28/H28</f>
        <v>5.3</v>
      </c>
    </row>
    <row r="29" spans="1:11" x14ac:dyDescent="0.2">
      <c r="A29" t="s">
        <v>153</v>
      </c>
      <c r="B29" t="s">
        <v>107</v>
      </c>
      <c r="C29" s="6" t="s">
        <v>108</v>
      </c>
      <c r="D29" s="7" t="s">
        <v>153</v>
      </c>
      <c r="E29" s="7" t="s">
        <v>118</v>
      </c>
      <c r="F29" s="18" t="s">
        <v>119</v>
      </c>
      <c r="G29">
        <v>10.8</v>
      </c>
      <c r="H29">
        <v>20</v>
      </c>
      <c r="J29" s="17">
        <f t="shared" si="0"/>
        <v>216</v>
      </c>
      <c r="K29" s="14">
        <f t="shared" si="1"/>
        <v>10.8</v>
      </c>
    </row>
    <row r="30" spans="1:11" x14ac:dyDescent="0.2">
      <c r="B30" t="s">
        <v>307</v>
      </c>
      <c r="C30" s="6"/>
      <c r="D30" s="7"/>
      <c r="E30" s="7"/>
      <c r="F30" s="18"/>
      <c r="J30" s="17"/>
      <c r="K30" s="14"/>
    </row>
    <row r="31" spans="1:11" x14ac:dyDescent="0.2">
      <c r="B31" t="s">
        <v>306</v>
      </c>
      <c r="C31" s="6"/>
      <c r="D31" s="7"/>
      <c r="E31" s="7"/>
      <c r="F31" s="18"/>
      <c r="J31" s="17"/>
      <c r="K31" s="14"/>
    </row>
    <row r="32" spans="1:11" x14ac:dyDescent="0.2">
      <c r="A32" s="6" t="s">
        <v>72</v>
      </c>
      <c r="B32" t="s">
        <v>39</v>
      </c>
      <c r="C32" s="6"/>
      <c r="D32" s="7" t="s">
        <v>72</v>
      </c>
      <c r="E32" s="7" t="s">
        <v>118</v>
      </c>
      <c r="F32" s="18" t="s">
        <v>119</v>
      </c>
      <c r="G32">
        <v>3.8</v>
      </c>
      <c r="H32" s="16">
        <v>10</v>
      </c>
      <c r="J32" s="17">
        <f>G32*H32+I32</f>
        <v>38</v>
      </c>
      <c r="K32" s="14">
        <f>J32/H32</f>
        <v>3.8</v>
      </c>
    </row>
    <row r="33" spans="1:11" x14ac:dyDescent="0.2">
      <c r="A33" s="6" t="s">
        <v>109</v>
      </c>
      <c r="B33" t="s">
        <v>111</v>
      </c>
      <c r="D33" s="7" t="s">
        <v>140</v>
      </c>
      <c r="E33" s="7" t="s">
        <v>118</v>
      </c>
      <c r="F33" s="18" t="s">
        <v>119</v>
      </c>
      <c r="G33">
        <v>5.7</v>
      </c>
      <c r="H33">
        <v>10</v>
      </c>
      <c r="J33" s="17">
        <f t="shared" si="0"/>
        <v>57</v>
      </c>
      <c r="K33" s="14">
        <f t="shared" si="1"/>
        <v>5.7</v>
      </c>
    </row>
    <row r="34" spans="1:11" x14ac:dyDescent="0.2">
      <c r="A34" s="6" t="s">
        <v>302</v>
      </c>
      <c r="B34" t="s">
        <v>136</v>
      </c>
      <c r="C34" s="6" t="s">
        <v>137</v>
      </c>
      <c r="D34" s="7" t="s">
        <v>172</v>
      </c>
      <c r="E34" s="7" t="s">
        <v>171</v>
      </c>
      <c r="F34" s="18" t="s">
        <v>170</v>
      </c>
      <c r="G34">
        <v>6.8650000000000002</v>
      </c>
      <c r="H34">
        <v>120</v>
      </c>
      <c r="I34">
        <v>622</v>
      </c>
      <c r="J34" s="17">
        <f t="shared" si="0"/>
        <v>1445.8000000000002</v>
      </c>
      <c r="K34" s="14">
        <f t="shared" si="1"/>
        <v>12.048333333333336</v>
      </c>
    </row>
    <row r="35" spans="1:11" x14ac:dyDescent="0.2">
      <c r="A35" s="33"/>
      <c r="B35" s="33" t="s">
        <v>165</v>
      </c>
      <c r="C35" s="33"/>
      <c r="D35" s="34" t="s">
        <v>164</v>
      </c>
      <c r="E35" s="34" t="s">
        <v>161</v>
      </c>
      <c r="F35" s="35" t="s">
        <v>162</v>
      </c>
      <c r="G35" s="33">
        <v>5</v>
      </c>
      <c r="H35" s="33">
        <v>20</v>
      </c>
      <c r="I35" s="33"/>
      <c r="J35" s="37">
        <f t="shared" si="0"/>
        <v>100</v>
      </c>
      <c r="K35" s="14">
        <f t="shared" si="1"/>
        <v>5</v>
      </c>
    </row>
    <row r="36" spans="1:11" x14ac:dyDescent="0.2">
      <c r="A36" t="s">
        <v>249</v>
      </c>
      <c r="B36" t="s">
        <v>165</v>
      </c>
      <c r="D36" s="7" t="s">
        <v>249</v>
      </c>
      <c r="E36" s="7" t="s">
        <v>251</v>
      </c>
      <c r="F36" s="18" t="s">
        <v>252</v>
      </c>
      <c r="G36">
        <v>1.3</v>
      </c>
      <c r="H36">
        <v>120</v>
      </c>
      <c r="J36" s="17">
        <f t="shared" si="0"/>
        <v>156</v>
      </c>
      <c r="K36" s="14">
        <f t="shared" si="1"/>
        <v>1.3</v>
      </c>
    </row>
    <row r="37" spans="1:11" x14ac:dyDescent="0.2">
      <c r="A37" t="s">
        <v>268</v>
      </c>
      <c r="D37" s="7"/>
      <c r="E37" s="7"/>
      <c r="F37" s="18"/>
      <c r="J37" s="17"/>
      <c r="K37" s="14"/>
    </row>
    <row r="38" spans="1:11" x14ac:dyDescent="0.2">
      <c r="A38" t="s">
        <v>329</v>
      </c>
      <c r="C38" t="s">
        <v>330</v>
      </c>
      <c r="D38" s="7"/>
      <c r="E38" s="7" t="s">
        <v>331</v>
      </c>
      <c r="F38" s="18" t="s">
        <v>332</v>
      </c>
      <c r="G38">
        <v>735.99599999999998</v>
      </c>
      <c r="H38">
        <v>10</v>
      </c>
      <c r="J38" s="17">
        <v>7359.96</v>
      </c>
      <c r="K38" s="14">
        <f t="shared" si="1"/>
        <v>735.99599999999998</v>
      </c>
    </row>
    <row r="39" spans="1:11" x14ac:dyDescent="0.2">
      <c r="A39" t="s">
        <v>269</v>
      </c>
      <c r="D39" s="7"/>
      <c r="E39" s="7" t="s">
        <v>175</v>
      </c>
      <c r="F39" s="18" t="s">
        <v>176</v>
      </c>
      <c r="G39">
        <v>105.373</v>
      </c>
      <c r="H39">
        <v>10</v>
      </c>
      <c r="I39">
        <v>1021.53</v>
      </c>
      <c r="J39" s="17">
        <f t="shared" si="0"/>
        <v>2075.2600000000002</v>
      </c>
      <c r="K39" s="14">
        <f t="shared" si="1"/>
        <v>207.52600000000001</v>
      </c>
    </row>
    <row r="40" spans="1:11" x14ac:dyDescent="0.2">
      <c r="A40" t="s">
        <v>305</v>
      </c>
      <c r="B40" t="s">
        <v>313</v>
      </c>
      <c r="C40">
        <v>70</v>
      </c>
      <c r="D40" s="7"/>
      <c r="E40" s="7"/>
      <c r="F40" s="18"/>
      <c r="G40">
        <f>4400/750</f>
        <v>5.8666666666666663</v>
      </c>
      <c r="H40">
        <v>749</v>
      </c>
      <c r="J40" s="17">
        <f>G40*H40+I40</f>
        <v>4394.1333333333332</v>
      </c>
      <c r="K40" s="14">
        <f>G40*C40</f>
        <v>410.66666666666663</v>
      </c>
    </row>
    <row r="41" spans="1:11" x14ac:dyDescent="0.2">
      <c r="A41" s="18" t="s">
        <v>335</v>
      </c>
      <c r="B41" s="18" t="s">
        <v>313</v>
      </c>
      <c r="C41" s="18">
        <v>78</v>
      </c>
      <c r="D41" s="50"/>
      <c r="E41" s="50"/>
      <c r="F41" s="18"/>
      <c r="G41" s="18">
        <f>4400/750</f>
        <v>5.8666666666666663</v>
      </c>
      <c r="H41" s="18">
        <v>749</v>
      </c>
      <c r="I41" s="18"/>
      <c r="J41" s="17">
        <f>G41*H41+I41</f>
        <v>4394.1333333333332</v>
      </c>
      <c r="K41" s="14">
        <f>G41*C41</f>
        <v>457.59999999999997</v>
      </c>
    </row>
    <row r="42" spans="1:11" x14ac:dyDescent="0.2">
      <c r="A42" t="s">
        <v>303</v>
      </c>
      <c r="B42" t="s">
        <v>177</v>
      </c>
      <c r="C42">
        <v>72</v>
      </c>
      <c r="D42" s="7"/>
      <c r="E42" s="7"/>
      <c r="F42" s="18"/>
      <c r="G42">
        <f>4400/750</f>
        <v>5.8666666666666663</v>
      </c>
      <c r="H42">
        <v>750</v>
      </c>
      <c r="J42" s="17">
        <f t="shared" si="0"/>
        <v>4400</v>
      </c>
      <c r="K42" s="14">
        <f>G42*C42</f>
        <v>422.4</v>
      </c>
    </row>
    <row r="43" spans="1:11" x14ac:dyDescent="0.2">
      <c r="A43" t="s">
        <v>304</v>
      </c>
      <c r="B43" t="s">
        <v>217</v>
      </c>
      <c r="C43">
        <v>42</v>
      </c>
      <c r="D43" s="7"/>
      <c r="E43" s="7"/>
      <c r="F43" s="18"/>
      <c r="G43">
        <f>4400/750</f>
        <v>5.8666666666666663</v>
      </c>
      <c r="H43">
        <v>750</v>
      </c>
      <c r="J43" s="17">
        <f t="shared" si="0"/>
        <v>4400</v>
      </c>
      <c r="K43" s="14">
        <f>G43*C43</f>
        <v>246.39999999999998</v>
      </c>
    </row>
    <row r="44" spans="1:11" x14ac:dyDescent="0.2">
      <c r="A44" t="s">
        <v>310</v>
      </c>
      <c r="B44" t="s">
        <v>314</v>
      </c>
      <c r="D44" s="7"/>
      <c r="E44" s="7"/>
      <c r="F44" s="18"/>
      <c r="J44" s="17"/>
      <c r="K44" s="14"/>
    </row>
    <row r="45" spans="1:11" x14ac:dyDescent="0.2">
      <c r="A45" t="s">
        <v>231</v>
      </c>
      <c r="B45" t="s">
        <v>311</v>
      </c>
      <c r="D45" s="7"/>
      <c r="E45" s="7"/>
      <c r="F45" s="18"/>
      <c r="J45" s="17"/>
      <c r="K45" s="14"/>
    </row>
    <row r="46" spans="1:11" x14ac:dyDescent="0.2">
      <c r="A46" t="s">
        <v>309</v>
      </c>
      <c r="D46" s="7"/>
      <c r="E46" s="7"/>
      <c r="F46" s="18"/>
      <c r="J46" s="17"/>
      <c r="K46" s="14"/>
    </row>
    <row r="47" spans="1:11" x14ac:dyDescent="0.2">
      <c r="A47" t="s">
        <v>308</v>
      </c>
      <c r="B47" t="s">
        <v>240</v>
      </c>
      <c r="C47" s="31" t="s">
        <v>241</v>
      </c>
      <c r="D47" s="7" t="s">
        <v>242</v>
      </c>
      <c r="E47" s="7" t="s">
        <v>243</v>
      </c>
      <c r="F47" s="18" t="s">
        <v>244</v>
      </c>
      <c r="G47">
        <v>1.4508000000000001</v>
      </c>
      <c r="H47">
        <v>100</v>
      </c>
      <c r="J47" s="17">
        <f t="shared" si="0"/>
        <v>145.08000000000001</v>
      </c>
      <c r="K47" s="14">
        <f t="shared" si="1"/>
        <v>1.4508000000000001</v>
      </c>
    </row>
    <row r="48" spans="1:11" x14ac:dyDescent="0.2">
      <c r="A48" t="s">
        <v>215</v>
      </c>
      <c r="D48" s="7"/>
      <c r="E48" s="7"/>
      <c r="F48" s="18"/>
      <c r="G48">
        <v>10</v>
      </c>
      <c r="H48">
        <v>1</v>
      </c>
      <c r="J48" s="17">
        <f t="shared" si="0"/>
        <v>10</v>
      </c>
      <c r="K48" s="14">
        <f t="shared" si="1"/>
        <v>10</v>
      </c>
    </row>
  </sheetData>
  <mergeCells count="4">
    <mergeCell ref="E1:K1"/>
    <mergeCell ref="A1:A2"/>
    <mergeCell ref="B1:B2"/>
    <mergeCell ref="C1:C2"/>
  </mergeCells>
  <hyperlinks>
    <hyperlink ref="D4" r:id="rId1" xr:uid="{63537754-7001-3941-8B14-9CF44C8F7D04}"/>
    <hyperlink ref="E4" r:id="rId2" xr:uid="{5AE1CB8F-6254-1840-B767-B3A2F3F33FDF}"/>
    <hyperlink ref="D5" r:id="rId3" xr:uid="{DC049CE1-99C2-CE41-A92D-138F65B4B929}"/>
    <hyperlink ref="D6" r:id="rId4" xr:uid="{2E451C51-FA71-B940-87B2-A5F5BB0667E2}"/>
    <hyperlink ref="D7" r:id="rId5" xr:uid="{AD8C0950-6558-0E42-8FBD-DA25B6CC9F74}"/>
    <hyperlink ref="D8" r:id="rId6" xr:uid="{1FEECB75-3251-624C-BC08-937F77BE623C}"/>
    <hyperlink ref="D9" r:id="rId7" xr:uid="{488955E9-A249-2049-8596-0B619F6FAD8E}"/>
    <hyperlink ref="E5" r:id="rId8" xr:uid="{F243375E-8BBC-104C-AA59-F1A8638FEF3E}"/>
    <hyperlink ref="E6" r:id="rId9" xr:uid="{6D7B0FD7-74E6-D04F-BBCB-60FC749339EB}"/>
    <hyperlink ref="E7" r:id="rId10" xr:uid="{C63EBCAA-4FF5-7242-8566-2A02332B6C28}"/>
    <hyperlink ref="E8" r:id="rId11" xr:uid="{64D22823-4DD9-7F4C-9A14-16F6A064EF8A}"/>
    <hyperlink ref="E9" r:id="rId12" display="https://www.terraelectronica.ru/order/07655639" xr:uid="{435A85C6-92BD-EE4F-BCC5-6ECC323CCCE1}"/>
    <hyperlink ref="E10" r:id="rId13" display="https://www.terraelectronica.ru/order/07655639" xr:uid="{D24DB387-38BE-0441-8C86-56CA642A99CC}"/>
    <hyperlink ref="D10" r:id="rId14" xr:uid="{1EC2DD50-2F13-C547-8A7B-6D18E45735E2}"/>
    <hyperlink ref="D15" r:id="rId15" xr:uid="{0CE6B7F1-2532-374C-B8E7-B70751DB293A}"/>
    <hyperlink ref="D32" r:id="rId16" xr:uid="{3BE1772F-32AA-014F-BD92-EC28BF89D7C5}"/>
    <hyperlink ref="E32" r:id="rId17" display="https://www.terraelectronica.ru/order/07655639" xr:uid="{F5437F92-20A0-8A42-91E8-5663891C31DE}"/>
    <hyperlink ref="D33" r:id="rId18" xr:uid="{F143C5F1-E8DD-5C4A-BFC5-D18FE65CD80B}"/>
    <hyperlink ref="E33" r:id="rId19" display="https://www.terraelectronica.ru/order/07655639" xr:uid="{CE819F3E-2D22-AF49-8DFD-F9C0497BC975}"/>
    <hyperlink ref="D17" r:id="rId20" xr:uid="{88CBD699-0BAD-A948-B9FC-6EA3E9766E12}"/>
    <hyperlink ref="E17" r:id="rId21" display="https://www.terraelectronica.ru/order/07655639" xr:uid="{9F2E6CD1-AE14-4B41-A4F6-828F2A749663}"/>
    <hyperlink ref="D18" r:id="rId22" xr:uid="{DEAA96F3-70DD-B342-8C5B-6B1AC7F707C2}"/>
    <hyperlink ref="E18" r:id="rId23" display="https://www.terraelectronica.ru/order/07655639" xr:uid="{298453DA-2E9A-7D40-BAC4-93094320EFDE}"/>
    <hyperlink ref="D16" r:id="rId24" xr:uid="{AB9ECC66-AE97-4046-8734-7737017F84A9}"/>
    <hyperlink ref="E16" r:id="rId25" display="https://www.terraelectronica.ru/order/07655639" xr:uid="{1FDD3A33-4680-4549-B224-10536E4C9FA3}"/>
    <hyperlink ref="D19" r:id="rId26" xr:uid="{6A1AB352-CB84-104B-B4F1-5F213A1578C4}"/>
    <hyperlink ref="E19" r:id="rId27" display="https://www.terraelectronica.ru/order/07655639" xr:uid="{B92CFDBC-EAB1-0848-8222-89F0A76D3EE9}"/>
    <hyperlink ref="D20" r:id="rId28" xr:uid="{AEB129B0-73FC-E048-9062-62C47A635270}"/>
    <hyperlink ref="E20" r:id="rId29" display="https://www.terraelectronica.ru/order/07655639" xr:uid="{30BAF13B-47C2-9F41-B4C5-E7F086FDF7E7}"/>
    <hyperlink ref="D28" r:id="rId30" xr:uid="{11A695A0-65BA-EA4C-852D-FFCA1378463A}"/>
    <hyperlink ref="E28" r:id="rId31" display="https://www.terraelectronica.ru/order/07655639" xr:uid="{04DB7CFB-4C23-AE4B-94FA-E643E17CE4CB}"/>
    <hyperlink ref="D29" r:id="rId32" xr:uid="{8BB118D4-07C8-C64D-BFF4-15932ED4226F}"/>
    <hyperlink ref="E29" r:id="rId33" display="https://www.terraelectronica.ru/order/07655639" xr:uid="{F511BC62-3799-4848-B2F0-CDD4E9FA37AD}"/>
    <hyperlink ref="D27" r:id="rId34" display="12.88009" xr:uid="{2BD631AD-CC51-754C-8181-62649E7549D1}"/>
    <hyperlink ref="E27" r:id="rId35" display="https://www.terraelectronica.ru/order/07655639" xr:uid="{0A4F56FE-184B-1B47-B164-670A015CB5D1}"/>
    <hyperlink ref="D21" r:id="rId36" xr:uid="{D4C965F6-14FF-774A-8C8D-5123D99A0D07}"/>
    <hyperlink ref="E21" r:id="rId37" display="https://www.terraelectronica.ru/order/07655639" xr:uid="{2D5AE6E6-666E-8047-BEF5-9A036531CE83}"/>
    <hyperlink ref="D22" r:id="rId38" xr:uid="{B97B2B96-ED95-4A41-9AE6-326050C4939A}"/>
    <hyperlink ref="E22" r:id="rId39" xr:uid="{6AFBC5CC-58E3-0142-91D6-6DD96626AEA8}"/>
    <hyperlink ref="D26" r:id="rId40" xr:uid="{F38B9E8D-B6DD-1946-B657-F3331AA60E8A}"/>
    <hyperlink ref="E26" r:id="rId41" xr:uid="{3BC02634-AA67-8A43-A4B6-A7FA4D94BC47}"/>
    <hyperlink ref="E35" r:id="rId42" xr:uid="{CF32D61E-79D5-5E4C-84D2-593B3360F7AE}"/>
    <hyperlink ref="D35" r:id="rId43" xr:uid="{7184F710-5B7B-094F-9176-37E23FF911BC}"/>
    <hyperlink ref="D23" r:id="rId44" xr:uid="{CCCB8A25-E911-D949-A0EF-0D155796EC5B}"/>
    <hyperlink ref="E23" r:id="rId45" xr:uid="{B9D75311-41D6-D046-8DED-2241912B274E}"/>
    <hyperlink ref="E34" r:id="rId46" xr:uid="{DE945CFB-E79B-F443-A63B-157531023746}"/>
    <hyperlink ref="D34" r:id="rId47" xr:uid="{5B82EC96-518D-AA4D-B36A-1B71864ABCEF}"/>
    <hyperlink ref="E39" r:id="rId48" xr:uid="{1D51B0A7-8685-5647-9EFA-277369FD3ABF}"/>
    <hyperlink ref="E15" r:id="rId49" xr:uid="{3D394399-3BB6-3540-831C-FA73EFFE5CB6}"/>
    <hyperlink ref="D24" r:id="rId50" xr:uid="{A38B4B1B-B9B2-F34B-AA75-CEE256B496F3}"/>
    <hyperlink ref="E24" r:id="rId51" xr:uid="{6AB6DC7A-8EAC-B14F-BD64-4069B6600C1C}"/>
    <hyperlink ref="D36" r:id="rId52" xr:uid="{F565C3B4-A362-A741-BE33-87CEAB49C437}"/>
    <hyperlink ref="E36" r:id="rId53" xr:uid="{2E5CA6E3-C325-EB4C-A4FD-E09C23C35E2E}"/>
    <hyperlink ref="D47" r:id="rId54" xr:uid="{E85661EA-4288-864E-99F8-14443A59494F}"/>
    <hyperlink ref="E47" r:id="rId55" xr:uid="{9A2D115A-5BA3-E54E-BECA-6E9F3F9B0B84}"/>
    <hyperlink ref="E3" location="Orders!E30" display="#07863451" xr:uid="{64A575F0-CC33-2242-8238-2390FBF4E169}"/>
    <hyperlink ref="D3" r:id="rId56" xr:uid="{635A4308-6EC5-7340-97B6-F7CDBAECA0D3}"/>
    <hyperlink ref="E38" r:id="rId57" xr:uid="{384FEBF5-211B-5641-A585-0873A654BFCF}"/>
    <hyperlink ref="D11" r:id="rId58" xr:uid="{E8953A94-9CE7-A841-B8AB-9F2C4322BF7E}"/>
    <hyperlink ref="E11" r:id="rId59" xr:uid="{C536859A-8AD3-6040-9CF8-173D52928272}"/>
    <hyperlink ref="D13" r:id="rId60" xr:uid="{C5AD9F95-363E-D74A-BD98-1AACFB5F28DA}"/>
    <hyperlink ref="E13" r:id="rId61" xr:uid="{6A2674BA-B197-7746-9DA5-DCDFD1378159}"/>
    <hyperlink ref="D12" r:id="rId62" xr:uid="{8110B14E-31F2-5E48-9527-2E883FDDC337}"/>
    <hyperlink ref="E12" r:id="rId63" xr:uid="{8B3D9312-F506-7942-B6A3-1AD135F5AFC0}"/>
    <hyperlink ref="D14" r:id="rId64" xr:uid="{BE65CB9E-F278-1149-BDF1-F4F2D5186087}"/>
    <hyperlink ref="E14" r:id="rId65" xr:uid="{2C9050D8-DF13-6244-A3A4-5FE8F3F6D6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D9B-E6AB-C34D-8839-A6582ADEF526}">
  <dimension ref="A1:L90"/>
  <sheetViews>
    <sheetView tabSelected="1" topLeftCell="A38" workbookViewId="0">
      <selection activeCell="F48" sqref="F48"/>
    </sheetView>
  </sheetViews>
  <sheetFormatPr baseColWidth="10" defaultRowHeight="16" x14ac:dyDescent="0.2"/>
  <cols>
    <col min="1" max="1" width="24.83203125" customWidth="1"/>
    <col min="2" max="2" width="6.83203125" customWidth="1"/>
    <col min="3" max="3" width="19.1640625" customWidth="1"/>
    <col min="6" max="6" width="23" customWidth="1"/>
  </cols>
  <sheetData>
    <row r="1" spans="1:10" s="4" customFormat="1" x14ac:dyDescent="0.2">
      <c r="A1" s="4" t="s">
        <v>253</v>
      </c>
      <c r="B1" s="4" t="s">
        <v>1</v>
      </c>
      <c r="C1" s="4" t="s">
        <v>254</v>
      </c>
      <c r="D1" s="4" t="s">
        <v>255</v>
      </c>
      <c r="E1" s="4" t="s">
        <v>441</v>
      </c>
      <c r="F1" s="4" t="s">
        <v>256</v>
      </c>
      <c r="G1" s="4" t="s">
        <v>11</v>
      </c>
      <c r="H1" s="4" t="s">
        <v>13</v>
      </c>
      <c r="I1" s="4" t="s">
        <v>257</v>
      </c>
      <c r="J1" s="4" t="s">
        <v>293</v>
      </c>
    </row>
    <row r="2" spans="1:10" x14ac:dyDescent="0.2">
      <c r="A2" t="s">
        <v>268</v>
      </c>
      <c r="B2">
        <v>10</v>
      </c>
      <c r="C2" s="64" t="s">
        <v>258</v>
      </c>
      <c r="D2" s="38">
        <v>44300</v>
      </c>
      <c r="E2" s="38"/>
      <c r="F2" t="s">
        <v>267</v>
      </c>
      <c r="G2">
        <f>2*378.62</f>
        <v>757.24</v>
      </c>
      <c r="H2">
        <v>729.22</v>
      </c>
      <c r="I2">
        <f t="shared" ref="I2:I27" si="0">G2+H2</f>
        <v>1486.46</v>
      </c>
      <c r="J2">
        <f>I2/B2</f>
        <v>148.64600000000002</v>
      </c>
    </row>
    <row r="3" spans="1:10" x14ac:dyDescent="0.2">
      <c r="A3" t="s">
        <v>260</v>
      </c>
      <c r="B3">
        <v>100</v>
      </c>
      <c r="C3" s="66" t="s">
        <v>261</v>
      </c>
      <c r="D3" s="38">
        <v>44304</v>
      </c>
      <c r="E3" s="38"/>
      <c r="F3" s="7" t="s">
        <v>198</v>
      </c>
      <c r="G3">
        <v>737.58</v>
      </c>
      <c r="H3">
        <v>785.44</v>
      </c>
      <c r="I3">
        <f t="shared" si="0"/>
        <v>1523.02</v>
      </c>
      <c r="J3">
        <f t="shared" ref="J3:J34" si="1">I3/B3</f>
        <v>15.2302</v>
      </c>
    </row>
    <row r="4" spans="1:10" x14ac:dyDescent="0.2">
      <c r="A4" t="s">
        <v>274</v>
      </c>
      <c r="B4">
        <v>5</v>
      </c>
      <c r="C4" s="66" t="s">
        <v>261</v>
      </c>
      <c r="D4" s="38">
        <v>44321</v>
      </c>
      <c r="E4" s="38"/>
      <c r="F4" s="7" t="s">
        <v>209</v>
      </c>
      <c r="G4">
        <v>745.53</v>
      </c>
      <c r="H4">
        <v>317.52999999999997</v>
      </c>
      <c r="I4">
        <f t="shared" si="0"/>
        <v>1063.06</v>
      </c>
      <c r="J4">
        <f t="shared" si="1"/>
        <v>212.61199999999999</v>
      </c>
    </row>
    <row r="5" spans="1:10" x14ac:dyDescent="0.2">
      <c r="A5" t="s">
        <v>275</v>
      </c>
      <c r="B5">
        <v>10</v>
      </c>
      <c r="C5" s="66" t="s">
        <v>261</v>
      </c>
      <c r="D5" s="38">
        <v>44359</v>
      </c>
      <c r="E5" s="38"/>
      <c r="F5" s="7" t="s">
        <v>214</v>
      </c>
      <c r="G5">
        <v>193.91</v>
      </c>
      <c r="H5">
        <v>300.49</v>
      </c>
      <c r="I5">
        <f t="shared" si="0"/>
        <v>494.4</v>
      </c>
      <c r="J5">
        <f t="shared" si="1"/>
        <v>49.44</v>
      </c>
    </row>
    <row r="6" spans="1:10" x14ac:dyDescent="0.2">
      <c r="B6">
        <v>15</v>
      </c>
      <c r="C6" t="s">
        <v>262</v>
      </c>
      <c r="D6" s="38">
        <v>44378</v>
      </c>
      <c r="E6" s="38"/>
      <c r="F6" s="7" t="s">
        <v>179</v>
      </c>
      <c r="G6">
        <v>2083.33</v>
      </c>
      <c r="H6">
        <v>236</v>
      </c>
      <c r="I6">
        <f t="shared" si="0"/>
        <v>2319.33</v>
      </c>
    </row>
    <row r="7" spans="1:10" x14ac:dyDescent="0.2">
      <c r="B7">
        <v>3</v>
      </c>
      <c r="C7" t="s">
        <v>276</v>
      </c>
      <c r="D7" s="38">
        <v>44378</v>
      </c>
      <c r="E7" s="38"/>
      <c r="F7" s="7" t="s">
        <v>184</v>
      </c>
      <c r="G7">
        <f>665-138</f>
        <v>527</v>
      </c>
      <c r="H7">
        <v>138</v>
      </c>
      <c r="I7">
        <f t="shared" si="0"/>
        <v>665</v>
      </c>
    </row>
    <row r="8" spans="1:10" x14ac:dyDescent="0.2">
      <c r="A8" t="s">
        <v>269</v>
      </c>
      <c r="B8">
        <v>10</v>
      </c>
      <c r="C8" s="64" t="s">
        <v>258</v>
      </c>
      <c r="D8" s="38">
        <v>44406</v>
      </c>
      <c r="E8" s="38"/>
      <c r="F8" t="s">
        <v>270</v>
      </c>
      <c r="G8">
        <v>1053.73</v>
      </c>
      <c r="H8">
        <v>1021.53</v>
      </c>
      <c r="I8">
        <f t="shared" si="0"/>
        <v>2075.2600000000002</v>
      </c>
      <c r="J8">
        <f t="shared" si="1"/>
        <v>207.52600000000001</v>
      </c>
    </row>
    <row r="9" spans="1:10" x14ac:dyDescent="0.2">
      <c r="B9">
        <v>5</v>
      </c>
      <c r="C9" t="s">
        <v>276</v>
      </c>
      <c r="D9" s="38">
        <v>44406</v>
      </c>
      <c r="E9" s="38"/>
      <c r="F9" s="7" t="s">
        <v>161</v>
      </c>
      <c r="G9">
        <f>10048-138</f>
        <v>9910</v>
      </c>
      <c r="H9">
        <v>138</v>
      </c>
      <c r="I9">
        <f t="shared" si="0"/>
        <v>10048</v>
      </c>
    </row>
    <row r="10" spans="1:10" x14ac:dyDescent="0.2">
      <c r="A10" t="s">
        <v>272</v>
      </c>
      <c r="B10">
        <v>100</v>
      </c>
      <c r="C10" s="66" t="s">
        <v>261</v>
      </c>
      <c r="D10" s="38">
        <v>44411</v>
      </c>
      <c r="E10" s="38"/>
      <c r="F10" s="7" t="s">
        <v>243</v>
      </c>
      <c r="G10">
        <v>145.08000000000001</v>
      </c>
      <c r="I10">
        <f t="shared" si="0"/>
        <v>145.08000000000001</v>
      </c>
      <c r="J10">
        <f t="shared" si="1"/>
        <v>1.4508000000000001</v>
      </c>
    </row>
    <row r="11" spans="1:10" x14ac:dyDescent="0.2">
      <c r="B11">
        <v>20</v>
      </c>
      <c r="C11" t="s">
        <v>262</v>
      </c>
      <c r="D11" s="38">
        <v>44491</v>
      </c>
      <c r="E11" s="38"/>
      <c r="F11" s="7" t="s">
        <v>118</v>
      </c>
      <c r="G11">
        <v>1762.7</v>
      </c>
      <c r="H11">
        <v>297</v>
      </c>
      <c r="I11">
        <f t="shared" si="0"/>
        <v>2059.6999999999998</v>
      </c>
    </row>
    <row r="12" spans="1:10" x14ac:dyDescent="0.2">
      <c r="B12">
        <v>2</v>
      </c>
      <c r="C12" t="s">
        <v>276</v>
      </c>
      <c r="D12" s="38">
        <v>44492</v>
      </c>
      <c r="E12" s="38"/>
      <c r="F12" s="7" t="s">
        <v>158</v>
      </c>
      <c r="G12">
        <f>1488.3-253</f>
        <v>1235.3</v>
      </c>
      <c r="H12">
        <v>253</v>
      </c>
      <c r="I12">
        <f t="shared" si="0"/>
        <v>1488.3</v>
      </c>
    </row>
    <row r="13" spans="1:10" x14ac:dyDescent="0.2">
      <c r="A13" t="s">
        <v>260</v>
      </c>
      <c r="B13">
        <v>120</v>
      </c>
      <c r="C13" s="66" t="s">
        <v>261</v>
      </c>
      <c r="D13" s="38">
        <v>44503</v>
      </c>
      <c r="E13" s="38"/>
      <c r="F13" s="7" t="s">
        <v>171</v>
      </c>
      <c r="G13">
        <v>823.82</v>
      </c>
      <c r="H13">
        <v>622.29999999999995</v>
      </c>
      <c r="I13">
        <f t="shared" si="0"/>
        <v>1446.12</v>
      </c>
      <c r="J13">
        <f t="shared" si="1"/>
        <v>12.050999999999998</v>
      </c>
    </row>
    <row r="14" spans="1:10" x14ac:dyDescent="0.2">
      <c r="A14" t="s">
        <v>246</v>
      </c>
      <c r="B14">
        <f>12*5</f>
        <v>60</v>
      </c>
      <c r="C14" s="66" t="s">
        <v>261</v>
      </c>
      <c r="D14" s="38">
        <v>44526</v>
      </c>
      <c r="E14" s="38"/>
      <c r="F14" s="7" t="s">
        <v>247</v>
      </c>
      <c r="G14">
        <v>1183.8800000000001</v>
      </c>
      <c r="H14">
        <v>196.54</v>
      </c>
      <c r="I14">
        <f t="shared" si="0"/>
        <v>1380.42</v>
      </c>
      <c r="J14">
        <f t="shared" si="1"/>
        <v>23.007000000000001</v>
      </c>
    </row>
    <row r="15" spans="1:10" x14ac:dyDescent="0.2">
      <c r="B15">
        <v>15</v>
      </c>
      <c r="C15" t="s">
        <v>262</v>
      </c>
      <c r="D15" s="38">
        <v>44529</v>
      </c>
      <c r="E15" s="38"/>
      <c r="F15" s="7" t="s">
        <v>218</v>
      </c>
      <c r="G15">
        <v>1135.4000000000001</v>
      </c>
      <c r="H15">
        <v>236</v>
      </c>
      <c r="I15">
        <f t="shared" si="0"/>
        <v>1371.4</v>
      </c>
    </row>
    <row r="16" spans="1:10" x14ac:dyDescent="0.2">
      <c r="A16" t="s">
        <v>271</v>
      </c>
      <c r="B16">
        <v>50</v>
      </c>
      <c r="C16" s="66" t="s">
        <v>261</v>
      </c>
      <c r="D16" s="38">
        <v>44575</v>
      </c>
      <c r="E16" s="38"/>
      <c r="F16" s="7" t="s">
        <v>238</v>
      </c>
      <c r="G16">
        <v>164.34</v>
      </c>
      <c r="I16">
        <f t="shared" si="0"/>
        <v>164.34</v>
      </c>
      <c r="J16">
        <f t="shared" si="1"/>
        <v>3.2867999999999999</v>
      </c>
    </row>
    <row r="17" spans="1:12" x14ac:dyDescent="0.2">
      <c r="A17" t="s">
        <v>273</v>
      </c>
      <c r="B17">
        <v>20</v>
      </c>
      <c r="C17" s="66" t="s">
        <v>261</v>
      </c>
      <c r="D17" s="38">
        <v>44575</v>
      </c>
      <c r="E17" s="38"/>
      <c r="F17" s="7" t="s">
        <v>232</v>
      </c>
      <c r="G17">
        <v>318</v>
      </c>
      <c r="I17">
        <f t="shared" si="0"/>
        <v>318</v>
      </c>
      <c r="J17">
        <f t="shared" si="1"/>
        <v>15.9</v>
      </c>
    </row>
    <row r="18" spans="1:12" x14ac:dyDescent="0.2">
      <c r="A18" t="s">
        <v>295</v>
      </c>
      <c r="B18">
        <v>10</v>
      </c>
      <c r="C18" s="64" t="s">
        <v>258</v>
      </c>
      <c r="D18" s="38">
        <v>44593</v>
      </c>
      <c r="E18" s="38"/>
      <c r="F18" t="s">
        <v>259</v>
      </c>
      <c r="G18">
        <v>387.29</v>
      </c>
      <c r="H18">
        <v>549.17999999999995</v>
      </c>
      <c r="I18">
        <f t="shared" si="0"/>
        <v>936.47</v>
      </c>
      <c r="J18">
        <f t="shared" si="1"/>
        <v>93.647000000000006</v>
      </c>
    </row>
    <row r="19" spans="1:12" x14ac:dyDescent="0.2">
      <c r="A19" t="s">
        <v>260</v>
      </c>
      <c r="B19">
        <v>100</v>
      </c>
      <c r="C19" s="66" t="s">
        <v>261</v>
      </c>
      <c r="D19" s="38">
        <v>44593</v>
      </c>
      <c r="E19" s="38"/>
      <c r="F19" s="7" t="s">
        <v>264</v>
      </c>
      <c r="G19">
        <v>797.1</v>
      </c>
      <c r="H19">
        <v>590.29999999999995</v>
      </c>
      <c r="I19">
        <f t="shared" si="0"/>
        <v>1387.4</v>
      </c>
      <c r="J19">
        <f t="shared" si="1"/>
        <v>13.874000000000001</v>
      </c>
    </row>
    <row r="20" spans="1:12" x14ac:dyDescent="0.2">
      <c r="C20" t="s">
        <v>262</v>
      </c>
      <c r="D20" s="38">
        <v>44594</v>
      </c>
      <c r="E20" s="38"/>
      <c r="F20" s="7" t="s">
        <v>265</v>
      </c>
      <c r="G20">
        <v>505.44</v>
      </c>
      <c r="H20">
        <v>236</v>
      </c>
      <c r="I20">
        <f t="shared" si="0"/>
        <v>741.44</v>
      </c>
    </row>
    <row r="21" spans="1:12" x14ac:dyDescent="0.2">
      <c r="C21" t="s">
        <v>262</v>
      </c>
      <c r="D21" s="38">
        <v>44617</v>
      </c>
      <c r="E21" s="38"/>
      <c r="F21" s="7" t="s">
        <v>266</v>
      </c>
      <c r="G21">
        <v>505.92</v>
      </c>
      <c r="H21">
        <v>236</v>
      </c>
      <c r="I21">
        <f t="shared" si="0"/>
        <v>741.92000000000007</v>
      </c>
    </row>
    <row r="22" spans="1:12" x14ac:dyDescent="0.2">
      <c r="A22" s="39" t="s">
        <v>277</v>
      </c>
      <c r="B22">
        <v>20</v>
      </c>
      <c r="C22" s="66" t="s">
        <v>261</v>
      </c>
      <c r="D22" s="38">
        <v>44625</v>
      </c>
      <c r="E22" s="38"/>
      <c r="F22" s="40" t="s">
        <v>278</v>
      </c>
      <c r="G22">
        <v>355.04</v>
      </c>
      <c r="H22">
        <v>99.52</v>
      </c>
      <c r="I22">
        <f t="shared" si="0"/>
        <v>454.56</v>
      </c>
      <c r="J22">
        <f t="shared" si="1"/>
        <v>22.728000000000002</v>
      </c>
    </row>
    <row r="23" spans="1:12" x14ac:dyDescent="0.2">
      <c r="A23" s="16" t="s">
        <v>315</v>
      </c>
      <c r="B23">
        <v>10</v>
      </c>
      <c r="C23" s="66" t="s">
        <v>261</v>
      </c>
      <c r="D23" s="38">
        <v>44630</v>
      </c>
      <c r="E23" s="38"/>
      <c r="F23" s="40" t="s">
        <v>294</v>
      </c>
      <c r="G23">
        <v>4919.67</v>
      </c>
      <c r="I23">
        <f t="shared" si="0"/>
        <v>4919.67</v>
      </c>
      <c r="J23">
        <f t="shared" si="1"/>
        <v>491.96699999999998</v>
      </c>
    </row>
    <row r="24" spans="1:12" x14ac:dyDescent="0.2">
      <c r="A24" s="36" t="s">
        <v>292</v>
      </c>
      <c r="B24" s="33">
        <v>10</v>
      </c>
      <c r="C24" s="67" t="s">
        <v>261</v>
      </c>
      <c r="D24" s="46">
        <v>44630</v>
      </c>
      <c r="E24" s="46"/>
      <c r="F24" s="47" t="s">
        <v>291</v>
      </c>
      <c r="G24" s="33">
        <v>13640.01</v>
      </c>
      <c r="H24" s="33">
        <v>2122.15</v>
      </c>
      <c r="I24" s="33">
        <f t="shared" si="0"/>
        <v>15762.16</v>
      </c>
      <c r="J24" s="33">
        <f t="shared" si="1"/>
        <v>1576.2159999999999</v>
      </c>
      <c r="K24">
        <f>-I24</f>
        <v>-15762.16</v>
      </c>
      <c r="L24" t="s">
        <v>316</v>
      </c>
    </row>
    <row r="25" spans="1:12" x14ac:dyDescent="0.2">
      <c r="A25" s="41" t="s">
        <v>172</v>
      </c>
      <c r="B25">
        <v>300</v>
      </c>
      <c r="C25" s="66" t="s">
        <v>261</v>
      </c>
      <c r="D25" s="38">
        <v>44634</v>
      </c>
      <c r="E25" s="38"/>
      <c r="F25" s="40" t="s">
        <v>279</v>
      </c>
      <c r="G25">
        <v>6604.81</v>
      </c>
      <c r="H25">
        <v>1711.62</v>
      </c>
      <c r="I25">
        <f t="shared" si="0"/>
        <v>8316.43</v>
      </c>
      <c r="J25">
        <f t="shared" si="1"/>
        <v>27.721433333333334</v>
      </c>
    </row>
    <row r="26" spans="1:12" x14ac:dyDescent="0.2">
      <c r="A26" t="s">
        <v>246</v>
      </c>
      <c r="B26">
        <v>100</v>
      </c>
      <c r="C26" s="66" t="s">
        <v>261</v>
      </c>
      <c r="D26" s="38">
        <v>44634</v>
      </c>
      <c r="E26" s="38"/>
      <c r="F26" s="40" t="s">
        <v>290</v>
      </c>
      <c r="G26">
        <v>3956.26</v>
      </c>
      <c r="H26">
        <v>549.57000000000005</v>
      </c>
      <c r="I26">
        <f t="shared" si="0"/>
        <v>4505.83</v>
      </c>
      <c r="J26">
        <f t="shared" si="1"/>
        <v>45.058300000000003</v>
      </c>
    </row>
    <row r="27" spans="1:12" x14ac:dyDescent="0.2">
      <c r="C27" t="s">
        <v>276</v>
      </c>
      <c r="D27" s="38">
        <v>44641</v>
      </c>
      <c r="E27" s="38"/>
      <c r="F27" s="42" t="s">
        <v>280</v>
      </c>
      <c r="G27">
        <v>651</v>
      </c>
      <c r="I27">
        <f t="shared" si="0"/>
        <v>651</v>
      </c>
    </row>
    <row r="28" spans="1:12" x14ac:dyDescent="0.2">
      <c r="A28" t="s">
        <v>296</v>
      </c>
      <c r="B28">
        <v>20</v>
      </c>
      <c r="C28" s="5" t="s">
        <v>281</v>
      </c>
      <c r="D28" s="38">
        <v>44642</v>
      </c>
      <c r="E28" s="38"/>
      <c r="F28" s="42" t="s">
        <v>282</v>
      </c>
      <c r="I28">
        <v>7624.08</v>
      </c>
      <c r="J28">
        <f t="shared" si="1"/>
        <v>381.20400000000001</v>
      </c>
    </row>
    <row r="29" spans="1:12" x14ac:dyDescent="0.2">
      <c r="A29" s="39"/>
      <c r="C29" t="s">
        <v>276</v>
      </c>
      <c r="D29" s="38">
        <v>44642</v>
      </c>
      <c r="E29" s="38"/>
      <c r="F29" s="42" t="s">
        <v>283</v>
      </c>
      <c r="G29">
        <v>4430</v>
      </c>
      <c r="I29">
        <f t="shared" ref="I29:I39" si="2">G29+H29</f>
        <v>4430</v>
      </c>
    </row>
    <row r="30" spans="1:12" x14ac:dyDescent="0.2">
      <c r="C30" t="s">
        <v>262</v>
      </c>
      <c r="D30" s="38">
        <v>44642</v>
      </c>
      <c r="E30" s="38"/>
      <c r="F30" s="40" t="s">
        <v>284</v>
      </c>
      <c r="G30">
        <v>10778.4</v>
      </c>
      <c r="H30">
        <v>236</v>
      </c>
      <c r="I30">
        <f t="shared" si="2"/>
        <v>11014.4</v>
      </c>
    </row>
    <row r="31" spans="1:12" x14ac:dyDescent="0.2">
      <c r="A31" s="43" t="s">
        <v>75</v>
      </c>
      <c r="B31">
        <v>70</v>
      </c>
      <c r="C31" t="s">
        <v>276</v>
      </c>
      <c r="D31" s="38">
        <v>44642</v>
      </c>
      <c r="E31" s="38"/>
      <c r="F31" s="44" t="s">
        <v>285</v>
      </c>
      <c r="G31">
        <v>2030</v>
      </c>
      <c r="I31">
        <f t="shared" si="2"/>
        <v>2030</v>
      </c>
      <c r="J31">
        <f t="shared" si="1"/>
        <v>29</v>
      </c>
    </row>
    <row r="32" spans="1:12" x14ac:dyDescent="0.2">
      <c r="A32" t="s">
        <v>132</v>
      </c>
      <c r="B32">
        <v>60</v>
      </c>
      <c r="C32" s="66" t="s">
        <v>261</v>
      </c>
      <c r="D32" s="38">
        <v>44642</v>
      </c>
      <c r="E32" s="38"/>
      <c r="F32" s="45" t="s">
        <v>286</v>
      </c>
      <c r="G32">
        <v>582.63</v>
      </c>
      <c r="H32">
        <v>245.58</v>
      </c>
      <c r="I32">
        <f t="shared" si="2"/>
        <v>828.21</v>
      </c>
      <c r="J32">
        <f t="shared" si="1"/>
        <v>13.803500000000001</v>
      </c>
    </row>
    <row r="33" spans="1:12" x14ac:dyDescent="0.2">
      <c r="A33" t="s">
        <v>112</v>
      </c>
      <c r="B33">
        <v>100</v>
      </c>
      <c r="C33" s="66" t="s">
        <v>261</v>
      </c>
      <c r="D33" s="38">
        <v>44642</v>
      </c>
      <c r="E33" s="38"/>
      <c r="F33" s="45" t="s">
        <v>287</v>
      </c>
      <c r="G33">
        <v>519.98</v>
      </c>
      <c r="H33">
        <v>92.72</v>
      </c>
      <c r="I33">
        <f t="shared" si="2"/>
        <v>612.70000000000005</v>
      </c>
      <c r="J33">
        <f t="shared" si="1"/>
        <v>6.1270000000000007</v>
      </c>
    </row>
    <row r="34" spans="1:12" x14ac:dyDescent="0.2">
      <c r="A34" t="s">
        <v>289</v>
      </c>
      <c r="B34">
        <v>30</v>
      </c>
      <c r="C34" s="66" t="s">
        <v>261</v>
      </c>
      <c r="D34" s="38">
        <v>44642</v>
      </c>
      <c r="E34" s="38"/>
      <c r="F34" s="45" t="s">
        <v>288</v>
      </c>
      <c r="G34">
        <v>417.24</v>
      </c>
      <c r="H34">
        <v>127.8</v>
      </c>
      <c r="I34">
        <f t="shared" si="2"/>
        <v>545.04</v>
      </c>
      <c r="J34">
        <f t="shared" si="1"/>
        <v>18.167999999999999</v>
      </c>
    </row>
    <row r="35" spans="1:12" x14ac:dyDescent="0.2">
      <c r="A35" t="s">
        <v>298</v>
      </c>
      <c r="B35">
        <v>10</v>
      </c>
      <c r="C35" s="66" t="s">
        <v>261</v>
      </c>
      <c r="D35" s="38">
        <v>44642</v>
      </c>
      <c r="E35" s="38"/>
      <c r="F35" s="45" t="s">
        <v>297</v>
      </c>
      <c r="G35">
        <v>328.28</v>
      </c>
      <c r="H35">
        <v>527.5</v>
      </c>
      <c r="I35">
        <f t="shared" si="2"/>
        <v>855.78</v>
      </c>
      <c r="J35">
        <f t="shared" ref="J35:J42" si="3">I35/B35</f>
        <v>85.578000000000003</v>
      </c>
    </row>
    <row r="36" spans="1:12" x14ac:dyDescent="0.2">
      <c r="A36" t="s">
        <v>273</v>
      </c>
      <c r="B36">
        <v>20</v>
      </c>
      <c r="C36" s="66" t="s">
        <v>261</v>
      </c>
      <c r="D36" s="38">
        <v>44643</v>
      </c>
      <c r="E36" s="38"/>
      <c r="F36" s="45" t="s">
        <v>299</v>
      </c>
      <c r="G36">
        <v>620</v>
      </c>
      <c r="I36">
        <f t="shared" si="2"/>
        <v>620</v>
      </c>
      <c r="J36">
        <f t="shared" si="3"/>
        <v>31</v>
      </c>
    </row>
    <row r="37" spans="1:12" x14ac:dyDescent="0.2">
      <c r="A37" t="s">
        <v>271</v>
      </c>
      <c r="B37">
        <v>50</v>
      </c>
      <c r="C37" s="66" t="s">
        <v>261</v>
      </c>
      <c r="D37" s="38">
        <v>44643</v>
      </c>
      <c r="E37" s="38"/>
      <c r="F37" s="45" t="s">
        <v>300</v>
      </c>
      <c r="G37">
        <v>257.10000000000002</v>
      </c>
      <c r="I37">
        <f t="shared" si="2"/>
        <v>257.10000000000002</v>
      </c>
      <c r="J37">
        <f t="shared" si="3"/>
        <v>5.1420000000000003</v>
      </c>
    </row>
    <row r="38" spans="1:12" x14ac:dyDescent="0.2">
      <c r="A38" s="57" t="s">
        <v>292</v>
      </c>
      <c r="B38" s="57">
        <v>10</v>
      </c>
      <c r="C38" s="68" t="s">
        <v>261</v>
      </c>
      <c r="D38" s="58">
        <v>44644</v>
      </c>
      <c r="E38" s="58"/>
      <c r="F38" s="59" t="s">
        <v>317</v>
      </c>
      <c r="G38" s="57">
        <v>13213.8</v>
      </c>
      <c r="H38" s="57"/>
      <c r="I38" s="57">
        <f t="shared" si="2"/>
        <v>13213.8</v>
      </c>
      <c r="J38" s="57">
        <f t="shared" si="3"/>
        <v>1321.3799999999999</v>
      </c>
      <c r="K38">
        <f>-I38+770</f>
        <v>-12443.8</v>
      </c>
      <c r="L38" t="s">
        <v>318</v>
      </c>
    </row>
    <row r="39" spans="1:12" x14ac:dyDescent="0.2">
      <c r="A39" s="57" t="s">
        <v>274</v>
      </c>
      <c r="B39" s="57">
        <v>10</v>
      </c>
      <c r="C39" s="68" t="s">
        <v>261</v>
      </c>
      <c r="D39" s="58">
        <v>44662</v>
      </c>
      <c r="E39" s="58"/>
      <c r="F39" s="60" t="s">
        <v>319</v>
      </c>
      <c r="G39" s="57">
        <v>4661.75</v>
      </c>
      <c r="H39" s="57">
        <v>272.58</v>
      </c>
      <c r="I39" s="57">
        <f t="shared" si="2"/>
        <v>4934.33</v>
      </c>
      <c r="J39" s="57">
        <f t="shared" si="3"/>
        <v>493.43299999999999</v>
      </c>
      <c r="K39">
        <f>-I39+770</f>
        <v>-4164.33</v>
      </c>
      <c r="L39" t="s">
        <v>318</v>
      </c>
    </row>
    <row r="40" spans="1:12" x14ac:dyDescent="0.2">
      <c r="A40" s="57" t="s">
        <v>292</v>
      </c>
      <c r="B40" s="57">
        <v>10</v>
      </c>
      <c r="C40" s="68" t="s">
        <v>261</v>
      </c>
      <c r="D40" s="58">
        <v>44663</v>
      </c>
      <c r="E40" s="58"/>
      <c r="F40" s="60" t="s">
        <v>320</v>
      </c>
      <c r="G40" s="57">
        <v>13767.37</v>
      </c>
      <c r="H40" s="57">
        <v>550.92999999999995</v>
      </c>
      <c r="I40" s="57">
        <f t="shared" ref="I40" si="4">G40+H40</f>
        <v>14318.300000000001</v>
      </c>
      <c r="J40" s="57">
        <f t="shared" si="3"/>
        <v>1431.8300000000002</v>
      </c>
      <c r="K40">
        <f>-I40+770</f>
        <v>-13548.300000000001</v>
      </c>
      <c r="L40" t="s">
        <v>318</v>
      </c>
    </row>
    <row r="41" spans="1:12" s="48" customFormat="1" x14ac:dyDescent="0.2">
      <c r="A41" s="51" t="s">
        <v>292</v>
      </c>
      <c r="B41" s="51">
        <v>1</v>
      </c>
      <c r="C41" s="69" t="s">
        <v>261</v>
      </c>
      <c r="D41" s="52">
        <v>44671</v>
      </c>
      <c r="E41" s="52"/>
      <c r="F41" s="53" t="s">
        <v>321</v>
      </c>
      <c r="G41" s="51">
        <v>1650</v>
      </c>
      <c r="H41" s="51">
        <v>182.11</v>
      </c>
      <c r="I41" s="51">
        <f t="shared" ref="I41:I42" si="5">G41+H41</f>
        <v>1832.1100000000001</v>
      </c>
      <c r="J41" s="51">
        <f t="shared" si="3"/>
        <v>1832.1100000000001</v>
      </c>
    </row>
    <row r="42" spans="1:12" s="48" customFormat="1" x14ac:dyDescent="0.2">
      <c r="A42" s="57" t="s">
        <v>292</v>
      </c>
      <c r="B42" s="57">
        <v>10</v>
      </c>
      <c r="C42" s="68" t="s">
        <v>261</v>
      </c>
      <c r="D42" s="61">
        <v>44671</v>
      </c>
      <c r="E42" s="61"/>
      <c r="F42" s="60" t="s">
        <v>322</v>
      </c>
      <c r="G42" s="57">
        <v>18366.189999999999</v>
      </c>
      <c r="H42" s="57">
        <v>294.77999999999997</v>
      </c>
      <c r="I42" s="57">
        <f t="shared" si="5"/>
        <v>18660.969999999998</v>
      </c>
      <c r="J42" s="57">
        <f t="shared" si="3"/>
        <v>1866.0969999999998</v>
      </c>
      <c r="K42" s="48">
        <f>-I42+770</f>
        <v>-17890.969999999998</v>
      </c>
      <c r="L42" s="48" t="s">
        <v>318</v>
      </c>
    </row>
    <row r="43" spans="1:12" s="48" customFormat="1" x14ac:dyDescent="0.2">
      <c r="A43" s="57" t="s">
        <v>274</v>
      </c>
      <c r="B43" s="57">
        <v>10</v>
      </c>
      <c r="C43" s="68" t="s">
        <v>261</v>
      </c>
      <c r="D43" s="61">
        <v>44674</v>
      </c>
      <c r="E43" s="61"/>
      <c r="F43" s="60" t="s">
        <v>323</v>
      </c>
      <c r="G43" s="57">
        <v>4030.66</v>
      </c>
      <c r="H43" s="57"/>
      <c r="I43" s="57">
        <f t="shared" ref="I43:I46" si="6">G43+H43</f>
        <v>4030.66</v>
      </c>
      <c r="J43" s="57">
        <f t="shared" ref="J43:J46" si="7">I43/B43</f>
        <v>403.06599999999997</v>
      </c>
      <c r="K43" s="48">
        <f>-I43-770</f>
        <v>-4800.66</v>
      </c>
      <c r="L43" s="48" t="s">
        <v>318</v>
      </c>
    </row>
    <row r="44" spans="1:12" s="48" customFormat="1" x14ac:dyDescent="0.2">
      <c r="A44" s="57" t="s">
        <v>274</v>
      </c>
      <c r="B44" s="57">
        <v>10</v>
      </c>
      <c r="C44" s="68" t="s">
        <v>261</v>
      </c>
      <c r="D44" s="61">
        <v>44674</v>
      </c>
      <c r="E44" s="61"/>
      <c r="F44" s="60" t="s">
        <v>324</v>
      </c>
      <c r="G44" s="57">
        <v>4335.96</v>
      </c>
      <c r="H44" s="57"/>
      <c r="I44" s="57">
        <f t="shared" si="6"/>
        <v>4335.96</v>
      </c>
      <c r="J44" s="57">
        <f t="shared" si="7"/>
        <v>433.596</v>
      </c>
      <c r="K44" s="48">
        <f>-I44+770</f>
        <v>-3565.96</v>
      </c>
      <c r="L44" s="48" t="s">
        <v>318</v>
      </c>
    </row>
    <row r="45" spans="1:12" s="48" customFormat="1" x14ac:dyDescent="0.2">
      <c r="A45" s="51" t="s">
        <v>292</v>
      </c>
      <c r="B45" s="51">
        <v>10</v>
      </c>
      <c r="C45" s="69" t="s">
        <v>261</v>
      </c>
      <c r="D45" s="52">
        <v>44680</v>
      </c>
      <c r="E45" s="52"/>
      <c r="F45" s="53" t="s">
        <v>325</v>
      </c>
      <c r="G45" s="51">
        <v>22401.48</v>
      </c>
      <c r="H45" s="51"/>
      <c r="I45" s="51">
        <f t="shared" si="6"/>
        <v>22401.48</v>
      </c>
      <c r="J45" s="51">
        <f t="shared" si="7"/>
        <v>2240.1480000000001</v>
      </c>
    </row>
    <row r="46" spans="1:12" s="48" customFormat="1" x14ac:dyDescent="0.2">
      <c r="A46" s="57" t="s">
        <v>274</v>
      </c>
      <c r="B46" s="57">
        <v>10</v>
      </c>
      <c r="C46" s="68" t="s">
        <v>261</v>
      </c>
      <c r="D46" s="58">
        <v>44692</v>
      </c>
      <c r="E46" s="58"/>
      <c r="F46" s="59" t="s">
        <v>326</v>
      </c>
      <c r="G46" s="57">
        <v>9818.06</v>
      </c>
      <c r="H46" s="57">
        <v>256.16000000000003</v>
      </c>
      <c r="I46" s="57">
        <f t="shared" si="6"/>
        <v>10074.219999999999</v>
      </c>
      <c r="J46" s="57">
        <f t="shared" si="7"/>
        <v>1007.4219999999999</v>
      </c>
      <c r="K46" s="48">
        <f>-I46+770</f>
        <v>-9304.2199999999993</v>
      </c>
      <c r="L46" s="48" t="s">
        <v>318</v>
      </c>
    </row>
    <row r="47" spans="1:12" s="48" customFormat="1" x14ac:dyDescent="0.2">
      <c r="A47" s="54" t="s">
        <v>274</v>
      </c>
      <c r="B47" s="54">
        <v>10</v>
      </c>
      <c r="C47" s="70" t="s">
        <v>261</v>
      </c>
      <c r="D47" s="55">
        <v>44704</v>
      </c>
      <c r="E47" s="55"/>
      <c r="F47" s="56" t="s">
        <v>327</v>
      </c>
      <c r="G47" s="54">
        <v>8969.2999999999993</v>
      </c>
      <c r="H47" s="54"/>
      <c r="I47" s="54">
        <f t="shared" ref="I47:I49" si="8">G47+H47</f>
        <v>8969.2999999999993</v>
      </c>
      <c r="J47" s="54">
        <f t="shared" ref="J47:J49" si="9">I47/B47</f>
        <v>896.93</v>
      </c>
    </row>
    <row r="48" spans="1:12" s="48" customFormat="1" x14ac:dyDescent="0.2">
      <c r="A48" s="57" t="s">
        <v>274</v>
      </c>
      <c r="B48" s="57">
        <v>10</v>
      </c>
      <c r="C48" s="68" t="s">
        <v>261</v>
      </c>
      <c r="D48" s="58">
        <v>44711</v>
      </c>
      <c r="E48" s="58"/>
      <c r="F48" s="59" t="s">
        <v>328</v>
      </c>
      <c r="G48" s="57">
        <v>24409.15</v>
      </c>
      <c r="H48" s="57"/>
      <c r="I48" s="57">
        <f t="shared" si="8"/>
        <v>24409.15</v>
      </c>
      <c r="J48" s="57">
        <f t="shared" si="9"/>
        <v>2440.915</v>
      </c>
      <c r="K48" s="48">
        <v>-24409.15</v>
      </c>
      <c r="L48" s="48" t="s">
        <v>318</v>
      </c>
    </row>
    <row r="49" spans="1:10" s="48" customFormat="1" x14ac:dyDescent="0.2">
      <c r="A49" s="48" t="s">
        <v>336</v>
      </c>
      <c r="B49" s="48">
        <v>200</v>
      </c>
      <c r="C49" s="48" t="s">
        <v>276</v>
      </c>
      <c r="D49" s="49">
        <v>44748</v>
      </c>
      <c r="E49" s="49"/>
      <c r="F49" s="45" t="s">
        <v>337</v>
      </c>
      <c r="G49" s="48">
        <v>2760</v>
      </c>
      <c r="I49" s="48">
        <f t="shared" si="8"/>
        <v>2760</v>
      </c>
      <c r="J49" s="48">
        <f t="shared" si="9"/>
        <v>13.8</v>
      </c>
    </row>
    <row r="50" spans="1:10" s="54" customFormat="1" x14ac:dyDescent="0.2">
      <c r="A50" s="54" t="s">
        <v>274</v>
      </c>
      <c r="B50" s="54">
        <v>10</v>
      </c>
      <c r="C50" s="70" t="s">
        <v>261</v>
      </c>
      <c r="D50" s="55">
        <v>44751</v>
      </c>
      <c r="E50" s="55"/>
      <c r="F50" s="45" t="s">
        <v>485</v>
      </c>
      <c r="G50" s="54">
        <v>9280.43</v>
      </c>
      <c r="I50" s="54">
        <f t="shared" ref="I50:I51" si="10">G50+H50</f>
        <v>9280.43</v>
      </c>
      <c r="J50" s="54">
        <f t="shared" ref="J50:J51" si="11">I50/B50</f>
        <v>928.04300000000001</v>
      </c>
    </row>
    <row r="51" spans="1:10" s="62" customFormat="1" x14ac:dyDescent="0.2">
      <c r="A51" s="62" t="s">
        <v>339</v>
      </c>
      <c r="B51" s="62">
        <v>10</v>
      </c>
      <c r="C51" s="65" t="s">
        <v>258</v>
      </c>
      <c r="D51" s="63">
        <v>44771</v>
      </c>
      <c r="E51" s="63"/>
      <c r="F51" s="45" t="s">
        <v>270</v>
      </c>
      <c r="G51" s="62">
        <v>894.11</v>
      </c>
      <c r="H51" s="62">
        <v>564.54</v>
      </c>
      <c r="I51" s="48">
        <f t="shared" si="10"/>
        <v>1458.65</v>
      </c>
      <c r="J51" s="48">
        <f t="shared" si="11"/>
        <v>145.86500000000001</v>
      </c>
    </row>
    <row r="52" spans="1:10" x14ac:dyDescent="0.2">
      <c r="A52" t="s">
        <v>260</v>
      </c>
      <c r="B52">
        <v>100</v>
      </c>
      <c r="C52" s="66" t="s">
        <v>261</v>
      </c>
      <c r="D52" s="38">
        <v>44796</v>
      </c>
      <c r="E52" s="38"/>
      <c r="F52" s="7" t="s">
        <v>465</v>
      </c>
      <c r="G52">
        <v>632.07000000000005</v>
      </c>
      <c r="H52">
        <v>566.91999999999996</v>
      </c>
      <c r="I52" s="48">
        <f t="shared" ref="I52:I54" si="12">G52+H52</f>
        <v>1198.99</v>
      </c>
      <c r="J52" s="48">
        <f t="shared" ref="J52:J54" si="13">I52/B52</f>
        <v>11.9899</v>
      </c>
    </row>
    <row r="53" spans="1:10" x14ac:dyDescent="0.2">
      <c r="A53" t="s">
        <v>461</v>
      </c>
      <c r="B53">
        <v>6</v>
      </c>
      <c r="C53" s="66" t="s">
        <v>261</v>
      </c>
      <c r="D53" s="38">
        <v>44796</v>
      </c>
      <c r="E53" s="38"/>
      <c r="F53" s="45" t="s">
        <v>466</v>
      </c>
      <c r="G53">
        <v>643.55999999999995</v>
      </c>
      <c r="H53">
        <v>208.77</v>
      </c>
      <c r="I53">
        <f t="shared" si="12"/>
        <v>852.32999999999993</v>
      </c>
      <c r="J53">
        <f t="shared" si="13"/>
        <v>142.05499999999998</v>
      </c>
    </row>
    <row r="54" spans="1:10" x14ac:dyDescent="0.2">
      <c r="A54" t="s">
        <v>459</v>
      </c>
      <c r="B54">
        <v>5</v>
      </c>
      <c r="C54" s="66" t="s">
        <v>261</v>
      </c>
      <c r="D54" s="38">
        <v>44796</v>
      </c>
      <c r="E54" s="38"/>
      <c r="F54" s="45" t="s">
        <v>467</v>
      </c>
      <c r="G54">
        <v>861.91</v>
      </c>
      <c r="H54">
        <v>171.11</v>
      </c>
      <c r="I54">
        <f t="shared" si="12"/>
        <v>1033.02</v>
      </c>
      <c r="J54">
        <f t="shared" si="13"/>
        <v>206.60399999999998</v>
      </c>
    </row>
    <row r="55" spans="1:10" x14ac:dyDescent="0.2">
      <c r="A55" t="s">
        <v>340</v>
      </c>
      <c r="B55">
        <v>10</v>
      </c>
      <c r="C55" s="64" t="s">
        <v>258</v>
      </c>
      <c r="D55" s="38">
        <v>44802</v>
      </c>
      <c r="E55" s="38"/>
      <c r="F55" s="7" t="s">
        <v>341</v>
      </c>
      <c r="G55">
        <v>313.3</v>
      </c>
      <c r="H55">
        <v>452.48</v>
      </c>
      <c r="I55" s="48">
        <f>G55+H55</f>
        <v>765.78</v>
      </c>
      <c r="J55" s="48">
        <f>I55/B55</f>
        <v>76.578000000000003</v>
      </c>
    </row>
    <row r="56" spans="1:10" s="54" customFormat="1" x14ac:dyDescent="0.2">
      <c r="A56" s="54" t="s">
        <v>292</v>
      </c>
      <c r="B56" s="54">
        <v>10</v>
      </c>
      <c r="C56" s="70" t="s">
        <v>261</v>
      </c>
      <c r="D56" s="55">
        <v>44803</v>
      </c>
      <c r="E56" s="55"/>
      <c r="F56" s="45" t="s">
        <v>469</v>
      </c>
      <c r="G56" s="54">
        <v>35737.5</v>
      </c>
      <c r="I56" s="54">
        <f>G56+H56</f>
        <v>35737.5</v>
      </c>
      <c r="J56" s="54">
        <f>I56/B56</f>
        <v>3573.75</v>
      </c>
    </row>
    <row r="57" spans="1:10" x14ac:dyDescent="0.2">
      <c r="A57" t="s">
        <v>342</v>
      </c>
      <c r="B57">
        <v>750</v>
      </c>
      <c r="C57" s="71" t="s">
        <v>343</v>
      </c>
      <c r="D57" s="38">
        <v>44804</v>
      </c>
      <c r="E57" s="38"/>
      <c r="F57" s="7" t="s">
        <v>344</v>
      </c>
      <c r="G57">
        <v>5292</v>
      </c>
      <c r="I57" s="48">
        <f>G57+H57</f>
        <v>5292</v>
      </c>
      <c r="J57" s="48">
        <f>I57/B57</f>
        <v>7.056</v>
      </c>
    </row>
    <row r="58" spans="1:10" x14ac:dyDescent="0.2">
      <c r="A58" t="s">
        <v>246</v>
      </c>
      <c r="B58">
        <v>100</v>
      </c>
      <c r="C58" s="66" t="s">
        <v>261</v>
      </c>
      <c r="D58" s="38">
        <v>44808</v>
      </c>
      <c r="E58" s="38"/>
      <c r="F58" s="7" t="s">
        <v>468</v>
      </c>
      <c r="G58">
        <v>1607.3</v>
      </c>
      <c r="H58">
        <v>291.37</v>
      </c>
      <c r="I58" s="48">
        <f>G58+H58</f>
        <v>1898.67</v>
      </c>
      <c r="J58" s="48">
        <f>I58/B58</f>
        <v>18.986699999999999</v>
      </c>
    </row>
    <row r="59" spans="1:10" x14ac:dyDescent="0.2">
      <c r="A59" t="s">
        <v>439</v>
      </c>
      <c r="B59">
        <v>100</v>
      </c>
      <c r="C59" s="66" t="s">
        <v>261</v>
      </c>
      <c r="D59" s="38">
        <v>44846</v>
      </c>
      <c r="E59" s="38">
        <v>44870</v>
      </c>
      <c r="F59" s="45" t="s">
        <v>440</v>
      </c>
      <c r="G59">
        <v>141.93</v>
      </c>
      <c r="I59">
        <f t="shared" ref="I59" si="14">G59+H59</f>
        <v>141.93</v>
      </c>
      <c r="J59">
        <f t="shared" ref="J59" si="15">I59/B59</f>
        <v>1.4193</v>
      </c>
    </row>
    <row r="60" spans="1:10" x14ac:dyDescent="0.2">
      <c r="A60" t="s">
        <v>442</v>
      </c>
      <c r="B60">
        <v>50</v>
      </c>
      <c r="C60" s="66" t="s">
        <v>261</v>
      </c>
      <c r="D60" s="38">
        <v>44846</v>
      </c>
      <c r="E60" s="38">
        <v>44870</v>
      </c>
      <c r="F60" s="45" t="s">
        <v>443</v>
      </c>
      <c r="G60">
        <v>966.09</v>
      </c>
      <c r="H60">
        <v>272.61</v>
      </c>
      <c r="I60">
        <f t="shared" ref="I60:I65" si="16">G60+H60</f>
        <v>1238.7</v>
      </c>
      <c r="J60">
        <f t="shared" ref="J60:J63" si="17">I60/B60</f>
        <v>24.774000000000001</v>
      </c>
    </row>
    <row r="61" spans="1:10" x14ac:dyDescent="0.2">
      <c r="A61" t="s">
        <v>439</v>
      </c>
      <c r="B61">
        <v>100</v>
      </c>
      <c r="C61" s="66" t="s">
        <v>261</v>
      </c>
      <c r="D61" s="38">
        <v>44847</v>
      </c>
      <c r="E61" s="38">
        <v>44859</v>
      </c>
      <c r="F61" s="45" t="s">
        <v>444</v>
      </c>
      <c r="G61">
        <v>121.55</v>
      </c>
      <c r="I61">
        <f t="shared" si="16"/>
        <v>121.55</v>
      </c>
      <c r="J61">
        <f t="shared" si="17"/>
        <v>1.2155</v>
      </c>
    </row>
    <row r="62" spans="1:10" x14ac:dyDescent="0.2">
      <c r="A62" t="s">
        <v>260</v>
      </c>
      <c r="B62">
        <v>200</v>
      </c>
      <c r="C62" s="66" t="s">
        <v>261</v>
      </c>
      <c r="D62" s="38">
        <v>44857</v>
      </c>
      <c r="E62" s="38">
        <v>44872</v>
      </c>
      <c r="F62" s="7" t="s">
        <v>445</v>
      </c>
      <c r="G62">
        <v>1369.16</v>
      </c>
      <c r="H62">
        <v>1273.04</v>
      </c>
      <c r="I62" s="48">
        <f t="shared" si="16"/>
        <v>2642.2</v>
      </c>
      <c r="J62" s="48">
        <f t="shared" si="17"/>
        <v>13.210999999999999</v>
      </c>
    </row>
    <row r="63" spans="1:10" s="54" customFormat="1" x14ac:dyDescent="0.2">
      <c r="A63" s="54" t="s">
        <v>274</v>
      </c>
      <c r="B63" s="54">
        <v>10</v>
      </c>
      <c r="C63" s="70" t="s">
        <v>261</v>
      </c>
      <c r="D63" s="55">
        <v>44857</v>
      </c>
      <c r="E63" s="55">
        <v>44891</v>
      </c>
      <c r="F63" s="45" t="s">
        <v>446</v>
      </c>
      <c r="G63" s="54">
        <v>8147.86</v>
      </c>
      <c r="I63" s="54">
        <f t="shared" si="16"/>
        <v>8147.86</v>
      </c>
      <c r="J63" s="54">
        <f t="shared" si="17"/>
        <v>814.78599999999994</v>
      </c>
    </row>
    <row r="64" spans="1:10" x14ac:dyDescent="0.2">
      <c r="C64" t="s">
        <v>475</v>
      </c>
      <c r="D64" s="38">
        <v>44857</v>
      </c>
      <c r="E64" s="38">
        <v>44862</v>
      </c>
      <c r="F64" s="40" t="s">
        <v>476</v>
      </c>
      <c r="G64">
        <f>3770.6-H64</f>
        <v>3534.6</v>
      </c>
      <c r="H64">
        <v>236</v>
      </c>
      <c r="I64">
        <f t="shared" si="16"/>
        <v>3770.6</v>
      </c>
    </row>
    <row r="65" spans="1:10" s="48" customFormat="1" x14ac:dyDescent="0.2">
      <c r="C65" s="48" t="s">
        <v>276</v>
      </c>
      <c r="D65" s="49">
        <v>44868</v>
      </c>
      <c r="E65" s="49"/>
      <c r="F65" s="45" t="s">
        <v>479</v>
      </c>
      <c r="G65" s="48">
        <f>2549-H65</f>
        <v>2450</v>
      </c>
      <c r="H65" s="48">
        <v>99</v>
      </c>
      <c r="I65" s="48">
        <f t="shared" si="16"/>
        <v>2549</v>
      </c>
    </row>
    <row r="66" spans="1:10" x14ac:dyDescent="0.2">
      <c r="A66" t="s">
        <v>342</v>
      </c>
      <c r="B66">
        <v>1500</v>
      </c>
      <c r="C66" s="71" t="s">
        <v>470</v>
      </c>
      <c r="D66" s="38">
        <v>44870</v>
      </c>
      <c r="E66" s="38">
        <v>44870</v>
      </c>
      <c r="F66" s="7" t="s">
        <v>471</v>
      </c>
      <c r="G66">
        <v>10880</v>
      </c>
      <c r="I66" s="48">
        <f>G66+H66</f>
        <v>10880</v>
      </c>
      <c r="J66" s="48">
        <f>I66/B66</f>
        <v>7.253333333333333</v>
      </c>
    </row>
    <row r="67" spans="1:10" s="54" customFormat="1" x14ac:dyDescent="0.2">
      <c r="A67" s="54" t="s">
        <v>447</v>
      </c>
      <c r="B67" s="54">
        <v>2</v>
      </c>
      <c r="C67" s="70" t="s">
        <v>261</v>
      </c>
      <c r="D67" s="55">
        <v>44872</v>
      </c>
      <c r="E67" s="55">
        <v>44898</v>
      </c>
      <c r="F67" s="45" t="s">
        <v>448</v>
      </c>
      <c r="G67" s="54">
        <v>3994.82</v>
      </c>
      <c r="H67" s="54">
        <v>201.07</v>
      </c>
      <c r="I67" s="54">
        <f t="shared" ref="I67" si="18">G67+H67</f>
        <v>4195.8900000000003</v>
      </c>
      <c r="J67" s="54">
        <f t="shared" ref="J67" si="19">I67/B67</f>
        <v>2097.9450000000002</v>
      </c>
    </row>
    <row r="68" spans="1:10" s="54" customFormat="1" x14ac:dyDescent="0.2">
      <c r="A68" s="54" t="s">
        <v>447</v>
      </c>
      <c r="B68" s="54">
        <v>2</v>
      </c>
      <c r="C68" s="70" t="s">
        <v>261</v>
      </c>
      <c r="D68" s="55">
        <v>44872</v>
      </c>
      <c r="E68" s="55">
        <v>44891</v>
      </c>
      <c r="F68" s="45" t="s">
        <v>449</v>
      </c>
      <c r="G68" s="54">
        <v>4594.04</v>
      </c>
      <c r="H68" s="54">
        <v>189.09</v>
      </c>
      <c r="I68" s="54">
        <f t="shared" ref="I68:I69" si="20">G68+H68</f>
        <v>4783.13</v>
      </c>
      <c r="J68" s="54">
        <f t="shared" ref="J68:J69" si="21">I68/B68</f>
        <v>2391.5650000000001</v>
      </c>
    </row>
    <row r="69" spans="1:10" s="62" customFormat="1" x14ac:dyDescent="0.2">
      <c r="A69" s="62" t="s">
        <v>457</v>
      </c>
      <c r="B69" s="62">
        <v>5</v>
      </c>
      <c r="C69" s="65" t="s">
        <v>258</v>
      </c>
      <c r="D69" s="63">
        <v>44874</v>
      </c>
      <c r="E69" s="63">
        <v>44913</v>
      </c>
      <c r="F69" s="45" t="s">
        <v>458</v>
      </c>
      <c r="G69" s="62">
        <v>1727.71</v>
      </c>
      <c r="H69" s="62">
        <v>842.69</v>
      </c>
      <c r="I69" s="48">
        <f t="shared" si="20"/>
        <v>2570.4</v>
      </c>
      <c r="J69" s="48">
        <f t="shared" si="21"/>
        <v>514.08000000000004</v>
      </c>
    </row>
    <row r="70" spans="1:10" s="54" customFormat="1" x14ac:dyDescent="0.2">
      <c r="A70" s="54" t="s">
        <v>292</v>
      </c>
      <c r="B70" s="54">
        <v>10</v>
      </c>
      <c r="C70" s="70" t="s">
        <v>261</v>
      </c>
      <c r="D70" s="55">
        <v>44886</v>
      </c>
      <c r="E70" s="55">
        <v>44913</v>
      </c>
      <c r="F70" s="45" t="s">
        <v>450</v>
      </c>
      <c r="G70" s="54">
        <v>34325.760000000002</v>
      </c>
      <c r="I70" s="54">
        <f>G70+H70</f>
        <v>34325.760000000002</v>
      </c>
      <c r="J70" s="54">
        <f>I70/B70</f>
        <v>3432.576</v>
      </c>
    </row>
    <row r="71" spans="1:10" s="54" customFormat="1" x14ac:dyDescent="0.2">
      <c r="A71" s="54" t="s">
        <v>292</v>
      </c>
      <c r="B71" s="54">
        <v>10</v>
      </c>
      <c r="C71" s="70" t="s">
        <v>261</v>
      </c>
      <c r="D71" s="55">
        <v>44887</v>
      </c>
      <c r="E71" s="55">
        <v>44912</v>
      </c>
      <c r="F71" s="45" t="s">
        <v>451</v>
      </c>
      <c r="G71" s="54">
        <v>34622.51</v>
      </c>
      <c r="I71" s="54">
        <f>G71+H71</f>
        <v>34622.51</v>
      </c>
      <c r="J71" s="54">
        <f>I71/B71</f>
        <v>3462.2510000000002</v>
      </c>
    </row>
    <row r="72" spans="1:10" s="48" customFormat="1" x14ac:dyDescent="0.2">
      <c r="C72" s="48" t="s">
        <v>276</v>
      </c>
      <c r="D72" s="49">
        <v>44930</v>
      </c>
      <c r="E72" s="49"/>
      <c r="F72" s="45" t="s">
        <v>480</v>
      </c>
      <c r="G72" s="48">
        <v>1410</v>
      </c>
      <c r="I72" s="48">
        <f t="shared" ref="I72" si="22">G72+H72</f>
        <v>1410</v>
      </c>
    </row>
    <row r="73" spans="1:10" s="48" customFormat="1" x14ac:dyDescent="0.2">
      <c r="C73" s="48" t="s">
        <v>276</v>
      </c>
      <c r="D73" s="49">
        <v>44930</v>
      </c>
      <c r="E73" s="49"/>
      <c r="F73" s="45" t="s">
        <v>481</v>
      </c>
      <c r="G73" s="48">
        <v>410</v>
      </c>
      <c r="I73" s="48">
        <f t="shared" ref="I73" si="23">G73+H73</f>
        <v>410</v>
      </c>
    </row>
    <row r="74" spans="1:10" s="62" customFormat="1" x14ac:dyDescent="0.2">
      <c r="A74" s="62" t="s">
        <v>339</v>
      </c>
      <c r="B74" s="62">
        <v>10</v>
      </c>
      <c r="C74" s="65" t="s">
        <v>258</v>
      </c>
      <c r="D74" s="63">
        <v>44942</v>
      </c>
      <c r="E74" s="63">
        <v>44981</v>
      </c>
      <c r="F74" s="45" t="s">
        <v>453</v>
      </c>
      <c r="G74" s="62">
        <v>1085.1099999999999</v>
      </c>
      <c r="H74" s="62">
        <f>1217.48/2</f>
        <v>608.74</v>
      </c>
      <c r="I74" s="48">
        <f t="shared" ref="I74" si="24">G74+H74</f>
        <v>1693.85</v>
      </c>
      <c r="J74" s="48">
        <f t="shared" ref="J74" si="25">I74/B74</f>
        <v>169.38499999999999</v>
      </c>
    </row>
    <row r="75" spans="1:10" x14ac:dyDescent="0.2">
      <c r="A75" t="s">
        <v>340</v>
      </c>
      <c r="B75">
        <v>10</v>
      </c>
      <c r="C75" s="64" t="s">
        <v>258</v>
      </c>
      <c r="D75" s="63">
        <v>44942</v>
      </c>
      <c r="E75" s="63">
        <v>44981</v>
      </c>
      <c r="F75" s="45" t="s">
        <v>453</v>
      </c>
      <c r="G75">
        <v>384.79</v>
      </c>
      <c r="H75" s="62">
        <f>1217.48/2</f>
        <v>608.74</v>
      </c>
      <c r="I75" s="48">
        <f>G75+H75</f>
        <v>993.53</v>
      </c>
      <c r="J75" s="48">
        <f>I75/B75</f>
        <v>99.352999999999994</v>
      </c>
    </row>
    <row r="76" spans="1:10" s="48" customFormat="1" x14ac:dyDescent="0.2">
      <c r="C76" s="48" t="s">
        <v>276</v>
      </c>
      <c r="D76" s="49">
        <v>44957</v>
      </c>
      <c r="E76" s="49"/>
      <c r="F76" s="45" t="s">
        <v>482</v>
      </c>
      <c r="G76" s="48">
        <v>2030</v>
      </c>
      <c r="I76" s="48">
        <f t="shared" ref="I76" si="26">G76+H76</f>
        <v>2030</v>
      </c>
    </row>
    <row r="77" spans="1:10" x14ac:dyDescent="0.2">
      <c r="C77" t="s">
        <v>475</v>
      </c>
      <c r="D77" s="38">
        <v>44961</v>
      </c>
      <c r="E77" s="38">
        <v>44963</v>
      </c>
      <c r="F77" s="40" t="s">
        <v>477</v>
      </c>
      <c r="G77">
        <f>4190.72-H77</f>
        <v>3954.7200000000003</v>
      </c>
      <c r="H77">
        <v>236</v>
      </c>
      <c r="I77">
        <f t="shared" ref="I77" si="27">G77+H77</f>
        <v>4190.72</v>
      </c>
    </row>
    <row r="78" spans="1:10" x14ac:dyDescent="0.2">
      <c r="A78" t="s">
        <v>442</v>
      </c>
      <c r="B78">
        <v>100</v>
      </c>
      <c r="C78" s="66" t="s">
        <v>261</v>
      </c>
      <c r="D78" s="38">
        <v>44978</v>
      </c>
      <c r="E78" s="38">
        <v>45000</v>
      </c>
      <c r="F78" s="45" t="s">
        <v>452</v>
      </c>
      <c r="G78">
        <v>2040.1</v>
      </c>
      <c r="H78">
        <v>394.42</v>
      </c>
      <c r="I78">
        <f>G78+H78</f>
        <v>2434.52</v>
      </c>
      <c r="J78">
        <f>I78/B78</f>
        <v>24.345199999999998</v>
      </c>
    </row>
    <row r="79" spans="1:10" x14ac:dyDescent="0.2">
      <c r="A79" t="s">
        <v>454</v>
      </c>
      <c r="B79">
        <v>100</v>
      </c>
      <c r="C79" s="66" t="s">
        <v>261</v>
      </c>
      <c r="D79" s="38">
        <v>44978</v>
      </c>
      <c r="E79" s="38">
        <v>45000</v>
      </c>
      <c r="F79" s="45" t="s">
        <v>455</v>
      </c>
      <c r="G79">
        <v>916.2</v>
      </c>
      <c r="H79">
        <v>272.52</v>
      </c>
      <c r="I79">
        <f t="shared" ref="I79:I81" si="28">G79+H79</f>
        <v>1188.72</v>
      </c>
      <c r="J79">
        <f t="shared" ref="J79:J80" si="29">I79/B79</f>
        <v>11.8872</v>
      </c>
    </row>
    <row r="80" spans="1:10" x14ac:dyDescent="0.2">
      <c r="A80" t="s">
        <v>132</v>
      </c>
      <c r="B80">
        <v>100</v>
      </c>
      <c r="C80" s="66" t="s">
        <v>261</v>
      </c>
      <c r="D80" s="38">
        <v>44978</v>
      </c>
      <c r="E80" s="38">
        <v>45000</v>
      </c>
      <c r="F80" s="45" t="s">
        <v>456</v>
      </c>
      <c r="G80">
        <v>179.36</v>
      </c>
      <c r="H80">
        <v>81.52</v>
      </c>
      <c r="I80">
        <f t="shared" si="28"/>
        <v>260.88</v>
      </c>
      <c r="J80">
        <f t="shared" si="29"/>
        <v>2.6088</v>
      </c>
    </row>
    <row r="81" spans="1:12" s="48" customFormat="1" x14ac:dyDescent="0.2">
      <c r="A81" s="48" t="s">
        <v>484</v>
      </c>
      <c r="B81" s="48">
        <v>100</v>
      </c>
      <c r="C81" s="48" t="s">
        <v>276</v>
      </c>
      <c r="D81" s="49">
        <v>44981</v>
      </c>
      <c r="E81" s="49"/>
      <c r="F81" s="45" t="s">
        <v>483</v>
      </c>
      <c r="G81" s="48">
        <v>800</v>
      </c>
      <c r="I81" s="48">
        <f t="shared" si="28"/>
        <v>800</v>
      </c>
      <c r="J81" s="48">
        <f>I81/B81</f>
        <v>8</v>
      </c>
    </row>
    <row r="82" spans="1:12" x14ac:dyDescent="0.2">
      <c r="A82" t="s">
        <v>459</v>
      </c>
      <c r="B82">
        <v>5</v>
      </c>
      <c r="C82" s="66" t="s">
        <v>261</v>
      </c>
      <c r="D82" s="38">
        <v>44992</v>
      </c>
      <c r="E82" s="38">
        <v>45007</v>
      </c>
      <c r="F82" s="45" t="s">
        <v>460</v>
      </c>
      <c r="G82">
        <v>1083.7</v>
      </c>
      <c r="H82">
        <v>214.35</v>
      </c>
      <c r="I82">
        <f t="shared" ref="I82" si="30">G82+H82</f>
        <v>1298.05</v>
      </c>
      <c r="J82">
        <f t="shared" ref="J82" si="31">I82/B82</f>
        <v>259.61</v>
      </c>
    </row>
    <row r="83" spans="1:12" x14ac:dyDescent="0.2">
      <c r="A83" t="s">
        <v>461</v>
      </c>
      <c r="B83">
        <v>6</v>
      </c>
      <c r="C83" s="66" t="s">
        <v>261</v>
      </c>
      <c r="D83" s="38">
        <v>44992</v>
      </c>
      <c r="E83" s="38">
        <v>45004</v>
      </c>
      <c r="F83" s="45" t="s">
        <v>462</v>
      </c>
      <c r="G83">
        <v>808.62</v>
      </c>
      <c r="H83">
        <v>275.13</v>
      </c>
      <c r="I83">
        <f t="shared" ref="I83:I84" si="32">G83+H83</f>
        <v>1083.75</v>
      </c>
      <c r="J83">
        <f t="shared" ref="J83:J84" si="33">I83/B83</f>
        <v>180.625</v>
      </c>
    </row>
    <row r="84" spans="1:12" x14ac:dyDescent="0.2">
      <c r="A84" s="57" t="s">
        <v>292</v>
      </c>
      <c r="B84" s="57">
        <v>10</v>
      </c>
      <c r="C84" s="68" t="s">
        <v>261</v>
      </c>
      <c r="D84" s="58">
        <v>44992</v>
      </c>
      <c r="E84" s="58">
        <v>45007</v>
      </c>
      <c r="F84" s="45" t="s">
        <v>472</v>
      </c>
      <c r="G84" s="57">
        <v>27225.3</v>
      </c>
      <c r="H84" s="57">
        <v>628.65</v>
      </c>
      <c r="I84" s="57">
        <f t="shared" si="32"/>
        <v>27853.95</v>
      </c>
      <c r="J84" s="57">
        <f t="shared" si="33"/>
        <v>2785.395</v>
      </c>
      <c r="K84">
        <f>-I84+770</f>
        <v>-27083.95</v>
      </c>
      <c r="L84" t="s">
        <v>318</v>
      </c>
    </row>
    <row r="85" spans="1:12" x14ac:dyDescent="0.2">
      <c r="A85" t="s">
        <v>260</v>
      </c>
      <c r="B85">
        <v>200</v>
      </c>
      <c r="C85" s="66" t="s">
        <v>261</v>
      </c>
      <c r="D85" s="38">
        <v>44992</v>
      </c>
      <c r="E85" s="38"/>
      <c r="F85" s="7" t="s">
        <v>473</v>
      </c>
      <c r="G85">
        <v>1218.0999999999999</v>
      </c>
      <c r="H85">
        <v>1522.82</v>
      </c>
      <c r="I85" s="48">
        <f>G85+H85</f>
        <v>2740.92</v>
      </c>
      <c r="J85" s="48">
        <f>I85/B85</f>
        <v>13.704600000000001</v>
      </c>
    </row>
    <row r="86" spans="1:12" x14ac:dyDescent="0.2">
      <c r="A86" t="s">
        <v>463</v>
      </c>
      <c r="B86">
        <v>50</v>
      </c>
      <c r="C86" s="66" t="s">
        <v>261</v>
      </c>
      <c r="D86" s="38">
        <v>44996</v>
      </c>
      <c r="E86" s="38">
        <v>45004</v>
      </c>
      <c r="F86" s="45" t="s">
        <v>464</v>
      </c>
      <c r="G86">
        <v>450</v>
      </c>
      <c r="H86">
        <v>199</v>
      </c>
      <c r="I86">
        <f t="shared" ref="I86:I87" si="34">G86+H86</f>
        <v>649</v>
      </c>
      <c r="J86">
        <f t="shared" ref="J86" si="35">I86/B86</f>
        <v>12.98</v>
      </c>
    </row>
    <row r="87" spans="1:12" x14ac:dyDescent="0.2">
      <c r="C87" t="s">
        <v>475</v>
      </c>
      <c r="D87" s="38">
        <v>44996</v>
      </c>
      <c r="E87" s="38"/>
      <c r="F87" s="40" t="s">
        <v>478</v>
      </c>
      <c r="G87">
        <v>845.76</v>
      </c>
      <c r="I87">
        <f t="shared" si="34"/>
        <v>845.76</v>
      </c>
    </row>
    <row r="88" spans="1:12" s="62" customFormat="1" x14ac:dyDescent="0.2">
      <c r="A88" s="62" t="s">
        <v>292</v>
      </c>
      <c r="B88" s="62">
        <v>10</v>
      </c>
      <c r="C88" s="87" t="s">
        <v>261</v>
      </c>
      <c r="D88" s="63">
        <v>45007</v>
      </c>
      <c r="E88" s="63"/>
      <c r="F88" s="45" t="s">
        <v>474</v>
      </c>
      <c r="G88" s="62">
        <v>37772.269999999997</v>
      </c>
      <c r="H88" s="62">
        <v>462.46</v>
      </c>
      <c r="I88" s="62">
        <f>G88+H88</f>
        <v>38234.729999999996</v>
      </c>
      <c r="J88" s="62">
        <f>I88/B88</f>
        <v>3823.4729999999995</v>
      </c>
    </row>
    <row r="89" spans="1:12" x14ac:dyDescent="0.2">
      <c r="A89" t="s">
        <v>263</v>
      </c>
      <c r="G89">
        <f>SUM(G2:G88)</f>
        <v>448198.96999999986</v>
      </c>
      <c r="H89">
        <f>SUM(H2:H88)</f>
        <v>25024.590000000004</v>
      </c>
      <c r="I89">
        <f>SUM(I2:I88)</f>
        <v>480847.6399999999</v>
      </c>
      <c r="K89">
        <f>SUM(K2:K88)</f>
        <v>-132973.50000000003</v>
      </c>
    </row>
    <row r="90" spans="1:12" x14ac:dyDescent="0.2">
      <c r="I90">
        <f>I89+K89</f>
        <v>347874.1399999999</v>
      </c>
    </row>
  </sheetData>
  <sortState ref="A3:I17">
    <sortCondition ref="D3:D17"/>
  </sortState>
  <hyperlinks>
    <hyperlink ref="F3" r:id="rId1" xr:uid="{CB630380-0950-7C44-B347-9BC00703F09B}"/>
    <hyperlink ref="F13" r:id="rId2" xr:uid="{A1F72DC7-8876-0746-AF77-DCF52AC178DB}"/>
    <hyperlink ref="F10" r:id="rId3" xr:uid="{896CABBB-9387-2B45-977F-ECF3B23CC7A1}"/>
    <hyperlink ref="F16" r:id="rId4" xr:uid="{D3D76F13-A1F0-804E-B5CD-7DDB43FEEFDE}"/>
    <hyperlink ref="F17" r:id="rId5" xr:uid="{A760C615-A731-3D4D-A7AC-6EFEA528B304}"/>
    <hyperlink ref="F4" r:id="rId6" xr:uid="{03A6F4E0-1282-144F-80C3-864911B228E6}"/>
    <hyperlink ref="F14" r:id="rId7" xr:uid="{5105C4FF-DB5C-6149-9F71-304F505E12BD}"/>
    <hyperlink ref="F11" r:id="rId8" xr:uid="{9BA2CC76-0203-534E-915F-2228906C507D}"/>
    <hyperlink ref="F6" r:id="rId9" xr:uid="{47BE56D0-0607-6946-8F3F-7F4834384674}"/>
    <hyperlink ref="F5" r:id="rId10" xr:uid="{3B0615E9-05E6-1348-AD05-7827293D3C2F}"/>
    <hyperlink ref="F7" r:id="rId11" xr:uid="{03511585-F099-F148-8ACD-ECF293E1FC42}"/>
    <hyperlink ref="F15" r:id="rId12" xr:uid="{F6529319-E351-D449-AC35-9F03DFCE8FA0}"/>
    <hyperlink ref="F12" r:id="rId13" xr:uid="{B0AF129A-0554-1243-B411-322BC21B768A}"/>
    <hyperlink ref="F9" r:id="rId14" xr:uid="{D05BC112-802C-DC47-9F17-98CFCB769AA5}"/>
    <hyperlink ref="F19" r:id="rId15" xr:uid="{1651C4B6-1381-8940-BCA7-06E377D29CE0}"/>
    <hyperlink ref="F20" r:id="rId16" xr:uid="{E7446332-3E5B-644E-9AA0-C5628BCA4590}"/>
    <hyperlink ref="F21" r:id="rId17" xr:uid="{6C3699B8-36DA-AC41-835A-C953378B2EED}"/>
    <hyperlink ref="F28" r:id="rId18" display="https://service.rezonit.ru/orders/1168288" xr:uid="{5F5194D4-47C3-5E4A-B049-5EC5BB213559}"/>
    <hyperlink ref="F22" r:id="rId19" display="https://trade.aliexpress.ru/order_detail.htm?spm=a2g39.orderlist.0.0.43064aa6aMZspA&amp;orderId=5017385647722510&amp;orderSource=GlobalTrade" xr:uid="{88C29FA9-84CA-7744-8F81-452C165ED756}"/>
    <hyperlink ref="F27" r:id="rId20" display="https://www.chipdip.ru/order/detail/8338098" xr:uid="{8B16CDE7-F403-6744-A5F9-4F7558094CF7}"/>
    <hyperlink ref="F25" r:id="rId21" display="https://trade.aliexpress.ru/order_detail.htm?spm=a2g39.orderlist.0.0.43064aa6aMZspA&amp;orderId=5017461801272510&amp;orderSource=GlobalTrade" xr:uid="{B1B1A8B3-1946-3843-9A63-65217FDEAB42}"/>
    <hyperlink ref="F30" r:id="rId22" display="https://www.terraelectronica.ru/order/07863451" xr:uid="{0513FCDD-820D-254B-A3BB-7E583B63D597}"/>
    <hyperlink ref="F31" r:id="rId23" display="https://www.chipdip.ru/order/detail/8341104" xr:uid="{514F43BD-CD0B-CC45-AD57-F82BC773DE00}"/>
    <hyperlink ref="F32" r:id="rId24" display="https://www.aliexpress.ru/item/4000903717748.html" xr:uid="{C79C3910-C31E-F041-89EE-4AB03879FED8}"/>
    <hyperlink ref="F29" r:id="rId25" display="https://www.chipdip.ru/order/detail/8341083" xr:uid="{54721237-482F-4D47-8023-6A0DA2B815CA}"/>
    <hyperlink ref="F33" r:id="rId26" xr:uid="{5E4C86B1-B555-204E-B014-5C8F80AA5C93}"/>
    <hyperlink ref="F34" r:id="rId27" xr:uid="{D5FF25F5-CA8A-264F-ADC6-0A1855351AD9}"/>
    <hyperlink ref="F26" r:id="rId28" xr:uid="{5156E07C-403F-2D4B-B55E-3CABFD21F49E}"/>
    <hyperlink ref="F24" r:id="rId29" xr:uid="{081A0804-9892-2542-BCD2-80E417EC9779}"/>
    <hyperlink ref="F23" r:id="rId30" xr:uid="{5517ACCC-B746-F748-890C-4298A296BC03}"/>
    <hyperlink ref="F35" r:id="rId31" xr:uid="{E7E16D6B-C09B-834D-B286-E345420E8B6D}"/>
    <hyperlink ref="F36" r:id="rId32" xr:uid="{4A29119F-690E-0D4B-89D9-5E112B6AE31D}"/>
    <hyperlink ref="F37" r:id="rId33" xr:uid="{9FBA82F0-0E1D-BF41-A2E2-41CFFE4B9323}"/>
    <hyperlink ref="F38" r:id="rId34" xr:uid="{65A0962B-DC50-9540-951B-1D37B29EB711}"/>
    <hyperlink ref="F39" r:id="rId35" xr:uid="{8361E872-121E-E148-BB98-F0066EC99CDD}"/>
    <hyperlink ref="F40" r:id="rId36" xr:uid="{DD7021BC-45AC-4B4F-8CCA-F08000300BF4}"/>
    <hyperlink ref="F41" r:id="rId37" xr:uid="{0F3E8F15-FBEB-8842-8215-37CDFC69AB7E}"/>
    <hyperlink ref="F42" r:id="rId38" xr:uid="{10CEE9C2-82A8-CC45-A6A6-14F7DCC64693}"/>
    <hyperlink ref="F43" r:id="rId39" xr:uid="{E96D7D03-BF96-8043-90DB-4EF74E716DB1}"/>
    <hyperlink ref="F44" r:id="rId40" xr:uid="{ADC76D0D-C188-FE4F-86CE-83F8D97A4D8C}"/>
    <hyperlink ref="F45" r:id="rId41" xr:uid="{BD115EF7-E3D1-664C-9A30-FEAB2B25F848}"/>
    <hyperlink ref="F46" r:id="rId42" xr:uid="{CF94E7B7-C366-4D4E-8229-38BDE9F03BF4}"/>
    <hyperlink ref="F47" r:id="rId43" xr:uid="{95A1C08F-9023-F84D-B65C-7BF626881F4F}"/>
    <hyperlink ref="F48" r:id="rId44" xr:uid="{77705E35-546E-9743-8D8D-38E420644673}"/>
    <hyperlink ref="F49" r:id="rId45" xr:uid="{9EE574D3-89CC-694A-B221-53984F4A157F}"/>
    <hyperlink ref="F50" r:id="rId46" xr:uid="{2554BA5E-1FF4-2D4C-8D5C-E3A4C0AFFEC2}"/>
    <hyperlink ref="F56" r:id="rId47" xr:uid="{C1B4A561-4DB7-E842-810C-F5C7E3789828}"/>
    <hyperlink ref="F51" r:id="rId48" xr:uid="{DBEDF968-BC4F-F64F-817D-220F1447755E}"/>
    <hyperlink ref="F55" r:id="rId49" xr:uid="{0A6D6F6F-7FCE-9146-B446-406D217B41FC}"/>
    <hyperlink ref="F58" r:id="rId50" xr:uid="{C87ED12D-F9A5-8C45-9DC4-C28919630AF2}"/>
    <hyperlink ref="F57" r:id="rId51" xr:uid="{4B309696-6BC6-5845-AD65-87D86527AF19}"/>
    <hyperlink ref="F52" r:id="rId52" xr:uid="{85F9A506-90F0-7B4E-84CD-8FACA2B3D8A2}"/>
    <hyperlink ref="F59" r:id="rId53" xr:uid="{D11FE9BA-27B4-EB41-85AD-779F4784524A}"/>
    <hyperlink ref="F60" r:id="rId54" xr:uid="{03484A7C-C298-294E-9CC2-1D47521F3A89}"/>
    <hyperlink ref="F61" r:id="rId55" xr:uid="{1805FC9D-E2B8-EB42-985A-486477FEF6ED}"/>
    <hyperlink ref="F62" r:id="rId56" xr:uid="{7C9500F1-3133-494C-9A99-845778D4B89F}"/>
    <hyperlink ref="F63" r:id="rId57" xr:uid="{32B3DF5D-A299-024C-BEEF-311D04DDD6B7}"/>
    <hyperlink ref="F67" r:id="rId58" xr:uid="{65AAC332-221F-3945-AE16-63F0246059FB}"/>
    <hyperlink ref="F68" r:id="rId59" xr:uid="{C3F546F0-5BAC-174B-9CDA-294F71B8F6A9}"/>
    <hyperlink ref="F70" r:id="rId60" xr:uid="{F70393D1-1A2C-914E-8FA1-7A069292CC0E}"/>
    <hyperlink ref="F71" r:id="rId61" xr:uid="{F6A01B2B-D184-D545-BBE6-F34CD41C54C4}"/>
    <hyperlink ref="F78" r:id="rId62" xr:uid="{918BB563-E432-AF4B-A7D2-3C548A0395C5}"/>
    <hyperlink ref="F74" r:id="rId63" xr:uid="{9C7DC2D2-25CA-9341-8E5C-95C9FFC246B3}"/>
    <hyperlink ref="F75" r:id="rId64" xr:uid="{8776B2FD-5E57-3E49-8AD4-8B9D40CCF808}"/>
    <hyperlink ref="F79" r:id="rId65" xr:uid="{23170DCE-F0DF-204C-B4D4-3144D5DED2B3}"/>
    <hyperlink ref="F80" r:id="rId66" xr:uid="{F833F813-F398-3C41-9D99-12AC0B7A2AC7}"/>
    <hyperlink ref="F69" r:id="rId67" xr:uid="{F7A96BC7-508D-C44E-8B6B-79FA3A94D992}"/>
    <hyperlink ref="F82" r:id="rId68" xr:uid="{AEA8D92F-778F-2C4A-871B-47D226865BCC}"/>
    <hyperlink ref="F83" r:id="rId69" xr:uid="{02CDFD27-AF33-6D40-80E5-1258E8D1AD0D}"/>
    <hyperlink ref="F86" r:id="rId70" xr:uid="{F81E451E-270E-3D4B-B26D-07872402A5B0}"/>
    <hyperlink ref="F53" r:id="rId71" xr:uid="{E3CE6101-5901-124E-BA6A-D643AFA38369}"/>
    <hyperlink ref="F54" r:id="rId72" xr:uid="{081BD95E-037E-1E4B-AF35-73BB3D52EDD0}"/>
    <hyperlink ref="F66" r:id="rId73" xr:uid="{8D0CC67C-4996-0540-B223-89F3EEAA7C9A}"/>
    <hyperlink ref="F84" r:id="rId74" xr:uid="{B542BD2D-0410-DC48-8D6C-84FCA2F8FDD2}"/>
    <hyperlink ref="F85" r:id="rId75" xr:uid="{E9D29870-AD05-1B41-8F6B-544E8BA5B052}"/>
    <hyperlink ref="F88" r:id="rId76" xr:uid="{0B64F9FA-864F-DD4E-8E48-618EC380C2EF}"/>
    <hyperlink ref="F64" r:id="rId77" xr:uid="{584AF63F-9001-4145-9E7D-D9524A30A246}"/>
    <hyperlink ref="F77" r:id="rId78" xr:uid="{77607574-35AE-CD41-AC0B-E011EB14D3E3}"/>
    <hyperlink ref="F87" r:id="rId79" xr:uid="{5EF3E29C-076A-BC4B-B339-65463A891FFB}"/>
    <hyperlink ref="F65" r:id="rId80" xr:uid="{ABFA6DE5-3E9A-E042-A944-81FD21C921CF}"/>
    <hyperlink ref="F72" r:id="rId81" xr:uid="{85A05EEA-98E1-7246-BD15-DA7A0BE639FC}"/>
    <hyperlink ref="F73" r:id="rId82" xr:uid="{5C2126F0-B6ED-8447-825C-BD578BD7C3A3}"/>
    <hyperlink ref="F76" r:id="rId83" xr:uid="{319DC50F-69C4-944E-9E37-B62C0DB0F5E6}"/>
    <hyperlink ref="F81" r:id="rId84" xr:uid="{6F1CA0AA-E974-4E4D-968B-454382C6F9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6117-6648-D54C-954D-B71E80FF11EB}">
  <dimension ref="A1:J18"/>
  <sheetViews>
    <sheetView topLeftCell="A2" workbookViewId="0">
      <selection activeCell="B4" sqref="B4"/>
    </sheetView>
  </sheetViews>
  <sheetFormatPr baseColWidth="10" defaultRowHeight="16" x14ac:dyDescent="0.2"/>
  <cols>
    <col min="1" max="1" width="23.33203125" customWidth="1"/>
  </cols>
  <sheetData>
    <row r="1" spans="1:10" s="80" customFormat="1" ht="30" customHeight="1" x14ac:dyDescent="0.2">
      <c r="A1" s="84" t="s">
        <v>84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s="80" customFormat="1" ht="30" customHeight="1" x14ac:dyDescent="0.2">
      <c r="A2" s="85" t="s">
        <v>21</v>
      </c>
      <c r="B2" s="82"/>
      <c r="C2" s="82"/>
      <c r="D2" s="82"/>
      <c r="E2" s="82"/>
      <c r="F2" s="82"/>
      <c r="G2" s="82"/>
      <c r="H2" s="82"/>
      <c r="I2" s="82"/>
      <c r="J2" s="82"/>
    </row>
    <row r="3" spans="1:10" s="80" customFormat="1" ht="30" customHeight="1" x14ac:dyDescent="0.2">
      <c r="A3" s="85" t="s">
        <v>87</v>
      </c>
      <c r="B3" s="82"/>
      <c r="C3" s="82"/>
      <c r="D3" s="82"/>
      <c r="E3" s="82"/>
      <c r="F3" s="82"/>
      <c r="G3" s="82"/>
      <c r="H3" s="82"/>
      <c r="I3" s="82"/>
      <c r="J3" s="82"/>
    </row>
    <row r="4" spans="1:10" s="80" customFormat="1" ht="30" customHeight="1" x14ac:dyDescent="0.2">
      <c r="A4" s="85" t="s">
        <v>16</v>
      </c>
      <c r="B4" s="82"/>
      <c r="C4" s="82"/>
      <c r="D4" s="82"/>
      <c r="E4" s="82"/>
      <c r="F4" s="82"/>
      <c r="G4" s="82"/>
      <c r="H4" s="82"/>
      <c r="I4" s="82"/>
      <c r="J4" s="82"/>
    </row>
    <row r="5" spans="1:10" s="80" customFormat="1" ht="30" customHeight="1" x14ac:dyDescent="0.2">
      <c r="A5" s="85" t="s">
        <v>125</v>
      </c>
      <c r="B5" s="82"/>
      <c r="C5" s="82"/>
      <c r="D5" s="82"/>
      <c r="E5" s="82"/>
      <c r="F5" s="82"/>
      <c r="G5" s="82"/>
      <c r="H5" s="82"/>
      <c r="I5" s="82"/>
      <c r="J5" s="82"/>
    </row>
    <row r="6" spans="1:10" s="80" customFormat="1" ht="30" customHeight="1" x14ac:dyDescent="0.2">
      <c r="A6" s="85" t="s">
        <v>132</v>
      </c>
      <c r="B6" s="82"/>
      <c r="C6" s="82"/>
      <c r="D6" s="82"/>
      <c r="E6" s="82"/>
      <c r="F6" s="82"/>
      <c r="G6" s="82"/>
      <c r="H6" s="82"/>
      <c r="I6" s="82"/>
      <c r="J6" s="82"/>
    </row>
    <row r="7" spans="1:10" s="80" customFormat="1" ht="30" customHeight="1" x14ac:dyDescent="0.2">
      <c r="A7" s="85" t="s">
        <v>433</v>
      </c>
      <c r="B7" s="82"/>
      <c r="C7" s="82"/>
      <c r="D7" s="82"/>
      <c r="E7" s="82"/>
      <c r="F7" s="82"/>
      <c r="G7" s="82"/>
      <c r="H7" s="82"/>
      <c r="I7" s="82"/>
      <c r="J7" s="82"/>
    </row>
    <row r="8" spans="1:10" s="80" customFormat="1" ht="30" customHeight="1" x14ac:dyDescent="0.2">
      <c r="A8" s="85" t="s">
        <v>438</v>
      </c>
      <c r="B8" s="82"/>
      <c r="C8" s="82"/>
      <c r="D8" s="82"/>
      <c r="E8" s="82"/>
      <c r="F8" s="82"/>
      <c r="G8" s="82"/>
      <c r="H8" s="82"/>
      <c r="I8" s="82"/>
      <c r="J8" s="82"/>
    </row>
    <row r="9" spans="1:10" s="80" customFormat="1" ht="30" customHeight="1" x14ac:dyDescent="0.2">
      <c r="A9" s="85" t="s">
        <v>203</v>
      </c>
      <c r="B9" s="82"/>
      <c r="C9" s="82"/>
      <c r="D9" s="82"/>
      <c r="E9" s="82"/>
      <c r="F9" s="82"/>
      <c r="G9" s="82"/>
      <c r="H9" s="82"/>
      <c r="I9" s="82"/>
      <c r="J9" s="82"/>
    </row>
    <row r="10" spans="1:10" s="80" customFormat="1" ht="30" customHeight="1" x14ac:dyDescent="0.2">
      <c r="A10" s="85" t="s">
        <v>434</v>
      </c>
      <c r="B10" s="82"/>
      <c r="C10" s="82"/>
      <c r="D10" s="82"/>
      <c r="E10" s="82"/>
      <c r="F10" s="82"/>
      <c r="G10" s="82"/>
      <c r="H10" s="82"/>
      <c r="I10" s="82"/>
      <c r="J10" s="82"/>
    </row>
    <row r="11" spans="1:10" s="80" customFormat="1" ht="30" customHeight="1" x14ac:dyDescent="0.2">
      <c r="A11" s="85" t="s">
        <v>436</v>
      </c>
      <c r="B11" s="82"/>
      <c r="C11" s="82"/>
      <c r="D11" s="82"/>
      <c r="E11" s="82"/>
      <c r="F11" s="82"/>
      <c r="G11" s="82"/>
      <c r="H11" s="82"/>
      <c r="I11" s="82"/>
      <c r="J11" s="82"/>
    </row>
    <row r="12" spans="1:10" s="80" customFormat="1" ht="30" customHeight="1" x14ac:dyDescent="0.2">
      <c r="A12" s="85" t="s">
        <v>437</v>
      </c>
      <c r="B12" s="82"/>
      <c r="C12" s="82"/>
      <c r="D12" s="82"/>
      <c r="E12" s="82"/>
      <c r="F12" s="82"/>
      <c r="G12" s="82"/>
      <c r="H12" s="82"/>
      <c r="I12" s="82"/>
      <c r="J12" s="82"/>
    </row>
    <row r="13" spans="1:10" s="80" customFormat="1" ht="30" customHeight="1" x14ac:dyDescent="0.2">
      <c r="A13" s="85" t="s">
        <v>435</v>
      </c>
      <c r="B13" s="82"/>
      <c r="C13" s="82"/>
      <c r="D13" s="82"/>
      <c r="E13" s="82"/>
      <c r="F13" s="82"/>
      <c r="G13" s="82"/>
      <c r="H13" s="82"/>
      <c r="I13" s="82"/>
      <c r="J13" s="82"/>
    </row>
    <row r="14" spans="1:10" s="80" customFormat="1" ht="30" customHeight="1" x14ac:dyDescent="0.2">
      <c r="A14" s="85" t="s">
        <v>395</v>
      </c>
      <c r="B14" s="82"/>
      <c r="C14" s="82"/>
      <c r="D14" s="82"/>
      <c r="E14" s="82"/>
      <c r="F14" s="82"/>
      <c r="G14" s="82"/>
      <c r="H14" s="82"/>
      <c r="I14" s="82"/>
      <c r="J14" s="82"/>
    </row>
    <row r="15" spans="1:10" s="80" customFormat="1" ht="30" customHeight="1" x14ac:dyDescent="0.2">
      <c r="A15" s="85" t="s">
        <v>51</v>
      </c>
      <c r="B15" s="82"/>
      <c r="C15" s="82"/>
      <c r="D15" s="82"/>
      <c r="E15" s="82"/>
      <c r="F15" s="82"/>
      <c r="G15" s="82"/>
      <c r="H15" s="82"/>
      <c r="I15" s="82"/>
      <c r="J15" s="82"/>
    </row>
    <row r="16" spans="1:10" s="80" customFormat="1" ht="30" customHeight="1" x14ac:dyDescent="0.2">
      <c r="A16" s="85" t="s">
        <v>153</v>
      </c>
      <c r="B16" s="82"/>
      <c r="C16" s="82"/>
      <c r="D16" s="82"/>
      <c r="E16" s="82"/>
      <c r="F16" s="82"/>
      <c r="G16" s="82"/>
      <c r="H16" s="82"/>
      <c r="I16" s="82"/>
      <c r="J16" s="82"/>
    </row>
    <row r="17" spans="1:10" s="80" customFormat="1" ht="30" customHeight="1" x14ac:dyDescent="0.2">
      <c r="A17" s="85" t="s">
        <v>112</v>
      </c>
      <c r="B17" s="82"/>
      <c r="C17" s="82"/>
      <c r="D17" s="82"/>
      <c r="E17" s="82"/>
      <c r="F17" s="82"/>
      <c r="G17" s="82"/>
      <c r="H17" s="82"/>
      <c r="I17" s="82"/>
      <c r="J17" s="82"/>
    </row>
    <row r="18" spans="1:10" s="80" customFormat="1" ht="30" customHeight="1" x14ac:dyDescent="0.2">
      <c r="A18" s="86"/>
      <c r="B18" s="83"/>
      <c r="C18" s="83"/>
      <c r="D18" s="83"/>
      <c r="E18" s="83"/>
      <c r="F18" s="83"/>
      <c r="G18" s="83"/>
      <c r="H18" s="83"/>
      <c r="I18" s="83"/>
      <c r="J18" s="8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x4</vt:lpstr>
      <vt:lpstr>x4-flat</vt:lpstr>
      <vt:lpstr>x7</vt:lpstr>
      <vt:lpstr>x7-rack</vt:lpstr>
      <vt:lpstr>BOM</vt:lpstr>
      <vt:lpstr>Orders</vt:lpstr>
      <vt:lpstr>Sheet1</vt:lpstr>
      <vt:lpstr>'x7-rack'!midi_router_x7_led</vt:lpstr>
      <vt:lpstr>'x7-rack'!midi_router_x7_rack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Romanov</dc:creator>
  <cp:lastModifiedBy>Max Romanov</cp:lastModifiedBy>
  <cp:lastPrinted>2023-02-22T18:09:12Z</cp:lastPrinted>
  <dcterms:created xsi:type="dcterms:W3CDTF">2021-06-22T09:59:52Z</dcterms:created>
  <dcterms:modified xsi:type="dcterms:W3CDTF">2023-03-22T10:16:01Z</dcterms:modified>
</cp:coreProperties>
</file>