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patch_mate/"/>
    </mc:Choice>
  </mc:AlternateContent>
  <xr:revisionPtr revIDLastSave="0" documentId="13_ncr:1_{E122BAF8-9557-5046-9928-0E7FA24EA740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N32" i="1" s="1"/>
  <c r="M30" i="1"/>
  <c r="N30" i="1" s="1"/>
  <c r="M29" i="1"/>
  <c r="N29" i="1" s="1"/>
  <c r="M24" i="1"/>
  <c r="N24" i="1" s="1"/>
  <c r="M23" i="1"/>
  <c r="N23" i="1" s="1"/>
  <c r="M22" i="1"/>
  <c r="N22" i="1" s="1"/>
  <c r="M21" i="1"/>
  <c r="N21" i="1" s="1"/>
  <c r="M20" i="1"/>
  <c r="N20" i="1" s="1"/>
  <c r="M18" i="1"/>
  <c r="N18" i="1" s="1"/>
  <c r="M17" i="1"/>
  <c r="N17" i="1" s="1"/>
  <c r="M16" i="1"/>
  <c r="N16" i="1" s="1"/>
  <c r="M15" i="1"/>
  <c r="N15" i="1" s="1"/>
  <c r="M14" i="1"/>
  <c r="N14" i="1" s="1"/>
  <c r="M11" i="1"/>
  <c r="N11" i="1" s="1"/>
  <c r="M6" i="1"/>
  <c r="N6" i="1" s="1"/>
  <c r="M5" i="1"/>
  <c r="N5" i="1" s="1"/>
  <c r="M4" i="1"/>
  <c r="N4" i="1" s="1"/>
  <c r="N48" i="1" l="1"/>
  <c r="J48" i="1"/>
  <c r="M36" i="1" l="1"/>
  <c r="N36" i="1" s="1"/>
  <c r="M31" i="1"/>
  <c r="N31" i="1" s="1"/>
  <c r="M43" i="1"/>
  <c r="N43" i="1" s="1"/>
  <c r="M49" i="1"/>
  <c r="N49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59" i="1"/>
  <c r="N59" i="1" s="1"/>
  <c r="M33" i="1" l="1"/>
  <c r="N33" i="1" s="1"/>
  <c r="M42" i="1"/>
  <c r="N42" i="1" s="1"/>
  <c r="J57" i="1"/>
  <c r="M57" i="1" s="1"/>
  <c r="N57" i="1" s="1"/>
  <c r="M66" i="1" l="1"/>
  <c r="N66" i="1" s="1"/>
  <c r="J65" i="1"/>
  <c r="J64" i="1"/>
  <c r="J40" i="1"/>
  <c r="M40" i="1" s="1"/>
  <c r="N40" i="1" s="1"/>
  <c r="J37" i="1"/>
  <c r="M37" i="1" s="1"/>
  <c r="N37" i="1" s="1"/>
  <c r="J7" i="1"/>
  <c r="M7" i="1" s="1"/>
  <c r="N7" i="1" s="1"/>
  <c r="J38" i="1"/>
  <c r="M38" i="1" s="1"/>
  <c r="N38" i="1" s="1"/>
  <c r="J39" i="1"/>
  <c r="M39" i="1" s="1"/>
  <c r="N39" i="1" s="1"/>
  <c r="J44" i="1"/>
  <c r="J13" i="1"/>
  <c r="M13" i="1" s="1"/>
  <c r="N13" i="1" s="1"/>
  <c r="J12" i="1"/>
  <c r="M12" i="1" s="1"/>
  <c r="N12" i="1" s="1"/>
  <c r="J10" i="1"/>
  <c r="M10" i="1" s="1"/>
  <c r="N10" i="1" s="1"/>
  <c r="J9" i="1"/>
  <c r="M9" i="1" s="1"/>
  <c r="N9" i="1" s="1"/>
  <c r="J8" i="1"/>
  <c r="M8" i="1" s="1"/>
  <c r="N8" i="1" s="1"/>
  <c r="M65" i="1"/>
  <c r="N65" i="1" s="1"/>
  <c r="M64" i="1"/>
  <c r="N64" i="1" s="1"/>
  <c r="J47" i="1"/>
  <c r="J34" i="1"/>
  <c r="M34" i="1" s="1"/>
  <c r="N34" i="1" s="1"/>
  <c r="J19" i="1"/>
  <c r="M19" i="1" s="1"/>
  <c r="N19" i="1" s="1"/>
  <c r="M25" i="1"/>
  <c r="N25" i="1" s="1"/>
  <c r="M27" i="1"/>
  <c r="N27" i="1" s="1"/>
  <c r="M28" i="1"/>
  <c r="N28" i="1" s="1"/>
  <c r="M41" i="1"/>
  <c r="N41" i="1" s="1"/>
  <c r="M44" i="1"/>
  <c r="N44" i="1" s="1"/>
  <c r="M45" i="1"/>
  <c r="N45" i="1" s="1"/>
  <c r="M46" i="1"/>
  <c r="N46" i="1" s="1"/>
  <c r="M47" i="1"/>
  <c r="N47" i="1" s="1"/>
  <c r="M56" i="1"/>
  <c r="N56" i="1" s="1"/>
  <c r="M62" i="1"/>
  <c r="N62" i="1" s="1"/>
  <c r="M63" i="1"/>
  <c r="N63" i="1" s="1"/>
  <c r="M61" i="1"/>
  <c r="N61" i="1" s="1"/>
  <c r="M58" i="1"/>
  <c r="N58" i="1" s="1"/>
  <c r="M35" i="1" l="1"/>
  <c r="N35" i="1" s="1"/>
  <c r="N67" i="1" s="1"/>
</calcChain>
</file>

<file path=xl/sharedStrings.xml><?xml version="1.0" encoding="utf-8"?>
<sst xmlns="http://schemas.openxmlformats.org/spreadsheetml/2006/main" count="314" uniqueCount="242">
  <si>
    <t>id</t>
  </si>
  <si>
    <t>desc</t>
  </si>
  <si>
    <t>code</t>
  </si>
  <si>
    <t>q</t>
  </si>
  <si>
    <t>URL</t>
  </si>
  <si>
    <t>price</t>
  </si>
  <si>
    <t>count</t>
  </si>
  <si>
    <t>shipping</t>
  </si>
  <si>
    <t>cost</t>
  </si>
  <si>
    <t>cost per item</t>
  </si>
  <si>
    <t>Гнездо питания 2,1х5,5мм на панель</t>
  </si>
  <si>
    <t>6N138M</t>
  </si>
  <si>
    <t>RTW909080M</t>
  </si>
  <si>
    <t>DIN connector 5 Pin DIN Female Jack Right Angle Panel Mount 90 Degree</t>
  </si>
  <si>
    <t>PCB</t>
  </si>
  <si>
    <t>J6</t>
  </si>
  <si>
    <t>U3</t>
  </si>
  <si>
    <t>U1</t>
  </si>
  <si>
    <t>R5</t>
  </si>
  <si>
    <t>C4</t>
  </si>
  <si>
    <t>Order info</t>
  </si>
  <si>
    <t>#</t>
  </si>
  <si>
    <t>date</t>
  </si>
  <si>
    <t>Vendor</t>
  </si>
  <si>
    <t>Control board</t>
  </si>
  <si>
    <t>Relay board</t>
  </si>
  <si>
    <t>C1</t>
  </si>
  <si>
    <t>C2</t>
  </si>
  <si>
    <t>C3,C4,C5,C6,C7</t>
  </si>
  <si>
    <t>RS202-BP</t>
  </si>
  <si>
    <t>D3</t>
  </si>
  <si>
    <t>D</t>
  </si>
  <si>
    <t>D4</t>
  </si>
  <si>
    <t>1N5822</t>
  </si>
  <si>
    <t>D5</t>
  </si>
  <si>
    <t>MF-MSMF050-2</t>
  </si>
  <si>
    <t>F1</t>
  </si>
  <si>
    <t>DualJack</t>
  </si>
  <si>
    <t>J1,J2,J3</t>
  </si>
  <si>
    <t>J4</t>
  </si>
  <si>
    <t>JST B2B-XH-A</t>
  </si>
  <si>
    <t>J5</t>
  </si>
  <si>
    <t>JST B5B-PH-K-S</t>
  </si>
  <si>
    <t>JST B4B-PH-K-S</t>
  </si>
  <si>
    <t>J7</t>
  </si>
  <si>
    <t>JST B4B-XH-A</t>
  </si>
  <si>
    <t>J8</t>
  </si>
  <si>
    <t>DS1099</t>
  </si>
  <si>
    <t>J9</t>
  </si>
  <si>
    <t>2.5mm</t>
  </si>
  <si>
    <t>2.0mm</t>
  </si>
  <si>
    <t>JST B11B-PH-K-S</t>
  </si>
  <si>
    <t>J10</t>
  </si>
  <si>
    <t>G6K-2F-Y</t>
  </si>
  <si>
    <t>Relay</t>
  </si>
  <si>
    <t>L1</t>
  </si>
  <si>
    <t>CK635-041A</t>
  </si>
  <si>
    <t>Audio Jack, 3 Poles (Stereo / TRS)</t>
  </si>
  <si>
    <t>PMV65XP,215</t>
  </si>
  <si>
    <t>Q2,Q3</t>
  </si>
  <si>
    <t>R1,R2,R3,R4,R8</t>
  </si>
  <si>
    <t>470 Ohm</t>
  </si>
  <si>
    <t>39 kOhm</t>
  </si>
  <si>
    <t>220 Ohm</t>
  </si>
  <si>
    <t>R6,R10,R11,R12,R13</t>
  </si>
  <si>
    <t>100 kOhm</t>
  </si>
  <si>
    <t>R7</t>
  </si>
  <si>
    <t>10 kOhm</t>
  </si>
  <si>
    <t>R9</t>
  </si>
  <si>
    <t>ULN2003</t>
  </si>
  <si>
    <t>U1,U6</t>
  </si>
  <si>
    <t>LM2576HVT-5.0</t>
  </si>
  <si>
    <t>U4</t>
  </si>
  <si>
    <t>SN74LVC1G125DBVR</t>
  </si>
  <si>
    <t>U5,U7,U8</t>
  </si>
  <si>
    <t>Diode bridge, +ve/AC/AC/-ve</t>
  </si>
  <si>
    <t>C1,C2</t>
  </si>
  <si>
    <t>100 uH</t>
  </si>
  <si>
    <t>0.1 uF</t>
  </si>
  <si>
    <t>1000 uF</t>
  </si>
  <si>
    <t>100 uF</t>
  </si>
  <si>
    <t>C3,C5,C6,C7,C8,C9,C10,C11,C12</t>
  </si>
  <si>
    <t>1 uF</t>
  </si>
  <si>
    <t>J1</t>
  </si>
  <si>
    <t>J2</t>
  </si>
  <si>
    <t>J3</t>
  </si>
  <si>
    <t>DS1013-06S</t>
  </si>
  <si>
    <t>JST B6B-PH-K-S</t>
  </si>
  <si>
    <t>JST B7B-PH-K-S</t>
  </si>
  <si>
    <t>1 kOhm</t>
  </si>
  <si>
    <t>22 Ohm</t>
  </si>
  <si>
    <t>R12,R13</t>
  </si>
  <si>
    <t>R14,R15</t>
  </si>
  <si>
    <t>PEC16-2215F-N0024</t>
  </si>
  <si>
    <t>ATmega32U4-AU</t>
  </si>
  <si>
    <t>74HC595</t>
  </si>
  <si>
    <t>U2,U6,U7</t>
  </si>
  <si>
    <t>USBLC6-2SC6</t>
  </si>
  <si>
    <t>74HC165</t>
  </si>
  <si>
    <t>U4,U5</t>
  </si>
  <si>
    <t>AT25640B</t>
  </si>
  <si>
    <t>U8</t>
  </si>
  <si>
    <t>U9</t>
  </si>
  <si>
    <t>HC-49SM</t>
  </si>
  <si>
    <t>Y1</t>
  </si>
  <si>
    <t>1602 OLED</t>
  </si>
  <si>
    <t>6x6x7 Tact Button</t>
  </si>
  <si>
    <t>3003743130452510</t>
  </si>
  <si>
    <t>Button Cap</t>
  </si>
  <si>
    <t>5003448406902510</t>
  </si>
  <si>
    <t>G6K2FYTR5DC</t>
  </si>
  <si>
    <t>#06867934</t>
  </si>
  <si>
    <t>Other</t>
  </si>
  <si>
    <t>ATmega32U4</t>
  </si>
  <si>
    <t>#3003806113682510</t>
  </si>
  <si>
    <t>#3003695040752510</t>
  </si>
  <si>
    <t>CK635-037</t>
  </si>
  <si>
    <t>Button Board PCB</t>
  </si>
  <si>
    <t>22 pF</t>
  </si>
  <si>
    <t>Вилка на плату прямая 6 конт. 2.54мм</t>
  </si>
  <si>
    <t>DS1013-06SSiB1-B-0</t>
  </si>
  <si>
    <t>Энкодер инкрементный</t>
  </si>
  <si>
    <t>RC0805FR-071KL</t>
  </si>
  <si>
    <t>RC0805FR-0722RL</t>
  </si>
  <si>
    <t>Чип резистор (SMD), 10 кОм, 0.125Вт, 1%, 0805</t>
  </si>
  <si>
    <t>Чип резистор (SMD), 39 кОм, 0.125Вт, 1%, 0805</t>
  </si>
  <si>
    <t>Чип резистор (SMD), 470 Ом, 0.125Вт, 1%, 0805</t>
  </si>
  <si>
    <t>Чип резистор (SMD), 220 Ом, 0.125Вт, 1%, 0805</t>
  </si>
  <si>
    <t>Чип резистор (SMD), 100 кОм, 0.125Вт, 1%, 0805</t>
  </si>
  <si>
    <t>RC0805FR-0710KL</t>
  </si>
  <si>
    <t>size</t>
  </si>
  <si>
    <t>0805</t>
  </si>
  <si>
    <t>Кер.ЧИП конд. 22пФ NPO 50В, 5%</t>
  </si>
  <si>
    <t>Кер.ЧИП конд. 0.1 мкФ X7R 50В, 10%</t>
  </si>
  <si>
    <t>Кер.ЧИП конд. 1 мкФ X7R 16В, 10%</t>
  </si>
  <si>
    <t>Чип резистор (SMD), 1 кОм, 0.125Вт, 1%</t>
  </si>
  <si>
    <t>Чип резистор (SMD), 22 Ом, 0.125Вт, 1%</t>
  </si>
  <si>
    <t>Чип резистор (SMD), 10 кОм, 0.125Вт, 1%</t>
  </si>
  <si>
    <t>Чип резистор (SMD), 39 кОм, 0.125Вт, 1%</t>
  </si>
  <si>
    <t>SOT-23-6</t>
  </si>
  <si>
    <t>Защита интерфейса USB от электростатических разрядов</t>
  </si>
  <si>
    <t>8-битный сдвиговый регистр с параллельным входом, последовательным выходом</t>
  </si>
  <si>
    <t>SO-16</t>
  </si>
  <si>
    <t>SO-8</t>
  </si>
  <si>
    <t>Микросхема памяти, 64Kb SPI-compatible Serial EEPROM</t>
  </si>
  <si>
    <t>AT25640B-SSHL-T</t>
  </si>
  <si>
    <t>SOT-23-5</t>
  </si>
  <si>
    <t>Один буферный элемент с тремя состояниями на выходе</t>
  </si>
  <si>
    <t>8-и битный сдвиговый регистр с выходным регистром-защелки и тремя состояниями</t>
  </si>
  <si>
    <t>TQFP-44</t>
  </si>
  <si>
    <t>Микроконтроллер 8-Бит, AVR, 16МГц, 32КБ Flash, с USB контроллером</t>
  </si>
  <si>
    <t>#375027481</t>
  </si>
  <si>
    <t>Кварцевый резонатор, 16.000 МГц</t>
  </si>
  <si>
    <t>Матрица из семи транзисторов Дарлингтона, 500мА</t>
  </si>
  <si>
    <t>TO-220-5</t>
  </si>
  <si>
    <t>Импульсный понижающий регулятор напряжения, 5В, 3А</t>
  </si>
  <si>
    <t>Оптопара с транзисторным выходом</t>
  </si>
  <si>
    <t>SMD DIP-8</t>
  </si>
  <si>
    <t>RS2</t>
  </si>
  <si>
    <t>SOT-23-3</t>
  </si>
  <si>
    <t>Транзистор MOSFET P-CH 20V 3.9A 76 mOhm</t>
  </si>
  <si>
    <t>DS1099-BN0</t>
  </si>
  <si>
    <t>#846814658</t>
  </si>
  <si>
    <t>Розетка на плату, тип B (черная) угловая</t>
  </si>
  <si>
    <t>RC0805FR-07470RL</t>
  </si>
  <si>
    <t>Диод Шоттки 40В 3А/80А</t>
  </si>
  <si>
    <t>DO-201AE</t>
  </si>
  <si>
    <t>JST 2.0 mm 11 pin</t>
  </si>
  <si>
    <t>#5003346814132510</t>
  </si>
  <si>
    <t>JST 2.0 mm 4 pin</t>
  </si>
  <si>
    <t>JST 2.0 mm 5 pin</t>
  </si>
  <si>
    <t>JST 2.0 mm 6 pin</t>
  </si>
  <si>
    <t>JST 2.0 mm 7 pin</t>
  </si>
  <si>
    <t>JRC1E101M02500630110000B</t>
  </si>
  <si>
    <t>#9000565756</t>
  </si>
  <si>
    <t>6.3x11mm</t>
  </si>
  <si>
    <t>B41851A4108M000</t>
  </si>
  <si>
    <t>#9000306686</t>
  </si>
  <si>
    <t>10x16mm</t>
  </si>
  <si>
    <t>Конденсатор электролитический алюминиевый, ECAP (К50-35), 1000 мкФ, 16 В</t>
  </si>
  <si>
    <t>Конденсатор электролитический алюминиевый, ECAP (К50-35), 100 мкФ, 25 В, 20%</t>
  </si>
  <si>
    <t>RC0805FR-07100KL</t>
  </si>
  <si>
    <t>AudioJack Socket</t>
  </si>
  <si>
    <t>#8003284014042510</t>
  </si>
  <si>
    <t>#44315</t>
  </si>
  <si>
    <t>КИГ3.0-100мкГн</t>
  </si>
  <si>
    <t>Катушка индуктивности, КИ (КИГ) 3.0-100 мкГн, 10%-20%</t>
  </si>
  <si>
    <t>Предохранитель USB VBUS</t>
  </si>
  <si>
    <t>JST XH 2.5 mm 4 pin</t>
  </si>
  <si>
    <t>JST XH 2.5 mm 2 pin</t>
  </si>
  <si>
    <t>Button Cap 10 mm</t>
  </si>
  <si>
    <t>Power Switch</t>
  </si>
  <si>
    <t>Latched Button, 16 mm, Green, 5v</t>
  </si>
  <si>
    <t>#93387171242510</t>
  </si>
  <si>
    <t>ref</t>
  </si>
  <si>
    <t>#577148</t>
  </si>
  <si>
    <t>#684373</t>
  </si>
  <si>
    <t>#5005159492622510</t>
  </si>
  <si>
    <t>#5005159492502510</t>
  </si>
  <si>
    <t>#94453833502510</t>
  </si>
  <si>
    <t>#32785463847</t>
  </si>
  <si>
    <t>#1209523</t>
  </si>
  <si>
    <t>USBB-1J</t>
  </si>
  <si>
    <t>#186713</t>
  </si>
  <si>
    <t>1812</t>
  </si>
  <si>
    <t>#241389</t>
  </si>
  <si>
    <t>Диод импульсный 75 мА 75В 5нс</t>
  </si>
  <si>
    <t>BAS316.115</t>
  </si>
  <si>
    <t>SOD323F/SC-90</t>
  </si>
  <si>
    <t>#2782305</t>
  </si>
  <si>
    <t>#36946</t>
  </si>
  <si>
    <t>#244787</t>
  </si>
  <si>
    <t>#51304</t>
  </si>
  <si>
    <t>#679087</t>
  </si>
  <si>
    <t>#32503</t>
  </si>
  <si>
    <t>#2739747</t>
  </si>
  <si>
    <t>#2740393</t>
  </si>
  <si>
    <t>#154029</t>
  </si>
  <si>
    <t>#576615</t>
  </si>
  <si>
    <t>#540614</t>
  </si>
  <si>
    <t>#851624</t>
  </si>
  <si>
    <t>#358763</t>
  </si>
  <si>
    <t>#564131</t>
  </si>
  <si>
    <t>#669838</t>
  </si>
  <si>
    <t>#2782271</t>
  </si>
  <si>
    <t>#359706</t>
  </si>
  <si>
    <t>#183737</t>
  </si>
  <si>
    <t>#212641</t>
  </si>
  <si>
    <t>#2584473</t>
  </si>
  <si>
    <t>DS-210B</t>
  </si>
  <si>
    <t>#2123217</t>
  </si>
  <si>
    <t>Audio Jack Socket</t>
  </si>
  <si>
    <t>#5007690877382510</t>
  </si>
  <si>
    <t>CC0805JRNPO9BN220</t>
  </si>
  <si>
    <t>08051C104KAT2A</t>
  </si>
  <si>
    <t>CC0805KKX7R7BB105</t>
  </si>
  <si>
    <t>CR-05FL7---39K</t>
  </si>
  <si>
    <t>SN74HC595DR</t>
  </si>
  <si>
    <t>SN74HC165DR</t>
  </si>
  <si>
    <t>PMV65XP.215</t>
  </si>
  <si>
    <t>CR-05FL7--220R</t>
  </si>
  <si>
    <t>ULN2003AFWG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</si>
</sst>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3" xfId="0" applyFill="1" applyBorder="1"/>
    <xf numFmtId="0" fontId="1" fillId="3" borderId="3" xfId="1" applyFill="1" applyBorder="1"/>
    <xf numFmtId="49" fontId="0" fillId="3" borderId="3" xfId="0" applyNumberFormat="1" applyFill="1" applyBorder="1"/>
    <xf numFmtId="164" fontId="0" fillId="3" borderId="3" xfId="0" applyNumberFormat="1" applyFill="1" applyBorder="1"/>
    <xf numFmtId="0" fontId="0" fillId="0" borderId="3" xfId="0" applyBorder="1"/>
    <xf numFmtId="49" fontId="0" fillId="0" borderId="3" xfId="0" applyNumberFormat="1" applyBorder="1"/>
    <xf numFmtId="164" fontId="0" fillId="0" borderId="3" xfId="0" applyNumberFormat="1" applyBorder="1"/>
    <xf numFmtId="49" fontId="1" fillId="3" borderId="3" xfId="1" applyNumberFormat="1" applyFill="1" applyBorder="1"/>
    <xf numFmtId="0" fontId="0" fillId="4" borderId="0" xfId="0" applyFill="1"/>
    <xf numFmtId="0" fontId="0" fillId="0" borderId="3" xfId="0" applyFill="1" applyBorder="1"/>
    <xf numFmtId="0" fontId="1" fillId="0" borderId="3" xfId="1" applyFill="1" applyBorder="1"/>
    <xf numFmtId="49" fontId="0" fillId="0" borderId="3" xfId="0" applyNumberFormat="1" applyFill="1" applyBorder="1"/>
    <xf numFmtId="164" fontId="0" fillId="0" borderId="3" xfId="0" applyNumberFormat="1" applyFill="1" applyBorder="1"/>
    <xf numFmtId="0" fontId="0" fillId="0" borderId="0" xfId="0" applyFill="1"/>
    <xf numFmtId="0" fontId="0" fillId="3" borderId="0" xfId="0" applyFill="1"/>
    <xf numFmtId="49" fontId="1" fillId="0" borderId="3" xfId="1" applyNumberFormat="1" applyFill="1" applyBorder="1"/>
    <xf numFmtId="0" fontId="0" fillId="5" borderId="0" xfId="0" applyFill="1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3" xfId="0" applyNumberFormat="1" applyFill="1" applyBorder="1"/>
    <xf numFmtId="165" fontId="0" fillId="3" borderId="3" xfId="0" applyNumberFormat="1" applyFill="1" applyBorder="1"/>
    <xf numFmtId="165" fontId="0" fillId="0" borderId="3" xfId="0" applyNumberFormat="1" applyBorder="1"/>
    <xf numFmtId="0" fontId="0" fillId="0" borderId="3" xfId="0" applyNumberFormat="1" applyFill="1" applyBorder="1"/>
    <xf numFmtId="0" fontId="0" fillId="3" borderId="3" xfId="0" applyNumberFormat="1" applyFill="1" applyBorder="1"/>
    <xf numFmtId="0" fontId="2" fillId="3" borderId="3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49" fontId="0" fillId="0" borderId="3" xfId="0" applyNumberForma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0" fillId="5" borderId="3" xfId="0" applyFill="1" applyBorder="1"/>
    <xf numFmtId="165" fontId="0" fillId="5" borderId="3" xfId="0" applyNumberFormat="1" applyFill="1" applyBorder="1"/>
    <xf numFmtId="0" fontId="0" fillId="5" borderId="3" xfId="0" applyNumberForma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4" borderId="3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iexpress.ru/item/33013582664.html" TargetMode="External"/><Relationship Id="rId21" Type="http://schemas.openxmlformats.org/officeDocument/2006/relationships/hyperlink" Target="https://aliexpress.ru/item/33013582664.html" TargetMode="External"/><Relationship Id="rId42" Type="http://schemas.openxmlformats.org/officeDocument/2006/relationships/hyperlink" Target="https://aliexpress.ru/item/32823245600.html" TargetMode="External"/><Relationship Id="rId47" Type="http://schemas.openxmlformats.org/officeDocument/2006/relationships/hyperlink" Target="https://trade.aliexpress.ru/order_detail.htm?orderId=93387171242510" TargetMode="External"/><Relationship Id="rId63" Type="http://schemas.openxmlformats.org/officeDocument/2006/relationships/hyperlink" Target="https://www.terraelectronica.ru/product/183737" TargetMode="External"/><Relationship Id="rId68" Type="http://schemas.openxmlformats.org/officeDocument/2006/relationships/hyperlink" Target="https://trade.aliexpress.ru/order_detail.htm?spm=a2g0s.9042311.0.0.323433edN4kbp4&amp;orderId=5007690877382510" TargetMode="External"/><Relationship Id="rId84" Type="http://schemas.openxmlformats.org/officeDocument/2006/relationships/hyperlink" Target="https://www.terraelectronica.ru/product/2782305" TargetMode="External"/><Relationship Id="rId89" Type="http://schemas.openxmlformats.org/officeDocument/2006/relationships/hyperlink" Target="https://www.terraelectronica.ru/product/244787" TargetMode="External"/><Relationship Id="rId112" Type="http://schemas.openxmlformats.org/officeDocument/2006/relationships/hyperlink" Target="https://www.terraelectronica.ru/product/32503" TargetMode="External"/><Relationship Id="rId16" Type="http://schemas.openxmlformats.org/officeDocument/2006/relationships/hyperlink" Target="https://www.chipdip.ru/product/usbb-1j-ds1099-b" TargetMode="External"/><Relationship Id="rId107" Type="http://schemas.openxmlformats.org/officeDocument/2006/relationships/hyperlink" Target="https://www.terraelectronica.ru/product/2782305" TargetMode="External"/><Relationship Id="rId11" Type="http://schemas.openxmlformats.org/officeDocument/2006/relationships/hyperlink" Target="https://trade.aliexpress.ru/order_detail.htm?orderId=3003806113682510" TargetMode="External"/><Relationship Id="rId32" Type="http://schemas.openxmlformats.org/officeDocument/2006/relationships/hyperlink" Target="https://trade.aliexpress.ru/order_detail.htm?orderId=5003346814132510" TargetMode="External"/><Relationship Id="rId37" Type="http://schemas.openxmlformats.org/officeDocument/2006/relationships/hyperlink" Target="https://www.chipdip.ru/product0/9000306686" TargetMode="External"/><Relationship Id="rId53" Type="http://schemas.openxmlformats.org/officeDocument/2006/relationships/hyperlink" Target="https://www.terraelectronica.ru/product/1209523" TargetMode="External"/><Relationship Id="rId58" Type="http://schemas.openxmlformats.org/officeDocument/2006/relationships/hyperlink" Target="https://www.terraelectronica.ru/product/669838" TargetMode="External"/><Relationship Id="rId74" Type="http://schemas.openxmlformats.org/officeDocument/2006/relationships/hyperlink" Target="https://www.terraelectronica.ru/product/576615" TargetMode="External"/><Relationship Id="rId79" Type="http://schemas.openxmlformats.org/officeDocument/2006/relationships/hyperlink" Target="https://www.terraelectronica.ru/product/851624" TargetMode="External"/><Relationship Id="rId102" Type="http://schemas.openxmlformats.org/officeDocument/2006/relationships/hyperlink" Target="https://www.terraelectronica.ru/product/154029" TargetMode="External"/><Relationship Id="rId5" Type="http://schemas.openxmlformats.org/officeDocument/2006/relationships/hyperlink" Target="https://trade.aliexpress.ru/order_detail.htm?orderId=3003743130452510" TargetMode="External"/><Relationship Id="rId90" Type="http://schemas.openxmlformats.org/officeDocument/2006/relationships/hyperlink" Target="https://www.terraelectronica.ru/product/244787" TargetMode="External"/><Relationship Id="rId95" Type="http://schemas.openxmlformats.org/officeDocument/2006/relationships/hyperlink" Target="https://www.terraelectronica.ru/product/32503" TargetMode="External"/><Relationship Id="rId22" Type="http://schemas.openxmlformats.org/officeDocument/2006/relationships/hyperlink" Target="https://aliexpress.ru/item/33013582664.html" TargetMode="External"/><Relationship Id="rId27" Type="http://schemas.openxmlformats.org/officeDocument/2006/relationships/hyperlink" Target="https://aliexpress.ru/item/33013582664.html" TargetMode="External"/><Relationship Id="rId43" Type="http://schemas.openxmlformats.org/officeDocument/2006/relationships/hyperlink" Target="https://aliexpress.ru/item/32823245600.html" TargetMode="External"/><Relationship Id="rId48" Type="http://schemas.openxmlformats.org/officeDocument/2006/relationships/hyperlink" Target="https://trade.aliexpress.ru/order_detail.htm?orderId=5005159492622510" TargetMode="External"/><Relationship Id="rId64" Type="http://schemas.openxmlformats.org/officeDocument/2006/relationships/hyperlink" Target="https://www.terraelectronica.ru/product/212641" TargetMode="External"/><Relationship Id="rId69" Type="http://schemas.openxmlformats.org/officeDocument/2006/relationships/hyperlink" Target="https://www.terraelectronica.ru/product/540614" TargetMode="External"/><Relationship Id="rId80" Type="http://schemas.openxmlformats.org/officeDocument/2006/relationships/hyperlink" Target="https://www.terraelectronica.ru/product/851624" TargetMode="External"/><Relationship Id="rId85" Type="http://schemas.openxmlformats.org/officeDocument/2006/relationships/hyperlink" Target="https://www.terraelectronica.ru/product/577148" TargetMode="External"/><Relationship Id="rId12" Type="http://schemas.openxmlformats.org/officeDocument/2006/relationships/hyperlink" Target="https://trade.aliexpress.ru/order_detail.htm?orderId=3003695040752510" TargetMode="External"/><Relationship Id="rId17" Type="http://schemas.openxmlformats.org/officeDocument/2006/relationships/hyperlink" Target="https://www.chipdip.ru/product/usbb-1j-ds1099-b" TargetMode="External"/><Relationship Id="rId33" Type="http://schemas.openxmlformats.org/officeDocument/2006/relationships/hyperlink" Target="https://trade.aliexpress.ru/order_detail.htm?orderId=5003346814132510" TargetMode="External"/><Relationship Id="rId38" Type="http://schemas.openxmlformats.org/officeDocument/2006/relationships/hyperlink" Target="https://aliexpress.ru/item/32973696420.html" TargetMode="External"/><Relationship Id="rId59" Type="http://schemas.openxmlformats.org/officeDocument/2006/relationships/hyperlink" Target="https://www.terraelectronica.ru/product/2782305" TargetMode="External"/><Relationship Id="rId103" Type="http://schemas.openxmlformats.org/officeDocument/2006/relationships/hyperlink" Target="https://www.terraelectronica.ru/product/186713" TargetMode="External"/><Relationship Id="rId108" Type="http://schemas.openxmlformats.org/officeDocument/2006/relationships/hyperlink" Target="https://www.terraelectronica.ru/product/2782271" TargetMode="External"/><Relationship Id="rId54" Type="http://schemas.openxmlformats.org/officeDocument/2006/relationships/hyperlink" Target="https://www.terraelectronica.ru/product/186713" TargetMode="External"/><Relationship Id="rId70" Type="http://schemas.openxmlformats.org/officeDocument/2006/relationships/hyperlink" Target="https://www.terraelectronica.ru/product/540614" TargetMode="External"/><Relationship Id="rId75" Type="http://schemas.openxmlformats.org/officeDocument/2006/relationships/hyperlink" Target="https://www.terraelectronica.ru/product/2739747" TargetMode="External"/><Relationship Id="rId91" Type="http://schemas.openxmlformats.org/officeDocument/2006/relationships/hyperlink" Target="https://www.terraelectronica.ru/product/51304" TargetMode="External"/><Relationship Id="rId96" Type="http://schemas.openxmlformats.org/officeDocument/2006/relationships/hyperlink" Target="https://www.terraelectronica.ru/product/32503" TargetMode="External"/><Relationship Id="rId1" Type="http://schemas.openxmlformats.org/officeDocument/2006/relationships/hyperlink" Target="https://www.aliexpress.ru/item/10-Pcs-Set-PCB-Panel-Mount-Female-Connector-DIN5-DIN-5-Pin-Jack-DS-5-01/4001264257087.html" TargetMode="External"/><Relationship Id="rId6" Type="http://schemas.openxmlformats.org/officeDocument/2006/relationships/hyperlink" Target="https://trade.aliexpress.ru/order_detail.htm?orderId=5003448406902510" TargetMode="External"/><Relationship Id="rId15" Type="http://schemas.openxmlformats.org/officeDocument/2006/relationships/hyperlink" Target="https://www.chipdip.ru/product/16mhz-hc-49sm" TargetMode="External"/><Relationship Id="rId23" Type="http://schemas.openxmlformats.org/officeDocument/2006/relationships/hyperlink" Target="https://aliexpress.ru/item/33013582664.html" TargetMode="External"/><Relationship Id="rId28" Type="http://schemas.openxmlformats.org/officeDocument/2006/relationships/hyperlink" Target="https://trade.aliexpress.ru/order_detail.htm?orderId=5003346814132510" TargetMode="External"/><Relationship Id="rId36" Type="http://schemas.openxmlformats.org/officeDocument/2006/relationships/hyperlink" Target="https://www.chipdip.ru/product0/9000306686" TargetMode="External"/><Relationship Id="rId49" Type="http://schemas.openxmlformats.org/officeDocument/2006/relationships/hyperlink" Target="https://trade.aliexpress.ru/order_detail.htm?orderId=5005159492502510" TargetMode="External"/><Relationship Id="rId57" Type="http://schemas.openxmlformats.org/officeDocument/2006/relationships/hyperlink" Target="https://www.terraelectronica.ru/product/32503" TargetMode="External"/><Relationship Id="rId106" Type="http://schemas.openxmlformats.org/officeDocument/2006/relationships/hyperlink" Target="https://www.terraelectronica.ru/product/669838" TargetMode="External"/><Relationship Id="rId10" Type="http://schemas.openxmlformats.org/officeDocument/2006/relationships/hyperlink" Target="https://aliexpress.ru/item/32916694199.html" TargetMode="External"/><Relationship Id="rId31" Type="http://schemas.openxmlformats.org/officeDocument/2006/relationships/hyperlink" Target="https://trade.aliexpress.ru/order_detail.htm?orderId=5003346814132510" TargetMode="External"/><Relationship Id="rId44" Type="http://schemas.openxmlformats.org/officeDocument/2006/relationships/hyperlink" Target="https://aliexpress.ru/item/32823245600.html" TargetMode="External"/><Relationship Id="rId52" Type="http://schemas.openxmlformats.org/officeDocument/2006/relationships/hyperlink" Target="https://www.terraelectronica.ru/product/1209523" TargetMode="External"/><Relationship Id="rId60" Type="http://schemas.openxmlformats.org/officeDocument/2006/relationships/hyperlink" Target="https://www.terraelectronica.ru/product/2782271" TargetMode="External"/><Relationship Id="rId65" Type="http://schemas.openxmlformats.org/officeDocument/2006/relationships/hyperlink" Target="https://www.terraelectronica.ru/product/2584473" TargetMode="External"/><Relationship Id="rId73" Type="http://schemas.openxmlformats.org/officeDocument/2006/relationships/hyperlink" Target="https://www.terraelectronica.ru/product/576615" TargetMode="External"/><Relationship Id="rId78" Type="http://schemas.openxmlformats.org/officeDocument/2006/relationships/hyperlink" Target="https://www.terraelectronica.ru/product/564131" TargetMode="External"/><Relationship Id="rId81" Type="http://schemas.openxmlformats.org/officeDocument/2006/relationships/hyperlink" Target="https://www.terraelectronica.ru/product/358763" TargetMode="External"/><Relationship Id="rId86" Type="http://schemas.openxmlformats.org/officeDocument/2006/relationships/hyperlink" Target="https://www.terraelectronica.ru/product/577148" TargetMode="External"/><Relationship Id="rId94" Type="http://schemas.openxmlformats.org/officeDocument/2006/relationships/hyperlink" Target="https://www.terraelectronica.ru/product/679087" TargetMode="External"/><Relationship Id="rId99" Type="http://schemas.openxmlformats.org/officeDocument/2006/relationships/hyperlink" Target="https://www.terraelectronica.ru/product/2740393" TargetMode="External"/><Relationship Id="rId101" Type="http://schemas.openxmlformats.org/officeDocument/2006/relationships/hyperlink" Target="https://www.terraelectronica.ru/product/154029" TargetMode="External"/><Relationship Id="rId4" Type="http://schemas.openxmlformats.org/officeDocument/2006/relationships/hyperlink" Target="https://aliexpress.ru/item/32842913674.html" TargetMode="External"/><Relationship Id="rId9" Type="http://schemas.openxmlformats.org/officeDocument/2006/relationships/hyperlink" Target="https://www.terraelectronica.ru/order/06867934" TargetMode="External"/><Relationship Id="rId13" Type="http://schemas.openxmlformats.org/officeDocument/2006/relationships/hyperlink" Target="https://aliexpress.ru/item/32756961680.html" TargetMode="External"/><Relationship Id="rId18" Type="http://schemas.openxmlformats.org/officeDocument/2006/relationships/hyperlink" Target="https://aliexpress.ru/item/33013582664.html" TargetMode="External"/><Relationship Id="rId39" Type="http://schemas.openxmlformats.org/officeDocument/2006/relationships/hyperlink" Target="https://trade.aliexpress.ru/order_detail.htm?orderId=8003284014042510" TargetMode="External"/><Relationship Id="rId109" Type="http://schemas.openxmlformats.org/officeDocument/2006/relationships/hyperlink" Target="https://www.terraelectronica.ru/product/359706" TargetMode="External"/><Relationship Id="rId34" Type="http://schemas.openxmlformats.org/officeDocument/2006/relationships/hyperlink" Target="https://www.chipdip.ru/product0/9000565756" TargetMode="External"/><Relationship Id="rId50" Type="http://schemas.openxmlformats.org/officeDocument/2006/relationships/hyperlink" Target="https://trade.aliexpress.ru/order_detail.htm?orderId=94453833502510" TargetMode="External"/><Relationship Id="rId55" Type="http://schemas.openxmlformats.org/officeDocument/2006/relationships/hyperlink" Target="https://www.terraelectronica.ru/product/241389" TargetMode="External"/><Relationship Id="rId76" Type="http://schemas.openxmlformats.org/officeDocument/2006/relationships/hyperlink" Target="https://www.terraelectronica.ru/product/2739747" TargetMode="External"/><Relationship Id="rId97" Type="http://schemas.openxmlformats.org/officeDocument/2006/relationships/hyperlink" Target="https://www.terraelectronica.ru/product/684373" TargetMode="External"/><Relationship Id="rId104" Type="http://schemas.openxmlformats.org/officeDocument/2006/relationships/hyperlink" Target="https://www.terraelectronica.ru/product/2584473" TargetMode="External"/><Relationship Id="rId7" Type="http://schemas.openxmlformats.org/officeDocument/2006/relationships/hyperlink" Target="https://www.chipdip.ru/product/lm2576hvt-5.0-nopb" TargetMode="External"/><Relationship Id="rId71" Type="http://schemas.openxmlformats.org/officeDocument/2006/relationships/hyperlink" Target="https://www.terraelectronica.ru/product/684373" TargetMode="External"/><Relationship Id="rId92" Type="http://schemas.openxmlformats.org/officeDocument/2006/relationships/hyperlink" Target="https://www.terraelectronica.ru/product/51304" TargetMode="External"/><Relationship Id="rId2" Type="http://schemas.openxmlformats.org/officeDocument/2006/relationships/hyperlink" Target="https://www.aliexpress.com/item/10pcs-lot-6N135-6N136-6N137-6N138-6N139-DIP-8-SMD-8/32874392571.html" TargetMode="External"/><Relationship Id="rId29" Type="http://schemas.openxmlformats.org/officeDocument/2006/relationships/hyperlink" Target="https://trade.aliexpress.ru/order_detail.htm?orderId=5003346814132510" TargetMode="External"/><Relationship Id="rId24" Type="http://schemas.openxmlformats.org/officeDocument/2006/relationships/hyperlink" Target="https://aliexpress.ru/item/33013582664.html" TargetMode="External"/><Relationship Id="rId40" Type="http://schemas.openxmlformats.org/officeDocument/2006/relationships/hyperlink" Target="https://www.chipdip.ru/product0/44315" TargetMode="External"/><Relationship Id="rId45" Type="http://schemas.openxmlformats.org/officeDocument/2006/relationships/hyperlink" Target="https://aliexpress.ru/item/32844358663.html" TargetMode="External"/><Relationship Id="rId66" Type="http://schemas.openxmlformats.org/officeDocument/2006/relationships/hyperlink" Target="https://www.terraelectronica.ru/product/2123217" TargetMode="External"/><Relationship Id="rId87" Type="http://schemas.openxmlformats.org/officeDocument/2006/relationships/hyperlink" Target="https://www.terraelectronica.ru/product/36946" TargetMode="External"/><Relationship Id="rId110" Type="http://schemas.openxmlformats.org/officeDocument/2006/relationships/hyperlink" Target="https://www.terraelectronica.ru/product/358763" TargetMode="External"/><Relationship Id="rId61" Type="http://schemas.openxmlformats.org/officeDocument/2006/relationships/hyperlink" Target="https://www.terraelectronica.ru/product/359706" TargetMode="External"/><Relationship Id="rId82" Type="http://schemas.openxmlformats.org/officeDocument/2006/relationships/hyperlink" Target="https://www.terraelectronica.ru/product/358763" TargetMode="External"/><Relationship Id="rId19" Type="http://schemas.openxmlformats.org/officeDocument/2006/relationships/hyperlink" Target="https://trade.aliexpress.ru/order_detail.htm?orderId=5003346814132510" TargetMode="External"/><Relationship Id="rId14" Type="http://schemas.openxmlformats.org/officeDocument/2006/relationships/hyperlink" Target="https://www.chipdip.ru/product/16mhz-hc-49sm" TargetMode="External"/><Relationship Id="rId30" Type="http://schemas.openxmlformats.org/officeDocument/2006/relationships/hyperlink" Target="https://trade.aliexpress.ru/order_detail.htm?orderId=5003346814132510" TargetMode="External"/><Relationship Id="rId35" Type="http://schemas.openxmlformats.org/officeDocument/2006/relationships/hyperlink" Target="https://www.chipdip.ru/product0/9000565756" TargetMode="External"/><Relationship Id="rId56" Type="http://schemas.openxmlformats.org/officeDocument/2006/relationships/hyperlink" Target="https://www.terraelectronica.ru/product/241389" TargetMode="External"/><Relationship Id="rId77" Type="http://schemas.openxmlformats.org/officeDocument/2006/relationships/hyperlink" Target="https://www.terraelectronica.ru/product/564131" TargetMode="External"/><Relationship Id="rId100" Type="http://schemas.openxmlformats.org/officeDocument/2006/relationships/hyperlink" Target="https://www.terraelectronica.ru/product/2740393" TargetMode="External"/><Relationship Id="rId105" Type="http://schemas.openxmlformats.org/officeDocument/2006/relationships/hyperlink" Target="https://www.terraelectronica.ru/product/212641" TargetMode="External"/><Relationship Id="rId8" Type="http://schemas.openxmlformats.org/officeDocument/2006/relationships/hyperlink" Target="https://www.terraelectronica.ru/product/322403" TargetMode="External"/><Relationship Id="rId51" Type="http://schemas.openxmlformats.org/officeDocument/2006/relationships/hyperlink" Target="https://aliexpress.ru/item/32785463847.html" TargetMode="External"/><Relationship Id="rId72" Type="http://schemas.openxmlformats.org/officeDocument/2006/relationships/hyperlink" Target="https://www.terraelectronica.ru/product/684373" TargetMode="External"/><Relationship Id="rId93" Type="http://schemas.openxmlformats.org/officeDocument/2006/relationships/hyperlink" Target="https://www.terraelectronica.ru/product/679087" TargetMode="External"/><Relationship Id="rId98" Type="http://schemas.openxmlformats.org/officeDocument/2006/relationships/hyperlink" Target="https://www.terraelectronica.ru/product/684373" TargetMode="External"/><Relationship Id="rId3" Type="http://schemas.openxmlformats.org/officeDocument/2006/relationships/hyperlink" Target="https://aliexpress.ru/item/32833284534.html" TargetMode="External"/><Relationship Id="rId25" Type="http://schemas.openxmlformats.org/officeDocument/2006/relationships/hyperlink" Target="https://trade.aliexpress.ru/order_detail.htm?orderId=5003346814132510" TargetMode="External"/><Relationship Id="rId46" Type="http://schemas.openxmlformats.org/officeDocument/2006/relationships/hyperlink" Target="https://aliexpress.ru/item/32800996847.html" TargetMode="External"/><Relationship Id="rId67" Type="http://schemas.openxmlformats.org/officeDocument/2006/relationships/hyperlink" Target="https://aliexpress.ru/item/10pcs-1-4-6-35-mm-stereo-phone-Jack-socket-Headphone-Connector-3-conductor-6-contact/32757700155.html" TargetMode="External"/><Relationship Id="rId20" Type="http://schemas.openxmlformats.org/officeDocument/2006/relationships/hyperlink" Target="https://aliexpress.ru/item/33013582664.html" TargetMode="External"/><Relationship Id="rId41" Type="http://schemas.openxmlformats.org/officeDocument/2006/relationships/hyperlink" Target="https://www.chipdip.ru/product0/44315" TargetMode="External"/><Relationship Id="rId62" Type="http://schemas.openxmlformats.org/officeDocument/2006/relationships/hyperlink" Target="https://www.terraelectronica.ru/product/358763" TargetMode="External"/><Relationship Id="rId83" Type="http://schemas.openxmlformats.org/officeDocument/2006/relationships/hyperlink" Target="https://www.terraelectronica.ru/product/2782305" TargetMode="External"/><Relationship Id="rId88" Type="http://schemas.openxmlformats.org/officeDocument/2006/relationships/hyperlink" Target="https://www.terraelectronica.ru/product/36946" TargetMode="External"/><Relationship Id="rId111" Type="http://schemas.openxmlformats.org/officeDocument/2006/relationships/hyperlink" Target="https://www.terraelectronica.ru/product/1837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sheetPr>
    <pageSetUpPr fitToPage="1"/>
  </sheetPr>
  <dimension ref="A1:N67"/>
  <sheetViews>
    <sheetView tabSelected="1" workbookViewId="0">
      <selection activeCell="D58" sqref="D58"/>
    </sheetView>
  </sheetViews>
  <sheetFormatPr baseColWidth="10" defaultRowHeight="16" x14ac:dyDescent="0.2"/>
  <cols>
    <col min="1" max="1" width="14.83203125" customWidth="1"/>
    <col min="2" max="2" width="3.1640625" customWidth="1"/>
    <col min="3" max="3" width="12.83203125" customWidth="1"/>
    <col min="4" max="4" width="49.6640625" customWidth="1"/>
    <col min="5" max="5" width="13" style="1" customWidth="1"/>
    <col min="6" max="6" width="17" customWidth="1"/>
    <col min="7" max="7" width="14.83203125" style="1" customWidth="1"/>
    <col min="8" max="8" width="18.1640625" style="1" customWidth="1"/>
    <col min="9" max="9" width="10.83203125" style="2"/>
    <col min="10" max="10" width="12.33203125" bestFit="1" customWidth="1"/>
    <col min="11" max="11" width="6.83203125" customWidth="1"/>
    <col min="12" max="12" width="13.1640625" customWidth="1"/>
    <col min="13" max="13" width="12.33203125" customWidth="1"/>
    <col min="14" max="14" width="13.33203125" customWidth="1"/>
  </cols>
  <sheetData>
    <row r="1" spans="1:14" x14ac:dyDescent="0.2">
      <c r="A1" s="50" t="s">
        <v>0</v>
      </c>
      <c r="B1" s="50" t="s">
        <v>3</v>
      </c>
      <c r="C1" s="50" t="s">
        <v>194</v>
      </c>
      <c r="D1" s="50" t="s">
        <v>1</v>
      </c>
      <c r="E1" s="46" t="s">
        <v>130</v>
      </c>
      <c r="F1" s="49" t="s">
        <v>23</v>
      </c>
      <c r="G1" s="49"/>
      <c r="H1" s="48" t="s">
        <v>20</v>
      </c>
      <c r="I1" s="48"/>
      <c r="J1" s="48"/>
      <c r="K1" s="48"/>
      <c r="L1" s="48"/>
      <c r="M1" s="48"/>
      <c r="N1" s="48"/>
    </row>
    <row r="2" spans="1:14" s="3" customFormat="1" x14ac:dyDescent="0.2">
      <c r="A2" s="51"/>
      <c r="B2" s="51"/>
      <c r="C2" s="51"/>
      <c r="D2" s="51"/>
      <c r="E2" s="47"/>
      <c r="F2" s="21" t="s">
        <v>4</v>
      </c>
      <c r="G2" s="22" t="s">
        <v>2</v>
      </c>
      <c r="H2" s="22" t="s">
        <v>21</v>
      </c>
      <c r="I2" s="23" t="s">
        <v>22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</row>
    <row r="3" spans="1:14" s="12" customFormat="1" x14ac:dyDescent="0.2">
      <c r="A3" s="52" t="s">
        <v>24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 s="17" customFormat="1" x14ac:dyDescent="0.2">
      <c r="A4" s="41" t="s">
        <v>118</v>
      </c>
      <c r="B4" s="13">
        <v>2</v>
      </c>
      <c r="C4" s="41" t="s">
        <v>76</v>
      </c>
      <c r="D4" s="41" t="s">
        <v>132</v>
      </c>
      <c r="E4" s="40" t="s">
        <v>131</v>
      </c>
      <c r="F4" s="14" t="s">
        <v>233</v>
      </c>
      <c r="G4" s="14" t="s">
        <v>219</v>
      </c>
      <c r="H4" s="13"/>
      <c r="I4" s="13"/>
      <c r="J4" s="24">
        <v>0.4</v>
      </c>
      <c r="K4" s="27">
        <v>1</v>
      </c>
      <c r="L4" s="24"/>
      <c r="M4" s="24">
        <f t="shared" ref="M4:M6" si="0">J4*K4+L4</f>
        <v>0.4</v>
      </c>
      <c r="N4" s="24">
        <f t="shared" ref="N4:N6" si="1">M4/K4*B4</f>
        <v>0.8</v>
      </c>
    </row>
    <row r="5" spans="1:14" s="18" customFormat="1" x14ac:dyDescent="0.2">
      <c r="A5" s="31" t="s">
        <v>78</v>
      </c>
      <c r="B5" s="4">
        <v>9</v>
      </c>
      <c r="C5" s="31" t="s">
        <v>81</v>
      </c>
      <c r="D5" s="31" t="s">
        <v>133</v>
      </c>
      <c r="E5" s="30" t="s">
        <v>131</v>
      </c>
      <c r="F5" s="5" t="s">
        <v>234</v>
      </c>
      <c r="G5" s="5" t="s">
        <v>196</v>
      </c>
      <c r="H5" s="4"/>
      <c r="I5" s="4"/>
      <c r="J5" s="25">
        <v>1.2</v>
      </c>
      <c r="K5" s="28">
        <v>1</v>
      </c>
      <c r="L5" s="25"/>
      <c r="M5" s="25">
        <f t="shared" si="0"/>
        <v>1.2</v>
      </c>
      <c r="N5" s="25">
        <f t="shared" si="1"/>
        <v>10.799999999999999</v>
      </c>
    </row>
    <row r="6" spans="1:14" s="17" customFormat="1" x14ac:dyDescent="0.2">
      <c r="A6" s="41" t="s">
        <v>82</v>
      </c>
      <c r="B6" s="13">
        <v>1</v>
      </c>
      <c r="C6" s="41" t="s">
        <v>19</v>
      </c>
      <c r="D6" s="41" t="s">
        <v>134</v>
      </c>
      <c r="E6" s="40" t="s">
        <v>131</v>
      </c>
      <c r="F6" s="14" t="s">
        <v>235</v>
      </c>
      <c r="G6" s="14" t="s">
        <v>218</v>
      </c>
      <c r="H6" s="13"/>
      <c r="I6" s="13"/>
      <c r="J6" s="24">
        <v>0.59</v>
      </c>
      <c r="K6" s="27">
        <v>1</v>
      </c>
      <c r="L6" s="24"/>
      <c r="M6" s="24">
        <f t="shared" si="0"/>
        <v>0.59</v>
      </c>
      <c r="N6" s="24">
        <f t="shared" si="1"/>
        <v>0.59</v>
      </c>
    </row>
    <row r="7" spans="1:14" s="18" customFormat="1" x14ac:dyDescent="0.2">
      <c r="A7" s="4" t="s">
        <v>40</v>
      </c>
      <c r="B7" s="4">
        <v>1</v>
      </c>
      <c r="C7" s="4" t="s">
        <v>83</v>
      </c>
      <c r="D7" s="4" t="s">
        <v>49</v>
      </c>
      <c r="E7" s="6"/>
      <c r="F7" s="5" t="s">
        <v>189</v>
      </c>
      <c r="G7" s="6"/>
      <c r="H7" s="6"/>
      <c r="I7" s="7"/>
      <c r="J7" s="25">
        <f>145/100</f>
        <v>1.45</v>
      </c>
      <c r="K7" s="28">
        <v>100</v>
      </c>
      <c r="L7" s="25">
        <v>75</v>
      </c>
      <c r="M7" s="25">
        <f t="shared" ref="M7:M25" si="2">J7*K7+L7</f>
        <v>220</v>
      </c>
      <c r="N7" s="25">
        <f t="shared" ref="N7:N25" si="3">M7/K7*B7</f>
        <v>2.2000000000000002</v>
      </c>
    </row>
    <row r="8" spans="1:14" s="17" customFormat="1" x14ac:dyDescent="0.2">
      <c r="A8" s="13" t="s">
        <v>51</v>
      </c>
      <c r="B8" s="13">
        <v>1</v>
      </c>
      <c r="C8" s="13" t="s">
        <v>84</v>
      </c>
      <c r="D8" s="13" t="s">
        <v>50</v>
      </c>
      <c r="E8" s="15"/>
      <c r="F8" s="14" t="s">
        <v>167</v>
      </c>
      <c r="G8" s="15"/>
      <c r="H8" s="19" t="s">
        <v>168</v>
      </c>
      <c r="I8" s="16">
        <v>43901</v>
      </c>
      <c r="J8" s="24">
        <f>206.13/20</f>
        <v>10.3065</v>
      </c>
      <c r="K8" s="27">
        <v>20</v>
      </c>
      <c r="L8" s="24"/>
      <c r="M8" s="24">
        <f t="shared" si="2"/>
        <v>206.13</v>
      </c>
      <c r="N8" s="24">
        <f t="shared" si="3"/>
        <v>10.3065</v>
      </c>
    </row>
    <row r="9" spans="1:14" s="18" customFormat="1" x14ac:dyDescent="0.2">
      <c r="A9" s="4" t="s">
        <v>43</v>
      </c>
      <c r="B9" s="4">
        <v>1</v>
      </c>
      <c r="C9" s="4" t="s">
        <v>85</v>
      </c>
      <c r="D9" s="4" t="s">
        <v>50</v>
      </c>
      <c r="E9" s="6"/>
      <c r="F9" s="5" t="s">
        <v>169</v>
      </c>
      <c r="G9" s="6"/>
      <c r="H9" s="11" t="s">
        <v>168</v>
      </c>
      <c r="I9" s="7">
        <v>43901</v>
      </c>
      <c r="J9" s="25">
        <f>117.1/20</f>
        <v>5.8549999999999995</v>
      </c>
      <c r="K9" s="28">
        <v>20</v>
      </c>
      <c r="L9" s="25"/>
      <c r="M9" s="25">
        <f t="shared" si="2"/>
        <v>117.1</v>
      </c>
      <c r="N9" s="25">
        <f t="shared" si="3"/>
        <v>5.8549999999999995</v>
      </c>
    </row>
    <row r="10" spans="1:14" s="17" customFormat="1" x14ac:dyDescent="0.2">
      <c r="A10" s="13" t="s">
        <v>42</v>
      </c>
      <c r="B10" s="13">
        <v>1</v>
      </c>
      <c r="C10" s="13" t="s">
        <v>39</v>
      </c>
      <c r="D10" s="13" t="s">
        <v>50</v>
      </c>
      <c r="E10" s="15"/>
      <c r="F10" s="14" t="s">
        <v>170</v>
      </c>
      <c r="G10" s="15"/>
      <c r="H10" s="19" t="s">
        <v>168</v>
      </c>
      <c r="I10" s="16">
        <v>43901</v>
      </c>
      <c r="J10" s="24">
        <f>129.93/20</f>
        <v>6.4965000000000002</v>
      </c>
      <c r="K10" s="27">
        <v>20</v>
      </c>
      <c r="L10" s="24"/>
      <c r="M10" s="24">
        <f t="shared" si="2"/>
        <v>129.93</v>
      </c>
      <c r="N10" s="24">
        <f t="shared" si="3"/>
        <v>6.4965000000000002</v>
      </c>
    </row>
    <row r="11" spans="1:14" s="18" customFormat="1" x14ac:dyDescent="0.2">
      <c r="A11" s="39" t="s">
        <v>86</v>
      </c>
      <c r="B11" s="4">
        <v>1</v>
      </c>
      <c r="C11" s="39" t="s">
        <v>41</v>
      </c>
      <c r="D11" s="39" t="s">
        <v>119</v>
      </c>
      <c r="E11" s="6"/>
      <c r="F11" s="5" t="s">
        <v>120</v>
      </c>
      <c r="G11" s="11" t="s">
        <v>215</v>
      </c>
      <c r="H11" s="6"/>
      <c r="I11" s="7"/>
      <c r="J11" s="25">
        <v>3.9</v>
      </c>
      <c r="K11" s="28">
        <v>1</v>
      </c>
      <c r="L11" s="25"/>
      <c r="M11" s="25">
        <f t="shared" ref="M11" si="4">J11*K11+L11</f>
        <v>3.9</v>
      </c>
      <c r="N11" s="25">
        <f t="shared" ref="N11" si="5">M11/K11*B11</f>
        <v>3.9</v>
      </c>
    </row>
    <row r="12" spans="1:14" s="17" customFormat="1" x14ac:dyDescent="0.2">
      <c r="A12" s="13" t="s">
        <v>87</v>
      </c>
      <c r="B12" s="13">
        <v>1</v>
      </c>
      <c r="C12" s="13" t="s">
        <v>15</v>
      </c>
      <c r="D12" s="13" t="s">
        <v>50</v>
      </c>
      <c r="E12" s="15"/>
      <c r="F12" s="14" t="s">
        <v>171</v>
      </c>
      <c r="G12" s="15"/>
      <c r="H12" s="19" t="s">
        <v>168</v>
      </c>
      <c r="I12" s="16">
        <v>43901</v>
      </c>
      <c r="J12" s="24">
        <f>143.57/20</f>
        <v>7.1784999999999997</v>
      </c>
      <c r="K12" s="27">
        <v>20</v>
      </c>
      <c r="L12" s="24"/>
      <c r="M12" s="24">
        <f t="shared" si="2"/>
        <v>143.57</v>
      </c>
      <c r="N12" s="24">
        <f t="shared" si="3"/>
        <v>7.1784999999999997</v>
      </c>
    </row>
    <row r="13" spans="1:14" s="18" customFormat="1" x14ac:dyDescent="0.2">
      <c r="A13" s="4" t="s">
        <v>88</v>
      </c>
      <c r="B13" s="4">
        <v>1</v>
      </c>
      <c r="C13" s="4" t="s">
        <v>44</v>
      </c>
      <c r="D13" s="4" t="s">
        <v>50</v>
      </c>
      <c r="E13" s="6"/>
      <c r="F13" s="5" t="s">
        <v>172</v>
      </c>
      <c r="G13" s="6"/>
      <c r="H13" s="11" t="s">
        <v>168</v>
      </c>
      <c r="I13" s="7">
        <v>43901</v>
      </c>
      <c r="J13" s="25">
        <f>158.8/20</f>
        <v>7.94</v>
      </c>
      <c r="K13" s="28">
        <v>20</v>
      </c>
      <c r="L13" s="25"/>
      <c r="M13" s="25">
        <f t="shared" si="2"/>
        <v>158.80000000000001</v>
      </c>
      <c r="N13" s="25">
        <f t="shared" si="3"/>
        <v>7.94</v>
      </c>
    </row>
    <row r="14" spans="1:14" s="17" customFormat="1" x14ac:dyDescent="0.2">
      <c r="A14" s="41" t="s">
        <v>89</v>
      </c>
      <c r="B14" s="13">
        <v>13</v>
      </c>
      <c r="C14" s="32"/>
      <c r="D14" s="41" t="s">
        <v>135</v>
      </c>
      <c r="E14" s="40" t="s">
        <v>131</v>
      </c>
      <c r="F14" s="14" t="s">
        <v>122</v>
      </c>
      <c r="G14" s="19" t="s">
        <v>222</v>
      </c>
      <c r="H14" s="15"/>
      <c r="I14" s="16"/>
      <c r="J14" s="24">
        <v>0.17</v>
      </c>
      <c r="K14" s="27">
        <v>1</v>
      </c>
      <c r="L14" s="24"/>
      <c r="M14" s="24">
        <f t="shared" ref="M14:M18" si="6">J14*K14+L14</f>
        <v>0.17</v>
      </c>
      <c r="N14" s="24">
        <f t="shared" ref="N14:N18" si="7">M14/K14*B14</f>
        <v>2.21</v>
      </c>
    </row>
    <row r="15" spans="1:14" s="18" customFormat="1" x14ac:dyDescent="0.2">
      <c r="A15" s="39" t="s">
        <v>90</v>
      </c>
      <c r="B15" s="4">
        <v>2</v>
      </c>
      <c r="C15" s="39" t="s">
        <v>91</v>
      </c>
      <c r="D15" s="39" t="s">
        <v>136</v>
      </c>
      <c r="E15" s="38" t="s">
        <v>131</v>
      </c>
      <c r="F15" s="5" t="s">
        <v>123</v>
      </c>
      <c r="G15" s="11" t="s">
        <v>220</v>
      </c>
      <c r="H15" s="6"/>
      <c r="I15" s="7"/>
      <c r="J15" s="25">
        <v>0.12</v>
      </c>
      <c r="K15" s="28">
        <v>1</v>
      </c>
      <c r="L15" s="25"/>
      <c r="M15" s="25">
        <f t="shared" si="6"/>
        <v>0.12</v>
      </c>
      <c r="N15" s="25">
        <f t="shared" si="7"/>
        <v>0.24</v>
      </c>
    </row>
    <row r="16" spans="1:14" s="17" customFormat="1" x14ac:dyDescent="0.2">
      <c r="A16" s="41" t="s">
        <v>67</v>
      </c>
      <c r="B16" s="13">
        <v>2</v>
      </c>
      <c r="C16" s="41" t="s">
        <v>92</v>
      </c>
      <c r="D16" s="41" t="s">
        <v>137</v>
      </c>
      <c r="E16" s="40" t="s">
        <v>131</v>
      </c>
      <c r="F16" s="14" t="s">
        <v>129</v>
      </c>
      <c r="G16" s="19" t="s">
        <v>221</v>
      </c>
      <c r="H16" s="15"/>
      <c r="I16" s="16"/>
      <c r="J16" s="24">
        <v>0.17</v>
      </c>
      <c r="K16" s="27">
        <v>1</v>
      </c>
      <c r="L16" s="24"/>
      <c r="M16" s="24">
        <f t="shared" si="6"/>
        <v>0.17</v>
      </c>
      <c r="N16" s="24">
        <f t="shared" si="7"/>
        <v>0.34</v>
      </c>
    </row>
    <row r="17" spans="1:14" s="18" customFormat="1" x14ac:dyDescent="0.2">
      <c r="A17" s="39" t="s">
        <v>62</v>
      </c>
      <c r="B17" s="4">
        <v>15</v>
      </c>
      <c r="C17" s="39"/>
      <c r="D17" s="29" t="s">
        <v>138</v>
      </c>
      <c r="E17" s="42" t="s">
        <v>131</v>
      </c>
      <c r="F17" s="5" t="s">
        <v>236</v>
      </c>
      <c r="G17" s="11" t="s">
        <v>209</v>
      </c>
      <c r="H17" s="6"/>
      <c r="I17" s="7"/>
      <c r="J17" s="25">
        <v>0.13</v>
      </c>
      <c r="K17" s="28">
        <v>1</v>
      </c>
      <c r="L17" s="25"/>
      <c r="M17" s="25">
        <f t="shared" si="6"/>
        <v>0.13</v>
      </c>
      <c r="N17" s="25">
        <f t="shared" si="7"/>
        <v>1.9500000000000002</v>
      </c>
    </row>
    <row r="18" spans="1:14" s="17" customFormat="1" x14ac:dyDescent="0.2">
      <c r="A18" s="32" t="s">
        <v>93</v>
      </c>
      <c r="B18" s="13">
        <v>1</v>
      </c>
      <c r="C18" s="32"/>
      <c r="D18" s="32" t="s">
        <v>121</v>
      </c>
      <c r="E18" s="15"/>
      <c r="F18" s="14" t="s">
        <v>93</v>
      </c>
      <c r="G18" s="19" t="s">
        <v>195</v>
      </c>
      <c r="H18" s="15"/>
      <c r="I18" s="16"/>
      <c r="J18" s="24">
        <v>44.8</v>
      </c>
      <c r="K18" s="27">
        <v>1</v>
      </c>
      <c r="L18" s="24"/>
      <c r="M18" s="24">
        <f t="shared" si="6"/>
        <v>44.8</v>
      </c>
      <c r="N18" s="24">
        <f t="shared" si="7"/>
        <v>44.8</v>
      </c>
    </row>
    <row r="19" spans="1:14" s="18" customFormat="1" x14ac:dyDescent="0.2">
      <c r="A19" s="4" t="s">
        <v>94</v>
      </c>
      <c r="B19" s="4">
        <v>1</v>
      </c>
      <c r="C19" s="4" t="s">
        <v>17</v>
      </c>
      <c r="D19" s="4" t="s">
        <v>150</v>
      </c>
      <c r="E19" s="6" t="s">
        <v>149</v>
      </c>
      <c r="F19" s="5" t="s">
        <v>113</v>
      </c>
      <c r="G19" s="6"/>
      <c r="H19" s="11" t="s">
        <v>114</v>
      </c>
      <c r="I19" s="7"/>
      <c r="J19" s="25">
        <f>1144/5</f>
        <v>228.8</v>
      </c>
      <c r="K19" s="28">
        <v>5</v>
      </c>
      <c r="L19" s="25"/>
      <c r="M19" s="25">
        <f t="shared" si="2"/>
        <v>1144</v>
      </c>
      <c r="N19" s="25">
        <f t="shared" si="3"/>
        <v>228.8</v>
      </c>
    </row>
    <row r="20" spans="1:14" s="17" customFormat="1" x14ac:dyDescent="0.2">
      <c r="A20" s="41" t="s">
        <v>95</v>
      </c>
      <c r="B20" s="13">
        <v>3</v>
      </c>
      <c r="C20" s="41" t="s">
        <v>96</v>
      </c>
      <c r="D20" s="41" t="s">
        <v>148</v>
      </c>
      <c r="E20" s="40" t="s">
        <v>142</v>
      </c>
      <c r="F20" s="14" t="s">
        <v>237</v>
      </c>
      <c r="G20" s="19" t="s">
        <v>210</v>
      </c>
      <c r="H20" s="15"/>
      <c r="I20" s="16"/>
      <c r="J20" s="24">
        <v>10.3</v>
      </c>
      <c r="K20" s="27">
        <v>1</v>
      </c>
      <c r="L20" s="24"/>
      <c r="M20" s="24">
        <f t="shared" ref="M20:M24" si="8">J20*K20+L20</f>
        <v>10.3</v>
      </c>
      <c r="N20" s="24">
        <f t="shared" ref="N20:N24" si="9">M20/K20*B20</f>
        <v>30.900000000000002</v>
      </c>
    </row>
    <row r="21" spans="1:14" s="18" customFormat="1" x14ac:dyDescent="0.2">
      <c r="A21" s="39" t="s">
        <v>97</v>
      </c>
      <c r="B21" s="4">
        <v>1</v>
      </c>
      <c r="C21" s="39" t="s">
        <v>16</v>
      </c>
      <c r="D21" s="39" t="s">
        <v>140</v>
      </c>
      <c r="E21" s="38" t="s">
        <v>139</v>
      </c>
      <c r="F21" s="5" t="s">
        <v>97</v>
      </c>
      <c r="G21" s="11" t="s">
        <v>211</v>
      </c>
      <c r="H21" s="6"/>
      <c r="I21" s="7"/>
      <c r="J21" s="25">
        <v>4.7</v>
      </c>
      <c r="K21" s="28">
        <v>1</v>
      </c>
      <c r="L21" s="25"/>
      <c r="M21" s="25">
        <f t="shared" si="8"/>
        <v>4.7</v>
      </c>
      <c r="N21" s="25">
        <f t="shared" si="9"/>
        <v>4.7</v>
      </c>
    </row>
    <row r="22" spans="1:14" s="17" customFormat="1" x14ac:dyDescent="0.2">
      <c r="A22" s="41" t="s">
        <v>98</v>
      </c>
      <c r="B22" s="13">
        <v>2</v>
      </c>
      <c r="C22" s="41" t="s">
        <v>99</v>
      </c>
      <c r="D22" s="41" t="s">
        <v>141</v>
      </c>
      <c r="E22" s="40" t="s">
        <v>142</v>
      </c>
      <c r="F22" s="14" t="s">
        <v>238</v>
      </c>
      <c r="G22" s="19" t="s">
        <v>212</v>
      </c>
      <c r="H22" s="15"/>
      <c r="I22" s="16"/>
      <c r="J22" s="24">
        <v>8</v>
      </c>
      <c r="K22" s="27">
        <v>1</v>
      </c>
      <c r="L22" s="24"/>
      <c r="M22" s="24">
        <f t="shared" si="8"/>
        <v>8</v>
      </c>
      <c r="N22" s="24">
        <f t="shared" si="9"/>
        <v>16</v>
      </c>
    </row>
    <row r="23" spans="1:14" s="18" customFormat="1" x14ac:dyDescent="0.2">
      <c r="A23" s="39" t="s">
        <v>100</v>
      </c>
      <c r="B23" s="4">
        <v>1</v>
      </c>
      <c r="C23" s="39" t="s">
        <v>101</v>
      </c>
      <c r="D23" s="39" t="s">
        <v>144</v>
      </c>
      <c r="E23" s="38" t="s">
        <v>143</v>
      </c>
      <c r="F23" s="5" t="s">
        <v>145</v>
      </c>
      <c r="G23" s="11" t="s">
        <v>213</v>
      </c>
      <c r="H23" s="6"/>
      <c r="I23" s="7"/>
      <c r="J23" s="25">
        <v>20</v>
      </c>
      <c r="K23" s="28">
        <v>1</v>
      </c>
      <c r="L23" s="25"/>
      <c r="M23" s="25">
        <f t="shared" si="8"/>
        <v>20</v>
      </c>
      <c r="N23" s="25">
        <f t="shared" si="9"/>
        <v>20</v>
      </c>
    </row>
    <row r="24" spans="1:14" s="17" customFormat="1" x14ac:dyDescent="0.2">
      <c r="A24" s="41" t="s">
        <v>73</v>
      </c>
      <c r="B24" s="13">
        <v>1</v>
      </c>
      <c r="C24" s="41" t="s">
        <v>102</v>
      </c>
      <c r="D24" s="41" t="s">
        <v>147</v>
      </c>
      <c r="E24" s="40" t="s">
        <v>146</v>
      </c>
      <c r="F24" s="14" t="s">
        <v>73</v>
      </c>
      <c r="G24" s="19" t="s">
        <v>214</v>
      </c>
      <c r="H24" s="15"/>
      <c r="I24" s="16"/>
      <c r="J24" s="24">
        <v>2.7</v>
      </c>
      <c r="K24" s="27">
        <v>1</v>
      </c>
      <c r="L24" s="24"/>
      <c r="M24" s="24">
        <f t="shared" si="8"/>
        <v>2.7</v>
      </c>
      <c r="N24" s="24">
        <f t="shared" si="9"/>
        <v>2.7</v>
      </c>
    </row>
    <row r="25" spans="1:14" s="18" customFormat="1" x14ac:dyDescent="0.2">
      <c r="A25" s="4" t="s">
        <v>103</v>
      </c>
      <c r="B25" s="4">
        <v>1</v>
      </c>
      <c r="C25" s="4" t="s">
        <v>104</v>
      </c>
      <c r="D25" s="4" t="s">
        <v>152</v>
      </c>
      <c r="E25" s="6" t="s">
        <v>103</v>
      </c>
      <c r="F25" s="5" t="s">
        <v>103</v>
      </c>
      <c r="G25" s="11" t="s">
        <v>151</v>
      </c>
      <c r="H25" s="6"/>
      <c r="I25" s="7"/>
      <c r="J25" s="25">
        <v>18</v>
      </c>
      <c r="K25" s="28">
        <v>1</v>
      </c>
      <c r="L25" s="25"/>
      <c r="M25" s="25">
        <f t="shared" si="2"/>
        <v>18</v>
      </c>
      <c r="N25" s="25">
        <f t="shared" si="3"/>
        <v>18</v>
      </c>
    </row>
    <row r="26" spans="1:14" s="12" customFormat="1" x14ac:dyDescent="0.2">
      <c r="A26" s="53" t="s">
        <v>25</v>
      </c>
      <c r="B26" s="53"/>
      <c r="C26" s="53"/>
      <c r="D26" s="53"/>
      <c r="E26" s="53"/>
      <c r="F26" s="53"/>
      <c r="G26" s="53"/>
      <c r="H26" s="53"/>
      <c r="I26" s="53"/>
      <c r="J26" s="54"/>
      <c r="K26" s="55"/>
      <c r="L26" s="54"/>
      <c r="M26" s="54"/>
      <c r="N26" s="54"/>
    </row>
    <row r="27" spans="1:14" s="17" customFormat="1" x14ac:dyDescent="0.2">
      <c r="A27" s="13" t="s">
        <v>80</v>
      </c>
      <c r="B27" s="13">
        <v>1</v>
      </c>
      <c r="C27" s="13" t="s">
        <v>26</v>
      </c>
      <c r="D27" s="13" t="s">
        <v>180</v>
      </c>
      <c r="E27" s="15" t="s">
        <v>175</v>
      </c>
      <c r="F27" s="14" t="s">
        <v>173</v>
      </c>
      <c r="G27" s="14" t="s">
        <v>174</v>
      </c>
      <c r="H27" s="13"/>
      <c r="I27" s="13"/>
      <c r="J27" s="24">
        <v>5</v>
      </c>
      <c r="K27" s="27">
        <v>1</v>
      </c>
      <c r="L27" s="24"/>
      <c r="M27" s="24">
        <f t="shared" ref="M27:M34" si="10">J27*K27+L27</f>
        <v>5</v>
      </c>
      <c r="N27" s="24">
        <f t="shared" ref="N27:N34" si="11">M27/K27*B27</f>
        <v>5</v>
      </c>
    </row>
    <row r="28" spans="1:14" s="18" customFormat="1" x14ac:dyDescent="0.2">
      <c r="A28" s="4" t="s">
        <v>79</v>
      </c>
      <c r="B28" s="4">
        <v>1</v>
      </c>
      <c r="C28" s="4" t="s">
        <v>27</v>
      </c>
      <c r="D28" s="4" t="s">
        <v>179</v>
      </c>
      <c r="E28" s="6" t="s">
        <v>178</v>
      </c>
      <c r="F28" s="5" t="s">
        <v>176</v>
      </c>
      <c r="G28" s="5" t="s">
        <v>177</v>
      </c>
      <c r="H28" s="4"/>
      <c r="I28" s="4"/>
      <c r="J28" s="25">
        <v>32</v>
      </c>
      <c r="K28" s="28">
        <v>1</v>
      </c>
      <c r="L28" s="25"/>
      <c r="M28" s="25">
        <f t="shared" si="10"/>
        <v>32</v>
      </c>
      <c r="N28" s="25">
        <f t="shared" si="11"/>
        <v>32</v>
      </c>
    </row>
    <row r="29" spans="1:14" s="17" customFormat="1" x14ac:dyDescent="0.2">
      <c r="A29" s="32" t="s">
        <v>78</v>
      </c>
      <c r="B29" s="13">
        <v>5</v>
      </c>
      <c r="C29" s="32" t="s">
        <v>28</v>
      </c>
      <c r="D29" s="32" t="s">
        <v>133</v>
      </c>
      <c r="E29" s="33" t="s">
        <v>131</v>
      </c>
      <c r="F29" s="14" t="s">
        <v>234</v>
      </c>
      <c r="G29" s="14" t="s">
        <v>196</v>
      </c>
      <c r="H29" s="13"/>
      <c r="I29" s="13"/>
      <c r="J29" s="24">
        <v>1.2</v>
      </c>
      <c r="K29" s="27">
        <v>1</v>
      </c>
      <c r="L29" s="24"/>
      <c r="M29" s="24">
        <f t="shared" si="10"/>
        <v>1.2</v>
      </c>
      <c r="N29" s="24">
        <f t="shared" si="11"/>
        <v>6</v>
      </c>
    </row>
    <row r="30" spans="1:14" s="18" customFormat="1" x14ac:dyDescent="0.2">
      <c r="A30" s="39" t="s">
        <v>29</v>
      </c>
      <c r="B30" s="4">
        <v>1</v>
      </c>
      <c r="C30" s="39" t="s">
        <v>30</v>
      </c>
      <c r="D30" s="39" t="s">
        <v>75</v>
      </c>
      <c r="E30" s="38" t="s">
        <v>158</v>
      </c>
      <c r="F30" s="5" t="s">
        <v>29</v>
      </c>
      <c r="G30" s="5" t="s">
        <v>216</v>
      </c>
      <c r="H30" s="4"/>
      <c r="I30" s="4"/>
      <c r="J30" s="25">
        <v>9.6999999999999993</v>
      </c>
      <c r="K30" s="28">
        <v>1</v>
      </c>
      <c r="L30" s="25"/>
      <c r="M30" s="25">
        <f t="shared" ref="M30" si="12">J30*K30+L30</f>
        <v>9.6999999999999993</v>
      </c>
      <c r="N30" s="25">
        <f t="shared" ref="N30" si="13">M30/K30*B30</f>
        <v>9.6999999999999993</v>
      </c>
    </row>
    <row r="31" spans="1:14" s="17" customFormat="1" x14ac:dyDescent="0.2">
      <c r="A31" s="32" t="s">
        <v>31</v>
      </c>
      <c r="B31" s="13">
        <v>1</v>
      </c>
      <c r="C31" s="32" t="s">
        <v>32</v>
      </c>
      <c r="D31" s="32" t="s">
        <v>206</v>
      </c>
      <c r="E31" s="15" t="s">
        <v>208</v>
      </c>
      <c r="F31" s="14" t="s">
        <v>207</v>
      </c>
      <c r="G31" s="14" t="s">
        <v>205</v>
      </c>
      <c r="H31" s="13"/>
      <c r="I31" s="13"/>
      <c r="J31" s="24">
        <v>0.65</v>
      </c>
      <c r="K31" s="27">
        <v>1</v>
      </c>
      <c r="L31" s="24"/>
      <c r="M31" s="24">
        <f t="shared" si="10"/>
        <v>0.65</v>
      </c>
      <c r="N31" s="24">
        <f t="shared" si="11"/>
        <v>0.65</v>
      </c>
    </row>
    <row r="32" spans="1:14" s="18" customFormat="1" x14ac:dyDescent="0.2">
      <c r="A32" s="39" t="s">
        <v>33</v>
      </c>
      <c r="B32" s="4">
        <v>1</v>
      </c>
      <c r="C32" s="39" t="s">
        <v>34</v>
      </c>
      <c r="D32" s="39" t="s">
        <v>165</v>
      </c>
      <c r="E32" s="38" t="s">
        <v>166</v>
      </c>
      <c r="F32" s="5" t="s">
        <v>33</v>
      </c>
      <c r="G32" s="5" t="s">
        <v>217</v>
      </c>
      <c r="H32" s="4"/>
      <c r="I32" s="4"/>
      <c r="J32" s="25">
        <v>7.2</v>
      </c>
      <c r="K32" s="28">
        <v>1</v>
      </c>
      <c r="L32" s="25"/>
      <c r="M32" s="25">
        <f t="shared" ref="M32" si="14">J32*K32+L32</f>
        <v>7.2</v>
      </c>
      <c r="N32" s="25">
        <f t="shared" ref="N32" si="15">M32/K32*B32</f>
        <v>7.2</v>
      </c>
    </row>
    <row r="33" spans="1:14" s="17" customFormat="1" x14ac:dyDescent="0.2">
      <c r="A33" s="32" t="s">
        <v>35</v>
      </c>
      <c r="B33" s="13">
        <v>1</v>
      </c>
      <c r="C33" s="32" t="s">
        <v>36</v>
      </c>
      <c r="D33" s="32" t="s">
        <v>187</v>
      </c>
      <c r="E33" s="33" t="s">
        <v>204</v>
      </c>
      <c r="F33" s="14" t="s">
        <v>35</v>
      </c>
      <c r="G33" s="14" t="s">
        <v>203</v>
      </c>
      <c r="H33" s="13"/>
      <c r="I33" s="13"/>
      <c r="J33" s="24">
        <v>2.1</v>
      </c>
      <c r="K33" s="27">
        <v>1</v>
      </c>
      <c r="L33" s="24"/>
      <c r="M33" s="24">
        <f t="shared" si="10"/>
        <v>2.1</v>
      </c>
      <c r="N33" s="24">
        <f t="shared" si="11"/>
        <v>2.1</v>
      </c>
    </row>
    <row r="34" spans="1:14" s="18" customFormat="1" x14ac:dyDescent="0.2">
      <c r="A34" s="4" t="s">
        <v>37</v>
      </c>
      <c r="B34" s="4">
        <v>11</v>
      </c>
      <c r="C34" s="4"/>
      <c r="D34" s="4"/>
      <c r="E34" s="6"/>
      <c r="F34" s="5" t="s">
        <v>116</v>
      </c>
      <c r="G34" s="4"/>
      <c r="H34" s="5" t="s">
        <v>115</v>
      </c>
      <c r="I34" s="4"/>
      <c r="J34" s="25">
        <f>1150/10</f>
        <v>115</v>
      </c>
      <c r="K34" s="28">
        <v>10</v>
      </c>
      <c r="L34" s="25"/>
      <c r="M34" s="25">
        <f t="shared" si="10"/>
        <v>1150</v>
      </c>
      <c r="N34" s="25">
        <f t="shared" si="11"/>
        <v>1265</v>
      </c>
    </row>
    <row r="35" spans="1:14" s="17" customFormat="1" x14ac:dyDescent="0.2">
      <c r="A35" s="13" t="s">
        <v>12</v>
      </c>
      <c r="B35" s="13">
        <v>3</v>
      </c>
      <c r="C35" s="13" t="s">
        <v>38</v>
      </c>
      <c r="D35" s="13" t="s">
        <v>13</v>
      </c>
      <c r="E35" s="15"/>
      <c r="F35" s="14" t="s">
        <v>12</v>
      </c>
      <c r="G35" s="15"/>
      <c r="H35" s="19" t="s">
        <v>197</v>
      </c>
      <c r="I35" s="16">
        <v>44070</v>
      </c>
      <c r="J35" s="24">
        <v>23.052</v>
      </c>
      <c r="K35" s="27">
        <v>60</v>
      </c>
      <c r="L35" s="24">
        <v>141.74</v>
      </c>
      <c r="M35" s="24">
        <f>J35*K35+L35</f>
        <v>1524.86</v>
      </c>
      <c r="N35" s="24">
        <f>M35/K35*B35</f>
        <v>76.242999999999995</v>
      </c>
    </row>
    <row r="36" spans="1:14" s="18" customFormat="1" x14ac:dyDescent="0.2">
      <c r="A36" s="31" t="s">
        <v>229</v>
      </c>
      <c r="B36" s="4">
        <v>1</v>
      </c>
      <c r="C36" s="31" t="s">
        <v>39</v>
      </c>
      <c r="D36" s="31" t="s">
        <v>10</v>
      </c>
      <c r="E36" s="6"/>
      <c r="F36" s="5" t="s">
        <v>229</v>
      </c>
      <c r="G36" s="11" t="s">
        <v>228</v>
      </c>
      <c r="H36" s="11"/>
      <c r="I36" s="7"/>
      <c r="J36" s="25">
        <v>10.5</v>
      </c>
      <c r="K36" s="28">
        <v>1</v>
      </c>
      <c r="L36" s="25"/>
      <c r="M36" s="25">
        <f t="shared" ref="M36" si="16">J36*K36+L36</f>
        <v>10.5</v>
      </c>
      <c r="N36" s="25">
        <f t="shared" ref="N36" si="17">M36/K36*B36</f>
        <v>10.5</v>
      </c>
    </row>
    <row r="37" spans="1:14" s="17" customFormat="1" x14ac:dyDescent="0.2">
      <c r="A37" s="13" t="s">
        <v>40</v>
      </c>
      <c r="B37" s="13">
        <v>1</v>
      </c>
      <c r="C37" s="13" t="s">
        <v>41</v>
      </c>
      <c r="D37" s="13" t="s">
        <v>49</v>
      </c>
      <c r="E37" s="15"/>
      <c r="F37" s="14" t="s">
        <v>189</v>
      </c>
      <c r="G37" s="15"/>
      <c r="H37" s="15"/>
      <c r="I37" s="16"/>
      <c r="J37" s="24">
        <f>145/100</f>
        <v>1.45</v>
      </c>
      <c r="K37" s="27">
        <v>100</v>
      </c>
      <c r="L37" s="24"/>
      <c r="M37" s="24">
        <f t="shared" ref="M37:M56" si="18">J37*K37+L37</f>
        <v>145</v>
      </c>
      <c r="N37" s="24">
        <f t="shared" ref="N37:N56" si="19">M37/K37*B37</f>
        <v>1.45</v>
      </c>
    </row>
    <row r="38" spans="1:14" s="18" customFormat="1" x14ac:dyDescent="0.2">
      <c r="A38" s="4" t="s">
        <v>42</v>
      </c>
      <c r="B38" s="4">
        <v>1</v>
      </c>
      <c r="C38" s="4" t="s">
        <v>15</v>
      </c>
      <c r="D38" s="4" t="s">
        <v>50</v>
      </c>
      <c r="E38" s="6"/>
      <c r="F38" s="5" t="s">
        <v>170</v>
      </c>
      <c r="G38" s="6"/>
      <c r="H38" s="11" t="s">
        <v>168</v>
      </c>
      <c r="I38" s="7">
        <v>43901</v>
      </c>
      <c r="J38" s="25">
        <f>129.93/20</f>
        <v>6.4965000000000002</v>
      </c>
      <c r="K38" s="28">
        <v>20</v>
      </c>
      <c r="L38" s="25"/>
      <c r="M38" s="25">
        <f t="shared" si="18"/>
        <v>129.93</v>
      </c>
      <c r="N38" s="25">
        <f t="shared" si="19"/>
        <v>6.4965000000000002</v>
      </c>
    </row>
    <row r="39" spans="1:14" s="17" customFormat="1" x14ac:dyDescent="0.2">
      <c r="A39" s="13" t="s">
        <v>43</v>
      </c>
      <c r="B39" s="13">
        <v>1</v>
      </c>
      <c r="C39" s="13" t="s">
        <v>44</v>
      </c>
      <c r="D39" s="13" t="s">
        <v>50</v>
      </c>
      <c r="E39" s="15"/>
      <c r="F39" s="14" t="s">
        <v>169</v>
      </c>
      <c r="G39" s="15"/>
      <c r="H39" s="19" t="s">
        <v>168</v>
      </c>
      <c r="I39" s="16">
        <v>43901</v>
      </c>
      <c r="J39" s="24">
        <f>117.1/20</f>
        <v>5.8549999999999995</v>
      </c>
      <c r="K39" s="27">
        <v>20</v>
      </c>
      <c r="L39" s="24"/>
      <c r="M39" s="24">
        <f t="shared" si="18"/>
        <v>117.1</v>
      </c>
      <c r="N39" s="24">
        <f t="shared" si="19"/>
        <v>5.8549999999999995</v>
      </c>
    </row>
    <row r="40" spans="1:14" s="18" customFormat="1" x14ac:dyDescent="0.2">
      <c r="A40" s="4" t="s">
        <v>45</v>
      </c>
      <c r="B40" s="4">
        <v>1</v>
      </c>
      <c r="C40" s="4" t="s">
        <v>46</v>
      </c>
      <c r="D40" s="4" t="s">
        <v>49</v>
      </c>
      <c r="E40" s="6"/>
      <c r="F40" s="5" t="s">
        <v>188</v>
      </c>
      <c r="G40" s="6"/>
      <c r="H40" s="6"/>
      <c r="I40" s="7"/>
      <c r="J40" s="25">
        <f>145/70</f>
        <v>2.0714285714285716</v>
      </c>
      <c r="K40" s="28">
        <v>70</v>
      </c>
      <c r="L40" s="25"/>
      <c r="M40" s="25">
        <f t="shared" si="18"/>
        <v>145</v>
      </c>
      <c r="N40" s="25">
        <f t="shared" si="19"/>
        <v>2.0714285714285716</v>
      </c>
    </row>
    <row r="41" spans="1:14" s="17" customFormat="1" x14ac:dyDescent="0.2">
      <c r="A41" s="32" t="s">
        <v>47</v>
      </c>
      <c r="B41" s="13">
        <v>1</v>
      </c>
      <c r="C41" s="32" t="s">
        <v>48</v>
      </c>
      <c r="D41" s="32" t="s">
        <v>163</v>
      </c>
      <c r="E41" s="33"/>
      <c r="F41" s="14" t="s">
        <v>161</v>
      </c>
      <c r="G41" s="19" t="s">
        <v>162</v>
      </c>
      <c r="H41" s="15"/>
      <c r="I41" s="16"/>
      <c r="J41" s="24">
        <v>21</v>
      </c>
      <c r="K41" s="27">
        <v>1</v>
      </c>
      <c r="L41" s="24"/>
      <c r="M41" s="24">
        <f t="shared" si="18"/>
        <v>21</v>
      </c>
      <c r="N41" s="24">
        <f t="shared" si="19"/>
        <v>21</v>
      </c>
    </row>
    <row r="42" spans="1:14" s="17" customFormat="1" x14ac:dyDescent="0.2">
      <c r="A42" s="32"/>
      <c r="B42" s="13"/>
      <c r="C42" s="32"/>
      <c r="D42" s="32"/>
      <c r="E42" s="33"/>
      <c r="F42" s="14" t="s">
        <v>202</v>
      </c>
      <c r="G42" s="19" t="s">
        <v>201</v>
      </c>
      <c r="H42" s="15"/>
      <c r="I42" s="16"/>
      <c r="J42" s="24">
        <v>6.1</v>
      </c>
      <c r="K42" s="27">
        <v>1</v>
      </c>
      <c r="L42" s="24"/>
      <c r="M42" s="24">
        <f t="shared" si="18"/>
        <v>6.1</v>
      </c>
      <c r="N42" s="24">
        <f t="shared" si="19"/>
        <v>0</v>
      </c>
    </row>
    <row r="43" spans="1:14" s="17" customFormat="1" x14ac:dyDescent="0.2">
      <c r="A43" s="32"/>
      <c r="B43" s="13"/>
      <c r="C43" s="32"/>
      <c r="D43" s="32"/>
      <c r="E43" s="33"/>
      <c r="F43" s="14"/>
      <c r="G43" s="19" t="s">
        <v>230</v>
      </c>
      <c r="H43" s="15"/>
      <c r="I43" s="16"/>
      <c r="J43" s="24">
        <v>11.1</v>
      </c>
      <c r="K43" s="27">
        <v>1</v>
      </c>
      <c r="L43" s="24"/>
      <c r="M43" s="24">
        <f t="shared" si="18"/>
        <v>11.1</v>
      </c>
      <c r="N43" s="24">
        <f t="shared" si="19"/>
        <v>0</v>
      </c>
    </row>
    <row r="44" spans="1:14" s="18" customFormat="1" x14ac:dyDescent="0.2">
      <c r="A44" s="4" t="s">
        <v>51</v>
      </c>
      <c r="B44" s="4">
        <v>1</v>
      </c>
      <c r="C44" s="4" t="s">
        <v>52</v>
      </c>
      <c r="D44" s="4" t="s">
        <v>50</v>
      </c>
      <c r="E44" s="6"/>
      <c r="F44" s="5" t="s">
        <v>167</v>
      </c>
      <c r="G44" s="6"/>
      <c r="H44" s="11" t="s">
        <v>168</v>
      </c>
      <c r="I44" s="7">
        <v>43901</v>
      </c>
      <c r="J44" s="25">
        <f>206.13/20</f>
        <v>10.3065</v>
      </c>
      <c r="K44" s="28">
        <v>20</v>
      </c>
      <c r="L44" s="25"/>
      <c r="M44" s="25">
        <f t="shared" si="18"/>
        <v>206.13</v>
      </c>
      <c r="N44" s="25">
        <f t="shared" si="19"/>
        <v>10.3065</v>
      </c>
    </row>
    <row r="45" spans="1:14" s="17" customFormat="1" x14ac:dyDescent="0.2">
      <c r="A45" s="13" t="s">
        <v>53</v>
      </c>
      <c r="B45" s="13">
        <v>22</v>
      </c>
      <c r="C45" s="13"/>
      <c r="D45" s="13" t="s">
        <v>54</v>
      </c>
      <c r="E45" s="15"/>
      <c r="F45" s="14" t="s">
        <v>110</v>
      </c>
      <c r="G45" s="15"/>
      <c r="H45" s="19" t="s">
        <v>111</v>
      </c>
      <c r="I45" s="16"/>
      <c r="J45" s="24">
        <v>129</v>
      </c>
      <c r="K45" s="27">
        <v>20</v>
      </c>
      <c r="L45" s="24"/>
      <c r="M45" s="24">
        <f t="shared" si="18"/>
        <v>2580</v>
      </c>
      <c r="N45" s="24">
        <f t="shared" si="19"/>
        <v>2838</v>
      </c>
    </row>
    <row r="46" spans="1:14" s="18" customFormat="1" x14ac:dyDescent="0.2">
      <c r="A46" s="31" t="s">
        <v>77</v>
      </c>
      <c r="B46" s="4">
        <v>1</v>
      </c>
      <c r="C46" s="31" t="s">
        <v>55</v>
      </c>
      <c r="D46" s="31" t="s">
        <v>186</v>
      </c>
      <c r="E46" s="6"/>
      <c r="F46" s="5" t="s">
        <v>185</v>
      </c>
      <c r="G46" s="11" t="s">
        <v>184</v>
      </c>
      <c r="H46" s="6"/>
      <c r="I46" s="7"/>
      <c r="J46" s="25">
        <v>120</v>
      </c>
      <c r="K46" s="28">
        <v>1</v>
      </c>
      <c r="L46" s="25"/>
      <c r="M46" s="25">
        <f t="shared" si="18"/>
        <v>120</v>
      </c>
      <c r="N46" s="25">
        <f t="shared" si="19"/>
        <v>120</v>
      </c>
    </row>
    <row r="47" spans="1:14" s="17" customFormat="1" x14ac:dyDescent="0.2">
      <c r="A47" s="41" t="s">
        <v>56</v>
      </c>
      <c r="B47" s="13"/>
      <c r="C47" s="13"/>
      <c r="D47" s="41" t="s">
        <v>57</v>
      </c>
      <c r="E47" s="40"/>
      <c r="F47" s="14" t="s">
        <v>182</v>
      </c>
      <c r="G47" s="15"/>
      <c r="H47" s="19" t="s">
        <v>183</v>
      </c>
      <c r="I47" s="16">
        <v>43738</v>
      </c>
      <c r="J47" s="24">
        <f>200/5</f>
        <v>40</v>
      </c>
      <c r="K47" s="27">
        <v>5</v>
      </c>
      <c r="L47" s="24"/>
      <c r="M47" s="24">
        <f t="shared" si="18"/>
        <v>200</v>
      </c>
      <c r="N47" s="24">
        <f t="shared" si="19"/>
        <v>0</v>
      </c>
    </row>
    <row r="48" spans="1:14" s="17" customFormat="1" x14ac:dyDescent="0.2">
      <c r="A48" s="41"/>
      <c r="B48" s="13">
        <v>2</v>
      </c>
      <c r="C48" s="13"/>
      <c r="D48" s="41"/>
      <c r="E48" s="40"/>
      <c r="F48" s="14" t="s">
        <v>231</v>
      </c>
      <c r="G48" s="15"/>
      <c r="H48" s="19" t="s">
        <v>232</v>
      </c>
      <c r="I48" s="16">
        <v>44188</v>
      </c>
      <c r="J48" s="24">
        <f>M48/K48</f>
        <v>87.8</v>
      </c>
      <c r="K48" s="27">
        <v>10</v>
      </c>
      <c r="L48" s="24"/>
      <c r="M48" s="24">
        <v>878</v>
      </c>
      <c r="N48" s="24">
        <f t="shared" si="19"/>
        <v>175.6</v>
      </c>
    </row>
    <row r="49" spans="1:14" s="18" customFormat="1" x14ac:dyDescent="0.2">
      <c r="A49" s="31" t="s">
        <v>58</v>
      </c>
      <c r="B49" s="4">
        <v>2</v>
      </c>
      <c r="C49" s="31" t="s">
        <v>59</v>
      </c>
      <c r="D49" s="31" t="s">
        <v>160</v>
      </c>
      <c r="E49" s="30" t="s">
        <v>159</v>
      </c>
      <c r="F49" s="5" t="s">
        <v>239</v>
      </c>
      <c r="G49" s="11" t="s">
        <v>227</v>
      </c>
      <c r="H49" s="6"/>
      <c r="I49" s="7"/>
      <c r="J49" s="25">
        <v>2.7</v>
      </c>
      <c r="K49" s="28">
        <v>1</v>
      </c>
      <c r="L49" s="25"/>
      <c r="M49" s="25">
        <f t="shared" si="18"/>
        <v>2.7</v>
      </c>
      <c r="N49" s="25">
        <f t="shared" si="19"/>
        <v>5.4</v>
      </c>
    </row>
    <row r="50" spans="1:14" s="17" customFormat="1" x14ac:dyDescent="0.2">
      <c r="A50" s="32" t="s">
        <v>61</v>
      </c>
      <c r="B50" s="13">
        <v>5</v>
      </c>
      <c r="C50" s="32" t="s">
        <v>60</v>
      </c>
      <c r="D50" s="35" t="s">
        <v>126</v>
      </c>
      <c r="E50" s="34" t="s">
        <v>131</v>
      </c>
      <c r="F50" s="14" t="s">
        <v>164</v>
      </c>
      <c r="G50" s="19" t="s">
        <v>223</v>
      </c>
      <c r="H50" s="15"/>
      <c r="I50" s="16"/>
      <c r="J50" s="24">
        <v>0.15</v>
      </c>
      <c r="K50" s="27">
        <v>1</v>
      </c>
      <c r="L50" s="24"/>
      <c r="M50" s="24">
        <f t="shared" si="18"/>
        <v>0.15</v>
      </c>
      <c r="N50" s="24">
        <f t="shared" si="19"/>
        <v>0.75</v>
      </c>
    </row>
    <row r="51" spans="1:14" s="18" customFormat="1" x14ac:dyDescent="0.2">
      <c r="A51" s="31" t="s">
        <v>62</v>
      </c>
      <c r="B51" s="4">
        <v>1</v>
      </c>
      <c r="C51" s="31" t="s">
        <v>18</v>
      </c>
      <c r="D51" s="37" t="s">
        <v>125</v>
      </c>
      <c r="E51" s="36" t="s">
        <v>131</v>
      </c>
      <c r="F51" s="5" t="s">
        <v>236</v>
      </c>
      <c r="G51" s="11" t="s">
        <v>209</v>
      </c>
      <c r="H51" s="6"/>
      <c r="I51" s="7"/>
      <c r="J51" s="25">
        <v>0.13</v>
      </c>
      <c r="K51" s="28">
        <v>1</v>
      </c>
      <c r="L51" s="25"/>
      <c r="M51" s="25">
        <f t="shared" si="18"/>
        <v>0.13</v>
      </c>
      <c r="N51" s="25">
        <f t="shared" si="19"/>
        <v>0.13</v>
      </c>
    </row>
    <row r="52" spans="1:14" s="17" customFormat="1" x14ac:dyDescent="0.2">
      <c r="A52" s="32" t="s">
        <v>63</v>
      </c>
      <c r="B52" s="13">
        <v>5</v>
      </c>
      <c r="C52" s="32" t="s">
        <v>64</v>
      </c>
      <c r="D52" s="35" t="s">
        <v>127</v>
      </c>
      <c r="E52" s="34" t="s">
        <v>131</v>
      </c>
      <c r="F52" s="14" t="s">
        <v>240</v>
      </c>
      <c r="G52" s="19" t="s">
        <v>224</v>
      </c>
      <c r="H52" s="15"/>
      <c r="I52" s="16"/>
      <c r="J52" s="24">
        <v>0.12</v>
      </c>
      <c r="K52" s="27">
        <v>1</v>
      </c>
      <c r="L52" s="24"/>
      <c r="M52" s="24">
        <f t="shared" si="18"/>
        <v>0.12</v>
      </c>
      <c r="N52" s="24">
        <f t="shared" si="19"/>
        <v>0.6</v>
      </c>
    </row>
    <row r="53" spans="1:14" s="18" customFormat="1" x14ac:dyDescent="0.2">
      <c r="A53" s="31" t="s">
        <v>65</v>
      </c>
      <c r="B53" s="4">
        <v>1</v>
      </c>
      <c r="C53" s="31" t="s">
        <v>66</v>
      </c>
      <c r="D53" s="37" t="s">
        <v>128</v>
      </c>
      <c r="E53" s="36" t="s">
        <v>131</v>
      </c>
      <c r="F53" s="5" t="s">
        <v>181</v>
      </c>
      <c r="G53" s="11" t="s">
        <v>225</v>
      </c>
      <c r="H53" s="6"/>
      <c r="I53" s="7"/>
      <c r="J53" s="25">
        <v>0.17</v>
      </c>
      <c r="K53" s="28">
        <v>1</v>
      </c>
      <c r="L53" s="25"/>
      <c r="M53" s="25">
        <f t="shared" si="18"/>
        <v>0.17</v>
      </c>
      <c r="N53" s="25">
        <f t="shared" si="19"/>
        <v>0.17</v>
      </c>
    </row>
    <row r="54" spans="1:14" s="17" customFormat="1" x14ac:dyDescent="0.2">
      <c r="A54" s="32" t="s">
        <v>67</v>
      </c>
      <c r="B54" s="13">
        <v>1</v>
      </c>
      <c r="C54" s="32" t="s">
        <v>68</v>
      </c>
      <c r="D54" s="35" t="s">
        <v>124</v>
      </c>
      <c r="E54" s="34" t="s">
        <v>131</v>
      </c>
      <c r="F54" s="14" t="s">
        <v>129</v>
      </c>
      <c r="G54" s="19" t="s">
        <v>221</v>
      </c>
      <c r="H54" s="15"/>
      <c r="I54" s="16"/>
      <c r="J54" s="24">
        <v>0.17</v>
      </c>
      <c r="K54" s="27">
        <v>1</v>
      </c>
      <c r="L54" s="24"/>
      <c r="M54" s="24">
        <f t="shared" si="18"/>
        <v>0.17</v>
      </c>
      <c r="N54" s="24">
        <f t="shared" si="19"/>
        <v>0.17</v>
      </c>
    </row>
    <row r="55" spans="1:14" s="18" customFormat="1" x14ac:dyDescent="0.2">
      <c r="A55" s="31" t="s">
        <v>69</v>
      </c>
      <c r="B55" s="4">
        <v>2</v>
      </c>
      <c r="C55" s="31" t="s">
        <v>70</v>
      </c>
      <c r="D55" s="31" t="s">
        <v>153</v>
      </c>
      <c r="E55" s="30" t="s">
        <v>142</v>
      </c>
      <c r="F55" s="5" t="s">
        <v>241</v>
      </c>
      <c r="G55" s="11" t="s">
        <v>226</v>
      </c>
      <c r="H55" s="6"/>
      <c r="I55" s="7"/>
      <c r="J55" s="25">
        <v>16.600000000000001</v>
      </c>
      <c r="K55" s="28">
        <v>1</v>
      </c>
      <c r="L55" s="25"/>
      <c r="M55" s="25">
        <f t="shared" si="18"/>
        <v>16.600000000000001</v>
      </c>
      <c r="N55" s="25">
        <f t="shared" si="19"/>
        <v>33.200000000000003</v>
      </c>
    </row>
    <row r="56" spans="1:14" s="17" customFormat="1" x14ac:dyDescent="0.2">
      <c r="A56" s="32" t="s">
        <v>71</v>
      </c>
      <c r="B56" s="13"/>
      <c r="C56" s="32" t="s">
        <v>16</v>
      </c>
      <c r="D56" s="32" t="s">
        <v>155</v>
      </c>
      <c r="E56" s="33" t="s">
        <v>154</v>
      </c>
      <c r="F56" s="14" t="s">
        <v>71</v>
      </c>
      <c r="G56" s="15"/>
      <c r="H56" s="15"/>
      <c r="I56" s="16"/>
      <c r="J56" s="24">
        <v>370</v>
      </c>
      <c r="K56" s="27">
        <v>1</v>
      </c>
      <c r="L56" s="24"/>
      <c r="M56" s="24">
        <f t="shared" si="18"/>
        <v>370</v>
      </c>
      <c r="N56" s="24">
        <f t="shared" si="19"/>
        <v>0</v>
      </c>
    </row>
    <row r="57" spans="1:14" s="17" customFormat="1" x14ac:dyDescent="0.2">
      <c r="A57" s="32"/>
      <c r="B57" s="13">
        <v>1</v>
      </c>
      <c r="C57" s="32"/>
      <c r="D57" s="32"/>
      <c r="E57" s="33"/>
      <c r="F57" s="14"/>
      <c r="G57" s="19" t="s">
        <v>200</v>
      </c>
      <c r="H57" s="19" t="s">
        <v>199</v>
      </c>
      <c r="I57" s="16">
        <v>43346</v>
      </c>
      <c r="J57" s="24">
        <f>126.2/10</f>
        <v>12.620000000000001</v>
      </c>
      <c r="K57" s="27">
        <v>10</v>
      </c>
      <c r="L57" s="24">
        <v>63.1</v>
      </c>
      <c r="M57" s="24">
        <f t="shared" ref="M57" si="20">J57*K57+L57</f>
        <v>189.3</v>
      </c>
      <c r="N57" s="24">
        <f t="shared" ref="N57" si="21">M57/K57*B57</f>
        <v>18.93</v>
      </c>
    </row>
    <row r="58" spans="1:14" s="18" customFormat="1" x14ac:dyDescent="0.2">
      <c r="A58" s="4" t="s">
        <v>11</v>
      </c>
      <c r="B58" s="4">
        <v>1</v>
      </c>
      <c r="C58" s="4" t="s">
        <v>72</v>
      </c>
      <c r="D58" s="4" t="s">
        <v>156</v>
      </c>
      <c r="E58" s="6" t="s">
        <v>157</v>
      </c>
      <c r="F58" s="5" t="s">
        <v>11</v>
      </c>
      <c r="G58" s="6"/>
      <c r="H58" s="11" t="s">
        <v>198</v>
      </c>
      <c r="I58" s="7">
        <v>44070</v>
      </c>
      <c r="J58" s="25">
        <v>8.8780000000000001</v>
      </c>
      <c r="K58" s="28">
        <v>10</v>
      </c>
      <c r="L58" s="25">
        <v>53.74</v>
      </c>
      <c r="M58" s="25">
        <f t="shared" ref="M58:M59" si="22">J58*K58+L58</f>
        <v>142.52000000000001</v>
      </c>
      <c r="N58" s="25">
        <f t="shared" ref="N58:N59" si="23">M58/K58*B58</f>
        <v>14.252000000000001</v>
      </c>
    </row>
    <row r="59" spans="1:14" s="17" customFormat="1" x14ac:dyDescent="0.2">
      <c r="A59" s="41" t="s">
        <v>73</v>
      </c>
      <c r="B59" s="13">
        <v>3</v>
      </c>
      <c r="C59" s="41" t="s">
        <v>74</v>
      </c>
      <c r="D59" s="41" t="s">
        <v>147</v>
      </c>
      <c r="E59" s="40" t="s">
        <v>146</v>
      </c>
      <c r="F59" s="14" t="s">
        <v>73</v>
      </c>
      <c r="G59" s="19" t="s">
        <v>214</v>
      </c>
      <c r="H59" s="15"/>
      <c r="I59" s="16"/>
      <c r="J59" s="24">
        <v>2.7</v>
      </c>
      <c r="K59" s="27">
        <v>1</v>
      </c>
      <c r="L59" s="24"/>
      <c r="M59" s="24">
        <f t="shared" si="22"/>
        <v>2.7</v>
      </c>
      <c r="N59" s="24">
        <f t="shared" si="23"/>
        <v>8.1000000000000014</v>
      </c>
    </row>
    <row r="60" spans="1:14" s="20" customFormat="1" x14ac:dyDescent="0.2">
      <c r="A60" s="43" t="s">
        <v>112</v>
      </c>
      <c r="B60" s="43"/>
      <c r="C60" s="43"/>
      <c r="D60" s="43"/>
      <c r="E60" s="43"/>
      <c r="F60" s="43"/>
      <c r="G60" s="43"/>
      <c r="H60" s="43"/>
      <c r="I60" s="43"/>
      <c r="J60" s="44"/>
      <c r="K60" s="45"/>
      <c r="L60" s="44"/>
      <c r="M60" s="44"/>
      <c r="N60" s="44"/>
    </row>
    <row r="61" spans="1:14" s="17" customFormat="1" x14ac:dyDescent="0.2">
      <c r="A61" s="13" t="s">
        <v>105</v>
      </c>
      <c r="B61" s="13">
        <v>1</v>
      </c>
      <c r="C61" s="13"/>
      <c r="D61" s="13"/>
      <c r="E61" s="15"/>
      <c r="F61" s="14" t="s">
        <v>105</v>
      </c>
      <c r="G61" s="15"/>
      <c r="H61" s="19" t="s">
        <v>109</v>
      </c>
      <c r="I61" s="16"/>
      <c r="J61" s="24">
        <v>1050</v>
      </c>
      <c r="K61" s="27">
        <v>1</v>
      </c>
      <c r="L61" s="24">
        <v>280</v>
      </c>
      <c r="M61" s="24">
        <f t="shared" ref="M61" si="24">J61*K61+L61</f>
        <v>1330</v>
      </c>
      <c r="N61" s="24">
        <f t="shared" ref="N61" si="25">M61/K61*B61</f>
        <v>1330</v>
      </c>
    </row>
    <row r="62" spans="1:14" s="18" customFormat="1" x14ac:dyDescent="0.2">
      <c r="A62" s="4" t="s">
        <v>106</v>
      </c>
      <c r="B62" s="4">
        <v>13</v>
      </c>
      <c r="C62" s="4"/>
      <c r="D62" s="4"/>
      <c r="E62" s="6"/>
      <c r="F62" s="5" t="s">
        <v>106</v>
      </c>
      <c r="G62" s="6"/>
      <c r="H62" s="11" t="s">
        <v>107</v>
      </c>
      <c r="I62" s="7">
        <v>43938</v>
      </c>
      <c r="J62" s="25">
        <v>75</v>
      </c>
      <c r="K62" s="28">
        <v>1</v>
      </c>
      <c r="L62" s="25"/>
      <c r="M62" s="25">
        <f t="shared" ref="M62:M63" si="26">J62*K62+L62</f>
        <v>75</v>
      </c>
      <c r="N62" s="25">
        <f t="shared" ref="N62:N63" si="27">M62/K62*B62</f>
        <v>975</v>
      </c>
    </row>
    <row r="63" spans="1:14" s="17" customFormat="1" x14ac:dyDescent="0.2">
      <c r="A63" s="13" t="s">
        <v>108</v>
      </c>
      <c r="B63" s="13">
        <v>13</v>
      </c>
      <c r="C63" s="13"/>
      <c r="D63" s="13"/>
      <c r="E63" s="15"/>
      <c r="F63" s="14" t="s">
        <v>190</v>
      </c>
      <c r="G63" s="15"/>
      <c r="H63" s="19"/>
      <c r="I63" s="16"/>
      <c r="J63" s="24">
        <v>55</v>
      </c>
      <c r="K63" s="27">
        <v>1</v>
      </c>
      <c r="L63" s="24"/>
      <c r="M63" s="24">
        <f t="shared" si="26"/>
        <v>55</v>
      </c>
      <c r="N63" s="24">
        <f t="shared" si="27"/>
        <v>715</v>
      </c>
    </row>
    <row r="64" spans="1:14" s="17" customFormat="1" x14ac:dyDescent="0.2">
      <c r="A64" s="13" t="s">
        <v>14</v>
      </c>
      <c r="B64" s="13">
        <v>1</v>
      </c>
      <c r="C64" s="13"/>
      <c r="D64" s="13"/>
      <c r="E64" s="15"/>
      <c r="F64" s="14"/>
      <c r="G64" s="15"/>
      <c r="H64" s="15"/>
      <c r="I64" s="16"/>
      <c r="J64" s="24">
        <f>1555/5</f>
        <v>311</v>
      </c>
      <c r="K64" s="27">
        <v>5</v>
      </c>
      <c r="L64" s="24">
        <v>1500</v>
      </c>
      <c r="M64" s="24">
        <f t="shared" ref="M64:M65" si="28">J64*K64+L64</f>
        <v>3055</v>
      </c>
      <c r="N64" s="24">
        <f t="shared" ref="N64:N65" si="29">M64/K64*B64</f>
        <v>611</v>
      </c>
    </row>
    <row r="65" spans="1:14" s="17" customFormat="1" x14ac:dyDescent="0.2">
      <c r="A65" s="13" t="s">
        <v>117</v>
      </c>
      <c r="B65" s="13">
        <v>1</v>
      </c>
      <c r="C65" s="13"/>
      <c r="D65" s="13"/>
      <c r="E65" s="15"/>
      <c r="F65" s="13"/>
      <c r="G65" s="15"/>
      <c r="H65" s="15"/>
      <c r="I65" s="16"/>
      <c r="J65" s="24">
        <f>3288/5</f>
        <v>657.6</v>
      </c>
      <c r="K65" s="27">
        <v>5</v>
      </c>
      <c r="L65" s="24"/>
      <c r="M65" s="24">
        <f t="shared" si="28"/>
        <v>3288</v>
      </c>
      <c r="N65" s="24">
        <f t="shared" si="29"/>
        <v>657.6</v>
      </c>
    </row>
    <row r="66" spans="1:14" s="17" customFormat="1" x14ac:dyDescent="0.2">
      <c r="A66" s="13" t="s">
        <v>191</v>
      </c>
      <c r="B66" s="13">
        <v>1</v>
      </c>
      <c r="C66" s="13"/>
      <c r="D66" s="13"/>
      <c r="E66" s="15"/>
      <c r="F66" s="14" t="s">
        <v>192</v>
      </c>
      <c r="G66" s="15"/>
      <c r="H66" s="19" t="s">
        <v>193</v>
      </c>
      <c r="I66" s="16">
        <v>43312</v>
      </c>
      <c r="J66" s="24">
        <v>144</v>
      </c>
      <c r="K66" s="27">
        <v>1</v>
      </c>
      <c r="L66" s="24"/>
      <c r="M66" s="24">
        <f t="shared" ref="M66" si="30">J66*K66+L66</f>
        <v>144</v>
      </c>
      <c r="N66" s="24">
        <f t="shared" ref="N66" si="31">M66/K66*B66</f>
        <v>144</v>
      </c>
    </row>
    <row r="67" spans="1:14" x14ac:dyDescent="0.2">
      <c r="A67" s="8"/>
      <c r="B67" s="8"/>
      <c r="C67" s="8"/>
      <c r="D67" s="8"/>
      <c r="E67" s="9"/>
      <c r="F67" s="8"/>
      <c r="G67" s="9"/>
      <c r="H67" s="9"/>
      <c r="I67" s="10"/>
      <c r="J67" s="26"/>
      <c r="K67" s="26"/>
      <c r="L67" s="26"/>
      <c r="M67" s="26"/>
      <c r="N67" s="26">
        <f>SUM(N3:N66)</f>
        <v>9536.1809285714298</v>
      </c>
    </row>
  </sheetData>
  <mergeCells count="10">
    <mergeCell ref="A60:N60"/>
    <mergeCell ref="E1:E2"/>
    <mergeCell ref="H1:N1"/>
    <mergeCell ref="F1:G1"/>
    <mergeCell ref="A1:A2"/>
    <mergeCell ref="B1:B2"/>
    <mergeCell ref="C1:C2"/>
    <mergeCell ref="D1:D2"/>
    <mergeCell ref="A3:N3"/>
    <mergeCell ref="A26:N26"/>
  </mergeCells>
  <hyperlinks>
    <hyperlink ref="F35" r:id="rId1" xr:uid="{93A0D3F3-083E-5C4E-BE8B-04CE275DC0D7}"/>
    <hyperlink ref="F58" r:id="rId2" xr:uid="{4B029C3D-4555-1549-85A5-901E9B65690C}"/>
    <hyperlink ref="F61" r:id="rId3" xr:uid="{6A9B646B-AB87-2046-B68B-D36F3AF8C8F7}"/>
    <hyperlink ref="F62" r:id="rId4" xr:uid="{CE4D3387-E51E-8943-A2C5-EA3422EB32FB}"/>
    <hyperlink ref="H62" r:id="rId5" tooltip="3003743130452510" display="https://trade.aliexpress.ru/order_detail.htm?orderId=3003743130452510" xr:uid="{B6BA5257-47C7-6346-BA55-D3502B69A405}"/>
    <hyperlink ref="H61" r:id="rId6" tooltip="5003448406902510" display="https://trade.aliexpress.ru/order_detail.htm?orderId=5003448406902510" xr:uid="{6E5F657D-F6C5-324C-830A-A960957BB4F7}"/>
    <hyperlink ref="F56" r:id="rId7" xr:uid="{129CC1F6-91DD-AA4F-97FB-2A80494E59F1}"/>
    <hyperlink ref="F45" r:id="rId8" xr:uid="{7B8F5E1A-DF8E-4845-A951-B5164657E4FB}"/>
    <hyperlink ref="H45" r:id="rId9" xr:uid="{971A54CD-31F2-F049-9EC0-8A64DF8FC645}"/>
    <hyperlink ref="F19" r:id="rId10" xr:uid="{4C0116AB-EAED-584E-A9B6-2B1B2CE9B06A}"/>
    <hyperlink ref="H19" r:id="rId11" xr:uid="{CD806AD5-C186-E84A-B470-B4BD2B6552EE}"/>
    <hyperlink ref="H34" r:id="rId12" xr:uid="{940FF0C0-4F68-6D40-9978-E8D30D33D67F}"/>
    <hyperlink ref="F34" r:id="rId13" xr:uid="{735284B9-3245-3C44-934B-06F5C4257BA6}"/>
    <hyperlink ref="F25" r:id="rId14" xr:uid="{72ADA72C-AFFC-3240-97F2-13F29E717407}"/>
    <hyperlink ref="G25" r:id="rId15" xr:uid="{F54A76C4-D2FD-9A4B-B98A-0A67C80F5934}"/>
    <hyperlink ref="F41" r:id="rId16" xr:uid="{724A803B-3B6D-F343-A319-95777DC4AE20}"/>
    <hyperlink ref="G41" r:id="rId17" xr:uid="{E44C9128-9B1F-EE43-BE02-A860FBBF136D}"/>
    <hyperlink ref="F8" r:id="rId18" xr:uid="{8ACA5C64-2F43-B349-B93C-6548969E050A}"/>
    <hyperlink ref="H8" r:id="rId19" xr:uid="{3D06073C-AEF8-FA44-A4FF-AB0187547295}"/>
    <hyperlink ref="F9" r:id="rId20" xr:uid="{4A190A45-7DDC-9D40-BB1C-B97D8D8F7ECA}"/>
    <hyperlink ref="F10" r:id="rId21" xr:uid="{C2EF62C1-2FE8-2640-932E-E52FBFF7215A}"/>
    <hyperlink ref="F12" r:id="rId22" xr:uid="{130438EB-E4C6-EA44-B394-CCC9DB6476F6}"/>
    <hyperlink ref="F13" r:id="rId23" xr:uid="{7D59EFB2-59B4-8744-B6F7-7260DDB0C837}"/>
    <hyperlink ref="F44" r:id="rId24" xr:uid="{F8653AC3-D559-4F45-806E-55FCE914DA1F}"/>
    <hyperlink ref="H44" r:id="rId25" xr:uid="{84FB92B3-E7D2-8A4A-BA34-4CA5359314BB}"/>
    <hyperlink ref="F39" r:id="rId26" xr:uid="{63FCAADE-3C13-A741-9EAA-7CDCC7C9FFA4}"/>
    <hyperlink ref="F38" r:id="rId27" xr:uid="{043ABF81-0993-C54B-9EC0-A8DD0DE8F965}"/>
    <hyperlink ref="H9" r:id="rId28" xr:uid="{517976E8-651D-AD45-8C4E-19647016AE66}"/>
    <hyperlink ref="H10" r:id="rId29" xr:uid="{0553C042-D8C7-6E4A-ABE5-33EB22CB5883}"/>
    <hyperlink ref="H12" r:id="rId30" xr:uid="{B3CF0DE7-9A50-CF40-A13B-19685C642190}"/>
    <hyperlink ref="H13" r:id="rId31" xr:uid="{1699CC68-21B9-8243-9BC6-53430CA26842}"/>
    <hyperlink ref="H38" r:id="rId32" xr:uid="{0BF52F14-6DDF-474B-91DF-D42EE784E54E}"/>
    <hyperlink ref="H39" r:id="rId33" xr:uid="{8E994FFB-D36B-3F4D-9857-F68417814B8E}"/>
    <hyperlink ref="F27" r:id="rId34" xr:uid="{DC2DD757-208C-F543-A473-814FD86C0B12}"/>
    <hyperlink ref="G27" r:id="rId35" xr:uid="{3CEF86C3-F33C-6E40-A0AA-18E7F9DD1DA0}"/>
    <hyperlink ref="F28" r:id="rId36" xr:uid="{99E8B4C7-14A9-F046-A596-99E2400EEC16}"/>
    <hyperlink ref="G28" r:id="rId37" xr:uid="{3BB191DE-5912-7F44-B90B-4FDD89D86F79}"/>
    <hyperlink ref="F47" r:id="rId38" xr:uid="{5D34A2F6-B83A-AF43-BB71-28B7A415ADA9}"/>
    <hyperlink ref="H47" r:id="rId39" xr:uid="{01C8E8C3-0199-8D46-BEF9-FF8135E544C0}"/>
    <hyperlink ref="G46" r:id="rId40" xr:uid="{2460F0EB-0C1B-1846-9D76-B45483838ACE}"/>
    <hyperlink ref="F46" r:id="rId41" xr:uid="{1A5E5C3E-5E32-F146-8D3C-575DC2A20787}"/>
    <hyperlink ref="F7" r:id="rId42" xr:uid="{103FFDD9-0F4D-6A43-912D-173B96FB70B4}"/>
    <hyperlink ref="F37" r:id="rId43" xr:uid="{87F6FF14-CEF7-7C4B-BFFC-B80EB3C5A873}"/>
    <hyperlink ref="F40" r:id="rId44" xr:uid="{26557500-3B22-A546-9BDD-C235CB68C13D}"/>
    <hyperlink ref="F63" r:id="rId45" xr:uid="{46BBCFC2-1504-A849-AE57-7FC61749550C}"/>
    <hyperlink ref="F66" r:id="rId46" xr:uid="{7C535722-9EDC-304A-9344-9A560F3847C5}"/>
    <hyperlink ref="H66" r:id="rId47" xr:uid="{AFC3C12F-A15C-6C46-8A31-BF841817910A}"/>
    <hyperlink ref="H35" r:id="rId48" xr:uid="{1BD69DC2-00BB-4647-B25A-707DA808F7EE}"/>
    <hyperlink ref="H58" r:id="rId49" xr:uid="{20685563-16A4-0C49-A561-665ACEE13E3E}"/>
    <hyperlink ref="H57" r:id="rId50" xr:uid="{79696225-7AC8-7240-A6B6-A24C93B7E4F9}"/>
    <hyperlink ref="G57" r:id="rId51" xr:uid="{4A324395-1BE2-3C4F-AC63-D37BB7F18F6C}"/>
    <hyperlink ref="G42" r:id="rId52" xr:uid="{86DD9820-2AD4-1145-8737-9664A19F465F}"/>
    <hyperlink ref="F42" r:id="rId53" xr:uid="{B9EF4697-D045-5F4A-820E-246C0E1D0278}"/>
    <hyperlink ref="G33" r:id="rId54" xr:uid="{2349CA56-A55F-B24A-82AA-F542F79F0B01}"/>
    <hyperlink ref="G31" r:id="rId55" xr:uid="{9DC8B482-6034-1442-AF7C-C8F7839A9EB7}"/>
    <hyperlink ref="F31" r:id="rId56" xr:uid="{EC26565A-633E-404D-A36A-E256E880034C}"/>
    <hyperlink ref="G59" r:id="rId57" xr:uid="{891E3549-5127-2346-AD3A-0B77663CFF7D}"/>
    <hyperlink ref="G50" r:id="rId58" xr:uid="{7D59B962-906F-E64F-A8F6-D3AC4799ACC4}"/>
    <hyperlink ref="G51" r:id="rId59" xr:uid="{AEA87316-1AA3-0C48-96CE-60385F8B492D}"/>
    <hyperlink ref="G52" r:id="rId60" xr:uid="{B26DA07F-4780-D146-947A-B15EA4989510}"/>
    <hyperlink ref="G53" r:id="rId61" xr:uid="{E1428CC3-9D56-ED45-8DBD-FCB05F5B13BA}"/>
    <hyperlink ref="G54" r:id="rId62" xr:uid="{F5922E65-36A1-D641-824E-601FE6BF4256}"/>
    <hyperlink ref="G55" r:id="rId63" xr:uid="{3EB60B73-077A-5243-AA3C-AD2498A79283}"/>
    <hyperlink ref="G49" r:id="rId64" xr:uid="{A463CE27-05A7-4744-B627-7110B77F2E60}"/>
    <hyperlink ref="G36" r:id="rId65" xr:uid="{71CF4E6A-E2D3-8041-8F18-FCFB749FD03A}"/>
    <hyperlink ref="G43" r:id="rId66" xr:uid="{F95DB303-4FA1-0B44-AA17-7FB01ECE58D5}"/>
    <hyperlink ref="F48" r:id="rId67" xr:uid="{74F7AC0D-EF2F-8748-A033-8E86F31DE160}"/>
    <hyperlink ref="H48" r:id="rId68" xr:uid="{3A1F6E67-4C64-584D-A3EC-5571B4B5D259}"/>
    <hyperlink ref="G4" r:id="rId69" xr:uid="{8C676167-F68A-0545-945E-849126A37C8D}"/>
    <hyperlink ref="F4" r:id="rId70" xr:uid="{192F2DE3-FD12-9E4E-9F93-CC12E858DEF5}"/>
    <hyperlink ref="G5" r:id="rId71" xr:uid="{9E25EDA4-3C12-A442-810D-3A835D8A8DE7}"/>
    <hyperlink ref="F5" r:id="rId72" xr:uid="{4173F400-B7AC-514A-A687-D55DD976A1D5}"/>
    <hyperlink ref="G6" r:id="rId73" xr:uid="{1CCBD39C-F73C-E040-B77D-E17E96264034}"/>
    <hyperlink ref="F6" r:id="rId74" xr:uid="{F6AB65D0-7E29-DD4F-B95B-457BE34B0602}"/>
    <hyperlink ref="G11" r:id="rId75" xr:uid="{63C342D5-07A4-6745-B5A8-076CBB565E56}"/>
    <hyperlink ref="F11" r:id="rId76" xr:uid="{D56CE74F-014B-B54C-B812-30DDFDE0EEAB}"/>
    <hyperlink ref="G14" r:id="rId77" xr:uid="{F52C1C95-C1A8-5842-BBF6-FF1B68DFAFBD}"/>
    <hyperlink ref="F14" r:id="rId78" xr:uid="{0D12B2E7-11B4-D645-95C0-2DDC4995978E}"/>
    <hyperlink ref="G15" r:id="rId79" xr:uid="{1BF2AA7B-B26D-2641-91C0-81FD7E83211D}"/>
    <hyperlink ref="F15" r:id="rId80" xr:uid="{7D29E43B-18DB-2944-BDEC-0658073F4673}"/>
    <hyperlink ref="G16" r:id="rId81" xr:uid="{1CE7AB7C-7041-534E-BCAB-00F7BBE6D932}"/>
    <hyperlink ref="F16" r:id="rId82" xr:uid="{E45E414C-DCDD-BC4C-B537-F694B66BB6DB}"/>
    <hyperlink ref="G17" r:id="rId83" xr:uid="{D5E9446F-3DDD-AB40-A019-B35A02C556EF}"/>
    <hyperlink ref="F17" r:id="rId84" xr:uid="{66510FBD-7A57-9A44-AEC2-9EE33A4A9D26}"/>
    <hyperlink ref="G18" r:id="rId85" xr:uid="{1D681F96-3666-1143-97F1-4A6635AE76F4}"/>
    <hyperlink ref="F18" r:id="rId86" xr:uid="{46334B59-773D-104B-B81B-0E4E934C5B99}"/>
    <hyperlink ref="G20" r:id="rId87" xr:uid="{51619693-5502-7446-9450-205D51043A8A}"/>
    <hyperlink ref="F20" r:id="rId88" xr:uid="{00A0223A-711F-0649-B873-B32D67A53E86}"/>
    <hyperlink ref="G21" r:id="rId89" xr:uid="{F5A8FC82-BCFC-654D-B11B-4B6D779EA1A4}"/>
    <hyperlink ref="F21" r:id="rId90" xr:uid="{1CDE0C72-C121-6E45-B4DF-73A7B4B0972C}"/>
    <hyperlink ref="G22" r:id="rId91" xr:uid="{F65F3F25-ED0B-AE4D-9D86-349057C5C80D}"/>
    <hyperlink ref="F22" r:id="rId92" xr:uid="{4E7E016F-AA43-3C4D-BDB3-69FAFB7736B5}"/>
    <hyperlink ref="G23" r:id="rId93" xr:uid="{41084409-9D1C-084A-9FC9-F091847DB070}"/>
    <hyperlink ref="F23" r:id="rId94" xr:uid="{A7999E41-FE3B-064E-A569-64926D218898}"/>
    <hyperlink ref="G24" r:id="rId95" xr:uid="{B98759B8-731F-2A41-8F3E-5432B07E7574}"/>
    <hyperlink ref="F24" r:id="rId96" xr:uid="{F5C6545C-B507-814B-BCF1-D93D5CDA60EE}"/>
    <hyperlink ref="G29" r:id="rId97" xr:uid="{AB143543-61A7-8344-8006-636B1C221D23}"/>
    <hyperlink ref="F29" r:id="rId98" xr:uid="{1D9C8C28-DF61-4544-B536-BEB6FE211F48}"/>
    <hyperlink ref="G30" r:id="rId99" xr:uid="{DEA9C226-6624-B84D-BE77-62C06E2430B6}"/>
    <hyperlink ref="F30" r:id="rId100" xr:uid="{84F37C82-33FA-C04D-81FB-3368435AE5E1}"/>
    <hyperlink ref="G32" r:id="rId101" xr:uid="{1C662960-1EE8-2E4B-B4D3-0436DB76C0E2}"/>
    <hyperlink ref="F32" r:id="rId102" xr:uid="{8A6FAF17-6B08-DD44-8105-DCFBC93802A0}"/>
    <hyperlink ref="F33" r:id="rId103" xr:uid="{FF364D38-8DB7-F840-9107-6E7A17545647}"/>
    <hyperlink ref="F36" r:id="rId104" xr:uid="{D6A9C851-4280-B044-B99E-B74B5E545267}"/>
    <hyperlink ref="F49" r:id="rId105" xr:uid="{E249C771-85B0-FC44-AF1C-C37C1449956D}"/>
    <hyperlink ref="F50" r:id="rId106" xr:uid="{A9CA344A-04B9-A747-8ED1-1EA2D95ED57E}"/>
    <hyperlink ref="F51" r:id="rId107" xr:uid="{AACCB3D0-A216-DC46-AC2E-0EF54865B502}"/>
    <hyperlink ref="F52" r:id="rId108" xr:uid="{D8D0CE75-EB90-6E47-875F-D76DF933F77E}"/>
    <hyperlink ref="F53" r:id="rId109" xr:uid="{55F5FA1C-A1B0-7147-9CB0-0CF0328ED887}"/>
    <hyperlink ref="F54" r:id="rId110" xr:uid="{A2F4415F-8AC2-4540-8427-9B2DED42A3D7}"/>
    <hyperlink ref="F55" r:id="rId111" xr:uid="{E991A38E-C55A-6341-8605-D3D679E4BDC7}"/>
    <hyperlink ref="F59" r:id="rId112" xr:uid="{12F7BEE3-5327-B844-A305-94769868EF5C}"/>
  </hyperlinks>
  <pageMargins left="0.7" right="0.7" top="0.75" bottom="0.75" header="0.3" footer="0.3"/>
  <pageSetup paperSize="9" scale="46" orientation="landscape" horizontalDpi="0" verticalDpi="0"/>
  <ignoredErrors>
    <ignoredError sqref="E29 E17 E5 E14 E15 E16 E4 E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cp:lastPrinted>2020-10-20T10:03:43Z</cp:lastPrinted>
  <dcterms:created xsi:type="dcterms:W3CDTF">2020-09-17T07:50:46Z</dcterms:created>
  <dcterms:modified xsi:type="dcterms:W3CDTF">2021-02-02T20:14:46Z</dcterms:modified>
</cp:coreProperties>
</file>