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al\OneDrive\Documentos\"/>
    </mc:Choice>
  </mc:AlternateContent>
  <xr:revisionPtr revIDLastSave="2345" documentId="D880B7D961703FD4F1193D239C5A29CDD7DEA830" xr6:coauthVersionLast="21" xr6:coauthVersionMax="21" xr10:uidLastSave="{D4242FC1-3896-489F-8459-EA432AAC3512}"/>
  <bookViews>
    <workbookView xWindow="0" yWindow="0" windowWidth="23040" windowHeight="10428" activeTab="4" xr2:uid="{0220BA9C-680A-4EE6-8E5F-24BB8C4900CE}"/>
  </bookViews>
  <sheets>
    <sheet name="Risco" sheetId="1" r:id="rId1"/>
    <sheet name="Aplicação" sheetId="8" r:id="rId2"/>
    <sheet name="Impacto" sheetId="3" r:id="rId3"/>
    <sheet name="Qualidade" sheetId="10" r:id="rId4"/>
    <sheet name="Aplicação I" sheetId="11" r:id="rId5"/>
    <sheet name="RACI" sheetId="6" r:id="rId6"/>
    <sheet name="EAP" sheetId="7" r:id="rId7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1" i="11" l="1"/>
  <c r="I11" i="11"/>
  <c r="I20" i="11" l="1"/>
  <c r="L27" i="11" s="1"/>
  <c r="L26" i="11"/>
  <c r="L25" i="11"/>
  <c r="M26" i="11" l="1"/>
  <c r="M25" i="11"/>
  <c r="J11" i="11"/>
  <c r="U11" i="11"/>
  <c r="J20" i="11"/>
  <c r="M27" i="11"/>
  <c r="S9" i="8"/>
  <c r="T26" i="11" l="1"/>
  <c r="U26" i="11" s="1"/>
  <c r="T27" i="11"/>
  <c r="U27" i="11" s="1"/>
  <c r="R9" i="8"/>
  <c r="M29" i="3" l="1"/>
  <c r="H18" i="8"/>
  <c r="I18" i="8" s="1"/>
  <c r="P3" i="10"/>
  <c r="N5" i="10" s="1"/>
  <c r="N6" i="10" s="1"/>
  <c r="N8" i="10" s="1"/>
  <c r="O3" i="10"/>
  <c r="O5" i="10"/>
  <c r="O6" i="10" s="1"/>
  <c r="O10" i="10" s="1"/>
  <c r="N4" i="10"/>
  <c r="B4" i="10"/>
  <c r="B5" i="10" s="1"/>
  <c r="C12" i="10" s="1"/>
  <c r="C5" i="10"/>
  <c r="C9" i="10" s="1"/>
  <c r="H9" i="8"/>
  <c r="I9" i="8" s="1"/>
  <c r="K25" i="8" l="1"/>
  <c r="K24" i="8"/>
  <c r="K23" i="8"/>
  <c r="P6" i="10"/>
  <c r="N9" i="10"/>
  <c r="N11" i="10"/>
  <c r="N10" i="10"/>
  <c r="O14" i="10"/>
  <c r="O8" i="10"/>
  <c r="O9" i="10"/>
  <c r="N14" i="10"/>
  <c r="D12" i="10"/>
  <c r="B8" i="10"/>
  <c r="B9" i="10"/>
  <c r="D9" i="10"/>
  <c r="C8" i="10"/>
  <c r="D8" i="10" s="1"/>
  <c r="P27" i="3"/>
  <c r="F12" i="3"/>
  <c r="I11" i="3"/>
  <c r="H12" i="3" s="1"/>
  <c r="G11" i="3"/>
  <c r="G21" i="3" s="1"/>
  <c r="E11" i="3"/>
  <c r="D11" i="3"/>
  <c r="I10" i="3"/>
  <c r="G12" i="3" s="1"/>
  <c r="E10" i="3"/>
  <c r="E20" i="3" s="1"/>
  <c r="I9" i="3"/>
  <c r="H9" i="3"/>
  <c r="G9" i="3"/>
  <c r="E9" i="3"/>
  <c r="E19" i="3" s="1"/>
  <c r="D9" i="3"/>
  <c r="C9" i="3"/>
  <c r="I8" i="3"/>
  <c r="E12" i="3" s="1"/>
  <c r="G8" i="3"/>
  <c r="C8" i="3"/>
  <c r="I7" i="3"/>
  <c r="D12" i="3" s="1"/>
  <c r="H7" i="3"/>
  <c r="G7" i="3"/>
  <c r="G17" i="3" s="1"/>
  <c r="E7" i="3"/>
  <c r="C7" i="3"/>
  <c r="I6" i="3"/>
  <c r="I13" i="3" s="1"/>
  <c r="H6" i="3"/>
  <c r="G6" i="3"/>
  <c r="G13" i="3" s="1"/>
  <c r="E6" i="3"/>
  <c r="E13" i="3" s="1"/>
  <c r="P27" i="1"/>
  <c r="M28" i="1"/>
  <c r="M29" i="1" s="1"/>
  <c r="C2" i="1"/>
  <c r="J26" i="1"/>
  <c r="J27" i="1"/>
  <c r="J28" i="1"/>
  <c r="J29" i="1"/>
  <c r="J30" i="1"/>
  <c r="J31" i="1"/>
  <c r="J25" i="1"/>
  <c r="E6" i="1"/>
  <c r="I11" i="1"/>
  <c r="I9" i="1"/>
  <c r="H9" i="1"/>
  <c r="I8" i="1"/>
  <c r="G8" i="1"/>
  <c r="G7" i="1"/>
  <c r="E7" i="1"/>
  <c r="H6" i="1"/>
  <c r="G6" i="1"/>
  <c r="I10" i="1"/>
  <c r="I6" i="1"/>
  <c r="H7" i="1"/>
  <c r="I7" i="1"/>
  <c r="R24" i="8" l="1"/>
  <c r="S24" i="8" s="1"/>
  <c r="P9" i="10"/>
  <c r="Q9" i="10" s="1"/>
  <c r="P10" i="10"/>
  <c r="P14" i="10"/>
  <c r="P8" i="10"/>
  <c r="Q10" i="10"/>
  <c r="O11" i="10"/>
  <c r="D10" i="10"/>
  <c r="E9" i="10" s="1"/>
  <c r="E13" i="10" s="1"/>
  <c r="I22" i="3"/>
  <c r="I25" i="3"/>
  <c r="I20" i="3"/>
  <c r="I16" i="3"/>
  <c r="E22" i="3"/>
  <c r="G19" i="3"/>
  <c r="G22" i="3"/>
  <c r="H22" i="3"/>
  <c r="E18" i="3"/>
  <c r="E16" i="3"/>
  <c r="E23" i="3" s="1"/>
  <c r="E25" i="3"/>
  <c r="H19" i="3"/>
  <c r="G25" i="3"/>
  <c r="G20" i="3"/>
  <c r="G18" i="3"/>
  <c r="E17" i="3"/>
  <c r="I19" i="3"/>
  <c r="E21" i="3"/>
  <c r="H13" i="3"/>
  <c r="D8" i="3"/>
  <c r="F10" i="3"/>
  <c r="C12" i="3"/>
  <c r="I17" i="3"/>
  <c r="I21" i="3"/>
  <c r="C10" i="3"/>
  <c r="F11" i="3"/>
  <c r="G16" i="3"/>
  <c r="I18" i="3"/>
  <c r="D10" i="3"/>
  <c r="C11" i="3"/>
  <c r="C13" i="3"/>
  <c r="C19" i="3" s="1"/>
  <c r="P11" i="10" l="1"/>
  <c r="Q8" i="10"/>
  <c r="Q11" i="10" s="1"/>
  <c r="R8" i="10" s="1"/>
  <c r="Q14" i="10" s="1"/>
  <c r="R10" i="10"/>
  <c r="Q16" i="10" s="1"/>
  <c r="E8" i="10"/>
  <c r="E12" i="10" s="1"/>
  <c r="E14" i="10" s="1"/>
  <c r="G12" i="10" s="1"/>
  <c r="G23" i="3"/>
  <c r="H25" i="3"/>
  <c r="H20" i="3"/>
  <c r="H18" i="3"/>
  <c r="H21" i="3"/>
  <c r="H17" i="3"/>
  <c r="C18" i="3"/>
  <c r="C25" i="3"/>
  <c r="C16" i="3"/>
  <c r="C21" i="3"/>
  <c r="F21" i="3"/>
  <c r="C22" i="3"/>
  <c r="D13" i="3"/>
  <c r="D18" i="3"/>
  <c r="I23" i="3"/>
  <c r="D20" i="3"/>
  <c r="C20" i="3"/>
  <c r="F13" i="3"/>
  <c r="F20" i="3"/>
  <c r="C17" i="3"/>
  <c r="H16" i="3"/>
  <c r="H12" i="1"/>
  <c r="G12" i="1"/>
  <c r="G11" i="1"/>
  <c r="D8" i="1"/>
  <c r="E11" i="1"/>
  <c r="E10" i="1"/>
  <c r="D12" i="1"/>
  <c r="D11" i="1"/>
  <c r="D10" i="1"/>
  <c r="D9" i="1"/>
  <c r="C12" i="1"/>
  <c r="I13" i="1"/>
  <c r="F11" i="1"/>
  <c r="E12" i="1"/>
  <c r="G9" i="1"/>
  <c r="F10" i="1" s="1"/>
  <c r="E9" i="1"/>
  <c r="C11" i="1"/>
  <c r="C10" i="1"/>
  <c r="C9" i="1"/>
  <c r="C8" i="1"/>
  <c r="C7" i="1"/>
  <c r="R9" i="10" l="1"/>
  <c r="Q15" i="10" s="1"/>
  <c r="Q17" i="10" s="1"/>
  <c r="S17" i="10" s="1"/>
  <c r="S18" i="10" s="1"/>
  <c r="F18" i="3"/>
  <c r="J18" i="3" s="1"/>
  <c r="F17" i="3"/>
  <c r="F25" i="3"/>
  <c r="F16" i="3"/>
  <c r="F19" i="3"/>
  <c r="F22" i="3"/>
  <c r="J21" i="3"/>
  <c r="H23" i="3"/>
  <c r="J20" i="3"/>
  <c r="D25" i="3"/>
  <c r="D16" i="3"/>
  <c r="D23" i="3" s="1"/>
  <c r="D17" i="3"/>
  <c r="D21" i="3"/>
  <c r="D22" i="3"/>
  <c r="D19" i="3"/>
  <c r="J19" i="3" s="1"/>
  <c r="C23" i="3"/>
  <c r="J17" i="3"/>
  <c r="J22" i="3"/>
  <c r="I25" i="1"/>
  <c r="I17" i="1"/>
  <c r="I21" i="1"/>
  <c r="I18" i="1"/>
  <c r="I22" i="1"/>
  <c r="I19" i="1"/>
  <c r="I16" i="1"/>
  <c r="I20" i="1"/>
  <c r="F12" i="1"/>
  <c r="H13" i="1"/>
  <c r="C13" i="1"/>
  <c r="C19" i="1" s="1"/>
  <c r="G13" i="1"/>
  <c r="F13" i="1"/>
  <c r="E13" i="1"/>
  <c r="E19" i="1" s="1"/>
  <c r="D13" i="1"/>
  <c r="D19" i="1" s="1"/>
  <c r="J27" i="3" l="1"/>
  <c r="J26" i="3"/>
  <c r="J28" i="3"/>
  <c r="J16" i="3"/>
  <c r="J29" i="3"/>
  <c r="J31" i="3"/>
  <c r="J30" i="3"/>
  <c r="F23" i="3"/>
  <c r="E25" i="1"/>
  <c r="E18" i="1"/>
  <c r="E22" i="1"/>
  <c r="E21" i="1"/>
  <c r="E16" i="1"/>
  <c r="E17" i="1"/>
  <c r="E20" i="1"/>
  <c r="D25" i="1"/>
  <c r="D18" i="1"/>
  <c r="D22" i="1"/>
  <c r="D16" i="1"/>
  <c r="D21" i="1"/>
  <c r="D20" i="1"/>
  <c r="D17" i="1"/>
  <c r="I23" i="1"/>
  <c r="H25" i="1"/>
  <c r="H17" i="1"/>
  <c r="H19" i="1"/>
  <c r="H21" i="1"/>
  <c r="H16" i="1"/>
  <c r="H20" i="1"/>
  <c r="H18" i="1"/>
  <c r="H22" i="1"/>
  <c r="G25" i="1"/>
  <c r="G18" i="1"/>
  <c r="G22" i="1"/>
  <c r="G17" i="1"/>
  <c r="G21" i="1"/>
  <c r="G16" i="1"/>
  <c r="G20" i="1"/>
  <c r="G19" i="1"/>
  <c r="F25" i="1"/>
  <c r="F20" i="1"/>
  <c r="F16" i="1"/>
  <c r="F19" i="1"/>
  <c r="F17" i="1"/>
  <c r="F21" i="1"/>
  <c r="F18" i="1"/>
  <c r="F22" i="1"/>
  <c r="C25" i="1"/>
  <c r="C21" i="1"/>
  <c r="C17" i="1"/>
  <c r="C20" i="1"/>
  <c r="C16" i="1"/>
  <c r="C18" i="1"/>
  <c r="C22" i="1"/>
  <c r="J25" i="3" l="1"/>
  <c r="J32" i="3" s="1"/>
  <c r="M28" i="3" s="1"/>
  <c r="J23" i="3"/>
  <c r="E23" i="1"/>
  <c r="J19" i="1"/>
  <c r="J20" i="1"/>
  <c r="J18" i="1"/>
  <c r="J21" i="1"/>
  <c r="D23" i="1"/>
  <c r="H23" i="1"/>
  <c r="J22" i="1"/>
  <c r="G23" i="1"/>
  <c r="J17" i="1"/>
  <c r="F23" i="1"/>
  <c r="C23" i="1"/>
  <c r="J16" i="1"/>
  <c r="J32" i="1"/>
  <c r="K20" i="3" l="1"/>
  <c r="K21" i="3"/>
  <c r="K18" i="3"/>
  <c r="K19" i="3"/>
  <c r="K17" i="3"/>
  <c r="K22" i="3"/>
  <c r="K16" i="3"/>
  <c r="J23" i="1"/>
  <c r="K16" i="1" s="1"/>
  <c r="K23" i="3" l="1"/>
  <c r="K17" i="1"/>
  <c r="K19" i="1"/>
  <c r="K21" i="1"/>
  <c r="K22" i="1"/>
  <c r="K20" i="1"/>
  <c r="K18" i="1"/>
  <c r="K23" i="1" l="1"/>
</calcChain>
</file>

<file path=xl/sharedStrings.xml><?xml version="1.0" encoding="utf-8"?>
<sst xmlns="http://schemas.openxmlformats.org/spreadsheetml/2006/main" count="235" uniqueCount="68">
  <si>
    <t>Critérios</t>
  </si>
  <si>
    <t>B</t>
  </si>
  <si>
    <t>C</t>
  </si>
  <si>
    <t>U</t>
  </si>
  <si>
    <t>M</t>
  </si>
  <si>
    <t>I</t>
  </si>
  <si>
    <t>R</t>
  </si>
  <si>
    <t>D</t>
  </si>
  <si>
    <t>Backlevel</t>
  </si>
  <si>
    <t>Contingência</t>
  </si>
  <si>
    <t>Urgência</t>
  </si>
  <si>
    <t>Motivo</t>
  </si>
  <si>
    <t xml:space="preserve">Interdependência </t>
  </si>
  <si>
    <t xml:space="preserve">Relacionamento  </t>
  </si>
  <si>
    <t xml:space="preserve">Duração </t>
  </si>
  <si>
    <t>Auto Vetor</t>
  </si>
  <si>
    <t>Normalizado</t>
  </si>
  <si>
    <t>Somatório</t>
  </si>
  <si>
    <t>Cáculo Lambda</t>
  </si>
  <si>
    <t>Consistência</t>
  </si>
  <si>
    <t>Somátório</t>
  </si>
  <si>
    <t>Quantidade de Crítérios</t>
  </si>
  <si>
    <t>Indice Randômico</t>
  </si>
  <si>
    <t xml:space="preserve">IC </t>
  </si>
  <si>
    <t xml:space="preserve">RC   </t>
  </si>
  <si>
    <r>
      <rPr>
        <b/>
        <sz val="11"/>
        <color theme="1"/>
        <rFont val="Calibri"/>
        <family val="2"/>
      </rPr>
      <t>λ</t>
    </r>
    <r>
      <rPr>
        <sz val="11"/>
        <color theme="1"/>
        <rFont val="Calibri"/>
        <family val="2"/>
      </rPr>
      <t>max</t>
    </r>
  </si>
  <si>
    <t>Equipe C</t>
  </si>
  <si>
    <t>Owner</t>
  </si>
  <si>
    <t>Consultoria</t>
  </si>
  <si>
    <t>Analistas</t>
  </si>
  <si>
    <t>A</t>
  </si>
  <si>
    <t>Definição Escopo</t>
  </si>
  <si>
    <t>Desenvolvimento</t>
  </si>
  <si>
    <t>Definir Modelo Matematico</t>
  </si>
  <si>
    <t>Priorizar Critérios</t>
  </si>
  <si>
    <t>Validação</t>
  </si>
  <si>
    <t>Atividades</t>
  </si>
  <si>
    <t>Equipes</t>
  </si>
  <si>
    <t>Implantar</t>
  </si>
  <si>
    <t>Risco</t>
  </si>
  <si>
    <t>Range</t>
  </si>
  <si>
    <t>REP I</t>
  </si>
  <si>
    <t>Es Inc</t>
  </si>
  <si>
    <t>EST inc</t>
  </si>
  <si>
    <t>Auto</t>
  </si>
  <si>
    <t>Qualidade</t>
  </si>
  <si>
    <t>Nota</t>
  </si>
  <si>
    <t>Q</t>
  </si>
  <si>
    <t>Impacto</t>
  </si>
  <si>
    <t>Risco / Impacto</t>
  </si>
  <si>
    <t xml:space="preserve">Final </t>
  </si>
  <si>
    <t>Esteira</t>
  </si>
  <si>
    <t>Critérios Risco</t>
  </si>
  <si>
    <t>Critérios Qualidade</t>
  </si>
  <si>
    <t>Peso das Dimensões</t>
  </si>
  <si>
    <t>Nota Final</t>
  </si>
  <si>
    <t>Sugestão de Range</t>
  </si>
  <si>
    <t>Critérios Impacto</t>
  </si>
  <si>
    <t>G</t>
  </si>
  <si>
    <t>E</t>
  </si>
  <si>
    <t>AF</t>
  </si>
  <si>
    <t>QI</t>
  </si>
  <si>
    <t>QS</t>
  </si>
  <si>
    <t>IC</t>
  </si>
  <si>
    <t>S</t>
  </si>
  <si>
    <t>H</t>
  </si>
  <si>
    <t>F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</si>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</sst>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"/>
    <numFmt numFmtId="165" formatCode="0.00000"/>
    <numFmt numFmtId="166" formatCode="0.0%"/>
    <numFmt numFmtId="167" formatCode="0.000000000"/>
    <numFmt numFmtId="168" formatCode="0.000000000000"/>
    <numFmt numFmtId="169" formatCode="0.0000000"/>
    <numFmt numFmtId="170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sz val="14"/>
      <color rgb="FF222222"/>
      <name val="Arial"/>
      <family val="2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D9D6D1"/>
        <bgColor indexed="64"/>
      </patternFill>
    </fill>
    <fill>
      <patternFill patternType="solid">
        <fgColor rgb="FF8E9A9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4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9">
    <xf numFmtId="0" fontId="0" fillId="0" borderId="0" xfId="0"/>
    <xf numFmtId="0" fontId="0" fillId="0" borderId="0" xfId="0" applyFont="1"/>
    <xf numFmtId="9" fontId="0" fillId="0" borderId="0" xfId="0" applyNumberFormat="1"/>
    <xf numFmtId="9" fontId="0" fillId="0" borderId="4" xfId="0" applyNumberFormat="1" applyBorder="1"/>
    <xf numFmtId="2" fontId="0" fillId="0" borderId="0" xfId="0" applyNumberFormat="1"/>
    <xf numFmtId="2" fontId="0" fillId="0" borderId="0" xfId="0" applyNumberFormat="1" applyFont="1"/>
    <xf numFmtId="2" fontId="6" fillId="0" borderId="0" xfId="0" applyNumberFormat="1" applyFont="1" applyBorder="1"/>
    <xf numFmtId="168" fontId="3" fillId="0" borderId="0" xfId="0" applyNumberFormat="1" applyFont="1" applyFill="1" applyBorder="1"/>
    <xf numFmtId="9" fontId="0" fillId="0" borderId="0" xfId="1" applyFont="1"/>
    <xf numFmtId="0" fontId="4" fillId="0" borderId="0" xfId="0" applyFont="1" applyFill="1" applyBorder="1" applyAlignment="1">
      <alignment horizontal="center" vertical="center" wrapText="1" readingOrder="1"/>
    </xf>
    <xf numFmtId="0" fontId="5" fillId="0" borderId="0" xfId="0" applyFont="1" applyFill="1" applyBorder="1"/>
    <xf numFmtId="9" fontId="5" fillId="0" borderId="0" xfId="1" applyFont="1" applyFill="1" applyBorder="1"/>
    <xf numFmtId="9" fontId="0" fillId="0" borderId="0" xfId="0" applyNumberFormat="1" applyFill="1" applyBorder="1"/>
    <xf numFmtId="0" fontId="4" fillId="3" borderId="4" xfId="0" applyFont="1" applyFill="1" applyBorder="1" applyAlignment="1">
      <alignment horizontal="center" vertical="center" wrapText="1" readingOrder="1"/>
    </xf>
    <xf numFmtId="166" fontId="0" fillId="0" borderId="4" xfId="0" applyNumberForma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0" fillId="0" borderId="4" xfId="0" applyBorder="1" applyAlignment="1">
      <alignment horizontal="left"/>
    </xf>
    <xf numFmtId="2" fontId="0" fillId="0" borderId="4" xfId="0" applyNumberFormat="1" applyBorder="1" applyAlignment="1">
      <alignment horizontal="left"/>
    </xf>
    <xf numFmtId="2" fontId="0" fillId="0" borderId="4" xfId="0" applyNumberFormat="1" applyFont="1" applyBorder="1"/>
    <xf numFmtId="167" fontId="0" fillId="0" borderId="4" xfId="0" applyNumberFormat="1" applyFont="1" applyBorder="1"/>
    <xf numFmtId="168" fontId="7" fillId="0" borderId="4" xfId="0" applyNumberFormat="1" applyFont="1" applyFill="1" applyBorder="1"/>
    <xf numFmtId="168" fontId="0" fillId="0" borderId="4" xfId="0" applyNumberFormat="1" applyFont="1" applyBorder="1"/>
    <xf numFmtId="0" fontId="8" fillId="3" borderId="23" xfId="0" applyFont="1" applyFill="1" applyBorder="1" applyAlignment="1">
      <alignment horizontal="center" vertical="center" wrapText="1" readingOrder="1"/>
    </xf>
    <xf numFmtId="0" fontId="8" fillId="3" borderId="24" xfId="0" applyFont="1" applyFill="1" applyBorder="1" applyAlignment="1">
      <alignment horizontal="center" vertical="center" wrapText="1" readingOrder="1"/>
    </xf>
    <xf numFmtId="0" fontId="8" fillId="3" borderId="25" xfId="0" applyFont="1" applyFill="1" applyBorder="1" applyAlignment="1">
      <alignment horizontal="center" vertical="center" wrapText="1" readingOrder="1"/>
    </xf>
    <xf numFmtId="0" fontId="8" fillId="3" borderId="26" xfId="0" applyFont="1" applyFill="1" applyBorder="1" applyAlignment="1">
      <alignment horizontal="center" vertical="center" wrapText="1" readingOrder="1"/>
    </xf>
    <xf numFmtId="0" fontId="8" fillId="3" borderId="1" xfId="0" applyFont="1" applyFill="1" applyBorder="1" applyAlignment="1">
      <alignment horizontal="left" vertical="center" wrapText="1" readingOrder="1"/>
    </xf>
    <xf numFmtId="1" fontId="9" fillId="5" borderId="4" xfId="0" applyNumberFormat="1" applyFont="1" applyFill="1" applyBorder="1" applyAlignment="1">
      <alignment horizontal="center" vertical="center" wrapText="1" readingOrder="1"/>
    </xf>
    <xf numFmtId="1" fontId="8" fillId="4" borderId="4" xfId="0" applyNumberFormat="1" applyFont="1" applyFill="1" applyBorder="1" applyAlignment="1">
      <alignment horizontal="left" vertical="center" wrapText="1" readingOrder="1"/>
    </xf>
    <xf numFmtId="164" fontId="8" fillId="4" borderId="4" xfId="0" applyNumberFormat="1" applyFont="1" applyFill="1" applyBorder="1" applyAlignment="1">
      <alignment horizontal="left" vertical="center" wrapText="1" readingOrder="1"/>
    </xf>
    <xf numFmtId="165" fontId="8" fillId="4" borderId="4" xfId="0" applyNumberFormat="1" applyFont="1" applyFill="1" applyBorder="1" applyAlignment="1">
      <alignment horizontal="left" vertical="center" wrapText="1" readingOrder="1"/>
    </xf>
    <xf numFmtId="164" fontId="8" fillId="0" borderId="4" xfId="0" applyNumberFormat="1" applyFont="1" applyBorder="1" applyAlignment="1">
      <alignment horizontal="left" vertical="center" wrapText="1" readingOrder="1"/>
    </xf>
    <xf numFmtId="0" fontId="8" fillId="3" borderId="17" xfId="0" applyFont="1" applyFill="1" applyBorder="1" applyAlignment="1">
      <alignment horizontal="left" vertical="center" wrapText="1" readingOrder="1"/>
    </xf>
    <xf numFmtId="0" fontId="8" fillId="3" borderId="3" xfId="0" applyFont="1" applyFill="1" applyBorder="1" applyAlignment="1">
      <alignment horizontal="left" vertical="center" wrapText="1" readingOrder="1"/>
    </xf>
    <xf numFmtId="2" fontId="0" fillId="7" borderId="12" xfId="0" applyNumberFormat="1" applyFont="1" applyFill="1" applyBorder="1"/>
    <xf numFmtId="2" fontId="0" fillId="7" borderId="7" xfId="0" applyNumberFormat="1" applyFont="1" applyFill="1" applyBorder="1"/>
    <xf numFmtId="2" fontId="0" fillId="0" borderId="10" xfId="0" applyNumberFormat="1" applyFont="1" applyBorder="1"/>
    <xf numFmtId="168" fontId="7" fillId="0" borderId="4" xfId="1" applyNumberFormat="1" applyFont="1" applyBorder="1"/>
    <xf numFmtId="0" fontId="0" fillId="0" borderId="10" xfId="0" applyFont="1" applyBorder="1"/>
    <xf numFmtId="0" fontId="0" fillId="0" borderId="4" xfId="0" applyFont="1" applyBorder="1"/>
    <xf numFmtId="0" fontId="8" fillId="3" borderId="9" xfId="0" applyFont="1" applyFill="1" applyBorder="1" applyAlignment="1">
      <alignment horizontal="left" vertical="center" wrapText="1" readingOrder="1"/>
    </xf>
    <xf numFmtId="0" fontId="8" fillId="0" borderId="0" xfId="0" applyFont="1" applyFill="1" applyBorder="1" applyAlignment="1">
      <alignment horizontal="center" vertical="center" wrapText="1" readingOrder="1"/>
    </xf>
    <xf numFmtId="0" fontId="7" fillId="0" borderId="0" xfId="0" applyFont="1" applyFill="1" applyBorder="1"/>
    <xf numFmtId="9" fontId="7" fillId="0" borderId="0" xfId="1" applyFont="1" applyFill="1" applyBorder="1"/>
    <xf numFmtId="9" fontId="0" fillId="0" borderId="0" xfId="0" applyNumberFormat="1" applyFont="1"/>
    <xf numFmtId="168" fontId="7" fillId="0" borderId="0" xfId="0" applyNumberFormat="1" applyFont="1" applyFill="1" applyBorder="1"/>
    <xf numFmtId="9" fontId="0" fillId="0" borderId="0" xfId="0" applyNumberFormat="1" applyFont="1" applyFill="1" applyBorder="1"/>
    <xf numFmtId="2" fontId="0" fillId="0" borderId="0" xfId="0" applyNumberFormat="1" applyFont="1" applyBorder="1"/>
    <xf numFmtId="0" fontId="8" fillId="3" borderId="4" xfId="0" applyFont="1" applyFill="1" applyBorder="1" applyAlignment="1">
      <alignment horizontal="center" vertical="center" wrapText="1" readingOrder="1"/>
    </xf>
    <xf numFmtId="166" fontId="0" fillId="0" borderId="4" xfId="0" applyNumberFormat="1" applyFont="1" applyBorder="1"/>
    <xf numFmtId="0" fontId="0" fillId="0" borderId="4" xfId="0" applyFont="1" applyBorder="1" applyAlignment="1">
      <alignment horizontal="left"/>
    </xf>
    <xf numFmtId="2" fontId="0" fillId="0" borderId="4" xfId="0" applyNumberFormat="1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Border="1"/>
    <xf numFmtId="0" fontId="7" fillId="0" borderId="0" xfId="0" applyFont="1" applyBorder="1"/>
    <xf numFmtId="0" fontId="8" fillId="3" borderId="4" xfId="0" applyFont="1" applyFill="1" applyBorder="1" applyAlignment="1">
      <alignment horizontal="left" vertical="center" wrapText="1" readingOrder="1"/>
    </xf>
    <xf numFmtId="2" fontId="0" fillId="7" borderId="4" xfId="0" applyNumberFormat="1" applyFont="1" applyFill="1" applyBorder="1"/>
    <xf numFmtId="168" fontId="0" fillId="7" borderId="4" xfId="0" applyNumberFormat="1" applyFont="1" applyFill="1" applyBorder="1"/>
    <xf numFmtId="9" fontId="0" fillId="7" borderId="4" xfId="0" applyNumberFormat="1" applyFont="1" applyFill="1" applyBorder="1"/>
    <xf numFmtId="0" fontId="0" fillId="0" borderId="4" xfId="0" applyBorder="1"/>
    <xf numFmtId="0" fontId="0" fillId="7" borderId="4" xfId="0" applyFill="1" applyBorder="1"/>
    <xf numFmtId="0" fontId="0" fillId="9" borderId="4" xfId="0" applyFill="1" applyBorder="1"/>
    <xf numFmtId="0" fontId="0" fillId="0" borderId="4" xfId="0" applyFill="1" applyBorder="1"/>
    <xf numFmtId="166" fontId="0" fillId="0" borderId="0" xfId="1" applyNumberFormat="1" applyFont="1"/>
    <xf numFmtId="169" fontId="0" fillId="0" borderId="0" xfId="0" applyNumberFormat="1"/>
    <xf numFmtId="0" fontId="0" fillId="0" borderId="4" xfId="1" applyNumberFormat="1" applyFont="1" applyBorder="1"/>
    <xf numFmtId="0" fontId="0" fillId="6" borderId="4" xfId="0" applyFill="1" applyBorder="1"/>
    <xf numFmtId="2" fontId="0" fillId="0" borderId="0" xfId="1" applyNumberFormat="1" applyFont="1"/>
    <xf numFmtId="0" fontId="0" fillId="0" borderId="0" xfId="0" applyNumberFormat="1"/>
    <xf numFmtId="0" fontId="8" fillId="3" borderId="30" xfId="0" applyFont="1" applyFill="1" applyBorder="1" applyAlignment="1">
      <alignment horizontal="center" vertical="center" wrapText="1" readingOrder="1"/>
    </xf>
    <xf numFmtId="1" fontId="0" fillId="0" borderId="4" xfId="1" applyNumberFormat="1" applyFont="1" applyBorder="1"/>
    <xf numFmtId="0" fontId="0" fillId="4" borderId="4" xfId="0" applyFill="1" applyBorder="1"/>
    <xf numFmtId="9" fontId="0" fillId="0" borderId="4" xfId="1" applyFont="1" applyBorder="1"/>
    <xf numFmtId="1" fontId="0" fillId="0" borderId="4" xfId="0" applyNumberFormat="1" applyBorder="1"/>
    <xf numFmtId="166" fontId="0" fillId="0" borderId="4" xfId="1" applyNumberFormat="1" applyFont="1" applyBorder="1"/>
    <xf numFmtId="170" fontId="0" fillId="0" borderId="4" xfId="0" applyNumberFormat="1" applyBorder="1"/>
    <xf numFmtId="166" fontId="0" fillId="0" borderId="0" xfId="1" applyNumberFormat="1" applyFont="1" applyBorder="1"/>
    <xf numFmtId="0" fontId="0" fillId="0" borderId="31" xfId="0" applyBorder="1"/>
    <xf numFmtId="0" fontId="8" fillId="0" borderId="34" xfId="0" applyFont="1" applyFill="1" applyBorder="1" applyAlignment="1">
      <alignment horizontal="center" vertical="center" wrapText="1" readingOrder="1"/>
    </xf>
    <xf numFmtId="0" fontId="0" fillId="0" borderId="34" xfId="0" applyBorder="1"/>
    <xf numFmtId="166" fontId="0" fillId="0" borderId="34" xfId="1" applyNumberFormat="1" applyFont="1" applyBorder="1"/>
    <xf numFmtId="9" fontId="0" fillId="0" borderId="0" xfId="1" applyFont="1" applyBorder="1"/>
    <xf numFmtId="9" fontId="0" fillId="0" borderId="34" xfId="1" applyFont="1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1" xfId="0" applyFill="1" applyBorder="1"/>
    <xf numFmtId="0" fontId="0" fillId="0" borderId="0" xfId="0" applyFill="1" applyBorder="1"/>
    <xf numFmtId="0" fontId="0" fillId="0" borderId="34" xfId="0" applyFill="1" applyBorder="1"/>
    <xf numFmtId="0" fontId="0" fillId="7" borderId="31" xfId="0" applyFill="1" applyBorder="1"/>
    <xf numFmtId="0" fontId="0" fillId="9" borderId="39" xfId="0" applyFill="1" applyBorder="1"/>
    <xf numFmtId="0" fontId="0" fillId="0" borderId="40" xfId="0" applyBorder="1"/>
    <xf numFmtId="0" fontId="11" fillId="0" borderId="0" xfId="0" applyFont="1"/>
    <xf numFmtId="0" fontId="2" fillId="7" borderId="33" xfId="0" applyFont="1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34" xfId="0" applyFill="1" applyBorder="1" applyAlignment="1">
      <alignment horizontal="center"/>
    </xf>
    <xf numFmtId="166" fontId="0" fillId="7" borderId="29" xfId="1" applyNumberFormat="1" applyFont="1" applyFill="1" applyBorder="1" applyAlignment="1">
      <alignment horizontal="center"/>
    </xf>
    <xf numFmtId="166" fontId="0" fillId="7" borderId="38" xfId="1" applyNumberFormat="1" applyFont="1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34" xfId="0" applyFill="1" applyBorder="1" applyAlignment="1">
      <alignment horizontal="center"/>
    </xf>
    <xf numFmtId="166" fontId="0" fillId="0" borderId="34" xfId="1" applyNumberFormat="1" applyFont="1" applyFill="1" applyBorder="1"/>
    <xf numFmtId="9" fontId="0" fillId="0" borderId="34" xfId="1" applyFont="1" applyFill="1" applyBorder="1"/>
    <xf numFmtId="0" fontId="0" fillId="0" borderId="37" xfId="0" applyFill="1" applyBorder="1"/>
    <xf numFmtId="166" fontId="0" fillId="0" borderId="0" xfId="1" applyNumberFormat="1" applyFont="1" applyFill="1" applyBorder="1"/>
    <xf numFmtId="166" fontId="0" fillId="7" borderId="0" xfId="1" applyNumberFormat="1" applyFont="1" applyFill="1" applyBorder="1" applyAlignment="1">
      <alignment horizontal="center"/>
    </xf>
    <xf numFmtId="0" fontId="12" fillId="0" borderId="0" xfId="0" applyFont="1"/>
    <xf numFmtId="1" fontId="0" fillId="0" borderId="0" xfId="0" applyNumberFormat="1"/>
    <xf numFmtId="166" fontId="0" fillId="0" borderId="0" xfId="0" applyNumberFormat="1"/>
    <xf numFmtId="0" fontId="2" fillId="6" borderId="18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8" fillId="2" borderId="11" xfId="0" applyFont="1" applyFill="1" applyBorder="1" applyAlignment="1">
      <alignment horizontal="center" vertical="center" wrapText="1" readingOrder="1"/>
    </xf>
    <xf numFmtId="0" fontId="8" fillId="2" borderId="5" xfId="0" applyFont="1" applyFill="1" applyBorder="1" applyAlignment="1">
      <alignment horizontal="center" vertical="center" wrapText="1" readingOrder="1"/>
    </xf>
    <xf numFmtId="0" fontId="8" fillId="2" borderId="12" xfId="0" applyFont="1" applyFill="1" applyBorder="1" applyAlignment="1">
      <alignment horizontal="center" vertical="center" wrapText="1" readingOrder="1"/>
    </xf>
    <xf numFmtId="0" fontId="8" fillId="2" borderId="27" xfId="0" applyFont="1" applyFill="1" applyBorder="1" applyAlignment="1">
      <alignment horizontal="center" vertical="center" wrapText="1" readingOrder="1"/>
    </xf>
    <xf numFmtId="0" fontId="8" fillId="2" borderId="28" xfId="0" applyFont="1" applyFill="1" applyBorder="1" applyAlignment="1">
      <alignment horizontal="center" vertical="center" wrapText="1" readingOrder="1"/>
    </xf>
    <xf numFmtId="0" fontId="8" fillId="2" borderId="4" xfId="0" applyFont="1" applyFill="1" applyBorder="1" applyAlignment="1">
      <alignment horizontal="center" vertical="center" wrapText="1" readingOrder="1"/>
    </xf>
    <xf numFmtId="0" fontId="0" fillId="6" borderId="18" xfId="0" applyFont="1" applyFill="1" applyBorder="1" applyAlignment="1">
      <alignment horizontal="center" vertical="center"/>
    </xf>
    <xf numFmtId="0" fontId="0" fillId="6" borderId="6" xfId="0" applyFont="1" applyFill="1" applyBorder="1" applyAlignment="1">
      <alignment horizontal="center" vertical="center"/>
    </xf>
    <xf numFmtId="0" fontId="0" fillId="6" borderId="19" xfId="0" applyFont="1" applyFill="1" applyBorder="1" applyAlignment="1">
      <alignment horizontal="center" vertical="center"/>
    </xf>
    <xf numFmtId="0" fontId="0" fillId="6" borderId="20" xfId="0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0" fontId="0" fillId="6" borderId="2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 readingOrder="1"/>
    </xf>
    <xf numFmtId="0" fontId="8" fillId="2" borderId="8" xfId="0" applyFont="1" applyFill="1" applyBorder="1" applyAlignment="1">
      <alignment horizontal="center" vertical="center" wrapText="1" readingOrder="1"/>
    </xf>
    <xf numFmtId="0" fontId="0" fillId="6" borderId="11" xfId="0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  <xf numFmtId="0" fontId="2" fillId="7" borderId="30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2" fillId="7" borderId="33" xfId="0" applyFont="1" applyFill="1" applyBorder="1" applyAlignment="1">
      <alignment horizontal="center"/>
    </xf>
    <xf numFmtId="166" fontId="0" fillId="7" borderId="29" xfId="1" applyNumberFormat="1" applyFont="1" applyFill="1" applyBorder="1" applyAlignment="1">
      <alignment horizontal="center"/>
    </xf>
    <xf numFmtId="166" fontId="0" fillId="7" borderId="38" xfId="1" applyNumberFormat="1" applyFont="1" applyFill="1" applyBorder="1" applyAlignment="1">
      <alignment horizontal="center"/>
    </xf>
    <xf numFmtId="0" fontId="0" fillId="8" borderId="3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34" xfId="0" applyFill="1" applyBorder="1" applyAlignment="1">
      <alignment horizontal="center"/>
    </xf>
    <xf numFmtId="0" fontId="8" fillId="2" borderId="13" xfId="0" applyFont="1" applyFill="1" applyBorder="1" applyAlignment="1">
      <alignment horizontal="center" vertical="center" wrapText="1" readingOrder="1"/>
    </xf>
    <xf numFmtId="0" fontId="8" fillId="2" borderId="22" xfId="0" applyFont="1" applyFill="1" applyBorder="1" applyAlignment="1">
      <alignment horizontal="center" vertical="center" wrapText="1" readingOrder="1"/>
    </xf>
    <xf numFmtId="0" fontId="8" fillId="2" borderId="14" xfId="0" applyFont="1" applyFill="1" applyBorder="1" applyAlignment="1">
      <alignment horizontal="center" vertical="center" wrapText="1" readingOrder="1"/>
    </xf>
    <xf numFmtId="0" fontId="8" fillId="2" borderId="15" xfId="0" applyFont="1" applyFill="1" applyBorder="1" applyAlignment="1">
      <alignment horizontal="center" vertical="center" wrapText="1" readingOrder="1"/>
    </xf>
    <xf numFmtId="0" fontId="8" fillId="2" borderId="16" xfId="0" applyFont="1" applyFill="1" applyBorder="1" applyAlignment="1">
      <alignment horizontal="center" vertical="center" wrapText="1" readingOrder="1"/>
    </xf>
    <xf numFmtId="0" fontId="8" fillId="2" borderId="2" xfId="0" applyFont="1" applyFill="1" applyBorder="1" applyAlignment="1">
      <alignment horizontal="center" vertical="center" wrapText="1" readingOrder="1"/>
    </xf>
    <xf numFmtId="0" fontId="8" fillId="2" borderId="3" xfId="0" applyFont="1" applyFill="1" applyBorder="1" applyAlignment="1">
      <alignment horizontal="center" vertical="center" wrapText="1" readingOrder="1"/>
    </xf>
    <xf numFmtId="0" fontId="0" fillId="9" borderId="4" xfId="0" applyFill="1" applyBorder="1" applyAlignment="1">
      <alignment horizontal="center"/>
    </xf>
    <xf numFmtId="2" fontId="0" fillId="0" borderId="4" xfId="1" applyNumberFormat="1" applyFont="1" applyBorder="1"/>
    <xf numFmtId="0" fontId="12" fillId="0" borderId="0" xfId="0" applyFont="1" applyBorder="1"/>
  </cellXfs>
  <cellStyles count="2">
    <cellStyle name="Normal" xfId="0" builtinId="0"/>
    <cellStyle name="Porcentagem" xfId="1" builtinId="5"/>
  </cellStyles>
  <dxfs count="2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5_1">
  <dgm:title val=""/>
  <dgm:desc val=""/>
  <dgm:catLst>
    <dgm:cat type="accent5" pri="11100"/>
  </dgm:catLst>
  <dgm:styleLbl name="node0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lignNode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lnNode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vennNode1">
    <dgm:fillClrLst meth="repeat">
      <a:schemeClr val="lt1">
        <a:alpha val="50000"/>
      </a:schemeClr>
    </dgm:fillClrLst>
    <dgm:linClrLst meth="repeat">
      <a:schemeClr val="accent5">
        <a:shade val="80000"/>
      </a:schemeClr>
    </dgm:linClrLst>
    <dgm:effectClrLst/>
    <dgm:txLinClrLst/>
    <dgm:txFillClrLst/>
    <dgm:txEffectClrLst/>
  </dgm:styleLbl>
  <dgm:styleLbl name="node2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3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node4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fgImgPlace1">
    <dgm:fillClrLst meth="repeat">
      <a:schemeClr val="accent5">
        <a:tint val="4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5">
        <a:tint val="4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5">
        <a:tint val="40000"/>
      </a:schemeClr>
    </dgm:fillClrLst>
    <dgm:linClrLst meth="repeat">
      <a:schemeClr val="accent5">
        <a:shade val="80000"/>
      </a:schemeClr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f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bgSib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 meth="repeat">
      <a:schemeClr val="dk1"/>
    </dgm:txFillClrLst>
    <dgm:txEffectClrLst/>
  </dgm:styleLbl>
  <dgm:styleLbl name="sibTrans1D1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1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2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3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asst4">
    <dgm:fillClrLst meth="repeat">
      <a:schemeClr val="lt1"/>
    </dgm:fillClrLst>
    <dgm:linClrLst meth="repeat">
      <a:schemeClr val="accent5">
        <a:shade val="80000"/>
      </a:schemeClr>
    </dgm:linClrLst>
    <dgm:effectClrLst/>
    <dgm:txLinClrLst/>
    <dgm:txFillClrLst meth="repeat">
      <a:schemeClr val="dk1"/>
    </dgm:txFillClrLst>
    <dgm:txEffectClrLst/>
  </dgm:styleLbl>
  <dgm:styleLbl name="parChTrans2D1">
    <dgm:fillClrLst meth="repeat">
      <a:schemeClr val="accent5">
        <a:tint val="60000"/>
      </a:schemeClr>
    </dgm:fillClrLst>
    <dgm:linClrLst meth="repeat">
      <a:schemeClr val="accent5">
        <a:tint val="60000"/>
      </a:schemeClr>
    </dgm:linClrLst>
    <dgm:effectClrLst/>
    <dgm:txLinClrLst/>
    <dgm:txFillClrLst/>
    <dgm:txEffectClrLst/>
  </dgm:styleLbl>
  <dgm:styleLbl name="parChTrans2D2">
    <dgm:fillClrLst meth="repeat">
      <a:schemeClr val="accent5"/>
    </dgm:fillClrLst>
    <dgm:linClrLst meth="repeat">
      <a:schemeClr val="accent5"/>
    </dgm:linClrLst>
    <dgm:effectClrLst/>
    <dgm:txLinClrLst/>
    <dgm:txFillClrLst/>
    <dgm:txEffectClrLst/>
  </dgm:styleLbl>
  <dgm:styleLbl name="parChTrans2D3">
    <dgm:fillClrLst meth="repeat">
      <a:schemeClr val="accent5"/>
    </dgm:fillClrLst>
    <dgm:linClrLst meth="repeat">
      <a:schemeClr val="accent5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5"/>
    </dgm:fillClrLst>
    <dgm:linClrLst meth="repeat">
      <a:schemeClr val="accent5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5"/>
    </dgm:fillClrLst>
    <dgm:linClrLst meth="repeat">
      <a:schemeClr val="accent5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accent5">
        <a:alpha val="4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lt1">
        <a:alpha val="90000"/>
        <a:tint val="40000"/>
      </a:schemeClr>
    </dgm:fillClrLst>
    <dgm:linClrLst meth="repeat">
      <a:schemeClr val="accent5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lt1">
        <a:alpha val="90000"/>
        <a:tint val="40000"/>
      </a:schemeClr>
    </dgm:fillClrLst>
    <dgm:linClrLst meth="repeat">
      <a:schemeClr val="accent5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lt1">
        <a:alpha val="90000"/>
        <a:tint val="40000"/>
      </a:schemeClr>
    </dgm:fillClrLst>
    <dgm:linClrLst meth="repeat">
      <a:schemeClr val="accent5"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accent5">
        <a:alpha val="90000"/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5">
        <a:tint val="40000"/>
      </a:schemeClr>
    </dgm:fillClrLst>
    <dgm:linClrLst meth="repeat">
      <a:schemeClr val="accent5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5">
        <a:shade val="8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5">
        <a:tint val="50000"/>
        <a:alpha val="40000"/>
      </a:schemeClr>
    </dgm:fillClrLst>
    <dgm:linClrLst meth="repeat">
      <a:schemeClr val="accent5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5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73690720-9572-40CC-B7FE-70CCF1C2E10E}" type="doc">
      <dgm:prSet loTypeId="urn:microsoft.com/office/officeart/2005/8/layout/orgChart1" loCatId="hierarchy" qsTypeId="urn:microsoft.com/office/officeart/2005/8/quickstyle/simple1" qsCatId="simple" csTypeId="urn:microsoft.com/office/officeart/2005/8/colors/accent5_1" csCatId="accent5" phldr="1"/>
      <dgm:spPr/>
      <dgm:t>
        <a:bodyPr/>
        <a:lstStyle/>
        <a:p>
          <a:endParaRPr lang="pt-BR"/>
        </a:p>
      </dgm:t>
    </dgm:pt>
    <dgm:pt modelId="{413907EE-CD31-4178-B83A-B2977E90C2E1}">
      <dgm:prSet phldrT="[Texto]"/>
      <dgm:spPr/>
      <dgm:t>
        <a:bodyPr/>
        <a:lstStyle/>
        <a:p>
          <a:r>
            <a:rPr lang="pt-BR"/>
            <a:t>Projeto</a:t>
          </a:r>
        </a:p>
      </dgm:t>
    </dgm:pt>
    <dgm:pt modelId="{9E844648-3A9B-4D54-B024-9FA9A511A460}" type="parTrans" cxnId="{0E68ABCE-EEBC-42EA-B026-F14A74823DF1}">
      <dgm:prSet/>
      <dgm:spPr/>
      <dgm:t>
        <a:bodyPr/>
        <a:lstStyle/>
        <a:p>
          <a:endParaRPr lang="pt-BR"/>
        </a:p>
      </dgm:t>
    </dgm:pt>
    <dgm:pt modelId="{6A8B523E-87C0-4DFF-9068-60655DCAA80D}" type="sibTrans" cxnId="{0E68ABCE-EEBC-42EA-B026-F14A74823DF1}">
      <dgm:prSet/>
      <dgm:spPr/>
      <dgm:t>
        <a:bodyPr/>
        <a:lstStyle/>
        <a:p>
          <a:endParaRPr lang="pt-BR"/>
        </a:p>
      </dgm:t>
    </dgm:pt>
    <dgm:pt modelId="{05ED2B62-5743-4ABF-94A9-17F10D159436}">
      <dgm:prSet phldrT="[Texto]"/>
      <dgm:spPr/>
      <dgm:t>
        <a:bodyPr/>
        <a:lstStyle/>
        <a:p>
          <a:r>
            <a:rPr lang="pt-BR"/>
            <a:t>Planejamento	</a:t>
          </a:r>
        </a:p>
      </dgm:t>
    </dgm:pt>
    <dgm:pt modelId="{4142EB83-141D-4EE3-9A61-702FB8EF2684}" type="parTrans" cxnId="{4B74EBFE-A83C-4F4E-A96E-2B6E16567E19}">
      <dgm:prSet/>
      <dgm:spPr/>
      <dgm:t>
        <a:bodyPr/>
        <a:lstStyle/>
        <a:p>
          <a:endParaRPr lang="pt-BR"/>
        </a:p>
      </dgm:t>
    </dgm:pt>
    <dgm:pt modelId="{A3958CBC-7CB5-40F9-AFDD-AD6FC22F66A1}" type="sibTrans" cxnId="{4B74EBFE-A83C-4F4E-A96E-2B6E16567E19}">
      <dgm:prSet/>
      <dgm:spPr/>
      <dgm:t>
        <a:bodyPr/>
        <a:lstStyle/>
        <a:p>
          <a:endParaRPr lang="pt-BR"/>
        </a:p>
      </dgm:t>
    </dgm:pt>
    <dgm:pt modelId="{F87D59EC-6E3F-4B49-A29F-467BED884191}">
      <dgm:prSet phldrT="[Texto]"/>
      <dgm:spPr/>
      <dgm:t>
        <a:bodyPr/>
        <a:lstStyle/>
        <a:p>
          <a:r>
            <a:rPr lang="pt-BR"/>
            <a:t>Preparação</a:t>
          </a:r>
        </a:p>
      </dgm:t>
    </dgm:pt>
    <dgm:pt modelId="{98C954A4-FF31-4618-AA57-8F4AD7D46AA3}" type="parTrans" cxnId="{2134C790-996B-4D40-9512-619CDD41BF95}">
      <dgm:prSet/>
      <dgm:spPr/>
      <dgm:t>
        <a:bodyPr/>
        <a:lstStyle/>
        <a:p>
          <a:endParaRPr lang="pt-BR"/>
        </a:p>
      </dgm:t>
    </dgm:pt>
    <dgm:pt modelId="{A377514E-6895-479E-B6B4-55BBB9BC7560}" type="sibTrans" cxnId="{2134C790-996B-4D40-9512-619CDD41BF95}">
      <dgm:prSet/>
      <dgm:spPr/>
      <dgm:t>
        <a:bodyPr/>
        <a:lstStyle/>
        <a:p>
          <a:endParaRPr lang="pt-BR"/>
        </a:p>
      </dgm:t>
    </dgm:pt>
    <dgm:pt modelId="{1DDFCD57-E0F0-484B-A09C-6C77ABD66E8F}">
      <dgm:prSet phldrT="[Texto]"/>
      <dgm:spPr/>
      <dgm:t>
        <a:bodyPr/>
        <a:lstStyle/>
        <a:p>
          <a:r>
            <a:rPr lang="pt-BR"/>
            <a:t>Execução</a:t>
          </a:r>
        </a:p>
      </dgm:t>
    </dgm:pt>
    <dgm:pt modelId="{AB9353C9-CA46-40F5-ADF4-E007F970077F}" type="parTrans" cxnId="{741986DE-8337-4927-A469-80B8B46B887F}">
      <dgm:prSet/>
      <dgm:spPr/>
      <dgm:t>
        <a:bodyPr/>
        <a:lstStyle/>
        <a:p>
          <a:endParaRPr lang="pt-BR"/>
        </a:p>
      </dgm:t>
    </dgm:pt>
    <dgm:pt modelId="{94EC53F2-28B7-43C8-A010-5524B117E3C0}" type="sibTrans" cxnId="{741986DE-8337-4927-A469-80B8B46B887F}">
      <dgm:prSet/>
      <dgm:spPr/>
      <dgm:t>
        <a:bodyPr/>
        <a:lstStyle/>
        <a:p>
          <a:endParaRPr lang="pt-BR"/>
        </a:p>
      </dgm:t>
    </dgm:pt>
    <dgm:pt modelId="{ECD25FE2-4AB3-4AE9-B150-AA8D4235C679}">
      <dgm:prSet phldrT="[Texto]"/>
      <dgm:spPr/>
      <dgm:t>
        <a:bodyPr/>
        <a:lstStyle/>
        <a:p>
          <a:endParaRPr lang="pt-BR"/>
        </a:p>
      </dgm:t>
    </dgm:pt>
    <dgm:pt modelId="{F1A86652-9013-442A-8F02-E93D9B20219C}" type="parTrans" cxnId="{3AF8F2D3-DB77-4947-9375-B3B49CA6AA03}">
      <dgm:prSet/>
      <dgm:spPr/>
      <dgm:t>
        <a:bodyPr/>
        <a:lstStyle/>
        <a:p>
          <a:endParaRPr lang="pt-BR"/>
        </a:p>
      </dgm:t>
    </dgm:pt>
    <dgm:pt modelId="{0A8CE8BA-3906-41A5-AD94-A2178C529546}" type="sibTrans" cxnId="{3AF8F2D3-DB77-4947-9375-B3B49CA6AA03}">
      <dgm:prSet/>
      <dgm:spPr/>
      <dgm:t>
        <a:bodyPr/>
        <a:lstStyle/>
        <a:p>
          <a:endParaRPr lang="pt-BR"/>
        </a:p>
      </dgm:t>
    </dgm:pt>
    <dgm:pt modelId="{45E50A8B-C5E6-4D08-8131-809093D4D007}">
      <dgm:prSet phldrT="[Texto]"/>
      <dgm:spPr/>
      <dgm:t>
        <a:bodyPr/>
        <a:lstStyle/>
        <a:p>
          <a:endParaRPr lang="pt-BR"/>
        </a:p>
      </dgm:t>
    </dgm:pt>
    <dgm:pt modelId="{76ACDB38-48BB-4E81-B73E-041DC84A2FFC}" type="parTrans" cxnId="{9E69DC5D-9ABC-46EF-960A-CC4B45F0D782}">
      <dgm:prSet/>
      <dgm:spPr/>
      <dgm:t>
        <a:bodyPr/>
        <a:lstStyle/>
        <a:p>
          <a:endParaRPr lang="pt-BR"/>
        </a:p>
      </dgm:t>
    </dgm:pt>
    <dgm:pt modelId="{2F500E46-E669-4321-ACB0-43B590444542}" type="sibTrans" cxnId="{9E69DC5D-9ABC-46EF-960A-CC4B45F0D782}">
      <dgm:prSet/>
      <dgm:spPr/>
      <dgm:t>
        <a:bodyPr/>
        <a:lstStyle/>
        <a:p>
          <a:endParaRPr lang="pt-BR"/>
        </a:p>
      </dgm:t>
    </dgm:pt>
    <dgm:pt modelId="{C140EBAD-2191-4B66-81A8-2851D1212AF8}">
      <dgm:prSet phldrT="[Texto]"/>
      <dgm:spPr/>
      <dgm:t>
        <a:bodyPr/>
        <a:lstStyle/>
        <a:p>
          <a:r>
            <a:rPr lang="pt-BR"/>
            <a:t>Planejar o escopo</a:t>
          </a:r>
        </a:p>
      </dgm:t>
    </dgm:pt>
    <dgm:pt modelId="{B07A7EC0-B099-471F-A436-2DC35BBFA2EC}" type="parTrans" cxnId="{BA7BA440-E99C-461C-966D-D49234AE670D}">
      <dgm:prSet/>
      <dgm:spPr/>
      <dgm:t>
        <a:bodyPr/>
        <a:lstStyle/>
        <a:p>
          <a:endParaRPr lang="pt-BR"/>
        </a:p>
      </dgm:t>
    </dgm:pt>
    <dgm:pt modelId="{D3D649B1-F836-4818-A56A-2FA03CB15882}" type="sibTrans" cxnId="{BA7BA440-E99C-461C-966D-D49234AE670D}">
      <dgm:prSet/>
      <dgm:spPr/>
      <dgm:t>
        <a:bodyPr/>
        <a:lstStyle/>
        <a:p>
          <a:endParaRPr lang="pt-BR"/>
        </a:p>
      </dgm:t>
    </dgm:pt>
    <dgm:pt modelId="{AAAB77C7-D7E9-4DA8-B85C-3296BCAC1862}">
      <dgm:prSet phldrT="[Texto]"/>
      <dgm:spPr/>
      <dgm:t>
        <a:bodyPr/>
        <a:lstStyle/>
        <a:p>
          <a:r>
            <a:rPr lang="pt-BR"/>
            <a:t>Planejar o cronograma</a:t>
          </a:r>
        </a:p>
      </dgm:t>
    </dgm:pt>
    <dgm:pt modelId="{FDF33344-F784-4A91-B517-144945C21FD6}" type="parTrans" cxnId="{5C875E72-23D2-4EA7-B8FB-659321DA56E4}">
      <dgm:prSet/>
      <dgm:spPr/>
      <dgm:t>
        <a:bodyPr/>
        <a:lstStyle/>
        <a:p>
          <a:endParaRPr lang="pt-BR"/>
        </a:p>
      </dgm:t>
    </dgm:pt>
    <dgm:pt modelId="{EA271276-0557-4CD1-8352-EFF3E261FDA8}" type="sibTrans" cxnId="{5C875E72-23D2-4EA7-B8FB-659321DA56E4}">
      <dgm:prSet/>
      <dgm:spPr/>
      <dgm:t>
        <a:bodyPr/>
        <a:lstStyle/>
        <a:p>
          <a:endParaRPr lang="pt-BR"/>
        </a:p>
      </dgm:t>
    </dgm:pt>
    <dgm:pt modelId="{FB31F32E-9928-444A-98BD-C542C20EB750}">
      <dgm:prSet phldrT="[Texto]"/>
      <dgm:spPr/>
      <dgm:t>
        <a:bodyPr/>
        <a:lstStyle/>
        <a:p>
          <a:r>
            <a:rPr lang="pt-BR"/>
            <a:t>Aprovar Planejamento</a:t>
          </a:r>
        </a:p>
      </dgm:t>
    </dgm:pt>
    <dgm:pt modelId="{4FB6D2AB-C21C-43DB-955E-3A844DE0BB78}" type="parTrans" cxnId="{3DB5CDAF-1C2E-4017-8CD9-847241701573}">
      <dgm:prSet/>
      <dgm:spPr/>
      <dgm:t>
        <a:bodyPr/>
        <a:lstStyle/>
        <a:p>
          <a:endParaRPr lang="pt-BR"/>
        </a:p>
      </dgm:t>
    </dgm:pt>
    <dgm:pt modelId="{822890BD-8503-4BA8-9212-DF67C3EAE1E2}" type="sibTrans" cxnId="{3DB5CDAF-1C2E-4017-8CD9-847241701573}">
      <dgm:prSet/>
      <dgm:spPr/>
      <dgm:t>
        <a:bodyPr/>
        <a:lstStyle/>
        <a:p>
          <a:endParaRPr lang="pt-BR"/>
        </a:p>
      </dgm:t>
    </dgm:pt>
    <dgm:pt modelId="{3DE11B4D-B4A8-479C-B897-293C8C8BD6F9}" type="pres">
      <dgm:prSet presAssocID="{73690720-9572-40CC-B7FE-70CCF1C2E10E}" presName="hierChild1" presStyleCnt="0">
        <dgm:presLayoutVars>
          <dgm:orgChart val="1"/>
          <dgm:chPref val="1"/>
          <dgm:dir/>
          <dgm:animOne val="branch"/>
          <dgm:animLvl val="lvl"/>
          <dgm:resizeHandles/>
        </dgm:presLayoutVars>
      </dgm:prSet>
      <dgm:spPr/>
    </dgm:pt>
    <dgm:pt modelId="{999CF0A5-1FF8-4B3C-ABBE-5BB8BBED52FC}" type="pres">
      <dgm:prSet presAssocID="{413907EE-CD31-4178-B83A-B2977E90C2E1}" presName="hierRoot1" presStyleCnt="0">
        <dgm:presLayoutVars>
          <dgm:hierBranch val="init"/>
        </dgm:presLayoutVars>
      </dgm:prSet>
      <dgm:spPr/>
    </dgm:pt>
    <dgm:pt modelId="{8C620858-477F-46E0-BA45-9DA3204EFEC7}" type="pres">
      <dgm:prSet presAssocID="{413907EE-CD31-4178-B83A-B2977E90C2E1}" presName="rootComposite1" presStyleCnt="0"/>
      <dgm:spPr/>
    </dgm:pt>
    <dgm:pt modelId="{B897ED5B-188C-437D-B78A-CEF7A8B25ECE}" type="pres">
      <dgm:prSet presAssocID="{413907EE-CD31-4178-B83A-B2977E90C2E1}" presName="rootText1" presStyleLbl="node0" presStyleIdx="0" presStyleCnt="1">
        <dgm:presLayoutVars>
          <dgm:chPref val="3"/>
        </dgm:presLayoutVars>
      </dgm:prSet>
      <dgm:spPr/>
    </dgm:pt>
    <dgm:pt modelId="{83D7067A-B145-4A56-8D12-B1880922C806}" type="pres">
      <dgm:prSet presAssocID="{413907EE-CD31-4178-B83A-B2977E90C2E1}" presName="rootConnector1" presStyleLbl="node1" presStyleIdx="0" presStyleCnt="0"/>
      <dgm:spPr/>
    </dgm:pt>
    <dgm:pt modelId="{72BEDF33-2A29-4E54-AFAF-529BDAB1EA53}" type="pres">
      <dgm:prSet presAssocID="{413907EE-CD31-4178-B83A-B2977E90C2E1}" presName="hierChild2" presStyleCnt="0"/>
      <dgm:spPr/>
    </dgm:pt>
    <dgm:pt modelId="{D01C20B5-79C7-467B-81FB-22DEDD754072}" type="pres">
      <dgm:prSet presAssocID="{4142EB83-141D-4EE3-9A61-702FB8EF2684}" presName="Name37" presStyleLbl="parChTrans1D2" presStyleIdx="0" presStyleCnt="3"/>
      <dgm:spPr/>
    </dgm:pt>
    <dgm:pt modelId="{74AEF95E-FB5D-4C6A-AE7A-6C4B477ED9FD}" type="pres">
      <dgm:prSet presAssocID="{05ED2B62-5743-4ABF-94A9-17F10D159436}" presName="hierRoot2" presStyleCnt="0">
        <dgm:presLayoutVars>
          <dgm:hierBranch val="init"/>
        </dgm:presLayoutVars>
      </dgm:prSet>
      <dgm:spPr/>
    </dgm:pt>
    <dgm:pt modelId="{5C029141-7A13-4265-A6F3-29D98F28450B}" type="pres">
      <dgm:prSet presAssocID="{05ED2B62-5743-4ABF-94A9-17F10D159436}" presName="rootComposite" presStyleCnt="0"/>
      <dgm:spPr/>
    </dgm:pt>
    <dgm:pt modelId="{696F83EA-11AA-4A28-BB7D-1E1F63B768C8}" type="pres">
      <dgm:prSet presAssocID="{05ED2B62-5743-4ABF-94A9-17F10D159436}" presName="rootText" presStyleLbl="node2" presStyleIdx="0" presStyleCnt="3">
        <dgm:presLayoutVars>
          <dgm:chPref val="3"/>
        </dgm:presLayoutVars>
      </dgm:prSet>
      <dgm:spPr/>
    </dgm:pt>
    <dgm:pt modelId="{5C062107-925A-47BF-8EF9-BEE05A483337}" type="pres">
      <dgm:prSet presAssocID="{05ED2B62-5743-4ABF-94A9-17F10D159436}" presName="rootConnector" presStyleLbl="node2" presStyleIdx="0" presStyleCnt="3"/>
      <dgm:spPr/>
    </dgm:pt>
    <dgm:pt modelId="{D78D1817-0F69-4CFE-8B44-8A383E70C2C5}" type="pres">
      <dgm:prSet presAssocID="{05ED2B62-5743-4ABF-94A9-17F10D159436}" presName="hierChild4" presStyleCnt="0"/>
      <dgm:spPr/>
    </dgm:pt>
    <dgm:pt modelId="{A8C611B1-1DE6-4FBB-B941-301E5403B030}" type="pres">
      <dgm:prSet presAssocID="{B07A7EC0-B099-471F-A436-2DC35BBFA2EC}" presName="Name37" presStyleLbl="parChTrans1D3" presStyleIdx="0" presStyleCnt="5"/>
      <dgm:spPr/>
    </dgm:pt>
    <dgm:pt modelId="{42FB840A-5F36-4407-AE48-014098528D02}" type="pres">
      <dgm:prSet presAssocID="{C140EBAD-2191-4B66-81A8-2851D1212AF8}" presName="hierRoot2" presStyleCnt="0">
        <dgm:presLayoutVars>
          <dgm:hierBranch val="init"/>
        </dgm:presLayoutVars>
      </dgm:prSet>
      <dgm:spPr/>
    </dgm:pt>
    <dgm:pt modelId="{FC139689-BB3B-4051-AFA7-1DE1B7890597}" type="pres">
      <dgm:prSet presAssocID="{C140EBAD-2191-4B66-81A8-2851D1212AF8}" presName="rootComposite" presStyleCnt="0"/>
      <dgm:spPr/>
    </dgm:pt>
    <dgm:pt modelId="{2E5F77B3-BBD3-43ED-A2E6-50A1DCB36A60}" type="pres">
      <dgm:prSet presAssocID="{C140EBAD-2191-4B66-81A8-2851D1212AF8}" presName="rootText" presStyleLbl="node3" presStyleIdx="0" presStyleCnt="5">
        <dgm:presLayoutVars>
          <dgm:chPref val="3"/>
        </dgm:presLayoutVars>
      </dgm:prSet>
      <dgm:spPr/>
    </dgm:pt>
    <dgm:pt modelId="{9B40DE7D-F765-4733-B536-E729CCD1A128}" type="pres">
      <dgm:prSet presAssocID="{C140EBAD-2191-4B66-81A8-2851D1212AF8}" presName="rootConnector" presStyleLbl="node3" presStyleIdx="0" presStyleCnt="5"/>
      <dgm:spPr/>
    </dgm:pt>
    <dgm:pt modelId="{F4FAB939-7DF3-4D51-AE5D-0C52F18C5472}" type="pres">
      <dgm:prSet presAssocID="{C140EBAD-2191-4B66-81A8-2851D1212AF8}" presName="hierChild4" presStyleCnt="0"/>
      <dgm:spPr/>
    </dgm:pt>
    <dgm:pt modelId="{496E4A06-287C-4CA4-A127-3AFB593BA3F3}" type="pres">
      <dgm:prSet presAssocID="{C140EBAD-2191-4B66-81A8-2851D1212AF8}" presName="hierChild5" presStyleCnt="0"/>
      <dgm:spPr/>
    </dgm:pt>
    <dgm:pt modelId="{F09D27BE-5FFA-4767-9B27-E601DF04B106}" type="pres">
      <dgm:prSet presAssocID="{FDF33344-F784-4A91-B517-144945C21FD6}" presName="Name37" presStyleLbl="parChTrans1D3" presStyleIdx="1" presStyleCnt="5"/>
      <dgm:spPr/>
    </dgm:pt>
    <dgm:pt modelId="{752AFBD8-A292-4417-BDDC-EE7984197734}" type="pres">
      <dgm:prSet presAssocID="{AAAB77C7-D7E9-4DA8-B85C-3296BCAC1862}" presName="hierRoot2" presStyleCnt="0">
        <dgm:presLayoutVars>
          <dgm:hierBranch val="init"/>
        </dgm:presLayoutVars>
      </dgm:prSet>
      <dgm:spPr/>
    </dgm:pt>
    <dgm:pt modelId="{6674591F-6655-43A8-A997-61C61261939B}" type="pres">
      <dgm:prSet presAssocID="{AAAB77C7-D7E9-4DA8-B85C-3296BCAC1862}" presName="rootComposite" presStyleCnt="0"/>
      <dgm:spPr/>
    </dgm:pt>
    <dgm:pt modelId="{4B55452D-3181-4D47-8371-93EB444B8A14}" type="pres">
      <dgm:prSet presAssocID="{AAAB77C7-D7E9-4DA8-B85C-3296BCAC1862}" presName="rootText" presStyleLbl="node3" presStyleIdx="1" presStyleCnt="5">
        <dgm:presLayoutVars>
          <dgm:chPref val="3"/>
        </dgm:presLayoutVars>
      </dgm:prSet>
      <dgm:spPr/>
    </dgm:pt>
    <dgm:pt modelId="{045A14D2-5970-49EB-8944-B0FB8075E1D9}" type="pres">
      <dgm:prSet presAssocID="{AAAB77C7-D7E9-4DA8-B85C-3296BCAC1862}" presName="rootConnector" presStyleLbl="node3" presStyleIdx="1" presStyleCnt="5"/>
      <dgm:spPr/>
    </dgm:pt>
    <dgm:pt modelId="{E8BFF7A5-3DA1-4578-84EF-F67DAE0CF190}" type="pres">
      <dgm:prSet presAssocID="{AAAB77C7-D7E9-4DA8-B85C-3296BCAC1862}" presName="hierChild4" presStyleCnt="0"/>
      <dgm:spPr/>
    </dgm:pt>
    <dgm:pt modelId="{E323E4D0-D752-48CC-AB5E-BDDECFDE62E5}" type="pres">
      <dgm:prSet presAssocID="{AAAB77C7-D7E9-4DA8-B85C-3296BCAC1862}" presName="hierChild5" presStyleCnt="0"/>
      <dgm:spPr/>
    </dgm:pt>
    <dgm:pt modelId="{EB744340-D21D-418D-99A0-4D3E2B10EC36}" type="pres">
      <dgm:prSet presAssocID="{4FB6D2AB-C21C-43DB-955E-3A844DE0BB78}" presName="Name37" presStyleLbl="parChTrans1D3" presStyleIdx="2" presStyleCnt="5"/>
      <dgm:spPr/>
    </dgm:pt>
    <dgm:pt modelId="{AED8FA3F-1A2F-4615-943E-DAC87FDCDCF7}" type="pres">
      <dgm:prSet presAssocID="{FB31F32E-9928-444A-98BD-C542C20EB750}" presName="hierRoot2" presStyleCnt="0">
        <dgm:presLayoutVars>
          <dgm:hierBranch val="init"/>
        </dgm:presLayoutVars>
      </dgm:prSet>
      <dgm:spPr/>
    </dgm:pt>
    <dgm:pt modelId="{0DF7E5F8-9102-49FF-9AEE-BFC25430A781}" type="pres">
      <dgm:prSet presAssocID="{FB31F32E-9928-444A-98BD-C542C20EB750}" presName="rootComposite" presStyleCnt="0"/>
      <dgm:spPr/>
    </dgm:pt>
    <dgm:pt modelId="{7E2EC29A-22CE-4A07-AA71-726DF9556B9F}" type="pres">
      <dgm:prSet presAssocID="{FB31F32E-9928-444A-98BD-C542C20EB750}" presName="rootText" presStyleLbl="node3" presStyleIdx="2" presStyleCnt="5">
        <dgm:presLayoutVars>
          <dgm:chPref val="3"/>
        </dgm:presLayoutVars>
      </dgm:prSet>
      <dgm:spPr/>
    </dgm:pt>
    <dgm:pt modelId="{6D3178A4-B5B0-4B37-9383-70D76174FCB1}" type="pres">
      <dgm:prSet presAssocID="{FB31F32E-9928-444A-98BD-C542C20EB750}" presName="rootConnector" presStyleLbl="node3" presStyleIdx="2" presStyleCnt="5"/>
      <dgm:spPr/>
    </dgm:pt>
    <dgm:pt modelId="{7A53A750-393F-4E60-9367-D5CD74AB4DBB}" type="pres">
      <dgm:prSet presAssocID="{FB31F32E-9928-444A-98BD-C542C20EB750}" presName="hierChild4" presStyleCnt="0"/>
      <dgm:spPr/>
    </dgm:pt>
    <dgm:pt modelId="{E35F160B-0092-4BCC-84E5-532061D56C4A}" type="pres">
      <dgm:prSet presAssocID="{FB31F32E-9928-444A-98BD-C542C20EB750}" presName="hierChild5" presStyleCnt="0"/>
      <dgm:spPr/>
    </dgm:pt>
    <dgm:pt modelId="{77A505B7-3C40-48B3-AFC8-99214D2E8D7D}" type="pres">
      <dgm:prSet presAssocID="{05ED2B62-5743-4ABF-94A9-17F10D159436}" presName="hierChild5" presStyleCnt="0"/>
      <dgm:spPr/>
    </dgm:pt>
    <dgm:pt modelId="{7EC9BC80-CC32-456E-8648-465F4AA84C03}" type="pres">
      <dgm:prSet presAssocID="{98C954A4-FF31-4618-AA57-8F4AD7D46AA3}" presName="Name37" presStyleLbl="parChTrans1D2" presStyleIdx="1" presStyleCnt="3"/>
      <dgm:spPr/>
    </dgm:pt>
    <dgm:pt modelId="{20D815F7-2EA1-46E0-A67B-B32D5CDF782C}" type="pres">
      <dgm:prSet presAssocID="{F87D59EC-6E3F-4B49-A29F-467BED884191}" presName="hierRoot2" presStyleCnt="0">
        <dgm:presLayoutVars>
          <dgm:hierBranch val="init"/>
        </dgm:presLayoutVars>
      </dgm:prSet>
      <dgm:spPr/>
    </dgm:pt>
    <dgm:pt modelId="{A332433A-D9C3-463A-85DD-56C6D29DBCA9}" type="pres">
      <dgm:prSet presAssocID="{F87D59EC-6E3F-4B49-A29F-467BED884191}" presName="rootComposite" presStyleCnt="0"/>
      <dgm:spPr/>
    </dgm:pt>
    <dgm:pt modelId="{5A958615-81F8-48DC-8864-FFDA3D4CC6DC}" type="pres">
      <dgm:prSet presAssocID="{F87D59EC-6E3F-4B49-A29F-467BED884191}" presName="rootText" presStyleLbl="node2" presStyleIdx="1" presStyleCnt="3">
        <dgm:presLayoutVars>
          <dgm:chPref val="3"/>
        </dgm:presLayoutVars>
      </dgm:prSet>
      <dgm:spPr/>
    </dgm:pt>
    <dgm:pt modelId="{FB382FCE-EB2E-4F52-89C5-BAEB79D459EE}" type="pres">
      <dgm:prSet presAssocID="{F87D59EC-6E3F-4B49-A29F-467BED884191}" presName="rootConnector" presStyleLbl="node2" presStyleIdx="1" presStyleCnt="3"/>
      <dgm:spPr/>
    </dgm:pt>
    <dgm:pt modelId="{3D6CA64A-B3C8-4A2F-921E-25C1906B048F}" type="pres">
      <dgm:prSet presAssocID="{F87D59EC-6E3F-4B49-A29F-467BED884191}" presName="hierChild4" presStyleCnt="0"/>
      <dgm:spPr/>
    </dgm:pt>
    <dgm:pt modelId="{791D2019-A4E7-4AC9-868B-AAD6C9D771A4}" type="pres">
      <dgm:prSet presAssocID="{76ACDB38-48BB-4E81-B73E-041DC84A2FFC}" presName="Name37" presStyleLbl="parChTrans1D3" presStyleIdx="3" presStyleCnt="5"/>
      <dgm:spPr/>
    </dgm:pt>
    <dgm:pt modelId="{34E1FE59-9932-4582-A755-06CA4CC52B01}" type="pres">
      <dgm:prSet presAssocID="{45E50A8B-C5E6-4D08-8131-809093D4D007}" presName="hierRoot2" presStyleCnt="0">
        <dgm:presLayoutVars>
          <dgm:hierBranch val="init"/>
        </dgm:presLayoutVars>
      </dgm:prSet>
      <dgm:spPr/>
    </dgm:pt>
    <dgm:pt modelId="{B3433DCE-DA63-43A1-A462-32993B2BF2E3}" type="pres">
      <dgm:prSet presAssocID="{45E50A8B-C5E6-4D08-8131-809093D4D007}" presName="rootComposite" presStyleCnt="0"/>
      <dgm:spPr/>
    </dgm:pt>
    <dgm:pt modelId="{578C037E-AFBA-4066-B63F-14B89D05D9F8}" type="pres">
      <dgm:prSet presAssocID="{45E50A8B-C5E6-4D08-8131-809093D4D007}" presName="rootText" presStyleLbl="node3" presStyleIdx="3" presStyleCnt="5">
        <dgm:presLayoutVars>
          <dgm:chPref val="3"/>
        </dgm:presLayoutVars>
      </dgm:prSet>
      <dgm:spPr/>
    </dgm:pt>
    <dgm:pt modelId="{B984B85E-959F-4F16-A435-D87F0398B092}" type="pres">
      <dgm:prSet presAssocID="{45E50A8B-C5E6-4D08-8131-809093D4D007}" presName="rootConnector" presStyleLbl="node3" presStyleIdx="3" presStyleCnt="5"/>
      <dgm:spPr/>
    </dgm:pt>
    <dgm:pt modelId="{0A4FA09B-AE3D-4DB2-BCB7-051221318299}" type="pres">
      <dgm:prSet presAssocID="{45E50A8B-C5E6-4D08-8131-809093D4D007}" presName="hierChild4" presStyleCnt="0"/>
      <dgm:spPr/>
    </dgm:pt>
    <dgm:pt modelId="{FF64AD9D-09BC-4FE7-A44E-BE92B0EEC73E}" type="pres">
      <dgm:prSet presAssocID="{45E50A8B-C5E6-4D08-8131-809093D4D007}" presName="hierChild5" presStyleCnt="0"/>
      <dgm:spPr/>
    </dgm:pt>
    <dgm:pt modelId="{1D574B10-D7F6-4699-B19C-EA42E520788C}" type="pres">
      <dgm:prSet presAssocID="{F87D59EC-6E3F-4B49-A29F-467BED884191}" presName="hierChild5" presStyleCnt="0"/>
      <dgm:spPr/>
    </dgm:pt>
    <dgm:pt modelId="{76D0CE53-8E00-489E-A3D6-D971F45F2B58}" type="pres">
      <dgm:prSet presAssocID="{AB9353C9-CA46-40F5-ADF4-E007F970077F}" presName="Name37" presStyleLbl="parChTrans1D2" presStyleIdx="2" presStyleCnt="3"/>
      <dgm:spPr/>
    </dgm:pt>
    <dgm:pt modelId="{1CA0ED09-E9A5-496D-A23E-985F27C82616}" type="pres">
      <dgm:prSet presAssocID="{1DDFCD57-E0F0-484B-A09C-6C77ABD66E8F}" presName="hierRoot2" presStyleCnt="0">
        <dgm:presLayoutVars>
          <dgm:hierBranch val="init"/>
        </dgm:presLayoutVars>
      </dgm:prSet>
      <dgm:spPr/>
    </dgm:pt>
    <dgm:pt modelId="{D7415966-BAD1-4666-AC00-E73E664DD372}" type="pres">
      <dgm:prSet presAssocID="{1DDFCD57-E0F0-484B-A09C-6C77ABD66E8F}" presName="rootComposite" presStyleCnt="0"/>
      <dgm:spPr/>
    </dgm:pt>
    <dgm:pt modelId="{A017ABA1-0D7C-4051-AC6D-9B06403BC98B}" type="pres">
      <dgm:prSet presAssocID="{1DDFCD57-E0F0-484B-A09C-6C77ABD66E8F}" presName="rootText" presStyleLbl="node2" presStyleIdx="2" presStyleCnt="3">
        <dgm:presLayoutVars>
          <dgm:chPref val="3"/>
        </dgm:presLayoutVars>
      </dgm:prSet>
      <dgm:spPr/>
    </dgm:pt>
    <dgm:pt modelId="{2DD2EDBA-5550-4229-BFFD-0CC198A0B619}" type="pres">
      <dgm:prSet presAssocID="{1DDFCD57-E0F0-484B-A09C-6C77ABD66E8F}" presName="rootConnector" presStyleLbl="node2" presStyleIdx="2" presStyleCnt="3"/>
      <dgm:spPr/>
    </dgm:pt>
    <dgm:pt modelId="{35A2DFFD-6CCD-4095-986E-48673C77ED5C}" type="pres">
      <dgm:prSet presAssocID="{1DDFCD57-E0F0-484B-A09C-6C77ABD66E8F}" presName="hierChild4" presStyleCnt="0"/>
      <dgm:spPr/>
    </dgm:pt>
    <dgm:pt modelId="{D73FE1CC-87C3-491D-BC14-0539016750CB}" type="pres">
      <dgm:prSet presAssocID="{F1A86652-9013-442A-8F02-E93D9B20219C}" presName="Name37" presStyleLbl="parChTrans1D3" presStyleIdx="4" presStyleCnt="5"/>
      <dgm:spPr/>
    </dgm:pt>
    <dgm:pt modelId="{1CD98F3A-4D15-40AE-B9DF-49B1EB8B5C25}" type="pres">
      <dgm:prSet presAssocID="{ECD25FE2-4AB3-4AE9-B150-AA8D4235C679}" presName="hierRoot2" presStyleCnt="0">
        <dgm:presLayoutVars>
          <dgm:hierBranch val="r"/>
        </dgm:presLayoutVars>
      </dgm:prSet>
      <dgm:spPr/>
    </dgm:pt>
    <dgm:pt modelId="{5BF270AF-EFE3-4528-B059-77CCCE2A6214}" type="pres">
      <dgm:prSet presAssocID="{ECD25FE2-4AB3-4AE9-B150-AA8D4235C679}" presName="rootComposite" presStyleCnt="0"/>
      <dgm:spPr/>
    </dgm:pt>
    <dgm:pt modelId="{2398703B-8193-4F41-95C2-6AEC563564A5}" type="pres">
      <dgm:prSet presAssocID="{ECD25FE2-4AB3-4AE9-B150-AA8D4235C679}" presName="rootText" presStyleLbl="node3" presStyleIdx="4" presStyleCnt="5">
        <dgm:presLayoutVars>
          <dgm:chPref val="3"/>
        </dgm:presLayoutVars>
      </dgm:prSet>
      <dgm:spPr/>
    </dgm:pt>
    <dgm:pt modelId="{7DDF71A0-17AA-44A8-A116-0C79D523603F}" type="pres">
      <dgm:prSet presAssocID="{ECD25FE2-4AB3-4AE9-B150-AA8D4235C679}" presName="rootConnector" presStyleLbl="node3" presStyleIdx="4" presStyleCnt="5"/>
      <dgm:spPr/>
    </dgm:pt>
    <dgm:pt modelId="{5DFF546A-5533-4765-8CDE-0985D2F9604A}" type="pres">
      <dgm:prSet presAssocID="{ECD25FE2-4AB3-4AE9-B150-AA8D4235C679}" presName="hierChild4" presStyleCnt="0"/>
      <dgm:spPr/>
    </dgm:pt>
    <dgm:pt modelId="{C278E9FD-2EBC-4409-928E-E057588A826E}" type="pres">
      <dgm:prSet presAssocID="{ECD25FE2-4AB3-4AE9-B150-AA8D4235C679}" presName="hierChild5" presStyleCnt="0"/>
      <dgm:spPr/>
    </dgm:pt>
    <dgm:pt modelId="{1F3B0EF5-AC80-4E18-8DAB-0A5928850139}" type="pres">
      <dgm:prSet presAssocID="{1DDFCD57-E0F0-484B-A09C-6C77ABD66E8F}" presName="hierChild5" presStyleCnt="0"/>
      <dgm:spPr/>
    </dgm:pt>
    <dgm:pt modelId="{D02DCF95-DDA1-4FA6-9EC9-B4CE3B4BC466}" type="pres">
      <dgm:prSet presAssocID="{413907EE-CD31-4178-B83A-B2977E90C2E1}" presName="hierChild3" presStyleCnt="0"/>
      <dgm:spPr/>
    </dgm:pt>
  </dgm:ptLst>
  <dgm:cxnLst>
    <dgm:cxn modelId="{B8D4A807-D87F-4997-9451-9A1D5345BB54}" type="presOf" srcId="{ECD25FE2-4AB3-4AE9-B150-AA8D4235C679}" destId="{2398703B-8193-4F41-95C2-6AEC563564A5}" srcOrd="0" destOrd="0" presId="urn:microsoft.com/office/officeart/2005/8/layout/orgChart1"/>
    <dgm:cxn modelId="{04C2F20B-1068-408B-A6FC-6746F513D0F0}" type="presOf" srcId="{FB31F32E-9928-444A-98BD-C542C20EB750}" destId="{6D3178A4-B5B0-4B37-9383-70D76174FCB1}" srcOrd="1" destOrd="0" presId="urn:microsoft.com/office/officeart/2005/8/layout/orgChart1"/>
    <dgm:cxn modelId="{36BA8216-705F-4CFE-8DA4-2D78AF95DA75}" type="presOf" srcId="{FB31F32E-9928-444A-98BD-C542C20EB750}" destId="{7E2EC29A-22CE-4A07-AA71-726DF9556B9F}" srcOrd="0" destOrd="0" presId="urn:microsoft.com/office/officeart/2005/8/layout/orgChart1"/>
    <dgm:cxn modelId="{9A8F3F1A-264A-43A8-8CE9-F37D2E4D7163}" type="presOf" srcId="{AB9353C9-CA46-40F5-ADF4-E007F970077F}" destId="{76D0CE53-8E00-489E-A3D6-D971F45F2B58}" srcOrd="0" destOrd="0" presId="urn:microsoft.com/office/officeart/2005/8/layout/orgChart1"/>
    <dgm:cxn modelId="{D497571D-355E-4338-9801-DA252E588F54}" type="presOf" srcId="{76ACDB38-48BB-4E81-B73E-041DC84A2FFC}" destId="{791D2019-A4E7-4AC9-868B-AAD6C9D771A4}" srcOrd="0" destOrd="0" presId="urn:microsoft.com/office/officeart/2005/8/layout/orgChart1"/>
    <dgm:cxn modelId="{D5C35C20-0FB3-4117-A27D-D97E55AA72A2}" type="presOf" srcId="{45E50A8B-C5E6-4D08-8131-809093D4D007}" destId="{578C037E-AFBA-4066-B63F-14B89D05D9F8}" srcOrd="0" destOrd="0" presId="urn:microsoft.com/office/officeart/2005/8/layout/orgChart1"/>
    <dgm:cxn modelId="{C1649724-E945-461E-A4D5-DF78BF25319C}" type="presOf" srcId="{AAAB77C7-D7E9-4DA8-B85C-3296BCAC1862}" destId="{045A14D2-5970-49EB-8944-B0FB8075E1D9}" srcOrd="1" destOrd="0" presId="urn:microsoft.com/office/officeart/2005/8/layout/orgChart1"/>
    <dgm:cxn modelId="{21B26836-7686-43E2-89BC-E5FC32BFC2D7}" type="presOf" srcId="{1DDFCD57-E0F0-484B-A09C-6C77ABD66E8F}" destId="{2DD2EDBA-5550-4229-BFFD-0CC198A0B619}" srcOrd="1" destOrd="0" presId="urn:microsoft.com/office/officeart/2005/8/layout/orgChart1"/>
    <dgm:cxn modelId="{004C783B-8E2D-4889-9027-809549E3776B}" type="presOf" srcId="{C140EBAD-2191-4B66-81A8-2851D1212AF8}" destId="{9B40DE7D-F765-4733-B536-E729CCD1A128}" srcOrd="1" destOrd="0" presId="urn:microsoft.com/office/officeart/2005/8/layout/orgChart1"/>
    <dgm:cxn modelId="{BA7BA440-E99C-461C-966D-D49234AE670D}" srcId="{05ED2B62-5743-4ABF-94A9-17F10D159436}" destId="{C140EBAD-2191-4B66-81A8-2851D1212AF8}" srcOrd="0" destOrd="0" parTransId="{B07A7EC0-B099-471F-A436-2DC35BBFA2EC}" sibTransId="{D3D649B1-F836-4818-A56A-2FA03CB15882}"/>
    <dgm:cxn modelId="{2942245C-A760-476A-8191-32C738259220}" type="presOf" srcId="{413907EE-CD31-4178-B83A-B2977E90C2E1}" destId="{83D7067A-B145-4A56-8D12-B1880922C806}" srcOrd="1" destOrd="0" presId="urn:microsoft.com/office/officeart/2005/8/layout/orgChart1"/>
    <dgm:cxn modelId="{9E69DC5D-9ABC-46EF-960A-CC4B45F0D782}" srcId="{F87D59EC-6E3F-4B49-A29F-467BED884191}" destId="{45E50A8B-C5E6-4D08-8131-809093D4D007}" srcOrd="0" destOrd="0" parTransId="{76ACDB38-48BB-4E81-B73E-041DC84A2FFC}" sibTransId="{2F500E46-E669-4321-ACB0-43B590444542}"/>
    <dgm:cxn modelId="{78247A4D-EBC8-4EE1-AE82-1074DECE260C}" type="presOf" srcId="{73690720-9572-40CC-B7FE-70CCF1C2E10E}" destId="{3DE11B4D-B4A8-479C-B897-293C8C8BD6F9}" srcOrd="0" destOrd="0" presId="urn:microsoft.com/office/officeart/2005/8/layout/orgChart1"/>
    <dgm:cxn modelId="{5C875E72-23D2-4EA7-B8FB-659321DA56E4}" srcId="{05ED2B62-5743-4ABF-94A9-17F10D159436}" destId="{AAAB77C7-D7E9-4DA8-B85C-3296BCAC1862}" srcOrd="1" destOrd="0" parTransId="{FDF33344-F784-4A91-B517-144945C21FD6}" sibTransId="{EA271276-0557-4CD1-8352-EFF3E261FDA8}"/>
    <dgm:cxn modelId="{2F961F57-516C-4FFB-B313-834B72C81B27}" type="presOf" srcId="{FDF33344-F784-4A91-B517-144945C21FD6}" destId="{F09D27BE-5FFA-4767-9B27-E601DF04B106}" srcOrd="0" destOrd="0" presId="urn:microsoft.com/office/officeart/2005/8/layout/orgChart1"/>
    <dgm:cxn modelId="{583B6378-E14D-4C0C-86D1-CC19EDA5B3DC}" type="presOf" srcId="{AAAB77C7-D7E9-4DA8-B85C-3296BCAC1862}" destId="{4B55452D-3181-4D47-8371-93EB444B8A14}" srcOrd="0" destOrd="0" presId="urn:microsoft.com/office/officeart/2005/8/layout/orgChart1"/>
    <dgm:cxn modelId="{EF6E337C-5706-428B-B342-91A518C16113}" type="presOf" srcId="{05ED2B62-5743-4ABF-94A9-17F10D159436}" destId="{5C062107-925A-47BF-8EF9-BEE05A483337}" srcOrd="1" destOrd="0" presId="urn:microsoft.com/office/officeart/2005/8/layout/orgChart1"/>
    <dgm:cxn modelId="{B94CD084-15C6-4B5E-BAA6-C4300731D5A0}" type="presOf" srcId="{4142EB83-141D-4EE3-9A61-702FB8EF2684}" destId="{D01C20B5-79C7-467B-81FB-22DEDD754072}" srcOrd="0" destOrd="0" presId="urn:microsoft.com/office/officeart/2005/8/layout/orgChart1"/>
    <dgm:cxn modelId="{2134C790-996B-4D40-9512-619CDD41BF95}" srcId="{413907EE-CD31-4178-B83A-B2977E90C2E1}" destId="{F87D59EC-6E3F-4B49-A29F-467BED884191}" srcOrd="1" destOrd="0" parTransId="{98C954A4-FF31-4618-AA57-8F4AD7D46AA3}" sibTransId="{A377514E-6895-479E-B6B4-55BBB9BC7560}"/>
    <dgm:cxn modelId="{39229C93-C8AF-453B-8F5D-4BAD767DFF16}" type="presOf" srcId="{C140EBAD-2191-4B66-81A8-2851D1212AF8}" destId="{2E5F77B3-BBD3-43ED-A2E6-50A1DCB36A60}" srcOrd="0" destOrd="0" presId="urn:microsoft.com/office/officeart/2005/8/layout/orgChart1"/>
    <dgm:cxn modelId="{EB14F595-064D-4C19-9B09-D44FB4E01D91}" type="presOf" srcId="{4FB6D2AB-C21C-43DB-955E-3A844DE0BB78}" destId="{EB744340-D21D-418D-99A0-4D3E2B10EC36}" srcOrd="0" destOrd="0" presId="urn:microsoft.com/office/officeart/2005/8/layout/orgChart1"/>
    <dgm:cxn modelId="{B23F89AB-5C21-4D6D-AAA9-5FAB4BA67BEE}" type="presOf" srcId="{45E50A8B-C5E6-4D08-8131-809093D4D007}" destId="{B984B85E-959F-4F16-A435-D87F0398B092}" srcOrd="1" destOrd="0" presId="urn:microsoft.com/office/officeart/2005/8/layout/orgChart1"/>
    <dgm:cxn modelId="{3DB5CDAF-1C2E-4017-8CD9-847241701573}" srcId="{05ED2B62-5743-4ABF-94A9-17F10D159436}" destId="{FB31F32E-9928-444A-98BD-C542C20EB750}" srcOrd="2" destOrd="0" parTransId="{4FB6D2AB-C21C-43DB-955E-3A844DE0BB78}" sibTransId="{822890BD-8503-4BA8-9212-DF67C3EAE1E2}"/>
    <dgm:cxn modelId="{B5A38AB3-D595-4A75-8190-8C090257275E}" type="presOf" srcId="{1DDFCD57-E0F0-484B-A09C-6C77ABD66E8F}" destId="{A017ABA1-0D7C-4051-AC6D-9B06403BC98B}" srcOrd="0" destOrd="0" presId="urn:microsoft.com/office/officeart/2005/8/layout/orgChart1"/>
    <dgm:cxn modelId="{FA2DCCC7-7DDB-40EB-8D2D-25A364A23A2D}" type="presOf" srcId="{F87D59EC-6E3F-4B49-A29F-467BED884191}" destId="{5A958615-81F8-48DC-8864-FFDA3D4CC6DC}" srcOrd="0" destOrd="0" presId="urn:microsoft.com/office/officeart/2005/8/layout/orgChart1"/>
    <dgm:cxn modelId="{8FD90ACE-EC09-4949-A789-B25D9D5C2DA3}" type="presOf" srcId="{98C954A4-FF31-4618-AA57-8F4AD7D46AA3}" destId="{7EC9BC80-CC32-456E-8648-465F4AA84C03}" srcOrd="0" destOrd="0" presId="urn:microsoft.com/office/officeart/2005/8/layout/orgChart1"/>
    <dgm:cxn modelId="{0E68ABCE-EEBC-42EA-B026-F14A74823DF1}" srcId="{73690720-9572-40CC-B7FE-70CCF1C2E10E}" destId="{413907EE-CD31-4178-B83A-B2977E90C2E1}" srcOrd="0" destOrd="0" parTransId="{9E844648-3A9B-4D54-B024-9FA9A511A460}" sibTransId="{6A8B523E-87C0-4DFF-9068-60655DCAA80D}"/>
    <dgm:cxn modelId="{BB34BBD2-9BD1-4056-A368-21050E8EEC28}" type="presOf" srcId="{ECD25FE2-4AB3-4AE9-B150-AA8D4235C679}" destId="{7DDF71A0-17AA-44A8-A116-0C79D523603F}" srcOrd="1" destOrd="0" presId="urn:microsoft.com/office/officeart/2005/8/layout/orgChart1"/>
    <dgm:cxn modelId="{3AF8F2D3-DB77-4947-9375-B3B49CA6AA03}" srcId="{1DDFCD57-E0F0-484B-A09C-6C77ABD66E8F}" destId="{ECD25FE2-4AB3-4AE9-B150-AA8D4235C679}" srcOrd="0" destOrd="0" parTransId="{F1A86652-9013-442A-8F02-E93D9B20219C}" sibTransId="{0A8CE8BA-3906-41A5-AD94-A2178C529546}"/>
    <dgm:cxn modelId="{741986DE-8337-4927-A469-80B8B46B887F}" srcId="{413907EE-CD31-4178-B83A-B2977E90C2E1}" destId="{1DDFCD57-E0F0-484B-A09C-6C77ABD66E8F}" srcOrd="2" destOrd="0" parTransId="{AB9353C9-CA46-40F5-ADF4-E007F970077F}" sibTransId="{94EC53F2-28B7-43C8-A010-5524B117E3C0}"/>
    <dgm:cxn modelId="{788C99E6-B3F2-462C-965A-BAAAF8CD64E9}" type="presOf" srcId="{413907EE-CD31-4178-B83A-B2977E90C2E1}" destId="{B897ED5B-188C-437D-B78A-CEF7A8B25ECE}" srcOrd="0" destOrd="0" presId="urn:microsoft.com/office/officeart/2005/8/layout/orgChart1"/>
    <dgm:cxn modelId="{D9709AEC-1C2F-464B-80F1-4C1C1EE78867}" type="presOf" srcId="{F87D59EC-6E3F-4B49-A29F-467BED884191}" destId="{FB382FCE-EB2E-4F52-89C5-BAEB79D459EE}" srcOrd="1" destOrd="0" presId="urn:microsoft.com/office/officeart/2005/8/layout/orgChart1"/>
    <dgm:cxn modelId="{66EA01F7-84DD-4E18-A370-783B1292C76A}" type="presOf" srcId="{F1A86652-9013-442A-8F02-E93D9B20219C}" destId="{D73FE1CC-87C3-491D-BC14-0539016750CB}" srcOrd="0" destOrd="0" presId="urn:microsoft.com/office/officeart/2005/8/layout/orgChart1"/>
    <dgm:cxn modelId="{9969C5F8-9A64-4D58-91B6-3241900D196E}" type="presOf" srcId="{05ED2B62-5743-4ABF-94A9-17F10D159436}" destId="{696F83EA-11AA-4A28-BB7D-1E1F63B768C8}" srcOrd="0" destOrd="0" presId="urn:microsoft.com/office/officeart/2005/8/layout/orgChart1"/>
    <dgm:cxn modelId="{1FCDBBFE-9231-4121-B039-C77DD82B1C60}" type="presOf" srcId="{B07A7EC0-B099-471F-A436-2DC35BBFA2EC}" destId="{A8C611B1-1DE6-4FBB-B941-301E5403B030}" srcOrd="0" destOrd="0" presId="urn:microsoft.com/office/officeart/2005/8/layout/orgChart1"/>
    <dgm:cxn modelId="{4B74EBFE-A83C-4F4E-A96E-2B6E16567E19}" srcId="{413907EE-CD31-4178-B83A-B2977E90C2E1}" destId="{05ED2B62-5743-4ABF-94A9-17F10D159436}" srcOrd="0" destOrd="0" parTransId="{4142EB83-141D-4EE3-9A61-702FB8EF2684}" sibTransId="{A3958CBC-7CB5-40F9-AFDD-AD6FC22F66A1}"/>
    <dgm:cxn modelId="{95EA4C00-2624-4AF6-A979-E602998C3978}" type="presParOf" srcId="{3DE11B4D-B4A8-479C-B897-293C8C8BD6F9}" destId="{999CF0A5-1FF8-4B3C-ABBE-5BB8BBED52FC}" srcOrd="0" destOrd="0" presId="urn:microsoft.com/office/officeart/2005/8/layout/orgChart1"/>
    <dgm:cxn modelId="{68BD5FF9-9231-4D41-97F2-F1905CE46EC8}" type="presParOf" srcId="{999CF0A5-1FF8-4B3C-ABBE-5BB8BBED52FC}" destId="{8C620858-477F-46E0-BA45-9DA3204EFEC7}" srcOrd="0" destOrd="0" presId="urn:microsoft.com/office/officeart/2005/8/layout/orgChart1"/>
    <dgm:cxn modelId="{4C0C23C7-BD7B-4D06-ABD5-F536CFEE0D75}" type="presParOf" srcId="{8C620858-477F-46E0-BA45-9DA3204EFEC7}" destId="{B897ED5B-188C-437D-B78A-CEF7A8B25ECE}" srcOrd="0" destOrd="0" presId="urn:microsoft.com/office/officeart/2005/8/layout/orgChart1"/>
    <dgm:cxn modelId="{C4568554-9B95-4C94-9992-88969E65C0F1}" type="presParOf" srcId="{8C620858-477F-46E0-BA45-9DA3204EFEC7}" destId="{83D7067A-B145-4A56-8D12-B1880922C806}" srcOrd="1" destOrd="0" presId="urn:microsoft.com/office/officeart/2005/8/layout/orgChart1"/>
    <dgm:cxn modelId="{9ED3BD5A-5488-4A47-A52C-74BB723EA9D1}" type="presParOf" srcId="{999CF0A5-1FF8-4B3C-ABBE-5BB8BBED52FC}" destId="{72BEDF33-2A29-4E54-AFAF-529BDAB1EA53}" srcOrd="1" destOrd="0" presId="urn:microsoft.com/office/officeart/2005/8/layout/orgChart1"/>
    <dgm:cxn modelId="{BD13E128-0588-4600-BB0F-10C8EC9F5391}" type="presParOf" srcId="{72BEDF33-2A29-4E54-AFAF-529BDAB1EA53}" destId="{D01C20B5-79C7-467B-81FB-22DEDD754072}" srcOrd="0" destOrd="0" presId="urn:microsoft.com/office/officeart/2005/8/layout/orgChart1"/>
    <dgm:cxn modelId="{422659FC-9A23-4961-9ACC-9C14EF5DDBB8}" type="presParOf" srcId="{72BEDF33-2A29-4E54-AFAF-529BDAB1EA53}" destId="{74AEF95E-FB5D-4C6A-AE7A-6C4B477ED9FD}" srcOrd="1" destOrd="0" presId="urn:microsoft.com/office/officeart/2005/8/layout/orgChart1"/>
    <dgm:cxn modelId="{F198D303-26D1-47F6-9ADD-B68AE23F7D62}" type="presParOf" srcId="{74AEF95E-FB5D-4C6A-AE7A-6C4B477ED9FD}" destId="{5C029141-7A13-4265-A6F3-29D98F28450B}" srcOrd="0" destOrd="0" presId="urn:microsoft.com/office/officeart/2005/8/layout/orgChart1"/>
    <dgm:cxn modelId="{08D0F258-E3CB-4594-9DFA-2ABDF60CB615}" type="presParOf" srcId="{5C029141-7A13-4265-A6F3-29D98F28450B}" destId="{696F83EA-11AA-4A28-BB7D-1E1F63B768C8}" srcOrd="0" destOrd="0" presId="urn:microsoft.com/office/officeart/2005/8/layout/orgChart1"/>
    <dgm:cxn modelId="{370BCB03-75CC-4D59-8886-FC011B85907D}" type="presParOf" srcId="{5C029141-7A13-4265-A6F3-29D98F28450B}" destId="{5C062107-925A-47BF-8EF9-BEE05A483337}" srcOrd="1" destOrd="0" presId="urn:microsoft.com/office/officeart/2005/8/layout/orgChart1"/>
    <dgm:cxn modelId="{241D7AAC-FBC1-433D-BB5B-9FD444839988}" type="presParOf" srcId="{74AEF95E-FB5D-4C6A-AE7A-6C4B477ED9FD}" destId="{D78D1817-0F69-4CFE-8B44-8A383E70C2C5}" srcOrd="1" destOrd="0" presId="urn:microsoft.com/office/officeart/2005/8/layout/orgChart1"/>
    <dgm:cxn modelId="{4A0982C8-3F6D-41D2-BC4F-F95ECF404F07}" type="presParOf" srcId="{D78D1817-0F69-4CFE-8B44-8A383E70C2C5}" destId="{A8C611B1-1DE6-4FBB-B941-301E5403B030}" srcOrd="0" destOrd="0" presId="urn:microsoft.com/office/officeart/2005/8/layout/orgChart1"/>
    <dgm:cxn modelId="{2E8C67E2-EBAB-4AD9-9D02-A65A0D11AD6C}" type="presParOf" srcId="{D78D1817-0F69-4CFE-8B44-8A383E70C2C5}" destId="{42FB840A-5F36-4407-AE48-014098528D02}" srcOrd="1" destOrd="0" presId="urn:microsoft.com/office/officeart/2005/8/layout/orgChart1"/>
    <dgm:cxn modelId="{75E461D0-29EF-4820-9F32-55E5DAFDB9C7}" type="presParOf" srcId="{42FB840A-5F36-4407-AE48-014098528D02}" destId="{FC139689-BB3B-4051-AFA7-1DE1B7890597}" srcOrd="0" destOrd="0" presId="urn:microsoft.com/office/officeart/2005/8/layout/orgChart1"/>
    <dgm:cxn modelId="{7423F095-CAC4-496B-AE43-72D13EA5CC83}" type="presParOf" srcId="{FC139689-BB3B-4051-AFA7-1DE1B7890597}" destId="{2E5F77B3-BBD3-43ED-A2E6-50A1DCB36A60}" srcOrd="0" destOrd="0" presId="urn:microsoft.com/office/officeart/2005/8/layout/orgChart1"/>
    <dgm:cxn modelId="{4D7E1C03-99BC-4E80-836F-BB341B040F25}" type="presParOf" srcId="{FC139689-BB3B-4051-AFA7-1DE1B7890597}" destId="{9B40DE7D-F765-4733-B536-E729CCD1A128}" srcOrd="1" destOrd="0" presId="urn:microsoft.com/office/officeart/2005/8/layout/orgChart1"/>
    <dgm:cxn modelId="{0B7B004D-FFC7-4250-ADC9-DF351D2DA654}" type="presParOf" srcId="{42FB840A-5F36-4407-AE48-014098528D02}" destId="{F4FAB939-7DF3-4D51-AE5D-0C52F18C5472}" srcOrd="1" destOrd="0" presId="urn:microsoft.com/office/officeart/2005/8/layout/orgChart1"/>
    <dgm:cxn modelId="{D1EA30BF-98B5-474C-88B4-269BC20F87EC}" type="presParOf" srcId="{42FB840A-5F36-4407-AE48-014098528D02}" destId="{496E4A06-287C-4CA4-A127-3AFB593BA3F3}" srcOrd="2" destOrd="0" presId="urn:microsoft.com/office/officeart/2005/8/layout/orgChart1"/>
    <dgm:cxn modelId="{968B6C90-B19D-467A-B55D-77BC844D01FF}" type="presParOf" srcId="{D78D1817-0F69-4CFE-8B44-8A383E70C2C5}" destId="{F09D27BE-5FFA-4767-9B27-E601DF04B106}" srcOrd="2" destOrd="0" presId="urn:microsoft.com/office/officeart/2005/8/layout/orgChart1"/>
    <dgm:cxn modelId="{7D7BCBD3-E062-4357-9BCE-2F28998535D6}" type="presParOf" srcId="{D78D1817-0F69-4CFE-8B44-8A383E70C2C5}" destId="{752AFBD8-A292-4417-BDDC-EE7984197734}" srcOrd="3" destOrd="0" presId="urn:microsoft.com/office/officeart/2005/8/layout/orgChart1"/>
    <dgm:cxn modelId="{4E92585C-BA08-4D53-BE36-B2D486A4F64A}" type="presParOf" srcId="{752AFBD8-A292-4417-BDDC-EE7984197734}" destId="{6674591F-6655-43A8-A997-61C61261939B}" srcOrd="0" destOrd="0" presId="urn:microsoft.com/office/officeart/2005/8/layout/orgChart1"/>
    <dgm:cxn modelId="{EA705485-D126-4EA2-8270-7C68352814D8}" type="presParOf" srcId="{6674591F-6655-43A8-A997-61C61261939B}" destId="{4B55452D-3181-4D47-8371-93EB444B8A14}" srcOrd="0" destOrd="0" presId="urn:microsoft.com/office/officeart/2005/8/layout/orgChart1"/>
    <dgm:cxn modelId="{765424E3-59DC-4933-B8B5-77765D525C78}" type="presParOf" srcId="{6674591F-6655-43A8-A997-61C61261939B}" destId="{045A14D2-5970-49EB-8944-B0FB8075E1D9}" srcOrd="1" destOrd="0" presId="urn:microsoft.com/office/officeart/2005/8/layout/orgChart1"/>
    <dgm:cxn modelId="{369A0034-2A38-4F3B-AB3D-ABC794D5C290}" type="presParOf" srcId="{752AFBD8-A292-4417-BDDC-EE7984197734}" destId="{E8BFF7A5-3DA1-4578-84EF-F67DAE0CF190}" srcOrd="1" destOrd="0" presId="urn:microsoft.com/office/officeart/2005/8/layout/orgChart1"/>
    <dgm:cxn modelId="{0527F334-314A-4EA5-88D9-3ADFCCA85A61}" type="presParOf" srcId="{752AFBD8-A292-4417-BDDC-EE7984197734}" destId="{E323E4D0-D752-48CC-AB5E-BDDECFDE62E5}" srcOrd="2" destOrd="0" presId="urn:microsoft.com/office/officeart/2005/8/layout/orgChart1"/>
    <dgm:cxn modelId="{ABC2AE9C-274A-4887-9455-20A16FB745A0}" type="presParOf" srcId="{D78D1817-0F69-4CFE-8B44-8A383E70C2C5}" destId="{EB744340-D21D-418D-99A0-4D3E2B10EC36}" srcOrd="4" destOrd="0" presId="urn:microsoft.com/office/officeart/2005/8/layout/orgChart1"/>
    <dgm:cxn modelId="{F0E3C0E3-843D-4E8C-A84D-1743B4D0A8E5}" type="presParOf" srcId="{D78D1817-0F69-4CFE-8B44-8A383E70C2C5}" destId="{AED8FA3F-1A2F-4615-943E-DAC87FDCDCF7}" srcOrd="5" destOrd="0" presId="urn:microsoft.com/office/officeart/2005/8/layout/orgChart1"/>
    <dgm:cxn modelId="{71498704-6C7B-4A04-B255-3116D48F6DEB}" type="presParOf" srcId="{AED8FA3F-1A2F-4615-943E-DAC87FDCDCF7}" destId="{0DF7E5F8-9102-49FF-9AEE-BFC25430A781}" srcOrd="0" destOrd="0" presId="urn:microsoft.com/office/officeart/2005/8/layout/orgChart1"/>
    <dgm:cxn modelId="{C2D5B838-EFDE-444D-B765-B17D1942FC50}" type="presParOf" srcId="{0DF7E5F8-9102-49FF-9AEE-BFC25430A781}" destId="{7E2EC29A-22CE-4A07-AA71-726DF9556B9F}" srcOrd="0" destOrd="0" presId="urn:microsoft.com/office/officeart/2005/8/layout/orgChart1"/>
    <dgm:cxn modelId="{4DCD7B1B-FC14-4128-A020-3AB44F836068}" type="presParOf" srcId="{0DF7E5F8-9102-49FF-9AEE-BFC25430A781}" destId="{6D3178A4-B5B0-4B37-9383-70D76174FCB1}" srcOrd="1" destOrd="0" presId="urn:microsoft.com/office/officeart/2005/8/layout/orgChart1"/>
    <dgm:cxn modelId="{CFDBA841-3130-4C0F-911B-49F160FA63C6}" type="presParOf" srcId="{AED8FA3F-1A2F-4615-943E-DAC87FDCDCF7}" destId="{7A53A750-393F-4E60-9367-D5CD74AB4DBB}" srcOrd="1" destOrd="0" presId="urn:microsoft.com/office/officeart/2005/8/layout/orgChart1"/>
    <dgm:cxn modelId="{BD01760E-948B-42C9-A2CD-BF777CCC2CA1}" type="presParOf" srcId="{AED8FA3F-1A2F-4615-943E-DAC87FDCDCF7}" destId="{E35F160B-0092-4BCC-84E5-532061D56C4A}" srcOrd="2" destOrd="0" presId="urn:microsoft.com/office/officeart/2005/8/layout/orgChart1"/>
    <dgm:cxn modelId="{9D883213-F543-4EDB-98FE-AFAFAA5C2BA4}" type="presParOf" srcId="{74AEF95E-FB5D-4C6A-AE7A-6C4B477ED9FD}" destId="{77A505B7-3C40-48B3-AFC8-99214D2E8D7D}" srcOrd="2" destOrd="0" presId="urn:microsoft.com/office/officeart/2005/8/layout/orgChart1"/>
    <dgm:cxn modelId="{F203B131-2653-4E19-AB78-844251320454}" type="presParOf" srcId="{72BEDF33-2A29-4E54-AFAF-529BDAB1EA53}" destId="{7EC9BC80-CC32-456E-8648-465F4AA84C03}" srcOrd="2" destOrd="0" presId="urn:microsoft.com/office/officeart/2005/8/layout/orgChart1"/>
    <dgm:cxn modelId="{9B679934-FBA7-4B29-8644-D3A77AE080BA}" type="presParOf" srcId="{72BEDF33-2A29-4E54-AFAF-529BDAB1EA53}" destId="{20D815F7-2EA1-46E0-A67B-B32D5CDF782C}" srcOrd="3" destOrd="0" presId="urn:microsoft.com/office/officeart/2005/8/layout/orgChart1"/>
    <dgm:cxn modelId="{5EB08D16-EAA4-423A-9EF8-AD2C51BC87A8}" type="presParOf" srcId="{20D815F7-2EA1-46E0-A67B-B32D5CDF782C}" destId="{A332433A-D9C3-463A-85DD-56C6D29DBCA9}" srcOrd="0" destOrd="0" presId="urn:microsoft.com/office/officeart/2005/8/layout/orgChart1"/>
    <dgm:cxn modelId="{627B16F2-95D1-40DF-990A-C8DA3D10AC70}" type="presParOf" srcId="{A332433A-D9C3-463A-85DD-56C6D29DBCA9}" destId="{5A958615-81F8-48DC-8864-FFDA3D4CC6DC}" srcOrd="0" destOrd="0" presId="urn:microsoft.com/office/officeart/2005/8/layout/orgChart1"/>
    <dgm:cxn modelId="{520965AD-A9BB-4980-B020-63BFB3EE4420}" type="presParOf" srcId="{A332433A-D9C3-463A-85DD-56C6D29DBCA9}" destId="{FB382FCE-EB2E-4F52-89C5-BAEB79D459EE}" srcOrd="1" destOrd="0" presId="urn:microsoft.com/office/officeart/2005/8/layout/orgChart1"/>
    <dgm:cxn modelId="{2208E5DA-3635-41A7-88B8-50CF33A5E818}" type="presParOf" srcId="{20D815F7-2EA1-46E0-A67B-B32D5CDF782C}" destId="{3D6CA64A-B3C8-4A2F-921E-25C1906B048F}" srcOrd="1" destOrd="0" presId="urn:microsoft.com/office/officeart/2005/8/layout/orgChart1"/>
    <dgm:cxn modelId="{45EF1976-48E0-46D2-AF2C-49E078719A0E}" type="presParOf" srcId="{3D6CA64A-B3C8-4A2F-921E-25C1906B048F}" destId="{791D2019-A4E7-4AC9-868B-AAD6C9D771A4}" srcOrd="0" destOrd="0" presId="urn:microsoft.com/office/officeart/2005/8/layout/orgChart1"/>
    <dgm:cxn modelId="{F1BD7C83-BD1B-4E70-ADBC-964111E61BD4}" type="presParOf" srcId="{3D6CA64A-B3C8-4A2F-921E-25C1906B048F}" destId="{34E1FE59-9932-4582-A755-06CA4CC52B01}" srcOrd="1" destOrd="0" presId="urn:microsoft.com/office/officeart/2005/8/layout/orgChart1"/>
    <dgm:cxn modelId="{272B2166-3C39-43E3-896B-A35894CEEE2E}" type="presParOf" srcId="{34E1FE59-9932-4582-A755-06CA4CC52B01}" destId="{B3433DCE-DA63-43A1-A462-32993B2BF2E3}" srcOrd="0" destOrd="0" presId="urn:microsoft.com/office/officeart/2005/8/layout/orgChart1"/>
    <dgm:cxn modelId="{7FEA8E84-CC0D-472C-8141-FF59455A64BC}" type="presParOf" srcId="{B3433DCE-DA63-43A1-A462-32993B2BF2E3}" destId="{578C037E-AFBA-4066-B63F-14B89D05D9F8}" srcOrd="0" destOrd="0" presId="urn:microsoft.com/office/officeart/2005/8/layout/orgChart1"/>
    <dgm:cxn modelId="{624F8A4F-D980-46F6-ACBD-7026823DDB05}" type="presParOf" srcId="{B3433DCE-DA63-43A1-A462-32993B2BF2E3}" destId="{B984B85E-959F-4F16-A435-D87F0398B092}" srcOrd="1" destOrd="0" presId="urn:microsoft.com/office/officeart/2005/8/layout/orgChart1"/>
    <dgm:cxn modelId="{25EC4579-8F59-4BAC-818F-70EAA105B17B}" type="presParOf" srcId="{34E1FE59-9932-4582-A755-06CA4CC52B01}" destId="{0A4FA09B-AE3D-4DB2-BCB7-051221318299}" srcOrd="1" destOrd="0" presId="urn:microsoft.com/office/officeart/2005/8/layout/orgChart1"/>
    <dgm:cxn modelId="{1276FBB4-C58A-40E6-985B-37ACF6053AB8}" type="presParOf" srcId="{34E1FE59-9932-4582-A755-06CA4CC52B01}" destId="{FF64AD9D-09BC-4FE7-A44E-BE92B0EEC73E}" srcOrd="2" destOrd="0" presId="urn:microsoft.com/office/officeart/2005/8/layout/orgChart1"/>
    <dgm:cxn modelId="{1CE59081-93B5-4ADB-A17A-537414EC5672}" type="presParOf" srcId="{20D815F7-2EA1-46E0-A67B-B32D5CDF782C}" destId="{1D574B10-D7F6-4699-B19C-EA42E520788C}" srcOrd="2" destOrd="0" presId="urn:microsoft.com/office/officeart/2005/8/layout/orgChart1"/>
    <dgm:cxn modelId="{94AF88EC-EA24-4C5A-9517-71695420758C}" type="presParOf" srcId="{72BEDF33-2A29-4E54-AFAF-529BDAB1EA53}" destId="{76D0CE53-8E00-489E-A3D6-D971F45F2B58}" srcOrd="4" destOrd="0" presId="urn:microsoft.com/office/officeart/2005/8/layout/orgChart1"/>
    <dgm:cxn modelId="{1E1EC55D-932E-466E-B3FE-D67852E6126F}" type="presParOf" srcId="{72BEDF33-2A29-4E54-AFAF-529BDAB1EA53}" destId="{1CA0ED09-E9A5-496D-A23E-985F27C82616}" srcOrd="5" destOrd="0" presId="urn:microsoft.com/office/officeart/2005/8/layout/orgChart1"/>
    <dgm:cxn modelId="{AC7D1F15-4C80-476B-95C1-00CF1C1C4EA8}" type="presParOf" srcId="{1CA0ED09-E9A5-496D-A23E-985F27C82616}" destId="{D7415966-BAD1-4666-AC00-E73E664DD372}" srcOrd="0" destOrd="0" presId="urn:microsoft.com/office/officeart/2005/8/layout/orgChart1"/>
    <dgm:cxn modelId="{A32CF657-64FC-452F-AA90-DA236A7B3E47}" type="presParOf" srcId="{D7415966-BAD1-4666-AC00-E73E664DD372}" destId="{A017ABA1-0D7C-4051-AC6D-9B06403BC98B}" srcOrd="0" destOrd="0" presId="urn:microsoft.com/office/officeart/2005/8/layout/orgChart1"/>
    <dgm:cxn modelId="{01A4A542-170A-4D37-B0B9-FE61E20C5A6E}" type="presParOf" srcId="{D7415966-BAD1-4666-AC00-E73E664DD372}" destId="{2DD2EDBA-5550-4229-BFFD-0CC198A0B619}" srcOrd="1" destOrd="0" presId="urn:microsoft.com/office/officeart/2005/8/layout/orgChart1"/>
    <dgm:cxn modelId="{23D92F15-4FDF-438E-BE41-2BC89C2AF030}" type="presParOf" srcId="{1CA0ED09-E9A5-496D-A23E-985F27C82616}" destId="{35A2DFFD-6CCD-4095-986E-48673C77ED5C}" srcOrd="1" destOrd="0" presId="urn:microsoft.com/office/officeart/2005/8/layout/orgChart1"/>
    <dgm:cxn modelId="{3E73AC17-FBB4-48AD-B4F4-50E9F17F6AAE}" type="presParOf" srcId="{35A2DFFD-6CCD-4095-986E-48673C77ED5C}" destId="{D73FE1CC-87C3-491D-BC14-0539016750CB}" srcOrd="0" destOrd="0" presId="urn:microsoft.com/office/officeart/2005/8/layout/orgChart1"/>
    <dgm:cxn modelId="{D272EFF0-8F8C-4B89-B462-E98D62D0BD65}" type="presParOf" srcId="{35A2DFFD-6CCD-4095-986E-48673C77ED5C}" destId="{1CD98F3A-4D15-40AE-B9DF-49B1EB8B5C25}" srcOrd="1" destOrd="0" presId="urn:microsoft.com/office/officeart/2005/8/layout/orgChart1"/>
    <dgm:cxn modelId="{DB52FD6E-CF6A-4F09-BB46-D3FC5329F770}" type="presParOf" srcId="{1CD98F3A-4D15-40AE-B9DF-49B1EB8B5C25}" destId="{5BF270AF-EFE3-4528-B059-77CCCE2A6214}" srcOrd="0" destOrd="0" presId="urn:microsoft.com/office/officeart/2005/8/layout/orgChart1"/>
    <dgm:cxn modelId="{B08D573F-4350-4AE5-AA7C-1428695732CA}" type="presParOf" srcId="{5BF270AF-EFE3-4528-B059-77CCCE2A6214}" destId="{2398703B-8193-4F41-95C2-6AEC563564A5}" srcOrd="0" destOrd="0" presId="urn:microsoft.com/office/officeart/2005/8/layout/orgChart1"/>
    <dgm:cxn modelId="{681A2F91-362D-4C5D-81FE-2FF2CD071730}" type="presParOf" srcId="{5BF270AF-EFE3-4528-B059-77CCCE2A6214}" destId="{7DDF71A0-17AA-44A8-A116-0C79D523603F}" srcOrd="1" destOrd="0" presId="urn:microsoft.com/office/officeart/2005/8/layout/orgChart1"/>
    <dgm:cxn modelId="{C37F5FD9-3B28-4B30-B708-EC51EAC7EBC0}" type="presParOf" srcId="{1CD98F3A-4D15-40AE-B9DF-49B1EB8B5C25}" destId="{5DFF546A-5533-4765-8CDE-0985D2F9604A}" srcOrd="1" destOrd="0" presId="urn:microsoft.com/office/officeart/2005/8/layout/orgChart1"/>
    <dgm:cxn modelId="{CE5BFBF4-37E7-4DDD-B993-E06CFA2FEF57}" type="presParOf" srcId="{1CD98F3A-4D15-40AE-B9DF-49B1EB8B5C25}" destId="{C278E9FD-2EBC-4409-928E-E057588A826E}" srcOrd="2" destOrd="0" presId="urn:microsoft.com/office/officeart/2005/8/layout/orgChart1"/>
    <dgm:cxn modelId="{9E93AD90-B7BA-4586-BB23-82E00D57E20C}" type="presParOf" srcId="{1CA0ED09-E9A5-496D-A23E-985F27C82616}" destId="{1F3B0EF5-AC80-4E18-8DAB-0A5928850139}" srcOrd="2" destOrd="0" presId="urn:microsoft.com/office/officeart/2005/8/layout/orgChart1"/>
    <dgm:cxn modelId="{1BE25E5B-7D91-4C3C-BA6D-40BA8C97731E}" type="presParOf" srcId="{999CF0A5-1FF8-4B3C-ABBE-5BB8BBED52FC}" destId="{D02DCF95-DDA1-4FA6-9EC9-B4CE3B4BC466}" srcOrd="2" destOrd="0" presId="urn:microsoft.com/office/officeart/2005/8/layout/orgChar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73FE1CC-87C3-491D-BC14-0539016750CB}">
      <dsp:nvSpPr>
        <dsp:cNvPr id="0" name=""/>
        <dsp:cNvSpPr/>
      </dsp:nvSpPr>
      <dsp:spPr>
        <a:xfrm>
          <a:off x="2847984" y="994209"/>
          <a:ext cx="123062" cy="37739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7390"/>
              </a:lnTo>
              <a:lnTo>
                <a:pt x="123062" y="377390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6D0CE53-8E00-489E-A3D6-D971F45F2B58}">
      <dsp:nvSpPr>
        <dsp:cNvPr id="0" name=""/>
        <dsp:cNvSpPr/>
      </dsp:nvSpPr>
      <dsp:spPr>
        <a:xfrm>
          <a:off x="2183448" y="411714"/>
          <a:ext cx="992702" cy="172287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86143"/>
              </a:lnTo>
              <a:lnTo>
                <a:pt x="992702" y="86143"/>
              </a:lnTo>
              <a:lnTo>
                <a:pt x="992702" y="172287"/>
              </a:lnTo>
            </a:path>
          </a:pathLst>
        </a:custGeom>
        <a:noFill/>
        <a:ln w="12700" cap="flat" cmpd="sng" algn="ctr">
          <a:solidFill>
            <a:schemeClr val="accent5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91D2019-A4E7-4AC9-868B-AAD6C9D771A4}">
      <dsp:nvSpPr>
        <dsp:cNvPr id="0" name=""/>
        <dsp:cNvSpPr/>
      </dsp:nvSpPr>
      <dsp:spPr>
        <a:xfrm>
          <a:off x="1855282" y="994209"/>
          <a:ext cx="123062" cy="37739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7390"/>
              </a:lnTo>
              <a:lnTo>
                <a:pt x="123062" y="377390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7EC9BC80-CC32-456E-8648-465F4AA84C03}">
      <dsp:nvSpPr>
        <dsp:cNvPr id="0" name=""/>
        <dsp:cNvSpPr/>
      </dsp:nvSpPr>
      <dsp:spPr>
        <a:xfrm>
          <a:off x="2137728" y="411714"/>
          <a:ext cx="91440" cy="172287"/>
        </a:xfrm>
        <a:custGeom>
          <a:avLst/>
          <a:gdLst/>
          <a:ahLst/>
          <a:cxnLst/>
          <a:rect l="0" t="0" r="0" b="0"/>
          <a:pathLst>
            <a:path>
              <a:moveTo>
                <a:pt x="45720" y="0"/>
              </a:moveTo>
              <a:lnTo>
                <a:pt x="45720" y="172287"/>
              </a:lnTo>
            </a:path>
          </a:pathLst>
        </a:custGeom>
        <a:noFill/>
        <a:ln w="12700" cap="flat" cmpd="sng" algn="ctr">
          <a:solidFill>
            <a:schemeClr val="accent5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EB744340-D21D-418D-99A0-4D3E2B10EC36}">
      <dsp:nvSpPr>
        <dsp:cNvPr id="0" name=""/>
        <dsp:cNvSpPr/>
      </dsp:nvSpPr>
      <dsp:spPr>
        <a:xfrm>
          <a:off x="862579" y="994209"/>
          <a:ext cx="123062" cy="154238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1542380"/>
              </a:lnTo>
              <a:lnTo>
                <a:pt x="123062" y="1542380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F09D27BE-5FFA-4767-9B27-E601DF04B106}">
      <dsp:nvSpPr>
        <dsp:cNvPr id="0" name=""/>
        <dsp:cNvSpPr/>
      </dsp:nvSpPr>
      <dsp:spPr>
        <a:xfrm>
          <a:off x="862579" y="994209"/>
          <a:ext cx="123062" cy="959885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959885"/>
              </a:lnTo>
              <a:lnTo>
                <a:pt x="123062" y="959885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A8C611B1-1DE6-4FBB-B941-301E5403B030}">
      <dsp:nvSpPr>
        <dsp:cNvPr id="0" name=""/>
        <dsp:cNvSpPr/>
      </dsp:nvSpPr>
      <dsp:spPr>
        <a:xfrm>
          <a:off x="862579" y="994209"/>
          <a:ext cx="123062" cy="377390"/>
        </a:xfrm>
        <a:custGeom>
          <a:avLst/>
          <a:gdLst/>
          <a:ahLst/>
          <a:cxnLst/>
          <a:rect l="0" t="0" r="0" b="0"/>
          <a:pathLst>
            <a:path>
              <a:moveTo>
                <a:pt x="0" y="0"/>
              </a:moveTo>
              <a:lnTo>
                <a:pt x="0" y="377390"/>
              </a:lnTo>
              <a:lnTo>
                <a:pt x="123062" y="377390"/>
              </a:lnTo>
            </a:path>
          </a:pathLst>
        </a:custGeom>
        <a:noFill/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D01C20B5-79C7-467B-81FB-22DEDD754072}">
      <dsp:nvSpPr>
        <dsp:cNvPr id="0" name=""/>
        <dsp:cNvSpPr/>
      </dsp:nvSpPr>
      <dsp:spPr>
        <a:xfrm>
          <a:off x="1190745" y="411714"/>
          <a:ext cx="992702" cy="172287"/>
        </a:xfrm>
        <a:custGeom>
          <a:avLst/>
          <a:gdLst/>
          <a:ahLst/>
          <a:cxnLst/>
          <a:rect l="0" t="0" r="0" b="0"/>
          <a:pathLst>
            <a:path>
              <a:moveTo>
                <a:pt x="992702" y="0"/>
              </a:moveTo>
              <a:lnTo>
                <a:pt x="992702" y="86143"/>
              </a:lnTo>
              <a:lnTo>
                <a:pt x="0" y="86143"/>
              </a:lnTo>
              <a:lnTo>
                <a:pt x="0" y="172287"/>
              </a:lnTo>
            </a:path>
          </a:pathLst>
        </a:custGeom>
        <a:noFill/>
        <a:ln w="12700" cap="flat" cmpd="sng" algn="ctr">
          <a:solidFill>
            <a:schemeClr val="accent5">
              <a:shade val="6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dsp:style>
    </dsp:sp>
    <dsp:sp modelId="{B897ED5B-188C-437D-B78A-CEF7A8B25ECE}">
      <dsp:nvSpPr>
        <dsp:cNvPr id="0" name=""/>
        <dsp:cNvSpPr/>
      </dsp:nvSpPr>
      <dsp:spPr>
        <a:xfrm>
          <a:off x="1773240" y="1506"/>
          <a:ext cx="820415" cy="410207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100" kern="1200"/>
            <a:t>Projeto</a:t>
          </a:r>
        </a:p>
      </dsp:txBody>
      <dsp:txXfrm>
        <a:off x="1773240" y="1506"/>
        <a:ext cx="820415" cy="410207"/>
      </dsp:txXfrm>
    </dsp:sp>
    <dsp:sp modelId="{696F83EA-11AA-4A28-BB7D-1E1F63B768C8}">
      <dsp:nvSpPr>
        <dsp:cNvPr id="0" name=""/>
        <dsp:cNvSpPr/>
      </dsp:nvSpPr>
      <dsp:spPr>
        <a:xfrm>
          <a:off x="780538" y="584001"/>
          <a:ext cx="820415" cy="410207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100" kern="1200"/>
            <a:t>Planejamento	</a:t>
          </a:r>
        </a:p>
      </dsp:txBody>
      <dsp:txXfrm>
        <a:off x="780538" y="584001"/>
        <a:ext cx="820415" cy="410207"/>
      </dsp:txXfrm>
    </dsp:sp>
    <dsp:sp modelId="{2E5F77B3-BBD3-43ED-A2E6-50A1DCB36A60}">
      <dsp:nvSpPr>
        <dsp:cNvPr id="0" name=""/>
        <dsp:cNvSpPr/>
      </dsp:nvSpPr>
      <dsp:spPr>
        <a:xfrm>
          <a:off x="985642" y="1166496"/>
          <a:ext cx="820415" cy="410207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100" kern="1200"/>
            <a:t>Planejar o escopo</a:t>
          </a:r>
        </a:p>
      </dsp:txBody>
      <dsp:txXfrm>
        <a:off x="985642" y="1166496"/>
        <a:ext cx="820415" cy="410207"/>
      </dsp:txXfrm>
    </dsp:sp>
    <dsp:sp modelId="{4B55452D-3181-4D47-8371-93EB444B8A14}">
      <dsp:nvSpPr>
        <dsp:cNvPr id="0" name=""/>
        <dsp:cNvSpPr/>
      </dsp:nvSpPr>
      <dsp:spPr>
        <a:xfrm>
          <a:off x="985642" y="1748990"/>
          <a:ext cx="820415" cy="410207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100" kern="1200"/>
            <a:t>Planejar o cronograma</a:t>
          </a:r>
        </a:p>
      </dsp:txBody>
      <dsp:txXfrm>
        <a:off x="985642" y="1748990"/>
        <a:ext cx="820415" cy="410207"/>
      </dsp:txXfrm>
    </dsp:sp>
    <dsp:sp modelId="{7E2EC29A-22CE-4A07-AA71-726DF9556B9F}">
      <dsp:nvSpPr>
        <dsp:cNvPr id="0" name=""/>
        <dsp:cNvSpPr/>
      </dsp:nvSpPr>
      <dsp:spPr>
        <a:xfrm>
          <a:off x="985642" y="2331485"/>
          <a:ext cx="820415" cy="410207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100" kern="1200"/>
            <a:t>Aprovar Planejamento</a:t>
          </a:r>
        </a:p>
      </dsp:txBody>
      <dsp:txXfrm>
        <a:off x="985642" y="2331485"/>
        <a:ext cx="820415" cy="410207"/>
      </dsp:txXfrm>
    </dsp:sp>
    <dsp:sp modelId="{5A958615-81F8-48DC-8864-FFDA3D4CC6DC}">
      <dsp:nvSpPr>
        <dsp:cNvPr id="0" name=""/>
        <dsp:cNvSpPr/>
      </dsp:nvSpPr>
      <dsp:spPr>
        <a:xfrm>
          <a:off x="1773240" y="584001"/>
          <a:ext cx="820415" cy="410207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100" kern="1200"/>
            <a:t>Preparação</a:t>
          </a:r>
        </a:p>
      </dsp:txBody>
      <dsp:txXfrm>
        <a:off x="1773240" y="584001"/>
        <a:ext cx="820415" cy="410207"/>
      </dsp:txXfrm>
    </dsp:sp>
    <dsp:sp modelId="{578C037E-AFBA-4066-B63F-14B89D05D9F8}">
      <dsp:nvSpPr>
        <dsp:cNvPr id="0" name=""/>
        <dsp:cNvSpPr/>
      </dsp:nvSpPr>
      <dsp:spPr>
        <a:xfrm>
          <a:off x="1978344" y="1166496"/>
          <a:ext cx="820415" cy="410207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1100" kern="1200"/>
        </a:p>
      </dsp:txBody>
      <dsp:txXfrm>
        <a:off x="1978344" y="1166496"/>
        <a:ext cx="820415" cy="410207"/>
      </dsp:txXfrm>
    </dsp:sp>
    <dsp:sp modelId="{A017ABA1-0D7C-4051-AC6D-9B06403BC98B}">
      <dsp:nvSpPr>
        <dsp:cNvPr id="0" name=""/>
        <dsp:cNvSpPr/>
      </dsp:nvSpPr>
      <dsp:spPr>
        <a:xfrm>
          <a:off x="2765942" y="584001"/>
          <a:ext cx="820415" cy="410207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pt-BR" sz="1100" kern="1200"/>
            <a:t>Execução</a:t>
          </a:r>
        </a:p>
      </dsp:txBody>
      <dsp:txXfrm>
        <a:off x="2765942" y="584001"/>
        <a:ext cx="820415" cy="410207"/>
      </dsp:txXfrm>
    </dsp:sp>
    <dsp:sp modelId="{2398703B-8193-4F41-95C2-6AEC563564A5}">
      <dsp:nvSpPr>
        <dsp:cNvPr id="0" name=""/>
        <dsp:cNvSpPr/>
      </dsp:nvSpPr>
      <dsp:spPr>
        <a:xfrm>
          <a:off x="2971046" y="1166496"/>
          <a:ext cx="820415" cy="410207"/>
        </a:xfrm>
        <a:prstGeom prst="rect">
          <a:avLst/>
        </a:prstGeom>
        <a:solidFill>
          <a:schemeClr val="l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accent5">
              <a:shade val="80000"/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6985" tIns="6985" rIns="6985" bIns="6985" numCol="1" spcCol="1270" anchor="ctr" anchorCtr="0">
          <a:noAutofit/>
        </a:bodyPr>
        <a:lstStyle/>
        <a:p>
          <a:pPr marL="0" lvl="0" indent="0" algn="ctr" defTabSz="4889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pt-BR" sz="1100" kern="1200"/>
        </a:p>
      </dsp:txBody>
      <dsp:txXfrm>
        <a:off x="2971046" y="1166496"/>
        <a:ext cx="820415" cy="410207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orgChart1">
  <dgm:title val=""/>
  <dgm:desc val=""/>
  <dgm:catLst>
    <dgm:cat type="hierarchy" pri="1000"/>
    <dgm:cat type="convert" pri="6000"/>
  </dgm:catLst>
  <dgm:sampData>
    <dgm:dataModel>
      <dgm:ptLst>
        <dgm:pt modelId="0" type="doc"/>
        <dgm:pt modelId="1">
          <dgm:prSet phldr="1"/>
        </dgm:pt>
        <dgm:pt modelId="2" type="asst">
          <dgm:prSet phldr="1"/>
        </dgm:pt>
        <dgm:pt modelId="3">
          <dgm:prSet phldr="1"/>
        </dgm:pt>
        <dgm:pt modelId="4">
          <dgm:prSet phldr="1"/>
        </dgm:pt>
        <dgm:pt modelId="5">
          <dgm:prSet phldr="1"/>
        </dgm:pt>
      </dgm:ptLst>
      <dgm:cxnLst>
        <dgm:cxn modelId="5" srcId="0" destId="1" srcOrd="0" destOrd="0"/>
        <dgm:cxn modelId="6" srcId="1" destId="2" srcOrd="0" destOrd="0"/>
        <dgm:cxn modelId="7" srcId="1" destId="3" srcOrd="1" destOrd="0"/>
        <dgm:cxn modelId="8" srcId="1" destId="4" srcOrd="2" destOrd="0"/>
        <dgm:cxn modelId="9" srcId="1" destId="5" srcOrd="3" destOrd="0"/>
      </dgm:cxnLst>
      <dgm:bg/>
      <dgm:whole/>
    </dgm:dataModel>
  </dgm:sampData>
  <dgm:styleData>
    <dgm:dataModel>
      <dgm:ptLst>
        <dgm:pt modelId="0" type="doc"/>
        <dgm:pt modelId="1"/>
        <dgm:pt modelId="12"/>
        <dgm:pt modelId="13"/>
      </dgm:ptLst>
      <dgm:cxnLst>
        <dgm:cxn modelId="2" srcId="0" destId="1" srcOrd="0" destOrd="0"/>
        <dgm:cxn modelId="16" srcId="1" destId="12" srcOrd="1" destOrd="0"/>
        <dgm:cxn modelId="17" srcId="1" destId="13" srcOrd="2" destOrd="0"/>
      </dgm:cxnLst>
      <dgm:bg/>
      <dgm:whole/>
    </dgm:dataModel>
  </dgm:styleData>
  <dgm:clrData>
    <dgm:dataModel>
      <dgm:ptLst>
        <dgm:pt modelId="0" type="doc"/>
        <dgm:pt modelId="1"/>
        <dgm:pt modelId="11" type="asst"/>
        <dgm:pt modelId="12"/>
        <dgm:pt modelId="13"/>
        <dgm:pt modelId="14"/>
      </dgm:ptLst>
      <dgm:cxnLst>
        <dgm:cxn modelId="2" srcId="0" destId="1" srcOrd="0" destOrd="0"/>
        <dgm:cxn modelId="15" srcId="1" destId="11" srcOrd="0" destOrd="0"/>
        <dgm:cxn modelId="16" srcId="1" destId="12" srcOrd="1" destOrd="0"/>
        <dgm:cxn modelId="17" srcId="1" destId="13" srcOrd="2" destOrd="0"/>
        <dgm:cxn modelId="18" srcId="1" destId="14" srcOrd="2" destOrd="0"/>
      </dgm:cxnLst>
      <dgm:bg/>
      <dgm:whole/>
    </dgm:dataModel>
  </dgm:clrData>
  <dgm:layoutNode name="hierChild1">
    <dgm:varLst>
      <dgm:orgChart val="1"/>
      <dgm:chPref val="1"/>
      <dgm:dir/>
      <dgm:animOne val="branch"/>
      <dgm:animLvl val="lvl"/>
      <dgm:resizeHandles/>
    </dgm:varLst>
    <dgm:choose name="Name0">
      <dgm:if name="Name1" func="var" arg="dir" op="equ" val="norm">
        <dgm:alg type="hierChild">
          <dgm:param type="linDir" val="fromL"/>
        </dgm:alg>
      </dgm:if>
      <dgm:else name="Name2">
        <dgm:alg type="hierChild">
          <dgm:param type="linDir" val="fromR"/>
        </dgm:alg>
      </dgm:else>
    </dgm:choose>
    <dgm:shape xmlns:r="http://schemas.openxmlformats.org/officeDocument/2006/relationships" r:blip="">
      <dgm:adjLst/>
    </dgm:shape>
    <dgm:presOf/>
    <dgm:constrLst>
      <dgm:constr type="w" for="des" forName="rootComposite1" refType="w" fact="10"/>
      <dgm:constr type="h" for="des" forName="rootComposite1" refType="w" refFor="des" refForName="rootComposite1" fact="0.5"/>
      <dgm:constr type="w" for="des" forName="rootComposite" refType="w" fact="10"/>
      <dgm:constr type="h" for="des" forName="rootComposite" refType="w" refFor="des" refForName="rootComposite1" fact="0.5"/>
      <dgm:constr type="w" for="des" forName="rootComposite3" refType="w" fact="10"/>
      <dgm:constr type="h" for="des" forName="rootComposite3" refType="w" refFor="des" refForName="rootComposite1" fact="0.5"/>
      <dgm:constr type="primFontSz" for="des" ptType="node" op="equ"/>
      <dgm:constr type="sp" for="des" op="equ"/>
      <dgm:constr type="sp" for="des" forName="hierRoot1" refType="w" refFor="des" refForName="rootComposite1" fact="0.21"/>
      <dgm:constr type="sp" for="des" forName="hierRoot2" refType="sp" refFor="des" refForName="hierRoot1"/>
      <dgm:constr type="sp" for="des" forName="hierRoot3" refType="sp" refFor="des" refForName="hierRoot1"/>
      <dgm:constr type="sibSp" refType="w" refFor="des" refForName="rootComposite1" fact="0.21"/>
      <dgm:constr type="sibSp" for="des" forName="hierChild2" refType="sibSp"/>
      <dgm:constr type="sibSp" for="des" forName="hierChild3" refType="sibSp"/>
      <dgm:constr type="sibSp" for="des" forName="hierChild4" refType="sibSp"/>
      <dgm:constr type="sibSp" for="des" forName="hierChild5" refType="sibSp"/>
      <dgm:constr type="sibSp" for="des" forName="hierChild6" refType="sibSp"/>
      <dgm:constr type="sibSp" for="des" forName="hierChild7" refType="sibSp"/>
      <dgm:constr type="secSibSp" refType="w" refFor="des" refForName="rootComposite1" fact="0.21"/>
      <dgm:constr type="secSibSp" for="des" forName="hierChild2" refType="secSibSp"/>
      <dgm:constr type="secSibSp" for="des" forName="hierChild3" refType="secSibSp"/>
      <dgm:constr type="secSibSp" for="des" forName="hierChild4" refType="secSibSp"/>
      <dgm:constr type="secSibSp" for="des" forName="hierChild5" refType="secSibSp"/>
      <dgm:constr type="secSibSp" for="des" forName="hierChild6" refType="secSibSp"/>
      <dgm:constr type="secSibSp" for="des" forName="hierChild7" refType="secSibSp"/>
    </dgm:constrLst>
    <dgm:ruleLst/>
    <dgm:forEach name="Name3" axis="ch">
      <dgm:forEach name="Name4" axis="self" ptType="node">
        <dgm:layoutNode name="hierRoot1">
          <dgm:varLst>
            <dgm:hierBranch val="init"/>
          </dgm:varLst>
          <dgm:choose name="Name5">
            <dgm:if name="Name6" func="var" arg="hierBranch" op="equ" val="l">
              <dgm:choose name="Name7">
                <dgm:if name="Name8" axis="ch" ptType="asst" func="cnt" op="gte" val="1">
                  <dgm:alg type="hierRoot">
                    <dgm:param type="hierAlign" val="tR"/>
                  </dgm:alg>
                  <dgm:constrLst>
                    <dgm:constr type="alignOff" val="0.65"/>
                  </dgm:constrLst>
                </dgm:if>
                <dgm:else name="Name9">
                  <dgm:alg type="hierRoot">
                    <dgm:param type="hierAlign" val="tR"/>
                  </dgm:alg>
                  <dgm:constrLst>
                    <dgm:constr type="alignOff" val="0.25"/>
                  </dgm:constrLst>
                </dgm:else>
              </dgm:choose>
            </dgm:if>
            <dgm:if name="Name10" func="var" arg="hierBranch" op="equ" val="r">
              <dgm:choose name="Name11">
                <dgm:if name="Name12" axis="ch" ptType="asst" func="cnt" op="gte" val="1">
                  <dgm:alg type="hierRoot">
                    <dgm:param type="hierAlign" val="tL"/>
                  </dgm:alg>
                  <dgm:constrLst>
                    <dgm:constr type="alignOff" val="0.65"/>
                  </dgm:constrLst>
                </dgm:if>
                <dgm:else name="Name13">
                  <dgm:alg type="hierRoot">
                    <dgm:param type="hierAlign" val="tL"/>
                  </dgm:alg>
                  <dgm:constrLst>
                    <dgm:constr type="alignOff" val="0.25"/>
                  </dgm:constrLst>
                </dgm:else>
              </dgm:choose>
            </dgm:if>
            <dgm:if name="Name14" func="var" arg="hierBranch" op="equ" val="hang">
              <dgm:alg type="hierRoot"/>
              <dgm:constrLst>
                <dgm:constr type="alignOff" val="0.65"/>
              </dgm:constrLst>
            </dgm:if>
            <dgm:else name="Name15">
              <dgm:alg type="hierRoot"/>
              <dgm:constrLst>
                <dgm:constr type="alignOff"/>
                <dgm:constr type="bendDist" for="des" ptType="parTrans" refType="sp" fact="0.5"/>
              </dgm:constrLst>
            </dgm:else>
          </dgm:choose>
          <dgm:shape xmlns:r="http://schemas.openxmlformats.org/officeDocument/2006/relationships" r:blip="">
            <dgm:adjLst/>
          </dgm:shape>
          <dgm:presOf/>
          <dgm:ruleLst/>
          <dgm:layoutNode name="rootComposite1">
            <dgm:alg type="composite"/>
            <dgm:shape xmlns:r="http://schemas.openxmlformats.org/officeDocument/2006/relationships" r:blip="">
              <dgm:adjLst/>
            </dgm:shape>
            <dgm:presOf axis="self" ptType="node" cnt="1"/>
            <dgm:choose name="Name16">
              <dgm:if name="Name17" func="var" arg="hierBranch" op="equ" val="init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8" func="var" arg="hierBranch" op="equ" val="l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if name="Name19" func="var" arg="hierBranch" op="equ" val="r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l" for="ch" forName="rootConnector1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if>
              <dgm:else name="Name20">
                <dgm:constrLst>
                  <dgm:constr type="l" for="ch" forName="rootText1"/>
                  <dgm:constr type="t" for="ch" forName="rootText1"/>
                  <dgm:constr type="w" for="ch" forName="rootText1" refType="w"/>
                  <dgm:constr type="h" for="ch" forName="rootText1" refType="h"/>
                  <dgm:constr type="r" for="ch" forName="rootConnector1" refType="w"/>
                  <dgm:constr type="t" for="ch" forName="rootConnector1"/>
                  <dgm:constr type="w" for="ch" forName="rootConnector1" refType="w" refFor="ch" refForName="rootText1" fact="0.2"/>
                  <dgm:constr type="h" for="ch" forName="rootConnector1" refType="h" refFor="ch" refForName="rootText1"/>
                </dgm:constrLst>
              </dgm:else>
            </dgm:choose>
            <dgm:ruleLst/>
            <dgm:layoutNode name="rootText1" styleLbl="node0">
              <dgm:varLst>
                <dgm:chPref val="3"/>
              </dgm:varLst>
              <dgm:alg type="tx"/>
              <dgm:shape xmlns:r="http://schemas.openxmlformats.org/officeDocument/2006/relationships" type="rect" r:blip="">
                <dgm:adjLst/>
              </dgm:shape>
              <dgm:presOf axis="self" ptType="node" cnt="1"/>
              <dgm:constrLst>
                <dgm:constr type="primFontSz" val="65"/>
                <dgm:constr type="lMarg" refType="primFontSz" fact="0.05"/>
                <dgm:constr type="rMarg" refType="primFontSz" fact="0.05"/>
                <dgm:constr type="tMarg" refType="primFontSz" fact="0.05"/>
                <dgm:constr type="bMarg" refType="primFontSz" fact="0.05"/>
              </dgm:constrLst>
              <dgm:ruleLst>
                <dgm:rule type="primFontSz" val="5" fact="NaN" max="NaN"/>
              </dgm:ruleLst>
            </dgm:layoutNode>
            <dgm:layoutNode name="rootConnector1" moveWith="rootText1">
              <dgm:alg type="sp"/>
              <dgm:shape xmlns:r="http://schemas.openxmlformats.org/officeDocument/2006/relationships" type="rect" r:blip="" hideGeom="1">
                <dgm:adjLst/>
              </dgm:shape>
              <dgm:presOf axis="self" ptType="node" cnt="1"/>
              <dgm:constrLst/>
              <dgm:ruleLst/>
            </dgm:layoutNode>
          </dgm:layoutNode>
          <dgm:layoutNode name="hierChild2">
            <dgm:choose name="Name21">
              <dgm:if name="Name22" func="var" arg="hierBranch" op="equ" val="l">
                <dgm:alg type="hierChild">
                  <dgm:param type="chAlign" val="r"/>
                  <dgm:param type="linDir" val="fromT"/>
                </dgm:alg>
              </dgm:if>
              <dgm:if name="Name23" func="var" arg="hierBranch" op="equ" val="r">
                <dgm:alg type="hierChild">
                  <dgm:param type="chAlign" val="l"/>
                  <dgm:param type="linDir" val="fromT"/>
                </dgm:alg>
              </dgm:if>
              <dgm:if name="Name24" func="var" arg="hierBranch" op="equ" val="hang">
                <dgm:choose name="Name25">
                  <dgm:if name="Name26" func="var" arg="dir" op="equ" val="norm">
                    <dgm:alg type="hierChild">
                      <dgm:param type="chAlign" val="l"/>
                      <dgm:param type="linDir" val="fromL"/>
                      <dgm:param type="secChAlign" val="t"/>
                      <dgm:param type="secLinDir" val="fromT"/>
                    </dgm:alg>
                  </dgm:if>
                  <dgm:else name="Name27">
                    <dgm:alg type="hierChild">
                      <dgm:param type="chAlign" val="l"/>
                      <dgm:param type="linDir" val="fromR"/>
                      <dgm:param type="secChAlign" val="t"/>
                      <dgm:param type="secLinDir" val="fromT"/>
                    </dgm:alg>
                  </dgm:else>
                </dgm:choose>
              </dgm:if>
              <dgm:else name="Name28">
                <dgm:choose name="Name29">
                  <dgm:if name="Name30" func="var" arg="dir" op="equ" val="norm">
                    <dgm:alg type="hierChild"/>
                  </dgm:if>
                  <dgm:else name="Name31">
                    <dgm:alg type="hierChild">
                      <dgm:param type="linDir" val="fromR"/>
                    </dgm:alg>
                  </dgm:else>
                </dgm:choose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a" axis="ch" ptType="nonAsst">
              <dgm:forEach name="Name32" axis="precedSib" ptType="parTrans" st="-1" cnt="1">
                <dgm:choose name="Name33">
                  <dgm:if name="Name34" func="var" arg="hierBranch" op="equ" val="std">
                    <dgm:layoutNode name="Name35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tCtr"/>
                        <dgm:param type="bendPt" val="end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36" func="var" arg="hierBranch" op="equ" val="init">
                    <dgm:layoutNode name="Name37">
                      <dgm:choose name="Name38">
                        <dgm:if name="Name39" axis="self" func="depth" op="lte" val="2">
                          <dgm:alg type="conn">
                            <dgm:param type="connRout" val="bend"/>
                            <dgm:param type="dim" val="1D"/>
                            <dgm:param type="endSty" val="noArr"/>
                            <dgm:param type="begPts" val="bCtr"/>
                            <dgm:param type="endPts" val="tCtr"/>
                            <dgm:param type="bendPt" val="end"/>
                          </dgm:alg>
                        </dgm:if>
                        <dgm:else name="Name40">
                          <dgm:choose name="Name41">
                            <dgm:if name="Name42" axis="par des" func="maxDepth" op="lte" val="1">
                              <dgm:choose name="Name43">
                                <dgm:if name="Name44" axis="par ch" ptType="node asst" func="cnt" op="gte" val="1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</dgm:alg>
                                </dgm:if>
                                <dgm:else name="Name45">
                                  <dgm:alg type="conn">
                                    <dgm:param type="connRout" val="bend"/>
                                    <dgm:param type="dim" val="1D"/>
                                    <dgm:param type="endSty" val="noArr"/>
                                    <dgm:param type="begPts" val="bCtr"/>
                                    <dgm:param type="endPts" val="midL midR"/>
                                    <dgm:param type="srcNode" val="rootConnector"/>
                                  </dgm:alg>
                                </dgm:else>
                              </dgm:choose>
                            </dgm:if>
                            <dgm:else name="Name46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tCtr"/>
                                <dgm:param type="bendPt" val="end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if name="Name47" func="var" arg="hierBranch" op="equ" val="hang">
                    <dgm:layoutNode name="Name48">
                      <dgm:alg type="conn">
                        <dgm:param type="connRout" val="bend"/>
                        <dgm:param type="dim" val="1D"/>
                        <dgm:param type="endSty" val="noArr"/>
                        <dgm:param type="begPts" val="bCtr"/>
                        <dgm:param type="endPts" val="midL midR"/>
                      </dgm:alg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if>
                  <dgm:else name="Name49">
                    <dgm:layoutNode name="Name50">
                      <dgm:choose name="Name51">
                        <dgm:if name="Name52" axis="self" func="depth" op="lte" val="2">
                          <dgm:choose name="Name53">
                            <dgm:if name="Name54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5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1"/>
                              </dgm:alg>
                            </dgm:else>
                          </dgm:choose>
                        </dgm:if>
                        <dgm:else name="Name56">
                          <dgm:choose name="Name57">
                            <dgm:if name="Name58" axis="par ch" ptType="node asst" func="cnt" op="gte" val="1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</dgm:alg>
                            </dgm:if>
                            <dgm:else name="Name59">
                              <dgm:alg type="conn">
                                <dgm:param type="connRout" val="bend"/>
                                <dgm:param type="dim" val="1D"/>
                                <dgm:param type="endSty" val="noArr"/>
                                <dgm:param type="begPts" val="bCtr"/>
                                <dgm:param type="endPts" val="midL midR"/>
                                <dgm:param type="srcNode" val="rootConnector"/>
                              </dgm:alg>
                            </dgm:else>
                          </dgm:choose>
                        </dgm:else>
                      </dgm:choose>
                      <dgm:shape xmlns:r="http://schemas.openxmlformats.org/officeDocument/2006/relationships" type="conn" r:blip="" zOrderOff="-99999">
                        <dgm:adjLst/>
                      </dgm:shape>
                      <dgm:presOf axis="self"/>
                      <dgm:constrLst>
                        <dgm:constr type="begPad"/>
                        <dgm:constr type="endPad"/>
                      </dgm:constrLst>
                      <dgm:ruleLst/>
                    </dgm:layoutNode>
                  </dgm:else>
                </dgm:choose>
              </dgm:forEach>
              <dgm:layoutNode name="hierRoot2">
                <dgm:varLst>
                  <dgm:hierBranch val="init"/>
                </dgm:varLst>
                <dgm:choose name="Name60">
                  <dgm:if name="Name61" func="var" arg="hierBranch" op="equ" val="l">
                    <dgm:choose name="Name62">
                      <dgm:if name="Name63" axis="ch" ptType="asst" func="cnt" op="gte" val="1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4">
                        <dgm:alg type="hierRoot">
                          <dgm:param type="hierAlign" val="tR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5" func="var" arg="hierBranch" op="equ" val="r">
                    <dgm:choose name="Name66">
                      <dgm:if name="Name67" axis="ch" ptType="asst" func="cnt" op="g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68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25"/>
                        </dgm:constrLst>
                      </dgm:else>
                    </dgm:choose>
                  </dgm:if>
                  <dgm:if name="Name69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70" func="var" arg="hierBranch" op="equ" val="init">
                    <dgm:choose name="Name71">
                      <dgm:if name="Name72" axis="des" func="maxDepth" op="lte" val="1">
                        <dgm:choose name="Name73">
                          <dgm:if name="Name74" axis="ch" ptType="asst" func="cnt" op="gte" val="1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65"/>
                            </dgm:constrLst>
                          </dgm:if>
                          <dgm:else name="Name75">
                            <dgm:alg type="hierRoot">
                              <dgm:param type="hierAlign" val="tL"/>
                            </dgm:alg>
                            <dgm:shape xmlns:r="http://schemas.openxmlformats.org/officeDocument/2006/relationships" r:blip="">
                              <dgm:adjLst/>
                            </dgm:shape>
                            <dgm:presOf/>
                            <dgm:constrLst>
                              <dgm:constr type="alignOff" val="0.25"/>
                            </dgm:constrLst>
                          </dgm:else>
                        </dgm:choose>
                      </dgm:if>
                      <dgm:else name="Name76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77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else>
                </dgm:choose>
                <dgm:ruleLst/>
                <dgm:layoutNode name="rootComposite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78">
                    <dgm:if name="Name79" func="var" arg="hierBranch" op="equ" val="init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0" func="var" arg="hierBranch" op="equ" val="l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if name="Name81" func="var" arg="hierBranch" op="equ" val="r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l" for="ch" forName="rootConnector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if>
                    <dgm:else name="Name82">
                      <dgm:constrLst>
                        <dgm:constr type="l" for="ch" forName="rootText"/>
                        <dgm:constr type="t" for="ch" forName="rootText"/>
                        <dgm:constr type="w" for="ch" forName="rootText" refType="w"/>
                        <dgm:constr type="h" for="ch" forName="rootText" refType="h"/>
                        <dgm:constr type="r" for="ch" forName="rootConnector" refType="w"/>
                        <dgm:constr type="t" for="ch" forName="rootConnector"/>
                        <dgm:constr type="w" for="ch" forName="rootConnector" refType="w" refFor="ch" refForName="rootText" fact="0.2"/>
                        <dgm:constr type="h" for="ch" forName="rootConnector" refType="h" refFor="ch" refForName="rootText"/>
                      </dgm:constrLst>
                    </dgm:else>
                  </dgm:choose>
                  <dgm:ruleLst/>
                  <dgm:layoutNode name="rootText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" moveWith="rootText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4">
                  <dgm:choose name="Name83">
                    <dgm:if name="Name84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85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86" func="var" arg="hierBranch" op="equ" val="hang">
                      <dgm:choose name="Name87">
                        <dgm:if name="Name88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89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90" func="var" arg="hierBranch" op="equ" val="std">
                      <dgm:choose name="Name91">
                        <dgm:if name="Name92" func="var" arg="dir" op="equ" val="norm">
                          <dgm:alg type="hierChild"/>
                        </dgm:if>
                        <dgm:else name="Name93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94" func="var" arg="hierBranch" op="equ" val="init">
                      <dgm:choose name="Name95">
                        <dgm:if name="Name96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97">
                          <dgm:choose name="Name98">
                            <dgm:if name="Name99" func="var" arg="dir" op="equ" val="norm">
                              <dgm:alg type="hierChild"/>
                            </dgm:if>
                            <dgm:else name="Name100">
                              <dgm:alg type="hierChild">
                                <dgm:param type="linDir" val="fromR"/>
                              </dgm:alg>
                            </dgm:else>
                          </dgm:choose>
                        </dgm:else>
                      </dgm:choose>
                    </dgm:if>
                    <dgm:else name="Name101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2" ref="rep2a"/>
                </dgm:layoutNode>
                <dgm:layoutNode name="hierChild5">
                  <dgm:choose name="Name103">
                    <dgm:if name="Name104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05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06" ref="rep2b"/>
                </dgm:layoutNode>
              </dgm:layoutNode>
            </dgm:forEach>
          </dgm:layoutNode>
          <dgm:layoutNode name="hierChild3">
            <dgm:choose name="Name107">
              <dgm:if name="Name108" func="var" arg="dir" op="equ" val="norm">
                <dgm:alg type="hierChild">
                  <dgm:param type="chAlign" val="l"/>
                  <dgm:param type="linDir" val="fromL"/>
                  <dgm:param type="secChAlign" val="t"/>
                  <dgm:param type="secLinDir" val="fromT"/>
                </dgm:alg>
              </dgm:if>
              <dgm:else name="Name109">
                <dgm:alg type="hierChild">
                  <dgm:param type="chAlign" val="l"/>
                  <dgm:param type="linDir" val="fromR"/>
                  <dgm:param type="secChAlign" val="t"/>
                  <dgm:param type="secLinDir" val="fromT"/>
                </dgm:alg>
              </dgm:else>
            </dgm:choose>
            <dgm:shape xmlns:r="http://schemas.openxmlformats.org/officeDocument/2006/relationships" r:blip="">
              <dgm:adjLst/>
            </dgm:shape>
            <dgm:presOf/>
            <dgm:constrLst/>
            <dgm:ruleLst/>
            <dgm:forEach name="rep2b" axis="ch" ptType="asst">
              <dgm:forEach name="Name110" axis="precedSib" ptType="parTrans" st="-1" cnt="1">
                <dgm:layoutNode name="Name111">
                  <dgm:alg type="conn">
                    <dgm:param type="connRout" val="bend"/>
                    <dgm:param type="dim" val="1D"/>
                    <dgm:param type="endSty" val="noArr"/>
                    <dgm:param type="begPts" val="bCtr"/>
                    <dgm:param type="endPts" val="midL midR"/>
                  </dgm:alg>
                  <dgm:shape xmlns:r="http://schemas.openxmlformats.org/officeDocument/2006/relationships" type="conn" r:blip="" zOrderOff="-99999">
                    <dgm:adjLst/>
                  </dgm:shape>
                  <dgm:presOf axis="self"/>
                  <dgm:constrLst>
                    <dgm:constr type="begPad"/>
                    <dgm:constr type="endPad"/>
                  </dgm:constrLst>
                  <dgm:ruleLst/>
                </dgm:layoutNode>
              </dgm:forEach>
              <dgm:layoutNode name="hierRoot3">
                <dgm:varLst>
                  <dgm:hierBranch val="init"/>
                </dgm:varLst>
                <dgm:choose name="Name112">
                  <dgm:if name="Name113" func="var" arg="hierBranch" op="equ" val="l">
                    <dgm:alg type="hierRoot">
                      <dgm:param type="hierAlign" val="tR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4" func="var" arg="hierBranch" op="equ" val="r">
                    <dgm:alg type="hierRoot">
                      <dgm:param type="hierAlign" val="tL"/>
                    </dgm:alg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5" func="var" arg="hierBranch" op="equ" val="hang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 val="0.65"/>
                    </dgm:constrLst>
                  </dgm:if>
                  <dgm:if name="Name116" func="var" arg="hierBranch" op="equ" val="std">
                    <dgm:alg type="hierRoot"/>
                    <dgm:shape xmlns:r="http://schemas.openxmlformats.org/officeDocument/2006/relationships" r:blip="">
                      <dgm:adjLst/>
                    </dgm:shape>
                    <dgm:presOf/>
                    <dgm:constrLst>
                      <dgm:constr type="alignOff"/>
                      <dgm:constr type="bendDist" for="des" ptType="parTrans" refType="sp" fact="0.5"/>
                    </dgm:constrLst>
                  </dgm:if>
                  <dgm:if name="Name117" func="var" arg="hierBranch" op="equ" val="init">
                    <dgm:choose name="Name118">
                      <dgm:if name="Name119" axis="des" func="maxDepth" op="lte" val="1">
                        <dgm:alg type="hierRoot">
                          <dgm:param type="hierAlign" val="tL"/>
                        </dgm:alg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 val="0.65"/>
                        </dgm:constrLst>
                      </dgm:if>
                      <dgm:else name="Name120">
                        <dgm:alg type="hierRoot"/>
                        <dgm:shape xmlns:r="http://schemas.openxmlformats.org/officeDocument/2006/relationships" r:blip="">
                          <dgm:adjLst/>
                        </dgm:shape>
                        <dgm:presOf/>
                        <dgm:constrLst>
                          <dgm:constr type="alignOff"/>
                          <dgm:constr type="bendDist" for="des" ptType="parTrans" refType="sp" fact="0.5"/>
                        </dgm:constrLst>
                      </dgm:else>
                    </dgm:choose>
                  </dgm:if>
                  <dgm:else name="Name121"/>
                </dgm:choose>
                <dgm:ruleLst/>
                <dgm:layoutNode name="rootComposite3">
                  <dgm:alg type="composite"/>
                  <dgm:shape xmlns:r="http://schemas.openxmlformats.org/officeDocument/2006/relationships" r:blip="">
                    <dgm:adjLst/>
                  </dgm:shape>
                  <dgm:presOf axis="self" ptType="node" cnt="1"/>
                  <dgm:choose name="Name122">
                    <dgm:if name="Name123" func="var" arg="hierBranch" op="equ" val="init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4" func="var" arg="hierBranch" op="equ" val="l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if name="Name125" func="var" arg="hierBranch" op="equ" val="r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l" for="ch" forName="rootConnector3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if>
                    <dgm:else name="Name126">
                      <dgm:constrLst>
                        <dgm:constr type="l" for="ch" forName="rootText3"/>
                        <dgm:constr type="t" for="ch" forName="rootText3"/>
                        <dgm:constr type="w" for="ch" forName="rootText3" refType="w"/>
                        <dgm:constr type="h" for="ch" forName="rootText3" refType="h"/>
                        <dgm:constr type="r" for="ch" forName="rootConnector3" refType="w"/>
                        <dgm:constr type="t" for="ch" forName="rootConnector3"/>
                        <dgm:constr type="w" for="ch" forName="rootConnector3" refType="w" refFor="ch" refForName="rootText3" fact="0.2"/>
                        <dgm:constr type="h" for="ch" forName="rootConnector3" refType="h" refFor="ch" refForName="rootText3"/>
                      </dgm:constrLst>
                    </dgm:else>
                  </dgm:choose>
                  <dgm:ruleLst/>
                  <dgm:layoutNode name="rootText3">
                    <dgm:varLst>
                      <dgm:chPref val="3"/>
                    </dgm:varLst>
                    <dgm:alg type="tx"/>
                    <dgm:shape xmlns:r="http://schemas.openxmlformats.org/officeDocument/2006/relationships" type="rect" r:blip="">
                      <dgm:adjLst/>
                    </dgm:shape>
                    <dgm:presOf axis="self" ptType="node" cnt="1"/>
                    <dgm:constrLst>
                      <dgm:constr type="primFontSz" val="65"/>
                      <dgm:constr type="lMarg" refType="primFontSz" fact="0.05"/>
                      <dgm:constr type="rMarg" refType="primFontSz" fact="0.05"/>
                      <dgm:constr type="tMarg" refType="primFontSz" fact="0.05"/>
                      <dgm:constr type="bMarg" refType="primFontSz" fact="0.05"/>
                    </dgm:constrLst>
                    <dgm:ruleLst>
                      <dgm:rule type="primFontSz" val="5" fact="NaN" max="NaN"/>
                    </dgm:ruleLst>
                  </dgm:layoutNode>
                  <dgm:layoutNode name="rootConnector3" moveWith="rootText1">
                    <dgm:alg type="sp"/>
                    <dgm:shape xmlns:r="http://schemas.openxmlformats.org/officeDocument/2006/relationships" type="rect" r:blip="" hideGeom="1">
                      <dgm:adjLst/>
                    </dgm:shape>
                    <dgm:presOf axis="self" ptType="node" cnt="1"/>
                    <dgm:constrLst/>
                    <dgm:ruleLst/>
                  </dgm:layoutNode>
                </dgm:layoutNode>
                <dgm:layoutNode name="hierChild6">
                  <dgm:choose name="Name127">
                    <dgm:if name="Name128" func="var" arg="hierBranch" op="equ" val="l">
                      <dgm:alg type="hierChild">
                        <dgm:param type="chAlign" val="r"/>
                        <dgm:param type="linDir" val="fromT"/>
                      </dgm:alg>
                    </dgm:if>
                    <dgm:if name="Name129" func="var" arg="hierBranch" op="equ" val="r">
                      <dgm:alg type="hierChild">
                        <dgm:param type="chAlign" val="l"/>
                        <dgm:param type="linDir" val="fromT"/>
                      </dgm:alg>
                    </dgm:if>
                    <dgm:if name="Name130" func="var" arg="hierBranch" op="equ" val="hang">
                      <dgm:choose name="Name131">
                        <dgm:if name="Name132" func="var" arg="dir" op="equ" val="norm">
                          <dgm:alg type="hierChild">
                            <dgm:param type="chAlign" val="l"/>
                            <dgm:param type="linDir" val="fromL"/>
                            <dgm:param type="secChAlign" val="t"/>
                            <dgm:param type="secLinDir" val="fromT"/>
                          </dgm:alg>
                        </dgm:if>
                        <dgm:else name="Name133">
                          <dgm:alg type="hierChild">
                            <dgm:param type="chAlign" val="l"/>
                            <dgm:param type="linDir" val="fromR"/>
                            <dgm:param type="secChAlign" val="t"/>
                            <dgm:param type="secLinDir" val="fromT"/>
                          </dgm:alg>
                        </dgm:else>
                      </dgm:choose>
                    </dgm:if>
                    <dgm:if name="Name134" func="var" arg="hierBranch" op="equ" val="std">
                      <dgm:choose name="Name135">
                        <dgm:if name="Name136" func="var" arg="dir" op="equ" val="norm">
                          <dgm:alg type="hierChild"/>
                        </dgm:if>
                        <dgm:else name="Name137">
                          <dgm:alg type="hierChild">
                            <dgm:param type="linDir" val="fromR"/>
                          </dgm:alg>
                        </dgm:else>
                      </dgm:choose>
                    </dgm:if>
                    <dgm:if name="Name138" func="var" arg="hierBranch" op="equ" val="init">
                      <dgm:choose name="Name139">
                        <dgm:if name="Name140" axis="des" func="maxDepth" op="lte" val="1">
                          <dgm:alg type="hierChild">
                            <dgm:param type="chAlign" val="l"/>
                            <dgm:param type="linDir" val="fromT"/>
                          </dgm:alg>
                        </dgm:if>
                        <dgm:else name="Name141">
                          <dgm:alg type="hierChild"/>
                        </dgm:else>
                      </dgm:choose>
                    </dgm:if>
                    <dgm:else name="Name142"/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3" ref="rep2a"/>
                </dgm:layoutNode>
                <dgm:layoutNode name="hierChild7">
                  <dgm:choose name="Name144">
                    <dgm:if name="Name145" func="var" arg="dir" op="equ" val="norm">
                      <dgm:alg type="hierChild">
                        <dgm:param type="chAlign" val="l"/>
                        <dgm:param type="linDir" val="fromL"/>
                        <dgm:param type="secChAlign" val="t"/>
                        <dgm:param type="secLinDir" val="fromT"/>
                      </dgm:alg>
                    </dgm:if>
                    <dgm:else name="Name146">
                      <dgm:alg type="hierChild">
                        <dgm:param type="chAlign" val="l"/>
                        <dgm:param type="linDir" val="fromR"/>
                        <dgm:param type="secChAlign" val="t"/>
                        <dgm:param type="secLinDir" val="fromT"/>
                      </dgm:alg>
                    </dgm:else>
                  </dgm:choose>
                  <dgm:shape xmlns:r="http://schemas.openxmlformats.org/officeDocument/2006/relationships" r:blip="">
                    <dgm:adjLst/>
                  </dgm:shape>
                  <dgm:presOf/>
                  <dgm:constrLst/>
                  <dgm:ruleLst/>
                  <dgm:forEach name="Name147" ref="rep2b"/>
                </dgm:layoutNode>
              </dgm:layoutNode>
            </dgm:forEach>
          </dgm:layoutNode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hyperlink" Target="https://www.google.com.br/imgres?imgurl=http://insidepoint.com.br/imagens/bonecoDuvida.jpg&amp;imgrefurl=http://insidepoint.com.br/imagens/&amp;docid=9S5bQgJB1HV5WM&amp;tbnid=TQsYVeBoHZGppM:&amp;vet=10ahUKEwjGiZG59ObVAhXDPpAKHUMODpoQMwgmKAAwAA..i&amp;w=861&amp;h=1210&amp;bih=668&amp;biw=1371&amp;q=imagens%20boneco%20branco&amp;ved=0ahUKEwjGiZG59ObVAhXDPpAKHUMODpoQMwgmKAAwAA&amp;iact=mrc&amp;uact=8" TargetMode="External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hyperlink" Target="https://www.google.com.br/imgres?imgurl=http://insidepoint.com.br/imagens/bonecoDuvida.jpg&amp;imgrefurl=http://insidepoint.com.br/imagens/&amp;docid=9S5bQgJB1HV5WM&amp;tbnid=TQsYVeBoHZGppM:&amp;vet=10ahUKEwjGiZG59ObVAhXDPpAKHUMODpoQMwgmKAAwAA..i&amp;w=861&amp;h=1210&amp;bih=668&amp;biw=1371&amp;q=imagens%20boneco%20branco&amp;ved=0ahUKEwjGiZG59ObVAhXDPpAKHUMODpoQMwgmKAAwAA&amp;iact=mrc&amp;uact=8" TargetMode="External"/><Relationship Id="rId4" Type="http://schemas.openxmlformats.org/officeDocument/2006/relationships/image" Target="../media/image4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329402</xdr:colOff>
      <xdr:row>0</xdr:row>
      <xdr:rowOff>0</xdr:rowOff>
    </xdr:from>
    <xdr:to>
      <xdr:col>4</xdr:col>
      <xdr:colOff>121920</xdr:colOff>
      <xdr:row>7</xdr:row>
      <xdr:rowOff>111169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EA0568C5-6753-4E3D-9128-4AFEEA863B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48602" y="0"/>
          <a:ext cx="1011718" cy="1421809"/>
        </a:xfrm>
        <a:prstGeom prst="rect">
          <a:avLst/>
        </a:prstGeom>
      </xdr:spPr>
    </xdr:pic>
    <xdr:clientData/>
  </xdr:twoCellAnchor>
  <xdr:twoCellAnchor editAs="oneCell">
    <xdr:from>
      <xdr:col>16</xdr:col>
      <xdr:colOff>289560</xdr:colOff>
      <xdr:row>10</xdr:row>
      <xdr:rowOff>182880</xdr:rowOff>
    </xdr:from>
    <xdr:to>
      <xdr:col>19</xdr:col>
      <xdr:colOff>22860</xdr:colOff>
      <xdr:row>19</xdr:row>
      <xdr:rowOff>60960</xdr:rowOff>
    </xdr:to>
    <xdr:pic>
      <xdr:nvPicPr>
        <xdr:cNvPr id="4" name="Imagem 3" descr="Resultado de imagem para imagens boneco branco">
          <a:extLst>
            <a:ext uri="{FF2B5EF4-FFF2-40B4-BE49-F238E27FC236}">
              <a16:creationId xmlns:a16="http://schemas.microsoft.com/office/drawing/2014/main" id="{8FAE59A7-2AE1-4822-BAB5-484FECB71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7060" y="2049780"/>
          <a:ext cx="1562100" cy="15621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7620</xdr:colOff>
      <xdr:row>1</xdr:row>
      <xdr:rowOff>124224</xdr:rowOff>
    </xdr:from>
    <xdr:to>
      <xdr:col>2</xdr:col>
      <xdr:colOff>115141</xdr:colOff>
      <xdr:row>5</xdr:row>
      <xdr:rowOff>114300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9906C32-EBBB-4775-B3B4-E6AEDE8878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17220" y="307104"/>
          <a:ext cx="717121" cy="736836"/>
        </a:xfrm>
        <a:prstGeom prst="rect">
          <a:avLst/>
        </a:prstGeom>
      </xdr:spPr>
    </xdr:pic>
    <xdr:clientData/>
  </xdr:twoCellAnchor>
  <xdr:twoCellAnchor editAs="oneCell">
    <xdr:from>
      <xdr:col>17</xdr:col>
      <xdr:colOff>53340</xdr:colOff>
      <xdr:row>36</xdr:row>
      <xdr:rowOff>129540</xdr:rowOff>
    </xdr:from>
    <xdr:to>
      <xdr:col>19</xdr:col>
      <xdr:colOff>251460</xdr:colOff>
      <xdr:row>44</xdr:row>
      <xdr:rowOff>83820</xdr:rowOff>
    </xdr:to>
    <xdr:pic>
      <xdr:nvPicPr>
        <xdr:cNvPr id="6" name="Imagem 5" descr="Imagem relacionada">
          <a:extLst>
            <a:ext uri="{FF2B5EF4-FFF2-40B4-BE49-F238E27FC236}">
              <a16:creationId xmlns:a16="http://schemas.microsoft.com/office/drawing/2014/main" id="{462C34A1-5F5D-416E-B957-3790454DC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0440" y="6941820"/>
          <a:ext cx="1417320" cy="1417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34</xdr:row>
      <xdr:rowOff>0</xdr:rowOff>
    </xdr:from>
    <xdr:to>
      <xdr:col>9</xdr:col>
      <xdr:colOff>304800</xdr:colOff>
      <xdr:row>35</xdr:row>
      <xdr:rowOff>83820</xdr:rowOff>
    </xdr:to>
    <xdr:sp macro="" textlink="">
      <xdr:nvSpPr>
        <xdr:cNvPr id="7172" name="AutoForma 4" descr="Resultado de imagem para imagens boneco branc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FB855FC-F00D-4417-BC51-FE12ABFBF6BA}"/>
            </a:ext>
          </a:extLst>
        </xdr:cNvPr>
        <xdr:cNvSpPr>
          <a:spLocks noChangeAspect="1" noChangeArrowheads="1"/>
        </xdr:cNvSpPr>
      </xdr:nvSpPr>
      <xdr:spPr bwMode="auto">
        <a:xfrm>
          <a:off x="5600700" y="64084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114300</xdr:colOff>
      <xdr:row>18</xdr:row>
      <xdr:rowOff>137160</xdr:rowOff>
    </xdr:from>
    <xdr:to>
      <xdr:col>4</xdr:col>
      <xdr:colOff>472440</xdr:colOff>
      <xdr:row>29</xdr:row>
      <xdr:rowOff>164455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312F1547-9243-44D1-BCCD-5C2880D36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" y="3482340"/>
          <a:ext cx="1577340" cy="2084695"/>
        </a:xfrm>
        <a:prstGeom prst="rect">
          <a:avLst/>
        </a:prstGeom>
      </xdr:spPr>
    </xdr:pic>
    <xdr:clientData/>
  </xdr:twoCellAnchor>
  <xdr:twoCellAnchor editAs="oneCell">
    <xdr:from>
      <xdr:col>18</xdr:col>
      <xdr:colOff>289560</xdr:colOff>
      <xdr:row>12</xdr:row>
      <xdr:rowOff>182880</xdr:rowOff>
    </xdr:from>
    <xdr:to>
      <xdr:col>21</xdr:col>
      <xdr:colOff>22860</xdr:colOff>
      <xdr:row>21</xdr:row>
      <xdr:rowOff>76200</xdr:rowOff>
    </xdr:to>
    <xdr:pic>
      <xdr:nvPicPr>
        <xdr:cNvPr id="3" name="Imagem 2" descr="Resultado de imagem para imagens boneco branco">
          <a:extLst>
            <a:ext uri="{FF2B5EF4-FFF2-40B4-BE49-F238E27FC236}">
              <a16:creationId xmlns:a16="http://schemas.microsoft.com/office/drawing/2014/main" id="{DDCB087A-392D-43D8-915F-65CE71786F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67060" y="2049780"/>
          <a:ext cx="1562100" cy="15621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30480</xdr:colOff>
      <xdr:row>2</xdr:row>
      <xdr:rowOff>0</xdr:rowOff>
    </xdr:from>
    <xdr:to>
      <xdr:col>1</xdr:col>
      <xdr:colOff>266700</xdr:colOff>
      <xdr:row>6</xdr:row>
      <xdr:rowOff>114693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8C2C5E8-5B66-4ABE-8CEA-D345DD0CCC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" y="0"/>
          <a:ext cx="845820" cy="869073"/>
        </a:xfrm>
        <a:prstGeom prst="rect">
          <a:avLst/>
        </a:prstGeom>
      </xdr:spPr>
    </xdr:pic>
    <xdr:clientData/>
  </xdr:twoCellAnchor>
  <xdr:twoCellAnchor editAs="oneCell">
    <xdr:from>
      <xdr:col>19</xdr:col>
      <xdr:colOff>53340</xdr:colOff>
      <xdr:row>38</xdr:row>
      <xdr:rowOff>129540</xdr:rowOff>
    </xdr:from>
    <xdr:to>
      <xdr:col>21</xdr:col>
      <xdr:colOff>251460</xdr:colOff>
      <xdr:row>46</xdr:row>
      <xdr:rowOff>83820</xdr:rowOff>
    </xdr:to>
    <xdr:pic>
      <xdr:nvPicPr>
        <xdr:cNvPr id="5" name="Imagem 4" descr="Imagem relacionada">
          <a:extLst>
            <a:ext uri="{FF2B5EF4-FFF2-40B4-BE49-F238E27FC236}">
              <a16:creationId xmlns:a16="http://schemas.microsoft.com/office/drawing/2014/main" id="{1161D6CF-D354-4DAC-B7E1-E1A678356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0440" y="6949440"/>
          <a:ext cx="1417320" cy="1417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36</xdr:row>
      <xdr:rowOff>0</xdr:rowOff>
    </xdr:from>
    <xdr:to>
      <xdr:col>10</xdr:col>
      <xdr:colOff>304800</xdr:colOff>
      <xdr:row>37</xdr:row>
      <xdr:rowOff>83820</xdr:rowOff>
    </xdr:to>
    <xdr:sp macro="" textlink="">
      <xdr:nvSpPr>
        <xdr:cNvPr id="6" name="AutoForma 4" descr="Resultado de imagem para imagens boneco branc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F63E92F-436A-45AD-A8B4-C8BFB313566B}"/>
            </a:ext>
          </a:extLst>
        </xdr:cNvPr>
        <xdr:cNvSpPr>
          <a:spLocks noChangeAspect="1" noChangeArrowheads="1"/>
        </xdr:cNvSpPr>
      </xdr:nvSpPr>
      <xdr:spPr bwMode="auto">
        <a:xfrm>
          <a:off x="5600700" y="6416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0</xdr:colOff>
      <xdr:row>39</xdr:row>
      <xdr:rowOff>152400</xdr:rowOff>
    </xdr:from>
    <xdr:to>
      <xdr:col>6</xdr:col>
      <xdr:colOff>441960</xdr:colOff>
      <xdr:row>62</xdr:row>
      <xdr:rowOff>68580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A9BBC75-27EE-48EB-AAE2-B6CB751D3502}"/>
            </a:ext>
          </a:extLst>
        </xdr:cNvPr>
        <xdr:cNvSpPr/>
      </xdr:nvSpPr>
      <xdr:spPr>
        <a:xfrm>
          <a:off x="0" y="7094220"/>
          <a:ext cx="4099560" cy="416052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434340</xdr:colOff>
      <xdr:row>8</xdr:row>
      <xdr:rowOff>114300</xdr:rowOff>
    </xdr:from>
    <xdr:to>
      <xdr:col>10</xdr:col>
      <xdr:colOff>144780</xdr:colOff>
      <xdr:row>11</xdr:row>
      <xdr:rowOff>60960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F1F07E3B-E6B7-40B5-8047-737EEF0CD8B1}"/>
            </a:ext>
          </a:extLst>
        </xdr:cNvPr>
        <xdr:cNvSpPr/>
      </xdr:nvSpPr>
      <xdr:spPr>
        <a:xfrm>
          <a:off x="4091940" y="1600200"/>
          <a:ext cx="2263140" cy="50292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388620</xdr:colOff>
      <xdr:row>17</xdr:row>
      <xdr:rowOff>137160</xdr:rowOff>
    </xdr:from>
    <xdr:to>
      <xdr:col>10</xdr:col>
      <xdr:colOff>99060</xdr:colOff>
      <xdr:row>20</xdr:row>
      <xdr:rowOff>83820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FA1AD637-D75C-44D3-9FF0-AA0F0F0D4A4D}"/>
            </a:ext>
          </a:extLst>
        </xdr:cNvPr>
        <xdr:cNvSpPr/>
      </xdr:nvSpPr>
      <xdr:spPr>
        <a:xfrm>
          <a:off x="4046220" y="3291840"/>
          <a:ext cx="2263140" cy="50292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17</xdr:col>
      <xdr:colOff>655320</xdr:colOff>
      <xdr:row>9</xdr:row>
      <xdr:rowOff>0</xdr:rowOff>
    </xdr:from>
    <xdr:to>
      <xdr:col>21</xdr:col>
      <xdr:colOff>99060</xdr:colOff>
      <xdr:row>11</xdr:row>
      <xdr:rowOff>137160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C4C0C580-F136-4FA0-A76C-4B8DAD57F591}"/>
            </a:ext>
          </a:extLst>
        </xdr:cNvPr>
        <xdr:cNvSpPr/>
      </xdr:nvSpPr>
      <xdr:spPr>
        <a:xfrm>
          <a:off x="11399520" y="1676400"/>
          <a:ext cx="2263140" cy="50292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19050</xdr:rowOff>
    </xdr:from>
    <xdr:to>
      <xdr:col>15</xdr:col>
      <xdr:colOff>228600</xdr:colOff>
      <xdr:row>22</xdr:row>
      <xdr:rowOff>19050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B5917124-9360-4056-BC2A-83C6A6A6F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45C0D-65EB-4CE3-95F3-07EB28AA4670}">
  <dimension ref="A2:S78"/>
  <sheetViews>
    <sheetView showGridLines="0" topLeftCell="A4" zoomScale="80" zoomScaleNormal="80" workbookViewId="0">
      <selection activeCell="K16" sqref="K16:K22"/>
    </sheetView>
  </sheetViews>
  <sheetFormatPr defaultRowHeight="14.4" x14ac:dyDescent="0.3"/>
  <cols>
    <col min="1" max="1" width="15.5546875" style="1" customWidth="1"/>
    <col min="2" max="2" width="22.44140625" style="1" customWidth="1"/>
    <col min="3" max="3" width="21.109375" style="1" customWidth="1"/>
    <col min="4" max="4" width="17.6640625" style="1" bestFit="1" customWidth="1"/>
    <col min="5" max="9" width="16" style="1" bestFit="1" customWidth="1"/>
    <col min="10" max="10" width="22.109375" style="1" customWidth="1"/>
    <col min="11" max="11" width="21.33203125" style="1" customWidth="1"/>
    <col min="12" max="16384" width="8.88671875" style="1"/>
  </cols>
  <sheetData>
    <row r="2" spans="1:19" x14ac:dyDescent="0.3">
      <c r="B2" s="1" t="s">
        <v>21</v>
      </c>
      <c r="C2" s="1">
        <f xml:space="preserve"> 7</f>
        <v>7</v>
      </c>
    </row>
    <row r="5" spans="1:19" ht="22.8" customHeight="1" x14ac:dyDescent="0.3">
      <c r="A5" s="119" t="s">
        <v>0</v>
      </c>
      <c r="B5" s="119"/>
      <c r="C5" s="50" t="s">
        <v>1</v>
      </c>
      <c r="D5" s="50" t="s">
        <v>2</v>
      </c>
      <c r="E5" s="50" t="s">
        <v>3</v>
      </c>
      <c r="F5" s="50" t="s">
        <v>4</v>
      </c>
      <c r="G5" s="50" t="s">
        <v>5</v>
      </c>
      <c r="H5" s="50" t="s">
        <v>6</v>
      </c>
      <c r="I5" s="50" t="s">
        <v>7</v>
      </c>
      <c r="J5" s="43"/>
      <c r="K5" s="43"/>
    </row>
    <row r="6" spans="1:19" ht="15" customHeight="1" x14ac:dyDescent="0.3">
      <c r="A6" s="114" t="s">
        <v>0</v>
      </c>
      <c r="B6" s="57" t="s">
        <v>8</v>
      </c>
      <c r="C6" s="29">
        <v>1</v>
      </c>
      <c r="D6" s="30">
        <v>3</v>
      </c>
      <c r="E6" s="31">
        <f>1/3</f>
        <v>0.33333333333333331</v>
      </c>
      <c r="F6" s="30">
        <v>5</v>
      </c>
      <c r="G6" s="31">
        <f>1/5</f>
        <v>0.2</v>
      </c>
      <c r="H6" s="32">
        <f>1/3</f>
        <v>0.33333333333333331</v>
      </c>
      <c r="I6" s="31">
        <f>1/9</f>
        <v>0.1111111111111111</v>
      </c>
      <c r="J6" s="44"/>
      <c r="K6" s="45"/>
    </row>
    <row r="7" spans="1:19" ht="15" customHeight="1" x14ac:dyDescent="0.3">
      <c r="A7" s="115"/>
      <c r="B7" s="57" t="s">
        <v>9</v>
      </c>
      <c r="C7" s="33">
        <f>1/D6</f>
        <v>0.33333333333333331</v>
      </c>
      <c r="D7" s="29">
        <v>1</v>
      </c>
      <c r="E7" s="31">
        <f>1/3</f>
        <v>0.33333333333333331</v>
      </c>
      <c r="F7" s="31">
        <v>3</v>
      </c>
      <c r="G7" s="31">
        <f>1/7</f>
        <v>0.14285714285714285</v>
      </c>
      <c r="H7" s="32">
        <f>1/3</f>
        <v>0.33333333333333331</v>
      </c>
      <c r="I7" s="31">
        <f>1/9</f>
        <v>0.1111111111111111</v>
      </c>
      <c r="J7" s="44"/>
      <c r="K7" s="45"/>
    </row>
    <row r="8" spans="1:19" ht="15" customHeight="1" x14ac:dyDescent="0.3">
      <c r="A8" s="115"/>
      <c r="B8" s="57" t="s">
        <v>10</v>
      </c>
      <c r="C8" s="33">
        <f>1/E6</f>
        <v>3</v>
      </c>
      <c r="D8" s="33">
        <f>1/$E7</f>
        <v>3</v>
      </c>
      <c r="E8" s="29">
        <v>1</v>
      </c>
      <c r="F8" s="30">
        <v>7</v>
      </c>
      <c r="G8" s="31">
        <f>1/3</f>
        <v>0.33333333333333331</v>
      </c>
      <c r="H8" s="31">
        <v>3</v>
      </c>
      <c r="I8" s="31">
        <f>1/5</f>
        <v>0.2</v>
      </c>
      <c r="J8" s="44"/>
      <c r="K8" s="45"/>
    </row>
    <row r="9" spans="1:19" ht="15" customHeight="1" x14ac:dyDescent="0.3">
      <c r="A9" s="115"/>
      <c r="B9" s="57" t="s">
        <v>11</v>
      </c>
      <c r="C9" s="33">
        <f>1/F6</f>
        <v>0.2</v>
      </c>
      <c r="D9" s="33">
        <f>1/F7</f>
        <v>0.33333333333333331</v>
      </c>
      <c r="E9" s="33">
        <f>1/F8</f>
        <v>0.14285714285714285</v>
      </c>
      <c r="F9" s="29">
        <v>1</v>
      </c>
      <c r="G9" s="31">
        <f>1/5</f>
        <v>0.2</v>
      </c>
      <c r="H9" s="32">
        <f>1/3</f>
        <v>0.33333333333333331</v>
      </c>
      <c r="I9" s="31">
        <f>1/7</f>
        <v>0.14285714285714285</v>
      </c>
      <c r="J9" s="44"/>
      <c r="K9" s="45"/>
    </row>
    <row r="10" spans="1:19" ht="15" customHeight="1" x14ac:dyDescent="0.3">
      <c r="A10" s="115"/>
      <c r="B10" s="57" t="s">
        <v>12</v>
      </c>
      <c r="C10" s="33">
        <f>1/G6</f>
        <v>5</v>
      </c>
      <c r="D10" s="33">
        <f>1/G7</f>
        <v>7</v>
      </c>
      <c r="E10" s="33">
        <f>1/G8</f>
        <v>3</v>
      </c>
      <c r="F10" s="33">
        <f>1/G9</f>
        <v>5</v>
      </c>
      <c r="G10" s="29">
        <v>1</v>
      </c>
      <c r="H10" s="30">
        <v>5</v>
      </c>
      <c r="I10" s="31">
        <f>1/3</f>
        <v>0.33333333333333331</v>
      </c>
      <c r="J10" s="44"/>
      <c r="K10" s="45"/>
      <c r="S10" s="8"/>
    </row>
    <row r="11" spans="1:19" ht="15" customHeight="1" x14ac:dyDescent="0.3">
      <c r="A11" s="115"/>
      <c r="B11" s="57" t="s">
        <v>13</v>
      </c>
      <c r="C11" s="33">
        <f>1/H6</f>
        <v>3</v>
      </c>
      <c r="D11" s="33">
        <f>1/H7</f>
        <v>3</v>
      </c>
      <c r="E11" s="33">
        <f>1/H8</f>
        <v>0.33333333333333331</v>
      </c>
      <c r="F11" s="33">
        <f>1/H9</f>
        <v>3</v>
      </c>
      <c r="G11" s="33">
        <f>1/H10</f>
        <v>0.2</v>
      </c>
      <c r="H11" s="29">
        <v>1</v>
      </c>
      <c r="I11" s="31">
        <f>1/7</f>
        <v>0.14285714285714285</v>
      </c>
      <c r="J11" s="44"/>
      <c r="K11" s="45"/>
      <c r="S11" s="8"/>
    </row>
    <row r="12" spans="1:19" ht="15" customHeight="1" x14ac:dyDescent="0.3">
      <c r="A12" s="115"/>
      <c r="B12" s="57" t="s">
        <v>14</v>
      </c>
      <c r="C12" s="33">
        <f>1/I6</f>
        <v>9</v>
      </c>
      <c r="D12" s="33">
        <f>1/I7</f>
        <v>9</v>
      </c>
      <c r="E12" s="33">
        <f>1/I8</f>
        <v>5</v>
      </c>
      <c r="F12" s="33">
        <f>1/I9</f>
        <v>7</v>
      </c>
      <c r="G12" s="33">
        <f>1/I10</f>
        <v>3</v>
      </c>
      <c r="H12" s="33">
        <f>1/I11</f>
        <v>7</v>
      </c>
      <c r="I12" s="29">
        <v>1</v>
      </c>
      <c r="J12" s="44"/>
      <c r="K12" s="45"/>
      <c r="S12" s="46"/>
    </row>
    <row r="13" spans="1:19" x14ac:dyDescent="0.3">
      <c r="A13" s="116"/>
      <c r="B13" s="57" t="s">
        <v>20</v>
      </c>
      <c r="C13" s="58">
        <f t="shared" ref="C13:I13" si="0">SUM(C6:C12)</f>
        <v>21.533333333333331</v>
      </c>
      <c r="D13" s="58">
        <f t="shared" si="0"/>
        <v>26.333333333333332</v>
      </c>
      <c r="E13" s="58">
        <f t="shared" si="0"/>
        <v>10.142857142857142</v>
      </c>
      <c r="F13" s="58">
        <f t="shared" si="0"/>
        <v>31</v>
      </c>
      <c r="G13" s="58">
        <f t="shared" si="0"/>
        <v>5.0761904761904759</v>
      </c>
      <c r="H13" s="58">
        <f t="shared" si="0"/>
        <v>17</v>
      </c>
      <c r="I13" s="58">
        <f t="shared" si="0"/>
        <v>2.0412698412698411</v>
      </c>
      <c r="J13" s="47"/>
      <c r="K13" s="48"/>
    </row>
    <row r="14" spans="1:19" ht="15" thickBot="1" x14ac:dyDescent="0.35">
      <c r="C14" s="49"/>
      <c r="D14" s="49"/>
      <c r="E14" s="49"/>
      <c r="F14" s="49"/>
      <c r="G14" s="49"/>
      <c r="H14" s="49"/>
      <c r="I14" s="49"/>
      <c r="J14" s="47"/>
      <c r="K14" s="48"/>
    </row>
    <row r="15" spans="1:19" ht="15" thickBot="1" x14ac:dyDescent="0.35">
      <c r="A15" s="126" t="s">
        <v>0</v>
      </c>
      <c r="B15" s="127"/>
      <c r="C15" s="50" t="s">
        <v>1</v>
      </c>
      <c r="D15" s="50" t="s">
        <v>2</v>
      </c>
      <c r="E15" s="50" t="s">
        <v>3</v>
      </c>
      <c r="F15" s="50" t="s">
        <v>4</v>
      </c>
      <c r="G15" s="50" t="s">
        <v>5</v>
      </c>
      <c r="H15" s="50" t="s">
        <v>6</v>
      </c>
      <c r="I15" s="50" t="s">
        <v>7</v>
      </c>
      <c r="J15" s="50" t="s">
        <v>15</v>
      </c>
      <c r="K15" s="50" t="s">
        <v>16</v>
      </c>
    </row>
    <row r="16" spans="1:19" ht="15" thickBot="1" x14ac:dyDescent="0.35">
      <c r="A16" s="117" t="s">
        <v>0</v>
      </c>
      <c r="B16" s="28" t="s">
        <v>8</v>
      </c>
      <c r="C16" s="21">
        <f>C6/C13</f>
        <v>4.6439628482972138E-2</v>
      </c>
      <c r="D16" s="21">
        <f>D6/D$13</f>
        <v>0.1139240506329114</v>
      </c>
      <c r="E16" s="21">
        <f>E6/E$13</f>
        <v>3.2863849765258218E-2</v>
      </c>
      <c r="F16" s="21">
        <f>F6/F$13</f>
        <v>0.16129032258064516</v>
      </c>
      <c r="G16" s="21">
        <f>G6/G$13</f>
        <v>3.9399624765478425E-2</v>
      </c>
      <c r="H16" s="21">
        <f t="shared" ref="H16:I16" si="1">H6/H$13</f>
        <v>1.9607843137254902E-2</v>
      </c>
      <c r="I16" s="21">
        <f t="shared" si="1"/>
        <v>5.4432348367029551E-2</v>
      </c>
      <c r="J16" s="22">
        <f>SUM(C16:I16)/7</f>
        <v>6.6851095390221396E-2</v>
      </c>
      <c r="K16" s="51">
        <f>J16/J$23</f>
        <v>6.6851095390221396E-2</v>
      </c>
    </row>
    <row r="17" spans="1:17" ht="15" thickBot="1" x14ac:dyDescent="0.35">
      <c r="A17" s="118"/>
      <c r="B17" s="28" t="s">
        <v>9</v>
      </c>
      <c r="C17" s="21">
        <f>C7/C13</f>
        <v>1.5479876160990712E-2</v>
      </c>
      <c r="D17" s="21">
        <f t="shared" ref="D17:F22" si="2">D7/D$13</f>
        <v>3.7974683544303799E-2</v>
      </c>
      <c r="E17" s="21">
        <f t="shared" si="2"/>
        <v>3.2863849765258218E-2</v>
      </c>
      <c r="F17" s="21">
        <f t="shared" si="2"/>
        <v>9.6774193548387094E-2</v>
      </c>
      <c r="G17" s="21">
        <f t="shared" ref="G17:I17" si="3">G7/G$13</f>
        <v>2.8142589118198873E-2</v>
      </c>
      <c r="H17" s="21">
        <f t="shared" si="3"/>
        <v>1.9607843137254902E-2</v>
      </c>
      <c r="I17" s="21">
        <f t="shared" si="3"/>
        <v>5.4432348367029551E-2</v>
      </c>
      <c r="J17" s="22">
        <f t="shared" ref="J17:J22" si="4">SUM(C17:I17)/7</f>
        <v>4.075362623448902E-2</v>
      </c>
      <c r="K17" s="51">
        <f t="shared" ref="K17:K22" si="5">J17/J$23</f>
        <v>4.075362623448902E-2</v>
      </c>
    </row>
    <row r="18" spans="1:17" ht="15" thickBot="1" x14ac:dyDescent="0.35">
      <c r="A18" s="118"/>
      <c r="B18" s="28" t="s">
        <v>10</v>
      </c>
      <c r="C18" s="21">
        <f>C8/C$13</f>
        <v>0.13931888544891641</v>
      </c>
      <c r="D18" s="21">
        <f t="shared" si="2"/>
        <v>0.1139240506329114</v>
      </c>
      <c r="E18" s="21">
        <f t="shared" si="2"/>
        <v>9.8591549295774655E-2</v>
      </c>
      <c r="F18" s="21">
        <f t="shared" si="2"/>
        <v>0.22580645161290322</v>
      </c>
      <c r="G18" s="21">
        <f t="shared" ref="G18:I18" si="6">G8/G$13</f>
        <v>6.5666041275797379E-2</v>
      </c>
      <c r="H18" s="21">
        <f t="shared" si="6"/>
        <v>0.17647058823529413</v>
      </c>
      <c r="I18" s="21">
        <f t="shared" si="6"/>
        <v>9.7978227060653206E-2</v>
      </c>
      <c r="J18" s="22">
        <f t="shared" si="4"/>
        <v>0.13110797050889292</v>
      </c>
      <c r="K18" s="51">
        <f t="shared" si="5"/>
        <v>0.13110797050889292</v>
      </c>
    </row>
    <row r="19" spans="1:17" ht="15" thickBot="1" x14ac:dyDescent="0.35">
      <c r="A19" s="118"/>
      <c r="B19" s="28" t="s">
        <v>11</v>
      </c>
      <c r="C19" s="21">
        <f>C9/C$13</f>
        <v>9.2879256965944287E-3</v>
      </c>
      <c r="D19" s="21">
        <f t="shared" si="2"/>
        <v>1.2658227848101266E-2</v>
      </c>
      <c r="E19" s="21">
        <f t="shared" si="2"/>
        <v>1.4084507042253521E-2</v>
      </c>
      <c r="F19" s="21">
        <f t="shared" si="2"/>
        <v>3.2258064516129031E-2</v>
      </c>
      <c r="G19" s="21">
        <f t="shared" ref="G19:I19" si="7">G9/G$13</f>
        <v>3.9399624765478425E-2</v>
      </c>
      <c r="H19" s="21">
        <f t="shared" si="7"/>
        <v>1.9607843137254902E-2</v>
      </c>
      <c r="I19" s="21">
        <f t="shared" si="7"/>
        <v>6.9984447900466568E-2</v>
      </c>
      <c r="J19" s="22">
        <f t="shared" si="4"/>
        <v>2.8182948700896878E-2</v>
      </c>
      <c r="K19" s="51">
        <f t="shared" si="5"/>
        <v>2.8182948700896878E-2</v>
      </c>
    </row>
    <row r="20" spans="1:17" ht="15" thickBot="1" x14ac:dyDescent="0.35">
      <c r="A20" s="118"/>
      <c r="B20" s="28" t="s">
        <v>12</v>
      </c>
      <c r="C20" s="21">
        <f>C10/C$13</f>
        <v>0.2321981424148607</v>
      </c>
      <c r="D20" s="21">
        <f t="shared" si="2"/>
        <v>0.26582278481012661</v>
      </c>
      <c r="E20" s="21">
        <f t="shared" si="2"/>
        <v>0.29577464788732394</v>
      </c>
      <c r="F20" s="21">
        <f t="shared" si="2"/>
        <v>0.16129032258064516</v>
      </c>
      <c r="G20" s="21">
        <f t="shared" ref="G20:I20" si="8">G10/G$13</f>
        <v>0.19699812382739212</v>
      </c>
      <c r="H20" s="21">
        <f t="shared" si="8"/>
        <v>0.29411764705882354</v>
      </c>
      <c r="I20" s="21">
        <f t="shared" si="8"/>
        <v>0.16329704510108864</v>
      </c>
      <c r="J20" s="22">
        <f t="shared" si="4"/>
        <v>0.22992838766860868</v>
      </c>
      <c r="K20" s="51">
        <f t="shared" si="5"/>
        <v>0.22992838766860868</v>
      </c>
    </row>
    <row r="21" spans="1:17" ht="15" thickBot="1" x14ac:dyDescent="0.35">
      <c r="A21" s="118"/>
      <c r="B21" s="28" t="s">
        <v>13</v>
      </c>
      <c r="C21" s="21">
        <f>C11/C$13</f>
        <v>0.13931888544891641</v>
      </c>
      <c r="D21" s="21">
        <f t="shared" si="2"/>
        <v>0.1139240506329114</v>
      </c>
      <c r="E21" s="21">
        <f t="shared" si="2"/>
        <v>3.2863849765258218E-2</v>
      </c>
      <c r="F21" s="21">
        <f t="shared" si="2"/>
        <v>9.6774193548387094E-2</v>
      </c>
      <c r="G21" s="21">
        <f t="shared" ref="G21:I21" si="9">G11/G$13</f>
        <v>3.9399624765478425E-2</v>
      </c>
      <c r="H21" s="21">
        <f t="shared" si="9"/>
        <v>5.8823529411764705E-2</v>
      </c>
      <c r="I21" s="21">
        <f t="shared" si="9"/>
        <v>6.9984447900466568E-2</v>
      </c>
      <c r="J21" s="22">
        <f t="shared" si="4"/>
        <v>7.8726940210454691E-2</v>
      </c>
      <c r="K21" s="51">
        <f t="shared" si="5"/>
        <v>7.8726940210454691E-2</v>
      </c>
    </row>
    <row r="22" spans="1:17" ht="15" thickBot="1" x14ac:dyDescent="0.35">
      <c r="A22" s="118"/>
      <c r="B22" s="28" t="s">
        <v>14</v>
      </c>
      <c r="C22" s="21">
        <f>C12/C$13</f>
        <v>0.41795665634674928</v>
      </c>
      <c r="D22" s="21">
        <f t="shared" si="2"/>
        <v>0.34177215189873417</v>
      </c>
      <c r="E22" s="21">
        <f t="shared" si="2"/>
        <v>0.49295774647887325</v>
      </c>
      <c r="F22" s="21">
        <f t="shared" si="2"/>
        <v>0.22580645161290322</v>
      </c>
      <c r="G22" s="21">
        <f t="shared" ref="G22:I22" si="10">G12/G$13</f>
        <v>0.59099437148217637</v>
      </c>
      <c r="H22" s="21">
        <f t="shared" si="10"/>
        <v>0.41176470588235292</v>
      </c>
      <c r="I22" s="21">
        <f t="shared" si="10"/>
        <v>0.489891135303266</v>
      </c>
      <c r="J22" s="22">
        <f t="shared" si="4"/>
        <v>0.42444903128643646</v>
      </c>
      <c r="K22" s="51">
        <f t="shared" si="5"/>
        <v>0.42444903128643646</v>
      </c>
    </row>
    <row r="23" spans="1:17" x14ac:dyDescent="0.3">
      <c r="A23" s="118"/>
      <c r="B23" s="42" t="s">
        <v>17</v>
      </c>
      <c r="C23" s="58">
        <f>SUM(C16:C22)</f>
        <v>1</v>
      </c>
      <c r="D23" s="58">
        <f t="shared" ref="D23:I23" si="11">SUM(D16:D22)</f>
        <v>1</v>
      </c>
      <c r="E23" s="58">
        <f t="shared" si="11"/>
        <v>1</v>
      </c>
      <c r="F23" s="58">
        <f t="shared" si="11"/>
        <v>1</v>
      </c>
      <c r="G23" s="58">
        <f t="shared" si="11"/>
        <v>1</v>
      </c>
      <c r="H23" s="58">
        <f t="shared" si="11"/>
        <v>1</v>
      </c>
      <c r="I23" s="58">
        <f t="shared" si="11"/>
        <v>1</v>
      </c>
      <c r="J23" s="59">
        <f>SUM(J16:J22)</f>
        <v>1</v>
      </c>
      <c r="K23" s="60">
        <f>SUM(K16:K22)</f>
        <v>1</v>
      </c>
    </row>
    <row r="25" spans="1:17" x14ac:dyDescent="0.3">
      <c r="B25" s="128" t="s">
        <v>18</v>
      </c>
      <c r="C25" s="38">
        <f t="shared" ref="C25:I25" si="12">C13</f>
        <v>21.533333333333331</v>
      </c>
      <c r="D25" s="20">
        <f t="shared" si="12"/>
        <v>26.333333333333332</v>
      </c>
      <c r="E25" s="20">
        <f t="shared" si="12"/>
        <v>10.142857142857142</v>
      </c>
      <c r="F25" s="20">
        <f t="shared" si="12"/>
        <v>31</v>
      </c>
      <c r="G25" s="20">
        <f t="shared" si="12"/>
        <v>5.0761904761904759</v>
      </c>
      <c r="H25" s="20">
        <f t="shared" si="12"/>
        <v>17</v>
      </c>
      <c r="I25" s="20">
        <f t="shared" si="12"/>
        <v>2.0412698412698411</v>
      </c>
      <c r="J25" s="39">
        <f>J16</f>
        <v>6.6851095390221396E-2</v>
      </c>
    </row>
    <row r="26" spans="1:17" x14ac:dyDescent="0.3">
      <c r="B26" s="129"/>
      <c r="C26" s="40"/>
      <c r="D26" s="41"/>
      <c r="E26" s="41"/>
      <c r="F26" s="41"/>
      <c r="G26" s="41"/>
      <c r="H26" s="41"/>
      <c r="I26" s="41"/>
      <c r="J26" s="39">
        <f t="shared" ref="J26:J31" si="13">J17</f>
        <v>4.075362623448902E-2</v>
      </c>
      <c r="M26" s="1" t="s">
        <v>19</v>
      </c>
      <c r="P26" s="1" t="s">
        <v>22</v>
      </c>
    </row>
    <row r="27" spans="1:17" x14ac:dyDescent="0.3">
      <c r="B27" s="129"/>
      <c r="C27" s="40"/>
      <c r="D27" s="41"/>
      <c r="E27" s="41"/>
      <c r="F27" s="41"/>
      <c r="G27" s="41"/>
      <c r="H27" s="41"/>
      <c r="I27" s="41"/>
      <c r="J27" s="39">
        <f t="shared" si="13"/>
        <v>0.13110797050889292</v>
      </c>
      <c r="P27" s="1">
        <f>VLOOKUP(C2,P28:Q42,2,0)</f>
        <v>1.32</v>
      </c>
    </row>
    <row r="28" spans="1:17" x14ac:dyDescent="0.3">
      <c r="B28" s="129"/>
      <c r="C28" s="40"/>
      <c r="D28" s="41"/>
      <c r="E28" s="41"/>
      <c r="F28" s="41"/>
      <c r="G28" s="41"/>
      <c r="H28" s="41"/>
      <c r="I28" s="41"/>
      <c r="J28" s="39">
        <f t="shared" si="13"/>
        <v>2.8182948700896878E-2</v>
      </c>
      <c r="L28" s="1" t="s">
        <v>23</v>
      </c>
      <c r="M28" s="1">
        <f>(J32-C2)/(C2-1)</f>
        <v>0.18135330863142732</v>
      </c>
      <c r="P28" s="52">
        <v>1</v>
      </c>
      <c r="Q28" s="53">
        <v>0</v>
      </c>
    </row>
    <row r="29" spans="1:17" x14ac:dyDescent="0.3">
      <c r="B29" s="129"/>
      <c r="C29" s="40"/>
      <c r="D29" s="41"/>
      <c r="E29" s="41"/>
      <c r="F29" s="41"/>
      <c r="G29" s="41"/>
      <c r="H29" s="41"/>
      <c r="I29" s="41"/>
      <c r="J29" s="39">
        <f t="shared" si="13"/>
        <v>0.22992838766860868</v>
      </c>
      <c r="L29" s="1" t="s">
        <v>24</v>
      </c>
      <c r="M29" s="1">
        <f>(M28/P27)*100</f>
        <v>13.738887017532372</v>
      </c>
      <c r="P29" s="52">
        <v>2</v>
      </c>
      <c r="Q29" s="53">
        <v>0</v>
      </c>
    </row>
    <row r="30" spans="1:17" x14ac:dyDescent="0.3">
      <c r="B30" s="129"/>
      <c r="C30" s="40"/>
      <c r="D30" s="41"/>
      <c r="E30" s="41"/>
      <c r="F30" s="41"/>
      <c r="G30" s="41"/>
      <c r="H30" s="41"/>
      <c r="I30" s="41"/>
      <c r="J30" s="39">
        <f t="shared" si="13"/>
        <v>7.8726940210454691E-2</v>
      </c>
      <c r="P30" s="52">
        <v>3</v>
      </c>
      <c r="Q30" s="52">
        <v>0.57999999999999996</v>
      </c>
    </row>
    <row r="31" spans="1:17" x14ac:dyDescent="0.3">
      <c r="B31" s="129"/>
      <c r="C31" s="40"/>
      <c r="D31" s="41"/>
      <c r="E31" s="41"/>
      <c r="F31" s="41"/>
      <c r="G31" s="41"/>
      <c r="H31" s="41"/>
      <c r="I31" s="41"/>
      <c r="J31" s="39">
        <f t="shared" si="13"/>
        <v>0.42444903128643646</v>
      </c>
      <c r="P31" s="52">
        <v>4</v>
      </c>
      <c r="Q31" s="53">
        <v>0.9</v>
      </c>
    </row>
    <row r="32" spans="1:17" ht="18" customHeight="1" x14ac:dyDescent="0.3">
      <c r="B32" s="129"/>
      <c r="C32" s="120" t="s">
        <v>25</v>
      </c>
      <c r="D32" s="121"/>
      <c r="E32" s="121"/>
      <c r="F32" s="121"/>
      <c r="G32" s="121"/>
      <c r="H32" s="121"/>
      <c r="I32" s="122"/>
      <c r="J32" s="112">
        <f>MMULT(C25:I25,J25:J31)</f>
        <v>8.088119851788564</v>
      </c>
      <c r="P32" s="52">
        <v>5</v>
      </c>
      <c r="Q32" s="52">
        <v>1.1200000000000001</v>
      </c>
    </row>
    <row r="33" spans="2:17" x14ac:dyDescent="0.3">
      <c r="B33" s="130"/>
      <c r="C33" s="123"/>
      <c r="D33" s="124"/>
      <c r="E33" s="124"/>
      <c r="F33" s="124"/>
      <c r="G33" s="124"/>
      <c r="H33" s="124"/>
      <c r="I33" s="125"/>
      <c r="J33" s="113"/>
      <c r="P33" s="52">
        <v>6</v>
      </c>
      <c r="Q33" s="52">
        <v>1.24</v>
      </c>
    </row>
    <row r="34" spans="2:17" x14ac:dyDescent="0.3">
      <c r="P34" s="52">
        <v>7</v>
      </c>
      <c r="Q34" s="52">
        <v>1.32</v>
      </c>
    </row>
    <row r="35" spans="2:17" x14ac:dyDescent="0.3">
      <c r="P35" s="52">
        <v>8</v>
      </c>
      <c r="Q35" s="52">
        <v>1.41</v>
      </c>
    </row>
    <row r="36" spans="2:17" x14ac:dyDescent="0.3">
      <c r="P36" s="52">
        <v>9</v>
      </c>
      <c r="Q36" s="52">
        <v>1.45</v>
      </c>
    </row>
    <row r="37" spans="2:17" x14ac:dyDescent="0.3">
      <c r="P37" s="52">
        <v>10</v>
      </c>
      <c r="Q37" s="52">
        <v>1.49</v>
      </c>
    </row>
    <row r="38" spans="2:17" x14ac:dyDescent="0.3">
      <c r="L38" s="8"/>
      <c r="P38" s="52">
        <v>11</v>
      </c>
      <c r="Q38" s="52">
        <v>1.51</v>
      </c>
    </row>
    <row r="39" spans="2:17" x14ac:dyDescent="0.3">
      <c r="P39" s="52">
        <v>12</v>
      </c>
      <c r="Q39" s="52">
        <v>1.48</v>
      </c>
    </row>
    <row r="40" spans="2:17" x14ac:dyDescent="0.3">
      <c r="H40" s="54"/>
      <c r="I40" s="55"/>
      <c r="J40" s="55"/>
      <c r="P40" s="52">
        <v>13</v>
      </c>
      <c r="Q40" s="52">
        <v>1.56</v>
      </c>
    </row>
    <row r="41" spans="2:17" x14ac:dyDescent="0.3">
      <c r="H41" s="54"/>
      <c r="I41" s="55"/>
      <c r="J41" s="55"/>
      <c r="P41" s="52">
        <v>14</v>
      </c>
      <c r="Q41" s="52">
        <v>1.57</v>
      </c>
    </row>
    <row r="42" spans="2:17" x14ac:dyDescent="0.3">
      <c r="H42" s="55"/>
      <c r="I42" s="55"/>
      <c r="J42" s="55"/>
      <c r="P42" s="52">
        <v>15</v>
      </c>
      <c r="Q42" s="52">
        <v>1.59</v>
      </c>
    </row>
    <row r="43" spans="2:17" x14ac:dyDescent="0.3">
      <c r="H43" s="55"/>
      <c r="I43" s="55"/>
      <c r="J43" s="55"/>
    </row>
    <row r="44" spans="2:17" x14ac:dyDescent="0.3">
      <c r="H44" s="55"/>
      <c r="I44" s="55"/>
      <c r="J44" s="56"/>
    </row>
    <row r="45" spans="2:17" x14ac:dyDescent="0.3">
      <c r="H45" s="55"/>
      <c r="I45" s="55"/>
      <c r="J45" s="56"/>
    </row>
    <row r="46" spans="2:17" x14ac:dyDescent="0.3">
      <c r="H46" s="55"/>
      <c r="I46" s="55"/>
      <c r="J46" s="56"/>
    </row>
    <row r="47" spans="2:17" x14ac:dyDescent="0.3">
      <c r="H47" s="55"/>
      <c r="I47" s="55"/>
      <c r="J47" s="56"/>
    </row>
    <row r="48" spans="2:17" x14ac:dyDescent="0.3">
      <c r="H48" s="55"/>
      <c r="I48" s="55"/>
      <c r="J48" s="56"/>
    </row>
    <row r="49" spans="8:10" x14ac:dyDescent="0.3">
      <c r="H49" s="55"/>
      <c r="I49" s="55"/>
      <c r="J49" s="56"/>
    </row>
    <row r="50" spans="8:10" x14ac:dyDescent="0.3">
      <c r="H50" s="55"/>
      <c r="I50" s="55"/>
      <c r="J50" s="56"/>
    </row>
    <row r="51" spans="8:10" x14ac:dyDescent="0.3">
      <c r="H51" s="55"/>
      <c r="I51" s="55"/>
      <c r="J51" s="55"/>
    </row>
    <row r="52" spans="8:10" x14ac:dyDescent="0.3">
      <c r="H52" s="55"/>
      <c r="I52" s="55"/>
      <c r="J52" s="55"/>
    </row>
    <row r="53" spans="8:10" x14ac:dyDescent="0.3">
      <c r="H53" s="55"/>
      <c r="I53" s="55"/>
      <c r="J53" s="55"/>
    </row>
    <row r="54" spans="8:10" x14ac:dyDescent="0.3">
      <c r="H54" s="55"/>
      <c r="I54" s="55"/>
      <c r="J54" s="55"/>
    </row>
    <row r="55" spans="8:10" x14ac:dyDescent="0.3">
      <c r="H55" s="55"/>
      <c r="I55" s="55"/>
      <c r="J55" s="55"/>
    </row>
    <row r="56" spans="8:10" x14ac:dyDescent="0.3">
      <c r="H56" s="55"/>
      <c r="I56" s="55"/>
      <c r="J56" s="55"/>
    </row>
    <row r="57" spans="8:10" x14ac:dyDescent="0.3">
      <c r="H57" s="55"/>
      <c r="I57" s="55"/>
      <c r="J57" s="55"/>
    </row>
    <row r="58" spans="8:10" x14ac:dyDescent="0.3">
      <c r="H58" s="55"/>
      <c r="I58" s="55"/>
      <c r="J58" s="55"/>
    </row>
    <row r="59" spans="8:10" x14ac:dyDescent="0.3">
      <c r="H59" s="55"/>
      <c r="I59" s="55"/>
      <c r="J59" s="55"/>
    </row>
    <row r="60" spans="8:10" x14ac:dyDescent="0.3">
      <c r="H60" s="55"/>
      <c r="I60" s="55"/>
      <c r="J60" s="55"/>
    </row>
    <row r="61" spans="8:10" x14ac:dyDescent="0.3">
      <c r="H61" s="55"/>
      <c r="I61" s="55"/>
      <c r="J61" s="55"/>
    </row>
    <row r="62" spans="8:10" x14ac:dyDescent="0.3">
      <c r="H62" s="55"/>
      <c r="I62" s="55"/>
      <c r="J62" s="55"/>
    </row>
    <row r="63" spans="8:10" x14ac:dyDescent="0.3">
      <c r="H63" s="55"/>
      <c r="I63" s="55"/>
      <c r="J63" s="55"/>
    </row>
    <row r="64" spans="8:10" x14ac:dyDescent="0.3">
      <c r="H64" s="55"/>
      <c r="I64" s="55"/>
      <c r="J64" s="55"/>
    </row>
    <row r="65" spans="3:10" x14ac:dyDescent="0.3">
      <c r="H65" s="55"/>
      <c r="I65" s="55"/>
      <c r="J65" s="55"/>
    </row>
    <row r="66" spans="3:10" x14ac:dyDescent="0.3">
      <c r="H66" s="55"/>
      <c r="I66" s="55"/>
      <c r="J66" s="55"/>
    </row>
    <row r="67" spans="3:10" x14ac:dyDescent="0.3">
      <c r="H67" s="55"/>
      <c r="I67" s="55"/>
      <c r="J67" s="55"/>
    </row>
    <row r="68" spans="3:10" x14ac:dyDescent="0.3">
      <c r="H68" s="55"/>
      <c r="I68" s="55"/>
      <c r="J68" s="55"/>
    </row>
    <row r="69" spans="3:10" x14ac:dyDescent="0.3">
      <c r="C69" s="5"/>
      <c r="D69" s="5"/>
      <c r="E69" s="5"/>
      <c r="H69" s="55"/>
      <c r="I69" s="55"/>
      <c r="J69" s="55"/>
    </row>
    <row r="70" spans="3:10" x14ac:dyDescent="0.3">
      <c r="D70" s="5"/>
      <c r="E70" s="5"/>
      <c r="H70" s="55"/>
      <c r="I70" s="55"/>
      <c r="J70" s="55"/>
    </row>
    <row r="71" spans="3:10" x14ac:dyDescent="0.3">
      <c r="H71" s="55"/>
      <c r="I71" s="55"/>
      <c r="J71" s="55"/>
    </row>
    <row r="72" spans="3:10" x14ac:dyDescent="0.3">
      <c r="H72" s="55"/>
      <c r="I72" s="55"/>
      <c r="J72" s="55"/>
    </row>
    <row r="73" spans="3:10" x14ac:dyDescent="0.3">
      <c r="H73" s="55"/>
      <c r="I73" s="55"/>
      <c r="J73" s="55"/>
    </row>
    <row r="75" spans="3:10" x14ac:dyDescent="0.3">
      <c r="G75" s="8"/>
    </row>
    <row r="76" spans="3:10" x14ac:dyDescent="0.3">
      <c r="G76" s="8"/>
    </row>
    <row r="77" spans="3:10" x14ac:dyDescent="0.3">
      <c r="G77" s="8"/>
    </row>
    <row r="78" spans="3:10" x14ac:dyDescent="0.3">
      <c r="G78" s="8"/>
    </row>
  </sheetData>
  <mergeCells count="7">
    <mergeCell ref="J32:J33"/>
    <mergeCell ref="A6:A13"/>
    <mergeCell ref="A16:A23"/>
    <mergeCell ref="A5:B5"/>
    <mergeCell ref="C32:I33"/>
    <mergeCell ref="A15:B15"/>
    <mergeCell ref="B25:B33"/>
  </mergeCells>
  <conditionalFormatting sqref="M29">
    <cfRule type="expression" dxfId="1" priority="1">
      <formula>"m29&lt;20"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15C50-F4A2-42DD-9E5E-3D9D12EC16B4}">
  <dimension ref="B2:T35"/>
  <sheetViews>
    <sheetView showGridLines="0" workbookViewId="0">
      <selection activeCell="R9" sqref="R9"/>
    </sheetView>
  </sheetViews>
  <sheetFormatPr defaultRowHeight="14.4" x14ac:dyDescent="0.3"/>
  <cols>
    <col min="7" max="13" width="9.44140625" bestFit="1" customWidth="1"/>
    <col min="14" max="15" width="9.44140625" customWidth="1"/>
    <col min="16" max="16" width="14.44140625" customWidth="1"/>
  </cols>
  <sheetData>
    <row r="2" spans="2:20" ht="15" thickBot="1" x14ac:dyDescent="0.35"/>
    <row r="3" spans="2:20" ht="15" thickBot="1" x14ac:dyDescent="0.35">
      <c r="F3" s="131" t="s">
        <v>52</v>
      </c>
      <c r="G3" s="132"/>
      <c r="H3" s="132"/>
      <c r="I3" s="132"/>
      <c r="J3" s="132"/>
      <c r="K3" s="132"/>
      <c r="L3" s="132"/>
      <c r="M3" s="132"/>
      <c r="N3" s="133"/>
      <c r="O3" s="16"/>
      <c r="P3" s="131" t="s">
        <v>53</v>
      </c>
      <c r="Q3" s="132"/>
      <c r="R3" s="132"/>
      <c r="S3" s="132"/>
      <c r="T3" s="133"/>
    </row>
    <row r="4" spans="2:20" x14ac:dyDescent="0.3">
      <c r="F4" s="79"/>
      <c r="G4" s="24" t="s">
        <v>1</v>
      </c>
      <c r="H4" s="25" t="s">
        <v>2</v>
      </c>
      <c r="I4" s="25" t="s">
        <v>3</v>
      </c>
      <c r="J4" s="25" t="s">
        <v>4</v>
      </c>
      <c r="K4" s="25" t="s">
        <v>5</v>
      </c>
      <c r="L4" s="26" t="s">
        <v>6</v>
      </c>
      <c r="M4" s="27" t="s">
        <v>7</v>
      </c>
      <c r="N4" s="80"/>
      <c r="O4" s="43"/>
      <c r="P4" s="79"/>
      <c r="Q4" s="24" t="s">
        <v>41</v>
      </c>
      <c r="R4" s="24" t="s">
        <v>43</v>
      </c>
      <c r="S4" s="16"/>
      <c r="T4" s="81"/>
    </row>
    <row r="5" spans="2:20" x14ac:dyDescent="0.3">
      <c r="C5" s="65"/>
      <c r="F5" s="79"/>
      <c r="G5" s="61">
        <v>0</v>
      </c>
      <c r="H5" s="61">
        <v>0</v>
      </c>
      <c r="I5" s="61">
        <v>1</v>
      </c>
      <c r="J5" s="61">
        <v>0</v>
      </c>
      <c r="K5" s="61">
        <v>1</v>
      </c>
      <c r="L5" s="61">
        <v>0</v>
      </c>
      <c r="M5" s="61">
        <v>1</v>
      </c>
      <c r="N5" s="81"/>
      <c r="O5" s="16"/>
      <c r="P5" s="79"/>
      <c r="Q5" s="61">
        <v>100</v>
      </c>
      <c r="R5" s="61">
        <v>0</v>
      </c>
      <c r="S5" s="16"/>
      <c r="T5" s="81"/>
    </row>
    <row r="6" spans="2:20" ht="15" thickBot="1" x14ac:dyDescent="0.35">
      <c r="C6" s="65"/>
      <c r="F6" s="79"/>
      <c r="G6" s="76">
        <v>6.6851095390221396E-2</v>
      </c>
      <c r="H6" s="76">
        <v>4.075362623448902E-2</v>
      </c>
      <c r="I6" s="76">
        <v>0.13110797050889292</v>
      </c>
      <c r="J6" s="76">
        <v>2.8182948700896878E-2</v>
      </c>
      <c r="K6" s="76">
        <v>0.22992838766860868</v>
      </c>
      <c r="L6" s="76">
        <v>7.8726940210454691E-2</v>
      </c>
      <c r="M6" s="76">
        <v>0.42444903128643646</v>
      </c>
      <c r="N6" s="82"/>
      <c r="O6" s="78"/>
      <c r="P6" s="79"/>
      <c r="Q6" s="76">
        <v>0.9</v>
      </c>
      <c r="R6" s="76">
        <v>0.1</v>
      </c>
      <c r="S6" s="16"/>
      <c r="T6" s="81"/>
    </row>
    <row r="7" spans="2:20" ht="15" thickBot="1" x14ac:dyDescent="0.35">
      <c r="B7" s="131" t="s">
        <v>56</v>
      </c>
      <c r="C7" s="132"/>
      <c r="D7" s="133"/>
      <c r="F7" s="79"/>
      <c r="G7" s="83"/>
      <c r="H7" s="83"/>
      <c r="I7" s="83"/>
      <c r="J7" s="83"/>
      <c r="K7" s="83"/>
      <c r="L7" s="83"/>
      <c r="M7" s="83"/>
      <c r="N7" s="84"/>
      <c r="O7" s="83"/>
      <c r="P7" s="79"/>
      <c r="Q7" s="16"/>
      <c r="R7" s="16"/>
      <c r="S7" s="16"/>
      <c r="T7" s="81"/>
    </row>
    <row r="8" spans="2:20" ht="15" thickBot="1" x14ac:dyDescent="0.35">
      <c r="B8" s="79"/>
      <c r="C8" s="78"/>
      <c r="D8" s="81"/>
      <c r="F8" s="79"/>
      <c r="G8" s="16"/>
      <c r="H8" s="71" t="s">
        <v>46</v>
      </c>
      <c r="I8" s="71" t="s">
        <v>51</v>
      </c>
      <c r="J8" s="16"/>
      <c r="K8" s="16"/>
      <c r="L8" s="16"/>
      <c r="M8" s="16"/>
      <c r="N8" s="81"/>
      <c r="O8" s="16"/>
      <c r="P8" s="79"/>
      <c r="Q8" s="16"/>
      <c r="R8" s="71" t="s">
        <v>46</v>
      </c>
      <c r="S8" s="71" t="s">
        <v>51</v>
      </c>
      <c r="T8" s="81"/>
    </row>
    <row r="9" spans="2:20" ht="13.8" customHeight="1" x14ac:dyDescent="0.3">
      <c r="B9" s="136" t="s">
        <v>49</v>
      </c>
      <c r="C9" s="137"/>
      <c r="D9" s="138"/>
      <c r="F9" s="79"/>
      <c r="G9" s="71" t="s">
        <v>39</v>
      </c>
      <c r="H9" s="72">
        <f>SUMPRODUCT(G5:M5,G6:M6) *100</f>
        <v>78.548538946393791</v>
      </c>
      <c r="I9" s="61">
        <f>IF(H9&lt;=$D$14,B$14,IF(H9&lt;=$D$13,$B$13,IF(H9&lt;=$D$12,$B$12,$B$11)))</f>
        <v>2</v>
      </c>
      <c r="J9" s="16"/>
      <c r="K9" s="16"/>
      <c r="L9" s="16"/>
      <c r="M9" s="16"/>
      <c r="N9" s="81"/>
      <c r="O9" s="16"/>
      <c r="P9" s="79"/>
      <c r="Q9" s="71" t="s">
        <v>45</v>
      </c>
      <c r="R9" s="61">
        <f>IF(R5=0,((Q6*Q5)+(R6*R5) +10),(Q6*Q5)-(R6*R5))</f>
        <v>100</v>
      </c>
      <c r="S9" s="61">
        <f>IF(R9&gt;=$C$23,B$23,IF(R9&gt;=$C$22,$B$22,IF(R9&gt;=$C$21,$B$21,$B$20)))</f>
        <v>4</v>
      </c>
      <c r="T9" s="81"/>
    </row>
    <row r="10" spans="2:20" ht="15" thickBot="1" x14ac:dyDescent="0.35">
      <c r="B10" s="91" t="s">
        <v>51</v>
      </c>
      <c r="C10" s="134" t="s">
        <v>40</v>
      </c>
      <c r="D10" s="135"/>
      <c r="F10" s="85"/>
      <c r="G10" s="86"/>
      <c r="H10" s="86"/>
      <c r="I10" s="86"/>
      <c r="J10" s="86"/>
      <c r="K10" s="86"/>
      <c r="L10" s="86"/>
      <c r="M10" s="86"/>
      <c r="N10" s="87"/>
      <c r="O10" s="16"/>
      <c r="P10" s="85"/>
      <c r="Q10" s="86"/>
      <c r="R10" s="86"/>
      <c r="S10" s="86"/>
      <c r="T10" s="87"/>
    </row>
    <row r="11" spans="2:20" ht="15" thickBot="1" x14ac:dyDescent="0.35">
      <c r="B11" s="92">
        <v>1</v>
      </c>
      <c r="C11" s="67">
        <v>81</v>
      </c>
      <c r="D11" s="93">
        <v>100</v>
      </c>
    </row>
    <row r="12" spans="2:20" ht="15" thickBot="1" x14ac:dyDescent="0.35">
      <c r="B12" s="92">
        <v>2</v>
      </c>
      <c r="C12" s="61">
        <v>51</v>
      </c>
      <c r="D12" s="93">
        <v>80</v>
      </c>
      <c r="F12" s="131" t="s">
        <v>57</v>
      </c>
      <c r="G12" s="132"/>
      <c r="H12" s="132"/>
      <c r="I12" s="132"/>
      <c r="J12" s="132"/>
      <c r="K12" s="132"/>
      <c r="L12" s="132"/>
      <c r="M12" s="132"/>
      <c r="N12" s="133"/>
    </row>
    <row r="13" spans="2:20" x14ac:dyDescent="0.3">
      <c r="B13" s="92">
        <v>3</v>
      </c>
      <c r="C13" s="61">
        <v>31</v>
      </c>
      <c r="D13" s="93">
        <v>50</v>
      </c>
      <c r="F13" s="79"/>
      <c r="G13" s="24" t="s">
        <v>1</v>
      </c>
      <c r="H13" s="25" t="s">
        <v>2</v>
      </c>
      <c r="I13" s="25" t="s">
        <v>3</v>
      </c>
      <c r="J13" s="25" t="s">
        <v>4</v>
      </c>
      <c r="K13" s="25" t="s">
        <v>5</v>
      </c>
      <c r="L13" s="26" t="s">
        <v>6</v>
      </c>
      <c r="M13" s="27" t="s">
        <v>7</v>
      </c>
      <c r="N13" s="80"/>
    </row>
    <row r="14" spans="2:20" x14ac:dyDescent="0.3">
      <c r="B14" s="92">
        <v>4</v>
      </c>
      <c r="C14" s="61">
        <v>0</v>
      </c>
      <c r="D14" s="93">
        <v>30</v>
      </c>
      <c r="F14" s="79"/>
      <c r="G14" s="61">
        <v>1</v>
      </c>
      <c r="H14" s="61">
        <v>0</v>
      </c>
      <c r="I14" s="61">
        <v>0</v>
      </c>
      <c r="J14" s="61">
        <v>1</v>
      </c>
      <c r="K14" s="61">
        <v>0</v>
      </c>
      <c r="L14" s="61">
        <v>1</v>
      </c>
      <c r="M14" s="61">
        <v>1</v>
      </c>
      <c r="N14" s="81"/>
    </row>
    <row r="15" spans="2:20" x14ac:dyDescent="0.3">
      <c r="B15" s="88"/>
      <c r="C15" s="89"/>
      <c r="D15" s="90"/>
      <c r="F15" s="79"/>
      <c r="G15" s="76">
        <v>6.6851095390221396E-2</v>
      </c>
      <c r="H15" s="76">
        <v>4.075362623448902E-2</v>
      </c>
      <c r="I15" s="76">
        <v>0.13110797050889292</v>
      </c>
      <c r="J15" s="76">
        <v>2.8182948700896878E-2</v>
      </c>
      <c r="K15" s="76">
        <v>0.22992838766860868</v>
      </c>
      <c r="L15" s="76">
        <v>7.8726940210454691E-2</v>
      </c>
      <c r="M15" s="76">
        <v>0.42444903128643646</v>
      </c>
      <c r="N15" s="82"/>
    </row>
    <row r="16" spans="2:20" ht="15" thickBot="1" x14ac:dyDescent="0.35">
      <c r="B16" s="79"/>
      <c r="C16" s="16"/>
      <c r="D16" s="81"/>
      <c r="F16" s="79"/>
      <c r="G16" s="83"/>
      <c r="H16" s="83"/>
      <c r="I16" s="83"/>
      <c r="J16" s="83"/>
      <c r="K16" s="83"/>
      <c r="L16" s="83"/>
      <c r="M16" s="83"/>
      <c r="N16" s="84"/>
    </row>
    <row r="17" spans="2:20" ht="15" thickBot="1" x14ac:dyDescent="0.35">
      <c r="B17" s="79"/>
      <c r="C17" s="16"/>
      <c r="D17" s="81"/>
      <c r="F17" s="79"/>
      <c r="G17" s="16"/>
      <c r="H17" s="71" t="s">
        <v>46</v>
      </c>
      <c r="I17" s="71" t="s">
        <v>51</v>
      </c>
      <c r="J17" s="16"/>
      <c r="K17" s="16"/>
      <c r="L17" s="16"/>
      <c r="M17" s="16"/>
      <c r="N17" s="81"/>
    </row>
    <row r="18" spans="2:20" x14ac:dyDescent="0.3">
      <c r="B18" s="136" t="s">
        <v>45</v>
      </c>
      <c r="C18" s="137"/>
      <c r="D18" s="138"/>
      <c r="F18" s="79"/>
      <c r="G18" s="71" t="s">
        <v>48</v>
      </c>
      <c r="H18" s="72">
        <f>SUMPRODUCT(G14:M14,G15:M15) *100</f>
        <v>59.821001558800944</v>
      </c>
      <c r="I18" s="61">
        <f>IF(H18&lt;=$D$14,B$14,IF(H18&lt;=$D$13,$B$13,IF(H18&lt;=$D$12,$B$12,$B$11)))</f>
        <v>2</v>
      </c>
      <c r="J18" s="16"/>
      <c r="K18" s="16"/>
      <c r="L18" s="16"/>
      <c r="M18" s="16"/>
      <c r="N18" s="81"/>
    </row>
    <row r="19" spans="2:20" ht="15" thickBot="1" x14ac:dyDescent="0.35">
      <c r="B19" s="91" t="s">
        <v>51</v>
      </c>
      <c r="C19" s="134" t="s">
        <v>40</v>
      </c>
      <c r="D19" s="135"/>
      <c r="F19" s="85"/>
      <c r="G19" s="86"/>
      <c r="H19" s="86"/>
      <c r="I19" s="86"/>
      <c r="J19" s="86"/>
      <c r="K19" s="86"/>
      <c r="L19" s="86"/>
      <c r="M19" s="86"/>
      <c r="N19" s="87"/>
    </row>
    <row r="20" spans="2:20" ht="15" thickBot="1" x14ac:dyDescent="0.35">
      <c r="B20" s="92">
        <v>1</v>
      </c>
      <c r="C20" s="67">
        <v>0</v>
      </c>
      <c r="D20" s="93">
        <v>10</v>
      </c>
    </row>
    <row r="21" spans="2:20" x14ac:dyDescent="0.3">
      <c r="B21" s="92">
        <v>2</v>
      </c>
      <c r="C21" s="61">
        <v>11</v>
      </c>
      <c r="D21" s="93">
        <v>30</v>
      </c>
      <c r="F21" s="131" t="s">
        <v>54</v>
      </c>
      <c r="G21" s="132"/>
      <c r="H21" s="132"/>
      <c r="I21" s="132"/>
      <c r="J21" s="132"/>
      <c r="K21" s="132"/>
      <c r="L21" s="132"/>
      <c r="M21" s="132"/>
      <c r="N21" s="133"/>
      <c r="P21" s="131" t="s">
        <v>55</v>
      </c>
      <c r="Q21" s="132"/>
      <c r="R21" s="132"/>
      <c r="S21" s="132"/>
      <c r="T21" s="133"/>
    </row>
    <row r="22" spans="2:20" ht="15" thickBot="1" x14ac:dyDescent="0.35">
      <c r="B22" s="92">
        <v>3</v>
      </c>
      <c r="C22" s="61">
        <v>31</v>
      </c>
      <c r="D22" s="93">
        <v>50</v>
      </c>
      <c r="F22" s="88"/>
      <c r="G22" s="89"/>
      <c r="H22" s="89"/>
      <c r="I22" s="89"/>
      <c r="J22" s="43"/>
      <c r="K22" s="43"/>
      <c r="L22" s="89"/>
      <c r="M22" s="89"/>
      <c r="N22" s="90"/>
      <c r="P22" s="79"/>
      <c r="Q22" s="16"/>
      <c r="R22" s="16"/>
      <c r="S22" s="16"/>
      <c r="T22" s="81"/>
    </row>
    <row r="23" spans="2:20" ht="15.6" customHeight="1" thickBot="1" x14ac:dyDescent="0.35">
      <c r="B23" s="92">
        <v>4</v>
      </c>
      <c r="C23" s="61">
        <v>51</v>
      </c>
      <c r="D23" s="93">
        <v>100</v>
      </c>
      <c r="F23" s="79"/>
      <c r="G23" s="16"/>
      <c r="H23" s="16"/>
      <c r="I23" s="68" t="s">
        <v>45</v>
      </c>
      <c r="J23" s="74">
        <v>0.11957671957671957</v>
      </c>
      <c r="K23" s="75">
        <f>R9</f>
        <v>100</v>
      </c>
      <c r="L23" s="16"/>
      <c r="M23" s="16"/>
      <c r="N23" s="81"/>
      <c r="P23" s="79"/>
      <c r="Q23" s="16"/>
      <c r="R23" s="71" t="s">
        <v>46</v>
      </c>
      <c r="S23" s="71" t="s">
        <v>51</v>
      </c>
      <c r="T23" s="81"/>
    </row>
    <row r="24" spans="2:20" x14ac:dyDescent="0.3">
      <c r="B24" s="88"/>
      <c r="C24" s="89"/>
      <c r="D24" s="90"/>
      <c r="F24" s="79"/>
      <c r="G24" s="16"/>
      <c r="H24" s="16"/>
      <c r="I24" s="68" t="s">
        <v>39</v>
      </c>
      <c r="J24" s="74">
        <v>0.54920634920634914</v>
      </c>
      <c r="K24" s="75">
        <f>H9</f>
        <v>78.548538946393791</v>
      </c>
      <c r="L24" s="16"/>
      <c r="M24" s="16"/>
      <c r="N24" s="81"/>
      <c r="P24" s="79"/>
      <c r="Q24" s="71" t="s">
        <v>50</v>
      </c>
      <c r="R24" s="77">
        <f>ROUNDDOWN(((J24*K24)+(J25*K25))-(J23*K23),0)</f>
        <v>50</v>
      </c>
      <c r="S24" s="61">
        <f>IF(R24&lt;=$D$15,B$15,IF(R24&lt;=$D$14,$B$14,IF(R24&lt;=$D$13,$B$13,IF(R24&lt;=$D$12,$B$12,$B$11))))</f>
        <v>3</v>
      </c>
      <c r="T24" s="81"/>
    </row>
    <row r="25" spans="2:20" ht="15" thickBot="1" x14ac:dyDescent="0.35">
      <c r="B25" s="85"/>
      <c r="C25" s="86"/>
      <c r="D25" s="87"/>
      <c r="F25" s="79"/>
      <c r="G25" s="16"/>
      <c r="H25" s="16"/>
      <c r="I25" s="68" t="s">
        <v>48</v>
      </c>
      <c r="J25" s="74">
        <v>0.33121693121693124</v>
      </c>
      <c r="K25" s="75">
        <f>H18</f>
        <v>59.821001558800944</v>
      </c>
      <c r="L25" s="16"/>
      <c r="M25" s="16"/>
      <c r="N25" s="81"/>
      <c r="P25" s="79"/>
      <c r="Q25" s="16"/>
      <c r="R25" s="16"/>
      <c r="S25" s="16"/>
      <c r="T25" s="81"/>
    </row>
    <row r="26" spans="2:20" ht="15" thickBot="1" x14ac:dyDescent="0.35">
      <c r="F26" s="85"/>
      <c r="G26" s="86"/>
      <c r="H26" s="86"/>
      <c r="I26" s="86"/>
      <c r="J26" s="86"/>
      <c r="K26" s="86"/>
      <c r="L26" s="86"/>
      <c r="M26" s="86"/>
      <c r="N26" s="87"/>
      <c r="P26" s="85"/>
      <c r="Q26" s="86"/>
      <c r="R26" s="86"/>
      <c r="S26" s="86"/>
      <c r="T26" s="87"/>
    </row>
    <row r="30" spans="2:20" ht="17.399999999999999" x14ac:dyDescent="0.3">
      <c r="K30" s="94"/>
    </row>
    <row r="31" spans="2:20" ht="17.399999999999999" x14ac:dyDescent="0.3">
      <c r="D31" s="94"/>
    </row>
    <row r="35" spans="10:10" ht="17.399999999999999" x14ac:dyDescent="0.3">
      <c r="J35" s="94"/>
    </row>
  </sheetData>
  <mergeCells count="10">
    <mergeCell ref="F21:N21"/>
    <mergeCell ref="P21:T21"/>
    <mergeCell ref="P3:T3"/>
    <mergeCell ref="F3:N3"/>
    <mergeCell ref="B7:D7"/>
    <mergeCell ref="F12:N12"/>
    <mergeCell ref="C10:D10"/>
    <mergeCell ref="C19:D19"/>
    <mergeCell ref="B18:D18"/>
    <mergeCell ref="B9:D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474C3-20D6-45C9-9E7E-87E4B252E14C}">
  <dimension ref="A2:S78"/>
  <sheetViews>
    <sheetView showGridLines="0" zoomScale="80" zoomScaleNormal="80" workbookViewId="0">
      <selection activeCell="C2" sqref="C2"/>
    </sheetView>
  </sheetViews>
  <sheetFormatPr defaultRowHeight="14.4" x14ac:dyDescent="0.3"/>
  <cols>
    <col min="1" max="1" width="15.5546875" customWidth="1"/>
    <col min="2" max="2" width="22.44140625" customWidth="1"/>
    <col min="3" max="3" width="21.109375" customWidth="1"/>
    <col min="4" max="4" width="17.6640625" bestFit="1" customWidth="1"/>
    <col min="5" max="9" width="16" bestFit="1" customWidth="1"/>
    <col min="10" max="10" width="22.109375" customWidth="1"/>
    <col min="11" max="11" width="21.33203125" customWidth="1"/>
  </cols>
  <sheetData>
    <row r="2" spans="1:19" x14ac:dyDescent="0.3">
      <c r="B2" t="s">
        <v>21</v>
      </c>
      <c r="C2">
        <v>6</v>
      </c>
    </row>
    <row r="4" spans="1:19" ht="15" thickBot="1" x14ac:dyDescent="0.35"/>
    <row r="5" spans="1:19" ht="22.8" customHeight="1" thickBot="1" x14ac:dyDescent="0.35">
      <c r="A5" s="139" t="s">
        <v>0</v>
      </c>
      <c r="B5" s="140"/>
      <c r="C5" s="24" t="s">
        <v>1</v>
      </c>
      <c r="D5" s="25" t="s">
        <v>2</v>
      </c>
      <c r="E5" s="25" t="s">
        <v>3</v>
      </c>
      <c r="F5" s="25" t="s">
        <v>4</v>
      </c>
      <c r="G5" s="25" t="s">
        <v>5</v>
      </c>
      <c r="H5" s="26" t="s">
        <v>6</v>
      </c>
      <c r="I5" s="27" t="s">
        <v>7</v>
      </c>
      <c r="J5" s="9"/>
      <c r="K5" s="9"/>
    </row>
    <row r="6" spans="1:19" ht="15" customHeight="1" thickBot="1" x14ac:dyDescent="0.4">
      <c r="A6" s="141" t="s">
        <v>0</v>
      </c>
      <c r="B6" s="28" t="s">
        <v>8</v>
      </c>
      <c r="C6" s="29">
        <v>1</v>
      </c>
      <c r="D6" s="30">
        <v>3</v>
      </c>
      <c r="E6" s="31">
        <f>1/3</f>
        <v>0.33333333333333331</v>
      </c>
      <c r="F6" s="30">
        <v>5</v>
      </c>
      <c r="G6" s="31">
        <f>1/5</f>
        <v>0.2</v>
      </c>
      <c r="H6" s="32">
        <f>1/3</f>
        <v>0.33333333333333331</v>
      </c>
      <c r="I6" s="31">
        <f>1/9</f>
        <v>0.1111111111111111</v>
      </c>
      <c r="J6" s="10"/>
      <c r="K6" s="11"/>
    </row>
    <row r="7" spans="1:19" ht="15" customHeight="1" thickBot="1" x14ac:dyDescent="0.4">
      <c r="A7" s="142"/>
      <c r="B7" s="28" t="s">
        <v>9</v>
      </c>
      <c r="C7" s="33">
        <f>1/D6</f>
        <v>0.33333333333333331</v>
      </c>
      <c r="D7" s="29">
        <v>1</v>
      </c>
      <c r="E7" s="31">
        <f>1/3</f>
        <v>0.33333333333333331</v>
      </c>
      <c r="F7" s="31">
        <v>3</v>
      </c>
      <c r="G7" s="31">
        <f>1/7</f>
        <v>0.14285714285714285</v>
      </c>
      <c r="H7" s="32">
        <f>1/3</f>
        <v>0.33333333333333331</v>
      </c>
      <c r="I7" s="31">
        <f>1/9</f>
        <v>0.1111111111111111</v>
      </c>
      <c r="J7" s="10"/>
      <c r="K7" s="11"/>
    </row>
    <row r="8" spans="1:19" ht="15" customHeight="1" thickBot="1" x14ac:dyDescent="0.4">
      <c r="A8" s="142"/>
      <c r="B8" s="28" t="s">
        <v>10</v>
      </c>
      <c r="C8" s="33">
        <f>1/E6</f>
        <v>3</v>
      </c>
      <c r="D8" s="33">
        <f>1/$E7</f>
        <v>3</v>
      </c>
      <c r="E8" s="29">
        <v>1</v>
      </c>
      <c r="F8" s="30">
        <v>7</v>
      </c>
      <c r="G8" s="31">
        <f>1/3</f>
        <v>0.33333333333333331</v>
      </c>
      <c r="H8" s="31">
        <v>3</v>
      </c>
      <c r="I8" s="31">
        <f>1/5</f>
        <v>0.2</v>
      </c>
      <c r="J8" s="10"/>
      <c r="K8" s="11"/>
    </row>
    <row r="9" spans="1:19" ht="15" customHeight="1" thickBot="1" x14ac:dyDescent="0.4">
      <c r="A9" s="142"/>
      <c r="B9" s="28" t="s">
        <v>11</v>
      </c>
      <c r="C9" s="33">
        <f>1/F6</f>
        <v>0.2</v>
      </c>
      <c r="D9" s="33">
        <f>1/F7</f>
        <v>0.33333333333333331</v>
      </c>
      <c r="E9" s="33">
        <f>1/F8</f>
        <v>0.14285714285714285</v>
      </c>
      <c r="F9" s="29">
        <v>1</v>
      </c>
      <c r="G9" s="31">
        <f>1/5</f>
        <v>0.2</v>
      </c>
      <c r="H9" s="32">
        <f>1/3</f>
        <v>0.33333333333333331</v>
      </c>
      <c r="I9" s="31">
        <f>1/7</f>
        <v>0.14285714285714285</v>
      </c>
      <c r="J9" s="10"/>
      <c r="K9" s="11"/>
    </row>
    <row r="10" spans="1:19" ht="15" customHeight="1" thickBot="1" x14ac:dyDescent="0.4">
      <c r="A10" s="142"/>
      <c r="B10" s="28" t="s">
        <v>12</v>
      </c>
      <c r="C10" s="33">
        <f>1/G6</f>
        <v>5</v>
      </c>
      <c r="D10" s="33">
        <f>1/G7</f>
        <v>7</v>
      </c>
      <c r="E10" s="33">
        <f>1/G8</f>
        <v>3</v>
      </c>
      <c r="F10" s="33">
        <f>1/G9</f>
        <v>5</v>
      </c>
      <c r="G10" s="29">
        <v>1</v>
      </c>
      <c r="H10" s="30">
        <v>5</v>
      </c>
      <c r="I10" s="31">
        <f>1/3</f>
        <v>0.33333333333333331</v>
      </c>
      <c r="J10" s="10"/>
      <c r="K10" s="11"/>
      <c r="S10" s="8"/>
    </row>
    <row r="11" spans="1:19" ht="15" customHeight="1" thickBot="1" x14ac:dyDescent="0.4">
      <c r="A11" s="142"/>
      <c r="B11" s="28" t="s">
        <v>13</v>
      </c>
      <c r="C11" s="33">
        <f>1/H6</f>
        <v>3</v>
      </c>
      <c r="D11" s="33">
        <f>1/H7</f>
        <v>3</v>
      </c>
      <c r="E11" s="33">
        <f>1/H8</f>
        <v>0.33333333333333331</v>
      </c>
      <c r="F11" s="33">
        <f>1/H9</f>
        <v>3</v>
      </c>
      <c r="G11" s="33">
        <f>1/H10</f>
        <v>0.2</v>
      </c>
      <c r="H11" s="29">
        <v>1</v>
      </c>
      <c r="I11" s="31">
        <f>1/7</f>
        <v>0.14285714285714285</v>
      </c>
      <c r="J11" s="10"/>
      <c r="K11" s="11"/>
      <c r="S11" s="8"/>
    </row>
    <row r="12" spans="1:19" ht="15" customHeight="1" thickBot="1" x14ac:dyDescent="0.4">
      <c r="A12" s="143"/>
      <c r="B12" s="34" t="s">
        <v>14</v>
      </c>
      <c r="C12" s="33">
        <f>1/I6</f>
        <v>9</v>
      </c>
      <c r="D12" s="33">
        <f>1/I7</f>
        <v>9</v>
      </c>
      <c r="E12" s="33">
        <f>1/I8</f>
        <v>5</v>
      </c>
      <c r="F12" s="33">
        <f>1/I9</f>
        <v>7</v>
      </c>
      <c r="G12" s="33">
        <f>1/I10</f>
        <v>3</v>
      </c>
      <c r="H12" s="33">
        <f>1/I11</f>
        <v>7</v>
      </c>
      <c r="I12" s="29">
        <v>1</v>
      </c>
      <c r="J12" s="10"/>
      <c r="K12" s="11"/>
      <c r="S12" s="2"/>
    </row>
    <row r="13" spans="1:19" ht="15.6" x14ac:dyDescent="0.3">
      <c r="A13" s="1"/>
      <c r="B13" s="35" t="s">
        <v>20</v>
      </c>
      <c r="C13" s="36">
        <f t="shared" ref="C13:I13" si="0">SUM(C6:C12)</f>
        <v>21.533333333333331</v>
      </c>
      <c r="D13" s="36">
        <f t="shared" si="0"/>
        <v>26.333333333333332</v>
      </c>
      <c r="E13" s="36">
        <f t="shared" si="0"/>
        <v>10.142857142857142</v>
      </c>
      <c r="F13" s="36">
        <f t="shared" si="0"/>
        <v>31</v>
      </c>
      <c r="G13" s="36">
        <f t="shared" si="0"/>
        <v>5.0761904761904759</v>
      </c>
      <c r="H13" s="37">
        <f t="shared" si="0"/>
        <v>17</v>
      </c>
      <c r="I13" s="36">
        <f t="shared" si="0"/>
        <v>2.0412698412698411</v>
      </c>
      <c r="J13" s="7"/>
      <c r="K13" s="12"/>
    </row>
    <row r="14" spans="1:19" ht="18.600000000000001" thickBot="1" x14ac:dyDescent="0.4">
      <c r="C14" s="6"/>
      <c r="D14" s="6"/>
      <c r="E14" s="6"/>
      <c r="F14" s="6"/>
      <c r="G14" s="6"/>
      <c r="H14" s="6"/>
      <c r="I14" s="6"/>
      <c r="J14" s="7"/>
      <c r="K14" s="12"/>
    </row>
    <row r="15" spans="1:19" ht="18.600000000000001" thickBot="1" x14ac:dyDescent="0.35">
      <c r="A15" s="126" t="s">
        <v>0</v>
      </c>
      <c r="B15" s="127"/>
      <c r="C15" s="13" t="s">
        <v>1</v>
      </c>
      <c r="D15" s="13" t="s">
        <v>2</v>
      </c>
      <c r="E15" s="13" t="s">
        <v>3</v>
      </c>
      <c r="F15" s="13" t="s">
        <v>4</v>
      </c>
      <c r="G15" s="13" t="s">
        <v>5</v>
      </c>
      <c r="H15" s="13" t="s">
        <v>6</v>
      </c>
      <c r="I15" s="13" t="s">
        <v>7</v>
      </c>
      <c r="J15" s="13" t="s">
        <v>15</v>
      </c>
      <c r="K15" s="13" t="s">
        <v>16</v>
      </c>
    </row>
    <row r="16" spans="1:19" ht="15" thickBot="1" x14ac:dyDescent="0.35">
      <c r="A16" s="144" t="s">
        <v>0</v>
      </c>
      <c r="B16" s="28" t="s">
        <v>8</v>
      </c>
      <c r="C16" s="21">
        <f>C6/C13</f>
        <v>4.6439628482972138E-2</v>
      </c>
      <c r="D16" s="21">
        <f>D6/D$13</f>
        <v>0.1139240506329114</v>
      </c>
      <c r="E16" s="21">
        <f>E6/E$13</f>
        <v>3.2863849765258218E-2</v>
      </c>
      <c r="F16" s="21">
        <f>F6/F$13</f>
        <v>0.16129032258064516</v>
      </c>
      <c r="G16" s="21">
        <f>G6/G$13</f>
        <v>3.9399624765478425E-2</v>
      </c>
      <c r="H16" s="21">
        <f t="shared" ref="H16:I16" si="1">H6/H$13</f>
        <v>1.9607843137254902E-2</v>
      </c>
      <c r="I16" s="21">
        <f t="shared" si="1"/>
        <v>5.4432348367029551E-2</v>
      </c>
      <c r="J16" s="22">
        <f>SUM(C16:I16)/7</f>
        <v>6.6851095390221396E-2</v>
      </c>
      <c r="K16" s="14">
        <f>J16/J$23</f>
        <v>6.6851095390221396E-2</v>
      </c>
    </row>
    <row r="17" spans="1:17" ht="15" thickBot="1" x14ac:dyDescent="0.35">
      <c r="A17" s="145"/>
      <c r="B17" s="28" t="s">
        <v>9</v>
      </c>
      <c r="C17" s="21">
        <f>C7/C13</f>
        <v>1.5479876160990712E-2</v>
      </c>
      <c r="D17" s="21">
        <f t="shared" ref="D17:F22" si="2">D7/D$13</f>
        <v>3.7974683544303799E-2</v>
      </c>
      <c r="E17" s="21">
        <f t="shared" si="2"/>
        <v>3.2863849765258218E-2</v>
      </c>
      <c r="F17" s="21">
        <f t="shared" si="2"/>
        <v>9.6774193548387094E-2</v>
      </c>
      <c r="G17" s="21">
        <f t="shared" ref="G17:I22" si="3">G7/G$13</f>
        <v>2.8142589118198873E-2</v>
      </c>
      <c r="H17" s="21">
        <f t="shared" si="3"/>
        <v>1.9607843137254902E-2</v>
      </c>
      <c r="I17" s="21">
        <f t="shared" si="3"/>
        <v>5.4432348367029551E-2</v>
      </c>
      <c r="J17" s="22">
        <f t="shared" ref="J17:J22" si="4">SUM(C17:I17)/7</f>
        <v>4.075362623448902E-2</v>
      </c>
      <c r="K17" s="14">
        <f t="shared" ref="K17:K22" si="5">J17/J$23</f>
        <v>4.075362623448902E-2</v>
      </c>
    </row>
    <row r="18" spans="1:17" ht="15" thickBot="1" x14ac:dyDescent="0.35">
      <c r="A18" s="145"/>
      <c r="B18" s="28" t="s">
        <v>10</v>
      </c>
      <c r="C18" s="21">
        <f>C8/C$13</f>
        <v>0.13931888544891641</v>
      </c>
      <c r="D18" s="21">
        <f t="shared" si="2"/>
        <v>0.1139240506329114</v>
      </c>
      <c r="E18" s="21">
        <f t="shared" si="2"/>
        <v>9.8591549295774655E-2</v>
      </c>
      <c r="F18" s="21">
        <f t="shared" si="2"/>
        <v>0.22580645161290322</v>
      </c>
      <c r="G18" s="21">
        <f t="shared" si="3"/>
        <v>6.5666041275797379E-2</v>
      </c>
      <c r="H18" s="21">
        <f t="shared" si="3"/>
        <v>0.17647058823529413</v>
      </c>
      <c r="I18" s="21">
        <f t="shared" si="3"/>
        <v>9.7978227060653206E-2</v>
      </c>
      <c r="J18" s="22">
        <f t="shared" si="4"/>
        <v>0.13110797050889292</v>
      </c>
      <c r="K18" s="14">
        <f t="shared" si="5"/>
        <v>0.13110797050889292</v>
      </c>
    </row>
    <row r="19" spans="1:17" ht="15" thickBot="1" x14ac:dyDescent="0.35">
      <c r="A19" s="145"/>
      <c r="B19" s="28" t="s">
        <v>11</v>
      </c>
      <c r="C19" s="21">
        <f>C9/C$13</f>
        <v>9.2879256965944287E-3</v>
      </c>
      <c r="D19" s="21">
        <f t="shared" si="2"/>
        <v>1.2658227848101266E-2</v>
      </c>
      <c r="E19" s="21">
        <f t="shared" si="2"/>
        <v>1.4084507042253521E-2</v>
      </c>
      <c r="F19" s="21">
        <f t="shared" si="2"/>
        <v>3.2258064516129031E-2</v>
      </c>
      <c r="G19" s="21">
        <f t="shared" si="3"/>
        <v>3.9399624765478425E-2</v>
      </c>
      <c r="H19" s="21">
        <f t="shared" si="3"/>
        <v>1.9607843137254902E-2</v>
      </c>
      <c r="I19" s="21">
        <f t="shared" si="3"/>
        <v>6.9984447900466568E-2</v>
      </c>
      <c r="J19" s="22">
        <f t="shared" si="4"/>
        <v>2.8182948700896878E-2</v>
      </c>
      <c r="K19" s="14">
        <f t="shared" si="5"/>
        <v>2.8182948700896878E-2</v>
      </c>
    </row>
    <row r="20" spans="1:17" ht="15" thickBot="1" x14ac:dyDescent="0.35">
      <c r="A20" s="145"/>
      <c r="B20" s="28" t="s">
        <v>12</v>
      </c>
      <c r="C20" s="21">
        <f>C10/C$13</f>
        <v>0.2321981424148607</v>
      </c>
      <c r="D20" s="21">
        <f t="shared" si="2"/>
        <v>0.26582278481012661</v>
      </c>
      <c r="E20" s="21">
        <f t="shared" si="2"/>
        <v>0.29577464788732394</v>
      </c>
      <c r="F20" s="21">
        <f t="shared" si="2"/>
        <v>0.16129032258064516</v>
      </c>
      <c r="G20" s="21">
        <f t="shared" si="3"/>
        <v>0.19699812382739212</v>
      </c>
      <c r="H20" s="21">
        <f t="shared" si="3"/>
        <v>0.29411764705882354</v>
      </c>
      <c r="I20" s="21">
        <f t="shared" si="3"/>
        <v>0.16329704510108864</v>
      </c>
      <c r="J20" s="22">
        <f t="shared" si="4"/>
        <v>0.22992838766860868</v>
      </c>
      <c r="K20" s="14">
        <f t="shared" si="5"/>
        <v>0.22992838766860868</v>
      </c>
    </row>
    <row r="21" spans="1:17" ht="15" thickBot="1" x14ac:dyDescent="0.35">
      <c r="A21" s="145"/>
      <c r="B21" s="28" t="s">
        <v>13</v>
      </c>
      <c r="C21" s="21">
        <f>C11/C$13</f>
        <v>0.13931888544891641</v>
      </c>
      <c r="D21" s="21">
        <f t="shared" si="2"/>
        <v>0.1139240506329114</v>
      </c>
      <c r="E21" s="21">
        <f t="shared" si="2"/>
        <v>3.2863849765258218E-2</v>
      </c>
      <c r="F21" s="21">
        <f t="shared" si="2"/>
        <v>9.6774193548387094E-2</v>
      </c>
      <c r="G21" s="21">
        <f t="shared" si="3"/>
        <v>3.9399624765478425E-2</v>
      </c>
      <c r="H21" s="21">
        <f t="shared" si="3"/>
        <v>5.8823529411764705E-2</v>
      </c>
      <c r="I21" s="21">
        <f t="shared" si="3"/>
        <v>6.9984447900466568E-2</v>
      </c>
      <c r="J21" s="22">
        <f t="shared" si="4"/>
        <v>7.8726940210454691E-2</v>
      </c>
      <c r="K21" s="14">
        <f t="shared" si="5"/>
        <v>7.8726940210454691E-2</v>
      </c>
    </row>
    <row r="22" spans="1:17" ht="15" thickBot="1" x14ac:dyDescent="0.35">
      <c r="A22" s="145"/>
      <c r="B22" s="28" t="s">
        <v>14</v>
      </c>
      <c r="C22" s="21">
        <f>C12/C$13</f>
        <v>0.41795665634674928</v>
      </c>
      <c r="D22" s="21">
        <f t="shared" si="2"/>
        <v>0.34177215189873417</v>
      </c>
      <c r="E22" s="21">
        <f t="shared" si="2"/>
        <v>0.49295774647887325</v>
      </c>
      <c r="F22" s="21">
        <f t="shared" si="2"/>
        <v>0.22580645161290322</v>
      </c>
      <c r="G22" s="21">
        <f t="shared" si="3"/>
        <v>0.59099437148217637</v>
      </c>
      <c r="H22" s="21">
        <f t="shared" si="3"/>
        <v>0.41176470588235292</v>
      </c>
      <c r="I22" s="21">
        <f t="shared" si="3"/>
        <v>0.489891135303266</v>
      </c>
      <c r="J22" s="22">
        <f t="shared" si="4"/>
        <v>0.42444903128643646</v>
      </c>
      <c r="K22" s="14">
        <f t="shared" si="5"/>
        <v>0.42444903128643646</v>
      </c>
    </row>
    <row r="23" spans="1:17" x14ac:dyDescent="0.3">
      <c r="A23" s="1"/>
      <c r="B23" s="42" t="s">
        <v>17</v>
      </c>
      <c r="C23" s="20">
        <f>SUM(C16:C22)</f>
        <v>1</v>
      </c>
      <c r="D23" s="20">
        <f t="shared" ref="D23:I23" si="6">SUM(D16:D22)</f>
        <v>1</v>
      </c>
      <c r="E23" s="20">
        <f t="shared" si="6"/>
        <v>1</v>
      </c>
      <c r="F23" s="20">
        <f t="shared" si="6"/>
        <v>1</v>
      </c>
      <c r="G23" s="20">
        <f t="shared" si="6"/>
        <v>1</v>
      </c>
      <c r="H23" s="20">
        <f t="shared" si="6"/>
        <v>1</v>
      </c>
      <c r="I23" s="20">
        <f t="shared" si="6"/>
        <v>1</v>
      </c>
      <c r="J23" s="23">
        <f>SUM(J16:J22)</f>
        <v>1</v>
      </c>
      <c r="K23" s="3">
        <f>SUM(K16:K22)</f>
        <v>1</v>
      </c>
    </row>
    <row r="25" spans="1:17" x14ac:dyDescent="0.3">
      <c r="B25" s="128" t="s">
        <v>18</v>
      </c>
      <c r="C25" s="38">
        <f t="shared" ref="C25:I25" si="7">C13</f>
        <v>21.533333333333331</v>
      </c>
      <c r="D25" s="20">
        <f t="shared" si="7"/>
        <v>26.333333333333332</v>
      </c>
      <c r="E25" s="20">
        <f t="shared" si="7"/>
        <v>10.142857142857142</v>
      </c>
      <c r="F25" s="20">
        <f t="shared" si="7"/>
        <v>31</v>
      </c>
      <c r="G25" s="20">
        <f t="shared" si="7"/>
        <v>5.0761904761904759</v>
      </c>
      <c r="H25" s="20">
        <f t="shared" si="7"/>
        <v>17</v>
      </c>
      <c r="I25" s="20">
        <f t="shared" si="7"/>
        <v>2.0412698412698411</v>
      </c>
      <c r="J25" s="39">
        <f>J16</f>
        <v>6.6851095390221396E-2</v>
      </c>
    </row>
    <row r="26" spans="1:17" x14ac:dyDescent="0.3">
      <c r="B26" s="129"/>
      <c r="C26" s="40"/>
      <c r="D26" s="41"/>
      <c r="E26" s="41"/>
      <c r="F26" s="41"/>
      <c r="G26" s="41"/>
      <c r="H26" s="41"/>
      <c r="I26" s="41"/>
      <c r="J26" s="39">
        <f t="shared" ref="J26:J31" si="8">J17</f>
        <v>4.075362623448902E-2</v>
      </c>
      <c r="M26" t="s">
        <v>19</v>
      </c>
      <c r="P26" t="s">
        <v>22</v>
      </c>
    </row>
    <row r="27" spans="1:17" x14ac:dyDescent="0.3">
      <c r="B27" s="129"/>
      <c r="C27" s="40"/>
      <c r="D27" s="41"/>
      <c r="E27" s="41"/>
      <c r="F27" s="41"/>
      <c r="G27" s="41"/>
      <c r="H27" s="41"/>
      <c r="I27" s="41"/>
      <c r="J27" s="39">
        <f t="shared" si="8"/>
        <v>0.13110797050889292</v>
      </c>
      <c r="P27">
        <f>VLOOKUP(C2,P28:Q42,2,0)</f>
        <v>1.24</v>
      </c>
    </row>
    <row r="28" spans="1:17" x14ac:dyDescent="0.3">
      <c r="B28" s="129"/>
      <c r="C28" s="40"/>
      <c r="D28" s="41"/>
      <c r="E28" s="41"/>
      <c r="F28" s="41"/>
      <c r="G28" s="41"/>
      <c r="H28" s="41"/>
      <c r="I28" s="41"/>
      <c r="J28" s="39">
        <f t="shared" si="8"/>
        <v>2.8182948700896878E-2</v>
      </c>
      <c r="L28" t="s">
        <v>23</v>
      </c>
      <c r="M28">
        <f>(J32-C2)/(C2-1)</f>
        <v>0.41762397035771281</v>
      </c>
      <c r="P28" s="18">
        <v>1</v>
      </c>
      <c r="Q28" s="19">
        <v>0</v>
      </c>
    </row>
    <row r="29" spans="1:17" x14ac:dyDescent="0.3">
      <c r="B29" s="129"/>
      <c r="C29" s="40"/>
      <c r="D29" s="41"/>
      <c r="E29" s="41"/>
      <c r="F29" s="41"/>
      <c r="G29" s="41"/>
      <c r="H29" s="41"/>
      <c r="I29" s="41"/>
      <c r="J29" s="39">
        <f t="shared" si="8"/>
        <v>0.22992838766860868</v>
      </c>
      <c r="L29" t="s">
        <v>24</v>
      </c>
      <c r="M29">
        <f>(M28/P27)</f>
        <v>0.33679352448202649</v>
      </c>
      <c r="P29" s="18">
        <v>2</v>
      </c>
      <c r="Q29" s="19">
        <v>0</v>
      </c>
    </row>
    <row r="30" spans="1:17" x14ac:dyDescent="0.3">
      <c r="B30" s="129"/>
      <c r="C30" s="40"/>
      <c r="D30" s="41"/>
      <c r="E30" s="41"/>
      <c r="F30" s="41"/>
      <c r="G30" s="41"/>
      <c r="H30" s="41"/>
      <c r="I30" s="41"/>
      <c r="J30" s="39">
        <f t="shared" si="8"/>
        <v>7.8726940210454691E-2</v>
      </c>
      <c r="P30" s="18">
        <v>3</v>
      </c>
      <c r="Q30" s="18">
        <v>0.57999999999999996</v>
      </c>
    </row>
    <row r="31" spans="1:17" x14ac:dyDescent="0.3">
      <c r="B31" s="129"/>
      <c r="C31" s="40"/>
      <c r="D31" s="41"/>
      <c r="E31" s="41"/>
      <c r="F31" s="41"/>
      <c r="G31" s="41"/>
      <c r="H31" s="41"/>
      <c r="I31" s="41"/>
      <c r="J31" s="39">
        <f t="shared" si="8"/>
        <v>0.42444903128643646</v>
      </c>
      <c r="P31" s="18">
        <v>4</v>
      </c>
      <c r="Q31" s="19">
        <v>0.9</v>
      </c>
    </row>
    <row r="32" spans="1:17" ht="18" customHeight="1" x14ac:dyDescent="0.3">
      <c r="B32" s="129"/>
      <c r="C32" s="120" t="s">
        <v>25</v>
      </c>
      <c r="D32" s="121"/>
      <c r="E32" s="121"/>
      <c r="F32" s="121"/>
      <c r="G32" s="121"/>
      <c r="H32" s="121"/>
      <c r="I32" s="122"/>
      <c r="J32" s="112">
        <f>MMULT(C25:I25,J25:J31)</f>
        <v>8.088119851788564</v>
      </c>
      <c r="P32" s="18">
        <v>5</v>
      </c>
      <c r="Q32" s="18">
        <v>1.1200000000000001</v>
      </c>
    </row>
    <row r="33" spans="2:17" x14ac:dyDescent="0.3">
      <c r="B33" s="130"/>
      <c r="C33" s="123"/>
      <c r="D33" s="124"/>
      <c r="E33" s="124"/>
      <c r="F33" s="124"/>
      <c r="G33" s="124"/>
      <c r="H33" s="124"/>
      <c r="I33" s="125"/>
      <c r="J33" s="113"/>
      <c r="P33" s="18">
        <v>6</v>
      </c>
      <c r="Q33" s="18">
        <v>1.24</v>
      </c>
    </row>
    <row r="34" spans="2:17" x14ac:dyDescent="0.3">
      <c r="P34" s="18">
        <v>7</v>
      </c>
      <c r="Q34" s="18">
        <v>1.32</v>
      </c>
    </row>
    <row r="35" spans="2:17" x14ac:dyDescent="0.3">
      <c r="P35" s="18">
        <v>8</v>
      </c>
      <c r="Q35" s="18">
        <v>1.41</v>
      </c>
    </row>
    <row r="36" spans="2:17" x14ac:dyDescent="0.3">
      <c r="P36" s="18">
        <v>9</v>
      </c>
      <c r="Q36" s="18">
        <v>1.45</v>
      </c>
    </row>
    <row r="37" spans="2:17" x14ac:dyDescent="0.3">
      <c r="P37" s="18">
        <v>10</v>
      </c>
      <c r="Q37" s="18">
        <v>1.49</v>
      </c>
    </row>
    <row r="38" spans="2:17" x14ac:dyDescent="0.3">
      <c r="L38" s="8"/>
      <c r="P38" s="18">
        <v>11</v>
      </c>
      <c r="Q38" s="18">
        <v>1.51</v>
      </c>
    </row>
    <row r="39" spans="2:17" x14ac:dyDescent="0.3">
      <c r="P39" s="18">
        <v>12</v>
      </c>
      <c r="Q39" s="18">
        <v>1.48</v>
      </c>
    </row>
    <row r="40" spans="2:17" x14ac:dyDescent="0.3">
      <c r="H40" s="15"/>
      <c r="I40" s="16"/>
      <c r="J40" s="16"/>
      <c r="P40" s="18">
        <v>13</v>
      </c>
      <c r="Q40" s="18">
        <v>1.56</v>
      </c>
    </row>
    <row r="41" spans="2:17" x14ac:dyDescent="0.3">
      <c r="H41" s="15"/>
      <c r="I41" s="16"/>
      <c r="J41" s="16"/>
      <c r="P41" s="18">
        <v>14</v>
      </c>
      <c r="Q41" s="18">
        <v>1.57</v>
      </c>
    </row>
    <row r="42" spans="2:17" x14ac:dyDescent="0.3">
      <c r="H42" s="16"/>
      <c r="I42" s="16"/>
      <c r="J42" s="16"/>
      <c r="P42" s="18">
        <v>15</v>
      </c>
      <c r="Q42" s="18">
        <v>1.59</v>
      </c>
    </row>
    <row r="43" spans="2:17" x14ac:dyDescent="0.3">
      <c r="H43" s="16"/>
      <c r="I43" s="16"/>
      <c r="J43" s="16"/>
    </row>
    <row r="44" spans="2:17" ht="18" x14ac:dyDescent="0.35">
      <c r="H44" s="16"/>
      <c r="I44" s="16"/>
      <c r="J44" s="17"/>
    </row>
    <row r="45" spans="2:17" ht="18" x14ac:dyDescent="0.35">
      <c r="H45" s="16"/>
      <c r="I45" s="16"/>
      <c r="J45" s="17"/>
    </row>
    <row r="46" spans="2:17" ht="18" x14ac:dyDescent="0.35">
      <c r="H46" s="16"/>
      <c r="I46" s="16"/>
      <c r="J46" s="17"/>
    </row>
    <row r="47" spans="2:17" ht="18" x14ac:dyDescent="0.35">
      <c r="H47" s="16"/>
      <c r="I47" s="16"/>
      <c r="J47" s="17"/>
    </row>
    <row r="48" spans="2:17" ht="18" x14ac:dyDescent="0.35">
      <c r="H48" s="16"/>
      <c r="I48" s="16"/>
      <c r="J48" s="17"/>
    </row>
    <row r="49" spans="8:10" ht="18" x14ac:dyDescent="0.35">
      <c r="H49" s="16"/>
      <c r="I49" s="16"/>
      <c r="J49" s="17"/>
    </row>
    <row r="50" spans="8:10" ht="18" x14ac:dyDescent="0.35">
      <c r="H50" s="16"/>
      <c r="I50" s="16"/>
      <c r="J50" s="17"/>
    </row>
    <row r="51" spans="8:10" x14ac:dyDescent="0.3">
      <c r="H51" s="16"/>
      <c r="I51" s="16"/>
      <c r="J51" s="16"/>
    </row>
    <row r="52" spans="8:10" x14ac:dyDescent="0.3">
      <c r="H52" s="16"/>
      <c r="I52" s="16"/>
      <c r="J52" s="16"/>
    </row>
    <row r="53" spans="8:10" x14ac:dyDescent="0.3">
      <c r="H53" s="16"/>
      <c r="I53" s="16"/>
      <c r="J53" s="16"/>
    </row>
    <row r="54" spans="8:10" x14ac:dyDescent="0.3">
      <c r="H54" s="16"/>
      <c r="I54" s="16"/>
      <c r="J54" s="16"/>
    </row>
    <row r="55" spans="8:10" x14ac:dyDescent="0.3">
      <c r="H55" s="16"/>
      <c r="I55" s="16"/>
      <c r="J55" s="16"/>
    </row>
    <row r="56" spans="8:10" x14ac:dyDescent="0.3">
      <c r="H56" s="16"/>
      <c r="I56" s="16"/>
      <c r="J56" s="16"/>
    </row>
    <row r="57" spans="8:10" x14ac:dyDescent="0.3">
      <c r="H57" s="16"/>
      <c r="I57" s="16"/>
      <c r="J57" s="16"/>
    </row>
    <row r="58" spans="8:10" x14ac:dyDescent="0.3">
      <c r="H58" s="16"/>
      <c r="I58" s="16"/>
      <c r="J58" s="16"/>
    </row>
    <row r="59" spans="8:10" x14ac:dyDescent="0.3">
      <c r="H59" s="16"/>
      <c r="I59" s="16"/>
      <c r="J59" s="16"/>
    </row>
    <row r="60" spans="8:10" x14ac:dyDescent="0.3">
      <c r="H60" s="16"/>
      <c r="I60" s="16"/>
      <c r="J60" s="16"/>
    </row>
    <row r="61" spans="8:10" x14ac:dyDescent="0.3">
      <c r="H61" s="16"/>
      <c r="I61" s="16"/>
      <c r="J61" s="16"/>
    </row>
    <row r="62" spans="8:10" x14ac:dyDescent="0.3">
      <c r="H62" s="16"/>
      <c r="I62" s="16"/>
      <c r="J62" s="16"/>
    </row>
    <row r="63" spans="8:10" x14ac:dyDescent="0.3">
      <c r="H63" s="16"/>
      <c r="I63" s="16"/>
      <c r="J63" s="16"/>
    </row>
    <row r="64" spans="8:10" x14ac:dyDescent="0.3">
      <c r="H64" s="16"/>
      <c r="I64" s="16"/>
      <c r="J64" s="16"/>
    </row>
    <row r="65" spans="3:10" x14ac:dyDescent="0.3">
      <c r="H65" s="16"/>
      <c r="I65" s="16"/>
      <c r="J65" s="16"/>
    </row>
    <row r="66" spans="3:10" x14ac:dyDescent="0.3">
      <c r="H66" s="16"/>
      <c r="I66" s="16"/>
      <c r="J66" s="16"/>
    </row>
    <row r="67" spans="3:10" x14ac:dyDescent="0.3">
      <c r="H67" s="16"/>
      <c r="I67" s="16"/>
      <c r="J67" s="16"/>
    </row>
    <row r="68" spans="3:10" x14ac:dyDescent="0.3">
      <c r="H68" s="16"/>
      <c r="I68" s="16"/>
      <c r="J68" s="16"/>
    </row>
    <row r="69" spans="3:10" x14ac:dyDescent="0.3">
      <c r="C69" s="4"/>
      <c r="D69" s="4"/>
      <c r="E69" s="4"/>
      <c r="H69" s="16"/>
      <c r="I69" s="16"/>
      <c r="J69" s="16"/>
    </row>
    <row r="70" spans="3:10" x14ac:dyDescent="0.3">
      <c r="D70" s="4"/>
      <c r="E70" s="4"/>
      <c r="H70" s="16"/>
      <c r="I70" s="16"/>
      <c r="J70" s="16"/>
    </row>
    <row r="71" spans="3:10" x14ac:dyDescent="0.3">
      <c r="H71" s="16"/>
      <c r="I71" s="16"/>
      <c r="J71" s="16"/>
    </row>
    <row r="72" spans="3:10" x14ac:dyDescent="0.3">
      <c r="H72" s="16"/>
      <c r="I72" s="16"/>
      <c r="J72" s="16"/>
    </row>
    <row r="73" spans="3:10" x14ac:dyDescent="0.3">
      <c r="H73" s="16"/>
      <c r="I73" s="16"/>
      <c r="J73" s="16"/>
    </row>
    <row r="75" spans="3:10" x14ac:dyDescent="0.3">
      <c r="G75" s="8"/>
    </row>
    <row r="76" spans="3:10" x14ac:dyDescent="0.3">
      <c r="G76" s="8"/>
    </row>
    <row r="77" spans="3:10" x14ac:dyDescent="0.3">
      <c r="G77" s="8"/>
    </row>
    <row r="78" spans="3:10" x14ac:dyDescent="0.3">
      <c r="G78" s="8"/>
    </row>
  </sheetData>
  <mergeCells count="7">
    <mergeCell ref="J32:J33"/>
    <mergeCell ref="A5:B5"/>
    <mergeCell ref="A6:A12"/>
    <mergeCell ref="A15:B15"/>
    <mergeCell ref="A16:A22"/>
    <mergeCell ref="B25:B33"/>
    <mergeCell ref="C32:I33"/>
  </mergeCells>
  <conditionalFormatting sqref="M29">
    <cfRule type="expression" dxfId="0" priority="1">
      <formula>"m29&lt;20"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95F2B-CB9A-497D-848A-5A09D3726D22}">
  <dimension ref="A2:S18"/>
  <sheetViews>
    <sheetView workbookViewId="0">
      <selection activeCell="R8" sqref="R8:R10"/>
    </sheetView>
  </sheetViews>
  <sheetFormatPr defaultRowHeight="14.4" x14ac:dyDescent="0.3"/>
  <cols>
    <col min="7" max="7" width="9.44140625" bestFit="1" customWidth="1"/>
    <col min="19" max="19" width="9.44140625" bestFit="1" customWidth="1"/>
  </cols>
  <sheetData>
    <row r="2" spans="1:18" x14ac:dyDescent="0.3">
      <c r="B2" t="s">
        <v>41</v>
      </c>
      <c r="C2" t="s">
        <v>43</v>
      </c>
      <c r="N2" t="s">
        <v>47</v>
      </c>
      <c r="O2" t="s">
        <v>6</v>
      </c>
      <c r="P2" t="s">
        <v>5</v>
      </c>
    </row>
    <row r="3" spans="1:18" x14ac:dyDescent="0.3">
      <c r="A3" t="s">
        <v>41</v>
      </c>
      <c r="B3">
        <v>1</v>
      </c>
      <c r="C3">
        <v>9</v>
      </c>
      <c r="M3" s="61" t="s">
        <v>45</v>
      </c>
      <c r="N3" s="61">
        <v>1</v>
      </c>
      <c r="O3" s="73">
        <f>1/3</f>
        <v>0.33333333333333331</v>
      </c>
      <c r="P3" s="73">
        <f>1/5</f>
        <v>0.2</v>
      </c>
    </row>
    <row r="4" spans="1:18" x14ac:dyDescent="0.3">
      <c r="A4" t="s">
        <v>42</v>
      </c>
      <c r="B4" s="70">
        <f>1/C3</f>
        <v>0.1111111111111111</v>
      </c>
      <c r="C4">
        <v>1</v>
      </c>
      <c r="M4" s="61" t="s">
        <v>39</v>
      </c>
      <c r="N4" s="61">
        <f>1/O3</f>
        <v>3</v>
      </c>
      <c r="O4" s="61">
        <v>1</v>
      </c>
      <c r="P4" s="73">
        <v>3</v>
      </c>
    </row>
    <row r="5" spans="1:18" x14ac:dyDescent="0.3">
      <c r="B5">
        <f>SUM(B3:B4)</f>
        <v>1.1111111111111112</v>
      </c>
      <c r="C5">
        <f>SUM(C3:C4)</f>
        <v>10</v>
      </c>
      <c r="M5" s="61" t="s">
        <v>48</v>
      </c>
      <c r="N5" s="61">
        <f>1/P3</f>
        <v>5</v>
      </c>
      <c r="O5" s="61">
        <f>1/P4</f>
        <v>0.33333333333333331</v>
      </c>
      <c r="P5" s="61">
        <v>1</v>
      </c>
    </row>
    <row r="6" spans="1:18" x14ac:dyDescent="0.3">
      <c r="N6" s="61">
        <f>SUM(N3:N5)</f>
        <v>9</v>
      </c>
      <c r="O6" s="61">
        <f t="shared" ref="O6:P6" si="0">SUM(O3:O5)</f>
        <v>1.6666666666666665</v>
      </c>
      <c r="P6" s="61">
        <f t="shared" si="0"/>
        <v>4.2</v>
      </c>
    </row>
    <row r="7" spans="1:18" x14ac:dyDescent="0.3">
      <c r="B7" t="s">
        <v>41</v>
      </c>
      <c r="C7" t="s">
        <v>43</v>
      </c>
      <c r="D7" t="s">
        <v>44</v>
      </c>
      <c r="N7" t="s">
        <v>47</v>
      </c>
      <c r="O7" t="s">
        <v>6</v>
      </c>
      <c r="P7" t="s">
        <v>5</v>
      </c>
    </row>
    <row r="8" spans="1:18" x14ac:dyDescent="0.3">
      <c r="A8" t="s">
        <v>41</v>
      </c>
      <c r="B8">
        <f>B3/B$5</f>
        <v>0.89999999999999991</v>
      </c>
      <c r="C8">
        <f>C3/C$5</f>
        <v>0.9</v>
      </c>
      <c r="D8">
        <f>SUM(B8:C8)/2</f>
        <v>0.89999999999999991</v>
      </c>
      <c r="E8" s="8">
        <f>D8/D$10</f>
        <v>0.9</v>
      </c>
      <c r="M8" s="61" t="s">
        <v>45</v>
      </c>
      <c r="N8">
        <f>N3/N$6</f>
        <v>0.1111111111111111</v>
      </c>
      <c r="O8">
        <f t="shared" ref="O8:P8" si="1">O3/O$6</f>
        <v>0.2</v>
      </c>
      <c r="P8">
        <f t="shared" si="1"/>
        <v>4.7619047619047616E-2</v>
      </c>
      <c r="Q8">
        <f>SUM(N8:P8)/3</f>
        <v>0.11957671957671957</v>
      </c>
      <c r="R8" s="8">
        <f>Q8/Q$11</f>
        <v>0.11957671957671957</v>
      </c>
    </row>
    <row r="9" spans="1:18" x14ac:dyDescent="0.3">
      <c r="A9" t="s">
        <v>42</v>
      </c>
      <c r="B9">
        <f>B4/B$5</f>
        <v>9.9999999999999992E-2</v>
      </c>
      <c r="C9">
        <f>C4/C$5</f>
        <v>0.1</v>
      </c>
      <c r="D9">
        <f>SUM(B9:C9)/2</f>
        <v>0.1</v>
      </c>
      <c r="E9" s="8">
        <f>D9/D$10</f>
        <v>0.10000000000000002</v>
      </c>
      <c r="M9" s="61" t="s">
        <v>39</v>
      </c>
      <c r="N9">
        <f t="shared" ref="N9:P9" si="2">N4/N$6</f>
        <v>0.33333333333333331</v>
      </c>
      <c r="O9">
        <f t="shared" si="2"/>
        <v>0.60000000000000009</v>
      </c>
      <c r="P9">
        <f t="shared" si="2"/>
        <v>0.7142857142857143</v>
      </c>
      <c r="Q9">
        <f t="shared" ref="Q9:Q10" si="3">SUM(N9:P9)/3</f>
        <v>0.54920634920634914</v>
      </c>
      <c r="R9" s="8">
        <f t="shared" ref="R9:R10" si="4">Q9/Q$11</f>
        <v>0.54920634920634914</v>
      </c>
    </row>
    <row r="10" spans="1:18" x14ac:dyDescent="0.3">
      <c r="D10">
        <f>SUM(D8:D9)</f>
        <v>0.99999999999999989</v>
      </c>
      <c r="M10" s="61" t="s">
        <v>48</v>
      </c>
      <c r="N10">
        <f t="shared" ref="N10:P10" si="5">N5/N$6</f>
        <v>0.55555555555555558</v>
      </c>
      <c r="O10">
        <f t="shared" si="5"/>
        <v>0.2</v>
      </c>
      <c r="P10">
        <f t="shared" si="5"/>
        <v>0.23809523809523808</v>
      </c>
      <c r="Q10">
        <f t="shared" si="3"/>
        <v>0.33121693121693124</v>
      </c>
      <c r="R10" s="8">
        <f t="shared" si="4"/>
        <v>0.33121693121693124</v>
      </c>
    </row>
    <row r="11" spans="1:18" x14ac:dyDescent="0.3">
      <c r="N11">
        <f>SUM(N8:N10)</f>
        <v>1</v>
      </c>
      <c r="O11">
        <f t="shared" ref="O11:P11" si="6">SUM(O8:O10)</f>
        <v>1</v>
      </c>
      <c r="P11">
        <f t="shared" si="6"/>
        <v>1</v>
      </c>
      <c r="Q11">
        <f>SUM(Q8:Q10)</f>
        <v>1</v>
      </c>
    </row>
    <row r="12" spans="1:18" x14ac:dyDescent="0.3">
      <c r="C12">
        <f>B5</f>
        <v>1.1111111111111112</v>
      </c>
      <c r="D12">
        <f>C5</f>
        <v>10</v>
      </c>
      <c r="E12" s="2">
        <f>E8</f>
        <v>0.9</v>
      </c>
      <c r="G12" s="66">
        <f>(E14-2)/1</f>
        <v>0</v>
      </c>
    </row>
    <row r="13" spans="1:18" x14ac:dyDescent="0.3">
      <c r="E13" s="2">
        <f>E9</f>
        <v>0.10000000000000002</v>
      </c>
    </row>
    <row r="14" spans="1:18" x14ac:dyDescent="0.3">
      <c r="E14">
        <f>MMULT(C12:D12,E12:E13)</f>
        <v>2</v>
      </c>
      <c r="N14">
        <f>N6</f>
        <v>9</v>
      </c>
      <c r="O14">
        <f t="shared" ref="O14:P14" si="7">O6</f>
        <v>1.6666666666666665</v>
      </c>
      <c r="P14">
        <f t="shared" si="7"/>
        <v>4.2</v>
      </c>
      <c r="Q14" s="2">
        <f>R8</f>
        <v>0.11957671957671957</v>
      </c>
    </row>
    <row r="15" spans="1:18" x14ac:dyDescent="0.3">
      <c r="Q15" s="2">
        <f t="shared" ref="Q15:Q16" si="8">R9</f>
        <v>0.54920634920634914</v>
      </c>
    </row>
    <row r="16" spans="1:18" x14ac:dyDescent="0.3">
      <c r="Q16" s="2">
        <f t="shared" si="8"/>
        <v>0.33121693121693124</v>
      </c>
    </row>
    <row r="17" spans="17:19" x14ac:dyDescent="0.3">
      <c r="Q17">
        <f>MMULT(N14:P14,Q14:Q16)</f>
        <v>3.3826455026455022</v>
      </c>
      <c r="S17">
        <f>Q17-3/2</f>
        <v>1.8826455026455022</v>
      </c>
    </row>
    <row r="18" spans="17:19" x14ac:dyDescent="0.3">
      <c r="S18" s="69">
        <f>S17/0.58</f>
        <v>3.2459405218025901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425E7-1ED3-4A90-906F-32A2A353CBED}">
  <dimension ref="B4:V78"/>
  <sheetViews>
    <sheetView showGridLines="0" tabSelected="1" zoomScale="90" zoomScaleNormal="90" workbookViewId="0">
      <selection activeCell="R15" sqref="R15"/>
    </sheetView>
  </sheetViews>
  <sheetFormatPr defaultRowHeight="14.4" x14ac:dyDescent="0.3"/>
  <cols>
    <col min="8" max="14" width="9.44140625" bestFit="1" customWidth="1"/>
    <col min="15" max="17" width="9.44140625" customWidth="1"/>
    <col min="18" max="18" width="14.44140625" customWidth="1"/>
  </cols>
  <sheetData>
    <row r="4" spans="2:22" ht="15" thickBot="1" x14ac:dyDescent="0.35"/>
    <row r="5" spans="2:22" ht="15" thickBot="1" x14ac:dyDescent="0.35">
      <c r="G5" s="131" t="s">
        <v>52</v>
      </c>
      <c r="H5" s="132"/>
      <c r="I5" s="132"/>
      <c r="J5" s="132"/>
      <c r="K5" s="132"/>
      <c r="L5" s="132"/>
      <c r="M5" s="132"/>
      <c r="N5" s="132"/>
      <c r="O5" s="132"/>
      <c r="P5" s="133"/>
      <c r="Q5" s="16"/>
      <c r="R5" s="131" t="s">
        <v>53</v>
      </c>
      <c r="S5" s="132"/>
      <c r="T5" s="132"/>
      <c r="U5" s="132"/>
      <c r="V5" s="133"/>
    </row>
    <row r="6" spans="2:22" ht="15" thickBot="1" x14ac:dyDescent="0.35">
      <c r="B6" s="109">
        <v>69</v>
      </c>
      <c r="G6" s="79"/>
      <c r="H6" s="50" t="s">
        <v>1</v>
      </c>
      <c r="I6" s="50" t="s">
        <v>58</v>
      </c>
      <c r="J6" s="50" t="s">
        <v>3</v>
      </c>
      <c r="K6" s="50" t="s">
        <v>7</v>
      </c>
      <c r="L6" s="50" t="s">
        <v>59</v>
      </c>
      <c r="M6" s="50" t="s">
        <v>60</v>
      </c>
      <c r="N6" s="50" t="s">
        <v>61</v>
      </c>
      <c r="O6" s="50" t="s">
        <v>62</v>
      </c>
      <c r="P6" s="80"/>
      <c r="Q6" s="43"/>
      <c r="R6" s="79"/>
      <c r="S6" s="24" t="s">
        <v>41</v>
      </c>
      <c r="T6" s="24" t="s">
        <v>43</v>
      </c>
      <c r="U6" s="16"/>
      <c r="V6" s="81"/>
    </row>
    <row r="7" spans="2:22" x14ac:dyDescent="0.3">
      <c r="C7" s="131" t="s">
        <v>56</v>
      </c>
      <c r="D7" s="132"/>
      <c r="E7" s="133"/>
      <c r="G7" s="79"/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  <c r="P7" s="90"/>
      <c r="Q7" s="16"/>
      <c r="R7" s="79"/>
      <c r="S7" s="61">
        <v>100</v>
      </c>
      <c r="T7" s="61">
        <v>0</v>
      </c>
      <c r="U7" s="16"/>
      <c r="V7" s="81"/>
    </row>
    <row r="8" spans="2:22" x14ac:dyDescent="0.3">
      <c r="C8" s="88"/>
      <c r="D8" s="89"/>
      <c r="E8" s="90"/>
      <c r="G8" s="79"/>
      <c r="H8" s="76">
        <v>2.8000000000000001E-2</v>
      </c>
      <c r="I8" s="76">
        <v>5.5E-2</v>
      </c>
      <c r="J8" s="76">
        <v>0.34599999999999997</v>
      </c>
      <c r="K8" s="76">
        <v>7.4999999999999997E-2</v>
      </c>
      <c r="L8" s="76">
        <v>0.12</v>
      </c>
      <c r="M8" s="76">
        <v>8.2000000000000003E-2</v>
      </c>
      <c r="N8" s="76">
        <v>0.158</v>
      </c>
      <c r="O8" s="76">
        <v>0.13600000000000001</v>
      </c>
      <c r="P8" s="104"/>
      <c r="Q8" s="78"/>
      <c r="R8" s="79"/>
      <c r="S8" s="76">
        <v>0.75</v>
      </c>
      <c r="T8" s="76">
        <v>0.25</v>
      </c>
      <c r="U8" s="16"/>
      <c r="V8" s="81"/>
    </row>
    <row r="9" spans="2:22" ht="15" thickBot="1" x14ac:dyDescent="0.35">
      <c r="C9" s="79"/>
      <c r="D9" s="16"/>
      <c r="E9" s="81"/>
      <c r="G9" s="79"/>
      <c r="H9" s="83"/>
      <c r="I9" s="83"/>
      <c r="J9" s="83"/>
      <c r="K9" s="83"/>
      <c r="L9" s="83"/>
      <c r="M9" s="83"/>
      <c r="N9" s="83"/>
      <c r="O9" s="83"/>
      <c r="P9" s="105"/>
      <c r="Q9" s="83"/>
      <c r="R9" s="79"/>
      <c r="S9" s="16"/>
      <c r="T9" s="16"/>
      <c r="U9" s="16"/>
      <c r="V9" s="81"/>
    </row>
    <row r="10" spans="2:22" ht="15" thickBot="1" x14ac:dyDescent="0.35">
      <c r="C10" s="79"/>
      <c r="D10" s="16"/>
      <c r="E10" s="81"/>
      <c r="G10" s="79"/>
      <c r="H10" s="61"/>
      <c r="I10" s="50" t="s">
        <v>46</v>
      </c>
      <c r="J10" s="50" t="s">
        <v>51</v>
      </c>
      <c r="K10" s="16" t="s">
        <v>67</v>
      </c>
      <c r="L10" s="16"/>
      <c r="M10" s="16"/>
      <c r="N10" s="16"/>
      <c r="O10" s="16"/>
      <c r="P10" s="90"/>
      <c r="Q10" s="16"/>
      <c r="R10" s="79"/>
      <c r="S10" s="16"/>
      <c r="T10" s="71" t="s">
        <v>46</v>
      </c>
      <c r="U10" s="71" t="s">
        <v>51</v>
      </c>
      <c r="V10" s="81"/>
    </row>
    <row r="11" spans="2:22" ht="13.8" customHeight="1" x14ac:dyDescent="0.3">
      <c r="C11" s="101" t="s">
        <v>45</v>
      </c>
      <c r="D11" s="102"/>
      <c r="E11" s="103"/>
      <c r="G11" s="79"/>
      <c r="H11" s="50" t="s">
        <v>39</v>
      </c>
      <c r="I11" s="147">
        <f>SUMPRODUCT(H7:O7,H8:O8)*100</f>
        <v>0</v>
      </c>
      <c r="J11" s="61">
        <f>IF(I11&gt;=$D$16,C16,IF(I11&gt;=$D$15,$C$15,IF(I11&gt;=$D$14,$C$14,$C$13)))</f>
        <v>1</v>
      </c>
      <c r="K11" s="16"/>
      <c r="L11" s="16"/>
      <c r="M11" s="16"/>
      <c r="N11" s="16"/>
      <c r="O11" s="16"/>
      <c r="P11" s="90"/>
      <c r="Q11" s="16"/>
      <c r="R11" s="79"/>
      <c r="S11" s="71" t="s">
        <v>45</v>
      </c>
      <c r="T11" s="61">
        <f>IF(AND(T7=0,S7&lt;&gt;0),((S8*S7)+(T8*T7)+(T8*100)),(S8*S7)-(T8*T7))</f>
        <v>100</v>
      </c>
      <c r="U11" s="61">
        <f>IF(T11&gt;=$D$16,$C$16,IF(T11&gt;=$D$15,$C$15,IF(T11&gt;=$D$14,$C$14,$C$13)))</f>
        <v>4</v>
      </c>
      <c r="V11" s="81"/>
    </row>
    <row r="12" spans="2:22" ht="15" thickBot="1" x14ac:dyDescent="0.35">
      <c r="C12" s="91" t="s">
        <v>51</v>
      </c>
      <c r="D12" s="99" t="s">
        <v>40</v>
      </c>
      <c r="E12" s="100"/>
      <c r="G12" s="85"/>
      <c r="H12" s="86"/>
      <c r="I12" s="86"/>
      <c r="J12" s="86"/>
      <c r="K12" s="86"/>
      <c r="L12" s="86"/>
      <c r="M12" s="86"/>
      <c r="N12" s="86"/>
      <c r="O12" s="86"/>
      <c r="P12" s="106"/>
      <c r="Q12" s="16"/>
      <c r="R12" s="85"/>
      <c r="S12" s="86"/>
      <c r="T12" s="86"/>
      <c r="U12" s="86"/>
      <c r="V12" s="87"/>
    </row>
    <row r="13" spans="2:22" ht="15" thickBot="1" x14ac:dyDescent="0.35">
      <c r="C13" s="92">
        <v>1</v>
      </c>
      <c r="D13" s="67">
        <v>0</v>
      </c>
      <c r="E13" s="93">
        <v>20</v>
      </c>
    </row>
    <row r="14" spans="2:22" x14ac:dyDescent="0.3">
      <c r="C14" s="92">
        <v>2</v>
      </c>
      <c r="D14" s="61">
        <v>21</v>
      </c>
      <c r="E14" s="93">
        <v>30</v>
      </c>
      <c r="G14" s="131" t="s">
        <v>57</v>
      </c>
      <c r="H14" s="132"/>
      <c r="I14" s="132"/>
      <c r="J14" s="132"/>
      <c r="K14" s="132"/>
      <c r="L14" s="132"/>
      <c r="M14" s="132"/>
      <c r="N14" s="132"/>
      <c r="O14" s="132"/>
      <c r="P14" s="95"/>
    </row>
    <row r="15" spans="2:22" x14ac:dyDescent="0.3">
      <c r="C15" s="92">
        <v>3</v>
      </c>
      <c r="D15" s="61">
        <v>31</v>
      </c>
      <c r="E15" s="93">
        <v>60</v>
      </c>
      <c r="G15" s="79"/>
      <c r="H15" s="50" t="s">
        <v>63</v>
      </c>
      <c r="I15" s="50" t="s">
        <v>64</v>
      </c>
      <c r="J15" s="50" t="s">
        <v>65</v>
      </c>
      <c r="K15" s="50" t="s">
        <v>2</v>
      </c>
      <c r="L15" s="50" t="s">
        <v>58</v>
      </c>
      <c r="M15" s="50" t="s">
        <v>66</v>
      </c>
      <c r="N15" s="43"/>
      <c r="O15" s="43"/>
      <c r="P15" s="80"/>
    </row>
    <row r="16" spans="2:22" x14ac:dyDescent="0.3">
      <c r="C16" s="92">
        <v>4</v>
      </c>
      <c r="D16" s="61">
        <v>61</v>
      </c>
      <c r="E16" s="93">
        <v>100</v>
      </c>
      <c r="G16" s="79"/>
      <c r="H16" s="61">
        <v>1</v>
      </c>
      <c r="I16" s="61">
        <v>1</v>
      </c>
      <c r="J16" s="61">
        <v>1</v>
      </c>
      <c r="K16" s="61">
        <v>0</v>
      </c>
      <c r="L16" s="61">
        <v>0</v>
      </c>
      <c r="M16" s="61">
        <v>1</v>
      </c>
      <c r="N16" s="89"/>
      <c r="O16" s="16"/>
      <c r="P16" s="81"/>
    </row>
    <row r="17" spans="3:22" x14ac:dyDescent="0.3">
      <c r="C17" s="88"/>
      <c r="D17" s="89"/>
      <c r="E17" s="90"/>
      <c r="G17" s="79"/>
      <c r="H17" s="76">
        <v>0.19700000000000001</v>
      </c>
      <c r="I17" s="76">
        <v>0.113</v>
      </c>
      <c r="J17" s="76">
        <v>4.1000000000000002E-2</v>
      </c>
      <c r="K17" s="76">
        <v>7.8E-2</v>
      </c>
      <c r="L17" s="76">
        <v>0.186</v>
      </c>
      <c r="M17" s="76">
        <v>0.38500000000000001</v>
      </c>
      <c r="N17" s="107"/>
      <c r="O17" s="78"/>
      <c r="P17" s="82"/>
    </row>
    <row r="18" spans="3:22" ht="15" thickBot="1" x14ac:dyDescent="0.35">
      <c r="C18" s="85"/>
      <c r="D18" s="86"/>
      <c r="E18" s="87"/>
      <c r="G18" s="79"/>
      <c r="H18" s="83"/>
      <c r="I18" s="83"/>
      <c r="J18" s="83"/>
      <c r="K18" s="83"/>
      <c r="L18" s="83"/>
      <c r="M18" s="83"/>
      <c r="N18" s="83"/>
      <c r="O18" s="83"/>
      <c r="P18" s="84"/>
    </row>
    <row r="19" spans="3:22" x14ac:dyDescent="0.3">
      <c r="E19" s="89"/>
      <c r="G19" s="79"/>
      <c r="H19" s="61"/>
      <c r="I19" s="50" t="s">
        <v>46</v>
      </c>
      <c r="J19" s="50" t="s">
        <v>51</v>
      </c>
      <c r="K19" s="16"/>
      <c r="L19" s="16"/>
      <c r="M19" s="16"/>
      <c r="N19" s="16"/>
      <c r="O19" s="16"/>
      <c r="P19" s="81"/>
    </row>
    <row r="20" spans="3:22" x14ac:dyDescent="0.3">
      <c r="E20" s="16"/>
      <c r="G20" s="79"/>
      <c r="H20" s="50" t="s">
        <v>48</v>
      </c>
      <c r="I20" s="72">
        <f>(((SUMPRODUCT(H16:M16,H17:M17)*100)))</f>
        <v>73.599999999999994</v>
      </c>
      <c r="J20" s="61">
        <f>IF(I20&gt;=$CB$18,C16,IF(I20&gt;=$D$15,$C$15,IF(I20&gt;=$D$14,$C$14,$C$13)))</f>
        <v>4</v>
      </c>
      <c r="K20" s="16"/>
      <c r="L20" s="16"/>
      <c r="M20" s="16"/>
      <c r="N20" s="16"/>
      <c r="O20" s="16"/>
      <c r="P20" s="81"/>
    </row>
    <row r="21" spans="3:22" ht="15" thickBot="1" x14ac:dyDescent="0.35">
      <c r="G21" s="85"/>
      <c r="H21" s="86"/>
      <c r="I21" s="86"/>
      <c r="J21" s="86"/>
      <c r="K21" s="86"/>
      <c r="L21" s="86"/>
      <c r="M21" s="86"/>
      <c r="N21" s="86"/>
      <c r="O21" s="86"/>
      <c r="P21" s="87"/>
    </row>
    <row r="22" spans="3:22" ht="15" thickBot="1" x14ac:dyDescent="0.35"/>
    <row r="23" spans="3:22" x14ac:dyDescent="0.3">
      <c r="G23" s="131" t="s">
        <v>54</v>
      </c>
      <c r="H23" s="132"/>
      <c r="I23" s="132"/>
      <c r="J23" s="132"/>
      <c r="K23" s="132"/>
      <c r="L23" s="132"/>
      <c r="M23" s="132"/>
      <c r="N23" s="132"/>
      <c r="O23" s="132"/>
      <c r="P23" s="95"/>
      <c r="R23" s="131" t="s">
        <v>55</v>
      </c>
      <c r="S23" s="132"/>
      <c r="T23" s="132"/>
      <c r="U23" s="132"/>
      <c r="V23" s="133"/>
    </row>
    <row r="24" spans="3:22" ht="15" thickBot="1" x14ac:dyDescent="0.35">
      <c r="G24" s="88"/>
      <c r="H24" s="89"/>
      <c r="I24" s="89"/>
      <c r="J24" s="89"/>
      <c r="K24" s="43"/>
      <c r="L24" s="43"/>
      <c r="M24" s="89"/>
      <c r="N24" s="89"/>
      <c r="O24" s="89"/>
      <c r="P24" s="90"/>
      <c r="R24" s="79"/>
      <c r="S24" s="16"/>
      <c r="T24" s="16"/>
      <c r="U24" s="16"/>
      <c r="V24" s="81"/>
    </row>
    <row r="25" spans="3:22" ht="15.6" customHeight="1" x14ac:dyDescent="0.3">
      <c r="G25" s="79"/>
      <c r="H25" s="16"/>
      <c r="I25" s="16"/>
      <c r="J25" s="68" t="s">
        <v>45</v>
      </c>
      <c r="K25" s="76">
        <v>0.32900000000000001</v>
      </c>
      <c r="L25" s="75">
        <f>T11</f>
        <v>100</v>
      </c>
      <c r="M25" s="148">
        <f>L25*K25</f>
        <v>32.9</v>
      </c>
      <c r="N25" s="16"/>
      <c r="O25" s="16"/>
      <c r="P25" s="81"/>
      <c r="R25" s="79"/>
      <c r="S25" s="16"/>
      <c r="T25" s="71" t="s">
        <v>46</v>
      </c>
      <c r="U25" s="71" t="s">
        <v>51</v>
      </c>
      <c r="V25" s="81"/>
    </row>
    <row r="26" spans="3:22" x14ac:dyDescent="0.3">
      <c r="G26" s="79"/>
      <c r="H26" s="16"/>
      <c r="I26" s="16"/>
      <c r="J26" s="68" t="s">
        <v>39</v>
      </c>
      <c r="K26" s="76">
        <v>0.25600000000000001</v>
      </c>
      <c r="L26" s="75">
        <f>I11</f>
        <v>0</v>
      </c>
      <c r="M26" s="148">
        <f t="shared" ref="M26:M27" si="0">L26*K26</f>
        <v>0</v>
      </c>
      <c r="N26" s="16"/>
      <c r="O26" s="16"/>
      <c r="P26" s="81"/>
      <c r="R26" s="79"/>
      <c r="S26" s="50" t="s">
        <v>50</v>
      </c>
      <c r="T26" s="61">
        <f>IF(AND($L$25=$L$26,$L$25=$L$27,$L$26=$L$27),(100-($M$25+$M$26+$M$27)),IF(AND($L$25=$L$27,$L$26&lt;$L$27),(100-($M$25+$M$26+$M$27)),IF(AND($L$25=$L$26,$L$27&lt;$L$26,$M$25&gt;($M$26+$M$27)),$M$25-($M$26+$M$27),IF(AND($L$25=$L$26,$L$27&lt;$L$26,$M$25&lt;($M$26+$M$27)),($M$26+$M$27)-$M$25,IF(AND($L$25&lt;$L$26,$L$25&lt;$L$27,$L$26=$L$27),(100-($M$25+$M$26+$M$27)),IF(AND($L$25&lt;$L$26,$L$25&lt;$L$27,$L$26&lt;$L$27),$M$27-($M$25+$M$26),IF(AND($L$25&lt;$L$26,$L$25&lt;$L$27,$L$26&gt;$L$27),($M$25+$M$26)-$M$27,IF(AND($L$25&lt;$L$26,$L$25&gt;$L$27,$L$26&gt;$L$27),($M$25+$M$26)-$M$27,IF(AND($L$25&gt;$L$26,$L$25&gt;$L$27,$L$26&gt;$L$27),$M$25-($M$26+$M$27),IF(AND($L$25&lt;$L$26,$L$25=$L$27,$L$26&gt;$L$27),($M$26+$M$27)-$M$25,IF(AND($L$25=$L$26,$L$25&lt;$L$27,$L$26&lt;$L$27),($M$26+$M$27)-$M$25,IF(AND($L$25&gt;$L$26,$L$25&gt;$L$27,$L$26&lt;$L$27),($M$25+$M$26)-$M$27,IF(AND($L$25&gt;$L$26,$L$25&lt;$L$27,$L$26&lt;$L$27),$M$27-($M$26+$M$25),IF(AND($L$25&gt;$L$26,$L$25&gt;$L$27,$L$26=$L$27),$M$25,"F"))))))))))))))</f>
        <v>2.3560000000000016</v>
      </c>
      <c r="U26" s="61">
        <f>IF(T26&gt;=$D$16,$C$16,IF(T26&gt;=$D$15,$C$15,IF(T26&gt;=$D$14,$C$14,$C$13)))</f>
        <v>1</v>
      </c>
      <c r="V26" s="81"/>
    </row>
    <row r="27" spans="3:22" x14ac:dyDescent="0.3">
      <c r="G27" s="79"/>
      <c r="H27" s="16"/>
      <c r="I27" s="16"/>
      <c r="J27" s="68" t="s">
        <v>48</v>
      </c>
      <c r="K27" s="76">
        <v>0.41499999999999998</v>
      </c>
      <c r="L27" s="75">
        <f>I20</f>
        <v>73.599999999999994</v>
      </c>
      <c r="M27" s="148">
        <f t="shared" si="0"/>
        <v>30.543999999999997</v>
      </c>
      <c r="N27" s="16"/>
      <c r="O27" s="16"/>
      <c r="P27" s="81"/>
      <c r="R27" s="79"/>
      <c r="S27" s="16"/>
      <c r="T27" s="148">
        <f>IF(AND($L$25=$L$26,$L$25=$L$27,$L$26=$L$27),(100-($M$25+$M$26+$M$27)),IF(AND($L$25=$L$27,$L$26&lt;$L$27),(100-($M$25+$M$26+$M$27)),IF(AND($L$25=$L$26,$L$27&lt;$L$26,$M$25&gt;($M$26+$M$27)),$M$25-($M$26+$M$27),IF(AND($L$25=$L$26,$L$27&lt;$L$26,$M$25&lt;($M$26+$M$27)),($M$26+$M$27)-$M$25,IF(AND($L$25&lt;$L$26,$L$25&lt;$L$27,$L$26=$L$27),(100-($M$25+$M$26+$M$27)),IF(AND($L$25&lt;$L$26,$L$25&lt;$L$27,$L$26&lt;$L$27),$M$27-($M$25+$M$26),IF(AND($L$25&lt;$L$26,$L$25&lt;$L$27,$L$26&gt;$L$27),($M$25+$M$26)-$M$27,IF(AND($L$25&lt;$L$26,$L$25&gt;$L$27,$L$26&gt;$L$27),($M$25+$M$26)-$M$27,IF(AND($L$25&gt;$L$26,$L$25&gt;$L$27,$L$26&gt;$L$27),$M$25-($M$26+$M$27),IF(AND($L$25&lt;$L$26,$L$25=$L$27,$L$26&gt;$L$27),($M$26+$M$27)-$M$25,IF(AND($L$25=$L$26,$L$25&lt;$L$27,$L$26&lt;$L$27),($M$26+$M$27)-$M$25,IF(AND($L$25&gt;$L$26,$L$25&gt;$L$27,$L$26&lt;$L$27),($M$25+$M$26)-$M$27,IF(AND($L$25&gt;$L$26,$L$25&lt;$L$27,$L$26&lt;$L$27),$M$27-($M$26+$M$25),IF(AND($L$25&gt;$L$26,$L$25&gt;$L$27,$L$26=$L$27),$M$25,"F"))))))))))))))</f>
        <v>2.3560000000000016</v>
      </c>
      <c r="U27" s="148">
        <f>IF(T27&gt;=$D$16,$C$16,IF(T27&gt;=$D$15,$C$15,IF(T27&gt;=$D$14,$C$14,$C$13)))</f>
        <v>1</v>
      </c>
      <c r="V27" s="81"/>
    </row>
    <row r="28" spans="3:22" ht="15" thickBot="1" x14ac:dyDescent="0.35">
      <c r="G28" s="85"/>
      <c r="H28" s="86"/>
      <c r="I28" s="86"/>
      <c r="J28" s="86"/>
      <c r="K28" s="86"/>
      <c r="L28" s="86"/>
      <c r="M28" s="86"/>
      <c r="N28" s="86"/>
      <c r="O28" s="86"/>
      <c r="P28" s="87"/>
      <c r="R28" s="85"/>
      <c r="S28" s="86"/>
      <c r="T28" s="86"/>
      <c r="U28" s="86"/>
      <c r="V28" s="87"/>
    </row>
    <row r="31" spans="3:22" x14ac:dyDescent="0.3">
      <c r="S31" s="65"/>
    </row>
    <row r="32" spans="3:22" ht="17.399999999999999" x14ac:dyDescent="0.3">
      <c r="L32" s="94"/>
    </row>
    <row r="33" spans="2:19" x14ac:dyDescent="0.3">
      <c r="Q33" s="111"/>
      <c r="S33" s="110"/>
    </row>
    <row r="37" spans="2:19" ht="17.399999999999999" x14ac:dyDescent="0.3">
      <c r="K37" s="94"/>
    </row>
    <row r="46" spans="2:19" x14ac:dyDescent="0.3">
      <c r="B46" s="96" t="s">
        <v>45</v>
      </c>
      <c r="C46" s="97"/>
      <c r="D46" s="98"/>
    </row>
    <row r="47" spans="2:19" x14ac:dyDescent="0.3">
      <c r="B47" s="91" t="s">
        <v>51</v>
      </c>
      <c r="C47" s="134" t="s">
        <v>40</v>
      </c>
      <c r="D47" s="135"/>
    </row>
    <row r="48" spans="2:19" x14ac:dyDescent="0.3">
      <c r="B48" s="92">
        <v>1</v>
      </c>
      <c r="C48" s="67">
        <v>0</v>
      </c>
      <c r="D48" s="93">
        <v>10</v>
      </c>
    </row>
    <row r="49" spans="2:5" x14ac:dyDescent="0.3">
      <c r="B49" s="92">
        <v>2</v>
      </c>
      <c r="C49" s="61">
        <v>11</v>
      </c>
      <c r="D49" s="93">
        <v>30</v>
      </c>
    </row>
    <row r="50" spans="2:5" ht="17.399999999999999" x14ac:dyDescent="0.3">
      <c r="B50" s="92">
        <v>3</v>
      </c>
      <c r="C50" s="61">
        <v>31</v>
      </c>
      <c r="D50" s="93">
        <v>50</v>
      </c>
      <c r="E50" s="94"/>
    </row>
    <row r="51" spans="2:5" x14ac:dyDescent="0.3">
      <c r="B51" s="92">
        <v>4</v>
      </c>
      <c r="C51" s="61">
        <v>51</v>
      </c>
      <c r="D51" s="93">
        <v>100</v>
      </c>
    </row>
    <row r="54" spans="2:5" x14ac:dyDescent="0.3">
      <c r="B54" s="136" t="s">
        <v>49</v>
      </c>
      <c r="C54" s="137"/>
      <c r="D54" s="138"/>
    </row>
    <row r="55" spans="2:5" x14ac:dyDescent="0.3">
      <c r="B55" s="91" t="s">
        <v>51</v>
      </c>
      <c r="C55" s="134" t="s">
        <v>40</v>
      </c>
      <c r="D55" s="135"/>
    </row>
    <row r="56" spans="2:5" x14ac:dyDescent="0.3">
      <c r="B56" s="92">
        <v>1</v>
      </c>
      <c r="C56" s="67">
        <v>81</v>
      </c>
      <c r="D56" s="93">
        <v>100</v>
      </c>
    </row>
    <row r="57" spans="2:5" x14ac:dyDescent="0.3">
      <c r="B57" s="92">
        <v>2</v>
      </c>
      <c r="C57" s="61">
        <v>51</v>
      </c>
      <c r="D57" s="93">
        <v>80</v>
      </c>
    </row>
    <row r="58" spans="2:5" x14ac:dyDescent="0.3">
      <c r="B58" s="92">
        <v>3</v>
      </c>
      <c r="C58" s="61">
        <v>31</v>
      </c>
      <c r="D58" s="93">
        <v>50</v>
      </c>
    </row>
    <row r="59" spans="2:5" x14ac:dyDescent="0.3">
      <c r="B59" s="92">
        <v>4</v>
      </c>
      <c r="C59" s="61">
        <v>0</v>
      </c>
      <c r="D59" s="93">
        <v>30</v>
      </c>
    </row>
    <row r="73" spans="2:5" x14ac:dyDescent="0.3">
      <c r="B73" s="101" t="s">
        <v>49</v>
      </c>
      <c r="C73" s="102"/>
      <c r="D73" s="103"/>
      <c r="E73" s="102"/>
    </row>
    <row r="74" spans="2:5" x14ac:dyDescent="0.3">
      <c r="B74" s="91" t="s">
        <v>51</v>
      </c>
      <c r="C74" s="99" t="s">
        <v>40</v>
      </c>
      <c r="D74" s="100"/>
      <c r="E74" s="108"/>
    </row>
    <row r="75" spans="2:5" x14ac:dyDescent="0.3">
      <c r="B75" s="92">
        <v>1</v>
      </c>
      <c r="C75" s="67">
        <v>81</v>
      </c>
      <c r="D75" s="93">
        <v>100</v>
      </c>
      <c r="E75" s="16"/>
    </row>
    <row r="76" spans="2:5" x14ac:dyDescent="0.3">
      <c r="B76" s="92">
        <v>2</v>
      </c>
      <c r="C76" s="61">
        <v>51</v>
      </c>
      <c r="D76" s="93">
        <v>80</v>
      </c>
      <c r="E76" s="16"/>
    </row>
    <row r="77" spans="2:5" x14ac:dyDescent="0.3">
      <c r="B77" s="92">
        <v>3</v>
      </c>
      <c r="C77" s="61">
        <v>31</v>
      </c>
      <c r="D77" s="93">
        <v>50</v>
      </c>
      <c r="E77" s="16"/>
    </row>
    <row r="78" spans="2:5" x14ac:dyDescent="0.3">
      <c r="B78" s="92">
        <v>4</v>
      </c>
      <c r="C78" s="61">
        <v>0</v>
      </c>
      <c r="D78" s="93">
        <v>30</v>
      </c>
      <c r="E78" s="16"/>
    </row>
  </sheetData>
  <mergeCells count="9">
    <mergeCell ref="G14:O14"/>
    <mergeCell ref="C55:D55"/>
    <mergeCell ref="C7:E7"/>
    <mergeCell ref="G23:O23"/>
    <mergeCell ref="R23:V23"/>
    <mergeCell ref="G5:P5"/>
    <mergeCell ref="B54:D54"/>
    <mergeCell ref="C47:D47"/>
    <mergeCell ref="R5:V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7CF8D-5131-4853-B1BF-31C9092D5F18}">
  <dimension ref="B1:F8"/>
  <sheetViews>
    <sheetView workbookViewId="0">
      <selection activeCell="D21" sqref="D21"/>
    </sheetView>
  </sheetViews>
  <sheetFormatPr defaultRowHeight="14.4" x14ac:dyDescent="0.3"/>
  <cols>
    <col min="2" max="2" width="26.21875" customWidth="1"/>
    <col min="5" max="5" width="10.33203125" bestFit="1" customWidth="1"/>
  </cols>
  <sheetData>
    <row r="1" spans="2:6" x14ac:dyDescent="0.3">
      <c r="C1" s="146" t="s">
        <v>37</v>
      </c>
      <c r="D1" s="146"/>
      <c r="E1" s="146"/>
      <c r="F1" s="146"/>
    </row>
    <row r="2" spans="2:6" x14ac:dyDescent="0.3">
      <c r="B2" s="63" t="s">
        <v>36</v>
      </c>
      <c r="C2" s="62" t="s">
        <v>26</v>
      </c>
      <c r="D2" s="62" t="s">
        <v>27</v>
      </c>
      <c r="E2" s="62" t="s">
        <v>28</v>
      </c>
      <c r="F2" s="62" t="s">
        <v>29</v>
      </c>
    </row>
    <row r="3" spans="2:6" x14ac:dyDescent="0.3">
      <c r="B3" s="62" t="s">
        <v>33</v>
      </c>
      <c r="C3" s="61" t="s">
        <v>6</v>
      </c>
      <c r="D3" s="61" t="s">
        <v>30</v>
      </c>
      <c r="E3" s="61" t="s">
        <v>2</v>
      </c>
      <c r="F3" s="61" t="s">
        <v>5</v>
      </c>
    </row>
    <row r="4" spans="2:6" x14ac:dyDescent="0.3">
      <c r="B4" s="62" t="s">
        <v>31</v>
      </c>
      <c r="C4" s="61" t="s">
        <v>6</v>
      </c>
      <c r="D4" s="61" t="s">
        <v>30</v>
      </c>
      <c r="E4" s="61" t="s">
        <v>5</v>
      </c>
      <c r="F4" s="61" t="s">
        <v>2</v>
      </c>
    </row>
    <row r="5" spans="2:6" x14ac:dyDescent="0.3">
      <c r="B5" s="62" t="s">
        <v>32</v>
      </c>
      <c r="C5" s="61" t="s">
        <v>6</v>
      </c>
      <c r="D5" s="61" t="s">
        <v>30</v>
      </c>
      <c r="E5" s="61" t="s">
        <v>5</v>
      </c>
      <c r="F5" s="61"/>
    </row>
    <row r="6" spans="2:6" x14ac:dyDescent="0.3">
      <c r="B6" s="62" t="s">
        <v>34</v>
      </c>
      <c r="C6" s="61" t="s">
        <v>2</v>
      </c>
      <c r="D6" s="61" t="s">
        <v>30</v>
      </c>
      <c r="E6" s="61" t="s">
        <v>5</v>
      </c>
      <c r="F6" s="61" t="s">
        <v>6</v>
      </c>
    </row>
    <row r="7" spans="2:6" x14ac:dyDescent="0.3">
      <c r="B7" s="62" t="s">
        <v>35</v>
      </c>
      <c r="C7" s="61" t="s">
        <v>2</v>
      </c>
      <c r="D7" s="61" t="s">
        <v>30</v>
      </c>
      <c r="E7" s="61" t="s">
        <v>5</v>
      </c>
      <c r="F7" s="61" t="s">
        <v>6</v>
      </c>
    </row>
    <row r="8" spans="2:6" x14ac:dyDescent="0.3">
      <c r="B8" s="62" t="s">
        <v>38</v>
      </c>
      <c r="C8" s="64" t="s">
        <v>6</v>
      </c>
      <c r="D8" s="64" t="s">
        <v>30</v>
      </c>
      <c r="E8" s="64" t="s">
        <v>5</v>
      </c>
      <c r="F8" s="64" t="s">
        <v>5</v>
      </c>
    </row>
  </sheetData>
  <mergeCells count="1">
    <mergeCell ref="C1:F1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218E7-BEEF-4216-B689-1FA00CB069C0}">
  <dimension ref="A1"/>
  <sheetViews>
    <sheetView workbookViewId="0">
      <selection activeCell="F18" sqref="F18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Risco</vt:lpstr>
      <vt:lpstr>Aplicação</vt:lpstr>
      <vt:lpstr>Impacto</vt:lpstr>
      <vt:lpstr>Qualidade</vt:lpstr>
      <vt:lpstr>Aplicação I</vt:lpstr>
      <vt:lpstr>RACI</vt:lpstr>
      <vt:lpstr>EAP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Mara Lucca</dc:creator>
  <cp:lastModifiedBy>Mara Lucca</cp:lastModifiedBy>
  <dcterms:created xsi:type="dcterms:W3CDTF">2017-08-19T22:58:17Z</dcterms:created>
  <dcterms:modified xsi:type="dcterms:W3CDTF">2017-08-27T17:43:03Z</dcterms:modified>
</cp:coreProperties>
</file>