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3d7eec4a61a34d/Documentos/"/>
    </mc:Choice>
  </mc:AlternateContent>
  <xr:revisionPtr revIDLastSave="0" documentId="8_{971E8E92-0811-41B2-B34F-C4469C449E4E}" xr6:coauthVersionLast="40" xr6:coauthVersionMax="40" xr10:uidLastSave="{00000000-0000-0000-0000-000000000000}"/>
  <bookViews>
    <workbookView xWindow="0" yWindow="0" windowWidth="23040" windowHeight="8472" activeTab="1" xr2:uid="{00000000-000D-0000-FFFF-FFFF00000000}"/>
  </bookViews>
  <sheets>
    <sheet name="Planilha1" sheetId="1" r:id="rId1"/>
    <sheet name="Planilha1 (2)" sheetId="3" r:id="rId2"/>
    <sheet name="Feriados" sheetId="2" r:id="rId3"/>
  </sheets>
  <definedNames>
    <definedName name="Ano">Feriados!$C$4</definedName>
    <definedName name="Feriados">Feriados!$B$7:$B$19</definedName>
    <definedName name="Pascoa">FLOOR(DATE(Ano,5,DAY(MINUTE(Ano/38)/2+56)),7)-34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G14" i="3" l="1"/>
  <c r="C8" i="2"/>
  <c r="J15" i="3"/>
  <c r="J10" i="3"/>
  <c r="O3" i="1" l="1"/>
  <c r="H12" i="1"/>
  <c r="J12" i="1" s="1"/>
  <c r="G12" i="1"/>
  <c r="H11" i="1"/>
  <c r="J11" i="1" s="1"/>
  <c r="G11" i="1"/>
  <c r="H10" i="1"/>
  <c r="J10" i="1" s="1"/>
  <c r="G10" i="1"/>
  <c r="H9" i="1"/>
  <c r="G9" i="1"/>
  <c r="J9" i="1" s="1"/>
  <c r="H8" i="1"/>
  <c r="J8" i="1" s="1"/>
  <c r="G8" i="1"/>
  <c r="H7" i="1"/>
  <c r="J7" i="1" s="1"/>
  <c r="G7" i="1"/>
  <c r="H6" i="1"/>
  <c r="J6" i="1" s="1"/>
  <c r="G6" i="1"/>
  <c r="H5" i="1"/>
  <c r="G5" i="1"/>
  <c r="J5" i="1" s="1"/>
  <c r="H4" i="1"/>
  <c r="J4" i="1" s="1"/>
  <c r="G4" i="1"/>
  <c r="H3" i="1"/>
  <c r="J3" i="1" s="1"/>
  <c r="G3" i="1"/>
  <c r="H2" i="1"/>
  <c r="G2" i="1"/>
  <c r="J2" i="1" l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7" i="2"/>
  <c r="G17" i="3" l="1"/>
  <c r="G16" i="3"/>
  <c r="G12" i="3"/>
  <c r="G8" i="3"/>
  <c r="G9" i="3"/>
  <c r="G15" i="3"/>
  <c r="G11" i="3"/>
  <c r="G7" i="3"/>
  <c r="G13" i="3"/>
  <c r="G10" i="3"/>
  <c r="E4" i="2"/>
  <c r="F12" i="1"/>
  <c r="F8" i="1"/>
  <c r="F4" i="1"/>
  <c r="F11" i="1"/>
  <c r="F7" i="1"/>
  <c r="F3" i="1"/>
  <c r="F10" i="1"/>
  <c r="F6" i="1"/>
  <c r="F2" i="1"/>
  <c r="F9" i="1"/>
  <c r="F5" i="1"/>
  <c r="C7" i="2"/>
</calcChain>
</file>

<file path=xl/sharedStrings.xml><?xml version="1.0" encoding="utf-8"?>
<sst xmlns="http://schemas.openxmlformats.org/spreadsheetml/2006/main" count="68" uniqueCount="52">
  <si>
    <t>ID_CHAMADO</t>
  </si>
  <si>
    <t>DIA_ABERTURA</t>
  </si>
  <si>
    <t>HORA_ABERTURA</t>
  </si>
  <si>
    <t>DIA_FECHAMENTO</t>
  </si>
  <si>
    <t>HORA_FECHAMENTO</t>
  </si>
  <si>
    <t>ANO:</t>
  </si>
  <si>
    <t>Dias Úteis</t>
  </si>
  <si>
    <t>DATA</t>
  </si>
  <si>
    <t>DIA DA SEMANA</t>
  </si>
  <si>
    <t>DESCRIÇÃO</t>
  </si>
  <si>
    <t>TIPO</t>
  </si>
  <si>
    <t>CÁLCULO DA DATA</t>
  </si>
  <si>
    <t>Confraternização Universal</t>
  </si>
  <si>
    <t>Feriado Fixo</t>
  </si>
  <si>
    <t>Todo dia 01/01</t>
  </si>
  <si>
    <t>Tiradentes</t>
  </si>
  <si>
    <t>Todo dia 21/04</t>
  </si>
  <si>
    <t>Dia do Trabalho</t>
  </si>
  <si>
    <t>Todo dia 01/05</t>
  </si>
  <si>
    <t>Independência do Brasil</t>
  </si>
  <si>
    <t>Todo dia 07/09</t>
  </si>
  <si>
    <t>Nossa Sra. Aparecida</t>
  </si>
  <si>
    <t>Todo dia 12/10</t>
  </si>
  <si>
    <t>Finados</t>
  </si>
  <si>
    <t>Todo dia 02/11</t>
  </si>
  <si>
    <t>Proclamação da República</t>
  </si>
  <si>
    <t>Todo dia 15/11</t>
  </si>
  <si>
    <t>Natal</t>
  </si>
  <si>
    <t>Todo dia 25/12</t>
  </si>
  <si>
    <t>Carnaval</t>
  </si>
  <si>
    <t>Feriado Móvel</t>
  </si>
  <si>
    <t>47 dias antes do Domingo de Páscoa</t>
  </si>
  <si>
    <t>Paixão de Cristo</t>
  </si>
  <si>
    <t>2 dias antes do Domingo de Páscoa</t>
  </si>
  <si>
    <t>Domingo de Páscoa</t>
  </si>
  <si>
    <t>Páscoa (conforme fases da lua)</t>
  </si>
  <si>
    <t>Corpus Christi</t>
  </si>
  <si>
    <t>60 dias após o Domingo de Páscoa</t>
  </si>
  <si>
    <t>=SE(ÉERROS(C2-B2);"Célula com erro";SE(B2&gt;C2;"Incluir&gt;Aprovar";SE(INT(B2)=INT(C2);C2-B2;SE(OU(MOD(B2;1)&lt;7/24;MOD(C2;1)&lt;7/24);(16/24-MOD(B2;1))+(MOD(C2;1)-0,25);(17/24-MOD(B2;1))+(MOD(C2;1)-7/24)))))</t>
  </si>
  <si>
    <t>Horário comercial</t>
  </si>
  <si>
    <t>Início</t>
  </si>
  <si>
    <t>Fim</t>
  </si>
  <si>
    <t>Total dia</t>
  </si>
  <si>
    <t>Almoço</t>
  </si>
  <si>
    <t>Total</t>
  </si>
  <si>
    <t>Aniversário São Paulo</t>
  </si>
  <si>
    <t>Todo dia 25/01</t>
  </si>
  <si>
    <t>DIA
ABERTURA</t>
  </si>
  <si>
    <t>HORA
ABERTURA</t>
  </si>
  <si>
    <t>DIA
FECHAMENTO</t>
  </si>
  <si>
    <t>HORA
FECHAMENTO</t>
  </si>
  <si>
    <t>DURAÇÃO
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</si>
</sst>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"/>
    <numFmt numFmtId="165" formatCode="h:mm;@"/>
    <numFmt numFmtId="166" formatCode="dd/mmm\ ddd"/>
    <numFmt numFmtId="167" formatCode="[h]:mm:ss;@"/>
    <numFmt numFmtId="168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Segoe UI Light"/>
      <family val="2"/>
    </font>
    <font>
      <b/>
      <sz val="12"/>
      <color theme="1" tint="0.249977111117893"/>
      <name val="Segoe UI"/>
      <family val="2"/>
    </font>
    <font>
      <sz val="12"/>
      <color theme="1" tint="0.249977111117893"/>
      <name val="Segoe UI"/>
      <family val="2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0" borderId="1" xfId="1" applyNumberFormat="1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3" fillId="3" borderId="0" xfId="0" applyFont="1" applyFill="1" applyAlignment="1"/>
    <xf numFmtId="14" fontId="5" fillId="0" borderId="2" xfId="1" applyNumberFormat="1" applyFont="1" applyBorder="1" applyAlignment="1">
      <alignment horizontal="left"/>
    </xf>
    <xf numFmtId="44" fontId="5" fillId="0" borderId="2" xfId="1" applyFont="1" applyBorder="1" applyAlignment="1">
      <alignment horizontal="left"/>
    </xf>
    <xf numFmtId="44" fontId="4" fillId="0" borderId="2" xfId="1" applyFont="1" applyBorder="1" applyAlignment="1">
      <alignment horizontal="left"/>
    </xf>
    <xf numFmtId="20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22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/>
    <xf numFmtId="0" fontId="0" fillId="0" borderId="0" xfId="0" quotePrefix="1"/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20" fontId="0" fillId="0" borderId="0" xfId="0" applyNumberFormat="1" applyAlignment="1">
      <alignment vertical="center" wrapText="1"/>
    </xf>
    <xf numFmtId="164" fontId="0" fillId="0" borderId="6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168" fontId="0" fillId="0" borderId="8" xfId="0" applyNumberFormat="1" applyBorder="1" applyAlignment="1">
      <alignment vertical="center" wrapText="1"/>
    </xf>
    <xf numFmtId="164" fontId="0" fillId="0" borderId="9" xfId="0" applyNumberFormat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 wrapText="1"/>
    </xf>
    <xf numFmtId="168" fontId="0" fillId="0" borderId="11" xfId="0" applyNumberFormat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2" fontId="6" fillId="4" borderId="0" xfId="0" applyNumberFormat="1" applyFont="1" applyFill="1"/>
    <xf numFmtId="20" fontId="6" fillId="4" borderId="0" xfId="0" applyNumberFormat="1" applyFont="1" applyFill="1"/>
    <xf numFmtId="22" fontId="6" fillId="4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6. Dias &#218;teis'!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327658</xdr:colOff>
      <xdr:row>0</xdr:row>
      <xdr:rowOff>266701</xdr:rowOff>
    </xdr:from>
    <xdr:to>
      <xdr:col>10</xdr:col>
      <xdr:colOff>76199</xdr:colOff>
      <xdr:row>2</xdr:row>
      <xdr:rowOff>190500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7658" y="266701"/>
          <a:ext cx="11883391" cy="876299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absolute">
    <xdr:from>
      <xdr:col>3</xdr:col>
      <xdr:colOff>1379220</xdr:colOff>
      <xdr:row>0</xdr:row>
      <xdr:rowOff>549681</xdr:rowOff>
    </xdr:from>
    <xdr:to>
      <xdr:col>4</xdr:col>
      <xdr:colOff>220980</xdr:colOff>
      <xdr:row>1</xdr:row>
      <xdr:rowOff>121229</xdr:rowOff>
    </xdr:to>
    <xdr:sp macro="" textlink="">
      <xdr:nvSpPr>
        <xdr:cNvPr id="3" name="Botão Avançar">
          <a:hlinkClick xmlns:r="http://schemas.openxmlformats.org/officeDocument/2006/relationships" r:id="rId1" tooltip="Avançar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98645" y="549681"/>
          <a:ext cx="870585" cy="333548"/>
        </a:xfrm>
        <a:prstGeom prst="rect">
          <a:avLst/>
        </a:prstGeom>
        <a:ln>
          <a:solidFill>
            <a:srgbClr val="0B744D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pt-BR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&lt; Voltar</a:t>
          </a:r>
        </a:p>
      </xdr:txBody>
    </xdr:sp>
    <xdr:clientData/>
  </xdr:twoCellAnchor>
  <xdr:twoCellAnchor editAs="absolute">
    <xdr:from>
      <xdr:col>1</xdr:col>
      <xdr:colOff>311785</xdr:colOff>
      <xdr:row>2</xdr:row>
      <xdr:rowOff>3176</xdr:rowOff>
    </xdr:from>
    <xdr:to>
      <xdr:col>4</xdr:col>
      <xdr:colOff>257175</xdr:colOff>
      <xdr:row>2</xdr:row>
      <xdr:rowOff>3176</xdr:rowOff>
    </xdr:to>
    <xdr:cxnSp macro="">
      <xdr:nvCxnSpPr>
        <xdr:cNvPr id="4" name="Conector Reto 2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645160" y="948056"/>
          <a:ext cx="4660265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258444</xdr:colOff>
      <xdr:row>0</xdr:row>
      <xdr:rowOff>471123</xdr:rowOff>
    </xdr:from>
    <xdr:to>
      <xdr:col>3</xdr:col>
      <xdr:colOff>1295399</xdr:colOff>
      <xdr:row>1</xdr:row>
      <xdr:rowOff>175260</xdr:rowOff>
    </xdr:to>
    <xdr:sp macro="" textlink="">
      <xdr:nvSpPr>
        <xdr:cNvPr id="5" name="Etap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91819" y="471123"/>
          <a:ext cx="3723005" cy="466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200" b="0" i="0" u="none" strike="noStrike" kern="0" cap="none" spc="0" normalizeH="0" baseline="0" noProof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FERIADOS</a:t>
          </a:r>
          <a:endParaRPr lang="en-US" sz="2200" b="0">
            <a:solidFill>
              <a:schemeClr val="bg2">
                <a:lumMod val="25000"/>
              </a:schemeClr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O20"/>
  <sheetViews>
    <sheetView zoomScale="90" zoomScaleNormal="90" workbookViewId="0">
      <selection activeCell="E3" sqref="E3"/>
    </sheetView>
  </sheetViews>
  <sheetFormatPr defaultRowHeight="14.4" x14ac:dyDescent="0.3"/>
  <cols>
    <col min="1" max="5" width="20.88671875" customWidth="1"/>
    <col min="6" max="6" width="18.109375" bestFit="1" customWidth="1"/>
    <col min="7" max="8" width="18.109375" customWidth="1"/>
    <col min="10" max="11" width="17.109375" bestFit="1" customWidth="1"/>
  </cols>
  <sheetData>
    <row r="1" spans="1:15" s="1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1</v>
      </c>
      <c r="H1" s="4" t="s">
        <v>3</v>
      </c>
    </row>
    <row r="2" spans="1:15" x14ac:dyDescent="0.3">
      <c r="A2" s="2">
        <v>1</v>
      </c>
      <c r="B2" s="15">
        <v>43466</v>
      </c>
      <c r="C2" s="3">
        <v>0.37291666666666662</v>
      </c>
      <c r="D2" s="15">
        <v>43562</v>
      </c>
      <c r="E2" s="3">
        <v>0.5</v>
      </c>
      <c r="F2" t="str">
        <f t="shared" ref="F2:F11" si="0">IF(NETWORKDAYS.INTL(B2,D2,1,Feriados)=B2,"Feriado",NETWORKDAYS.INTL(B2,D2,1,Feriados)-1&amp;" "&amp;"dia(s)"&amp; " e "&amp;TEXT(IF(AND(C2&gt;=8/24,E2&lt;=12/24),MOD(E2-C2,1),IF(AND(C2&gt;=8/24,E2&lt;=18/24),MOD(E2-C2,1)-1/24)),"hh:mm")&amp;"h(s)")</f>
        <v>65 dia(s) e 03:03h(s)</v>
      </c>
      <c r="G2" s="16">
        <f>B2+C2</f>
        <v>43466.372916666667</v>
      </c>
      <c r="H2" s="16">
        <f>D2+E2</f>
        <v>43562.5</v>
      </c>
      <c r="J2" s="17">
        <f>IF(ISERROR(H2-G2),"Célula com erro",IF(G2&gt;H2,"Incluir",IF(AND(INT(G2)=INT(H2),C2&gt;=8/24,E2&lt;=12/24),H2-G2,IF(AND(INT(G2)=INT(H2),C2&gt;=8/24,E2&lt;=18/24),MOD(E2-C2,1)-1/24,IF(AND(INT(H2)&gt;INT(G2),C2&gt;=8/24,C2&lt;=18/24),MOD(18/24-C2,1)-1/24+MOD(E2-8/24,1)-1/24)))))</f>
        <v>0.46041666666666675</v>
      </c>
      <c r="K2" s="14"/>
      <c r="L2" s="13"/>
      <c r="M2" s="13"/>
      <c r="N2" s="13"/>
    </row>
    <row r="3" spans="1:15" x14ac:dyDescent="0.3">
      <c r="A3" s="2">
        <v>2</v>
      </c>
      <c r="B3" s="15">
        <v>42878</v>
      </c>
      <c r="C3" s="3">
        <v>0.3840277777777778</v>
      </c>
      <c r="D3" s="15">
        <v>42879</v>
      </c>
      <c r="E3" s="3">
        <v>0.68055555555555547</v>
      </c>
      <c r="F3" t="str">
        <f t="shared" si="0"/>
        <v>1 dia(s) e 06:07h(s)</v>
      </c>
      <c r="G3" s="16">
        <f t="shared" ref="G3:G12" si="1">B3+C3</f>
        <v>42878.384027777778</v>
      </c>
      <c r="H3" s="16">
        <f t="shared" ref="H3:H12" si="2">D3+E3</f>
        <v>42879.680555555555</v>
      </c>
      <c r="J3" s="17">
        <f t="shared" ref="J3:J12" si="3">IF(ISERROR(H3-G3),"Célula com erro",IF(G3&gt;H3,"Incluir",IF(AND(INT(G3)=INT(H3),C3&gt;=8/24,E3&lt;=12/24),H3-G3,IF(AND(INT(G3)=INT(H3),C3&gt;=8/24,E3&lt;=18/24),MOD(E3-C3,1)-1/24,IF(AND(INT(H3)&gt;INT(G3),C3&gt;=8/24,C3&lt;=18/24),MOD(18/24-C3,1)-1/24+MOD(E3-8/24,1)-1/24)))))</f>
        <v>0.62986111111111109</v>
      </c>
      <c r="K3" s="14"/>
      <c r="L3" s="13"/>
      <c r="M3" s="13"/>
      <c r="O3" s="13">
        <f>L3-K3</f>
        <v>0</v>
      </c>
    </row>
    <row r="4" spans="1:15" x14ac:dyDescent="0.3">
      <c r="A4" s="2">
        <v>3</v>
      </c>
      <c r="B4" s="15">
        <v>42879</v>
      </c>
      <c r="C4" s="3">
        <v>0.46597222222222223</v>
      </c>
      <c r="D4" s="15">
        <v>42881</v>
      </c>
      <c r="E4" s="3">
        <v>0.59027777777777779</v>
      </c>
      <c r="F4" t="str">
        <f t="shared" si="0"/>
        <v>2 dia(s) e 01:59h(s)</v>
      </c>
      <c r="G4" s="16">
        <f t="shared" si="1"/>
        <v>42879.46597222222</v>
      </c>
      <c r="H4" s="16">
        <f t="shared" si="2"/>
        <v>42881.590277777781</v>
      </c>
      <c r="J4" s="17">
        <f t="shared" si="3"/>
        <v>0.45763888888888887</v>
      </c>
      <c r="K4" s="14"/>
      <c r="L4" s="13"/>
      <c r="M4" s="13"/>
    </row>
    <row r="5" spans="1:15" x14ac:dyDescent="0.3">
      <c r="A5" s="2">
        <v>4</v>
      </c>
      <c r="B5" s="15">
        <v>42879</v>
      </c>
      <c r="C5" s="3">
        <v>0.43124999999999997</v>
      </c>
      <c r="D5" s="15">
        <v>42884</v>
      </c>
      <c r="E5" s="3">
        <v>0.34166666666666662</v>
      </c>
      <c r="F5" t="str">
        <f t="shared" si="0"/>
        <v>3 dia(s) e 21:51h(s)</v>
      </c>
      <c r="G5" s="16">
        <f t="shared" si="1"/>
        <v>42879.431250000001</v>
      </c>
      <c r="H5" s="16">
        <f t="shared" si="2"/>
        <v>42884.341666666667</v>
      </c>
      <c r="J5" s="17">
        <f t="shared" si="3"/>
        <v>0.24374999999999999</v>
      </c>
      <c r="K5" s="14"/>
    </row>
    <row r="6" spans="1:15" x14ac:dyDescent="0.3">
      <c r="A6" s="2">
        <v>5</v>
      </c>
      <c r="B6" s="15">
        <v>42880</v>
      </c>
      <c r="C6" s="3">
        <v>0.64236111111111105</v>
      </c>
      <c r="D6" s="15">
        <v>42885</v>
      </c>
      <c r="E6" s="3">
        <v>0.58124999999999993</v>
      </c>
      <c r="F6" t="str">
        <f t="shared" si="0"/>
        <v>3 dia(s) e 21:32h(s)</v>
      </c>
      <c r="G6" s="16">
        <f t="shared" si="1"/>
        <v>42880.642361111109</v>
      </c>
      <c r="H6" s="16">
        <f t="shared" si="2"/>
        <v>42885.581250000003</v>
      </c>
      <c r="J6" s="17">
        <f t="shared" si="3"/>
        <v>0.2722222222222222</v>
      </c>
      <c r="K6" s="14"/>
    </row>
    <row r="7" spans="1:15" x14ac:dyDescent="0.3">
      <c r="A7" s="2">
        <v>6</v>
      </c>
      <c r="B7" s="15">
        <v>42880</v>
      </c>
      <c r="C7" s="3">
        <v>0.70347222222222217</v>
      </c>
      <c r="D7" s="15">
        <v>42881</v>
      </c>
      <c r="E7" s="3">
        <v>0.45277777777777778</v>
      </c>
      <c r="F7" t="str">
        <f t="shared" si="0"/>
        <v>1 dia(s) e 17:59h(s)</v>
      </c>
      <c r="G7" s="16">
        <f t="shared" si="1"/>
        <v>42880.703472222223</v>
      </c>
      <c r="H7" s="16">
        <f t="shared" si="2"/>
        <v>42881.452777777777</v>
      </c>
      <c r="J7" s="17">
        <f t="shared" si="3"/>
        <v>8.2638888888888984E-2</v>
      </c>
      <c r="K7" s="14"/>
    </row>
    <row r="8" spans="1:15" x14ac:dyDescent="0.3">
      <c r="A8" s="2">
        <v>7</v>
      </c>
      <c r="B8" s="15">
        <v>42880</v>
      </c>
      <c r="C8" s="3">
        <v>0.62013888888888891</v>
      </c>
      <c r="D8" s="15">
        <v>42887</v>
      </c>
      <c r="E8" s="3">
        <v>0.35694444444444445</v>
      </c>
      <c r="F8" t="str">
        <f t="shared" si="0"/>
        <v>5 dia(s) e 17:41h(s)</v>
      </c>
      <c r="G8" s="16">
        <f t="shared" si="1"/>
        <v>42880.620138888888</v>
      </c>
      <c r="H8" s="16">
        <f t="shared" si="2"/>
        <v>42887.356944444444</v>
      </c>
      <c r="J8" s="17">
        <f t="shared" si="3"/>
        <v>7.0138888888888917E-2</v>
      </c>
      <c r="K8" s="14"/>
    </row>
    <row r="9" spans="1:15" x14ac:dyDescent="0.3">
      <c r="A9" s="2">
        <v>8</v>
      </c>
      <c r="B9" s="15">
        <v>42881</v>
      </c>
      <c r="C9" s="3">
        <v>0.67361111111111116</v>
      </c>
      <c r="D9" s="15">
        <v>42881</v>
      </c>
      <c r="E9" s="3">
        <v>0.46736111111111112</v>
      </c>
      <c r="F9" t="str">
        <f t="shared" si="0"/>
        <v>0 dia(s) e 19:03h(s)</v>
      </c>
      <c r="G9" s="16">
        <f t="shared" si="1"/>
        <v>42881.673611111109</v>
      </c>
      <c r="H9" s="16">
        <f t="shared" si="2"/>
        <v>42881.467361111114</v>
      </c>
      <c r="J9" s="17" t="str">
        <f t="shared" si="3"/>
        <v>Incluir</v>
      </c>
      <c r="K9" s="14"/>
    </row>
    <row r="10" spans="1:15" x14ac:dyDescent="0.3">
      <c r="A10" s="2">
        <v>9</v>
      </c>
      <c r="B10" s="15">
        <v>42881</v>
      </c>
      <c r="C10" s="3">
        <v>0.4465277777777778</v>
      </c>
      <c r="D10" s="15">
        <v>42886</v>
      </c>
      <c r="E10" s="3">
        <v>0.74375000000000002</v>
      </c>
      <c r="F10" t="str">
        <f t="shared" si="0"/>
        <v>3 dia(s) e 06:08h(s)</v>
      </c>
      <c r="G10" s="16">
        <f t="shared" si="1"/>
        <v>42881.446527777778</v>
      </c>
      <c r="H10" s="16">
        <f t="shared" si="2"/>
        <v>42886.743750000001</v>
      </c>
      <c r="J10" s="17">
        <f t="shared" si="3"/>
        <v>0.63055555555555565</v>
      </c>
      <c r="K10" s="14"/>
    </row>
    <row r="11" spans="1:15" x14ac:dyDescent="0.3">
      <c r="A11" s="2">
        <v>10</v>
      </c>
      <c r="B11" s="15">
        <v>42881</v>
      </c>
      <c r="C11" s="3">
        <v>0.54375000000000007</v>
      </c>
      <c r="D11" s="15">
        <v>42885</v>
      </c>
      <c r="E11" s="3">
        <v>0.64374999999999993</v>
      </c>
      <c r="F11" t="str">
        <f t="shared" si="0"/>
        <v>2 dia(s) e 01:24h(s)</v>
      </c>
      <c r="G11" s="16">
        <f t="shared" si="1"/>
        <v>42881.543749999997</v>
      </c>
      <c r="H11" s="16">
        <f t="shared" si="2"/>
        <v>42885.643750000003</v>
      </c>
      <c r="J11" s="17">
        <f t="shared" si="3"/>
        <v>0.43333333333333318</v>
      </c>
      <c r="K11" s="14"/>
    </row>
    <row r="12" spans="1:15" x14ac:dyDescent="0.3">
      <c r="A12" s="2">
        <v>11</v>
      </c>
      <c r="B12" s="15">
        <v>42909</v>
      </c>
      <c r="C12" s="3">
        <v>0.45833333333333331</v>
      </c>
      <c r="D12" s="15">
        <v>42912</v>
      </c>
      <c r="E12" s="3">
        <v>0.54166666666666663</v>
      </c>
      <c r="F12" t="str">
        <f t="shared" ref="F12" si="4">IF(NETWORKDAYS.INTL(B12,D12,1,Feriados)=B12,"Feriado",NETWORKDAYS.INTL(B12,D12,1,Feriados)-1&amp;" "&amp;"dia(s)"&amp; " e "&amp;TEXT(IF(AND(C12&gt;=8/24,E12&lt;=12/24),MOD(E12-C12,1),IF(AND(C12&gt;=8/24,E12&lt;=18/24),MOD(E12-C12,1)-1/24)),"hh:mm")&amp;"h(s)")</f>
        <v>1 dia(s) e 01:00h(s)</v>
      </c>
      <c r="G12" s="16">
        <f t="shared" si="1"/>
        <v>42909.458333333336</v>
      </c>
      <c r="H12" s="16">
        <f t="shared" si="2"/>
        <v>42912.541666666664</v>
      </c>
      <c r="J12" s="17">
        <f t="shared" si="3"/>
        <v>0.41666666666666663</v>
      </c>
    </row>
    <row r="14" spans="1:15" x14ac:dyDescent="0.3">
      <c r="B14" s="19" t="s">
        <v>38</v>
      </c>
      <c r="C14" s="13"/>
      <c r="D14" s="13"/>
      <c r="E14" s="13"/>
      <c r="F14" s="13"/>
      <c r="G14" s="13"/>
      <c r="H14" s="13"/>
      <c r="I14" s="13"/>
      <c r="J14" s="18"/>
    </row>
    <row r="15" spans="1:15" x14ac:dyDescent="0.3">
      <c r="C15" s="13"/>
      <c r="D15" s="13"/>
      <c r="E15" s="13"/>
      <c r="F15" s="13"/>
      <c r="G15" s="13"/>
      <c r="H15" s="13"/>
      <c r="I15" s="13"/>
    </row>
    <row r="16" spans="1:15" x14ac:dyDescent="0.3">
      <c r="C16" s="3"/>
      <c r="D16" s="13"/>
      <c r="E16" s="13"/>
    </row>
    <row r="17" spans="3:5" x14ac:dyDescent="0.3">
      <c r="C17" s="3"/>
      <c r="D17" s="13"/>
      <c r="E17" s="13"/>
    </row>
    <row r="18" spans="3:5" x14ac:dyDescent="0.3">
      <c r="C18" s="3"/>
      <c r="D18" s="13"/>
      <c r="E18" s="13"/>
    </row>
    <row r="19" spans="3:5" x14ac:dyDescent="0.3">
      <c r="C19" s="13"/>
      <c r="D19" s="13"/>
      <c r="E19" s="13"/>
    </row>
    <row r="20" spans="3:5" x14ac:dyDescent="0.3">
      <c r="E20" s="13"/>
    </row>
  </sheetData>
  <sortState ref="J2:L2">
    <sortCondition descending="1" ref="K2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Q25"/>
  <sheetViews>
    <sheetView showGridLines="0" tabSelected="1" topLeftCell="A4" zoomScale="90" zoomScaleNormal="90" workbookViewId="0">
      <selection activeCell="J8" sqref="J8"/>
    </sheetView>
  </sheetViews>
  <sheetFormatPr defaultRowHeight="14.4" x14ac:dyDescent="0.3"/>
  <cols>
    <col min="2" max="2" width="13.44140625" style="21" bestFit="1" customWidth="1"/>
    <col min="3" max="3" width="11.33203125" style="21" bestFit="1" customWidth="1"/>
    <col min="4" max="4" width="10.33203125" style="21" bestFit="1" customWidth="1"/>
    <col min="5" max="6" width="13.44140625" style="21" bestFit="1" customWidth="1"/>
    <col min="7" max="7" width="10.44140625" style="21" bestFit="1" customWidth="1"/>
    <col min="8" max="8" width="3" customWidth="1"/>
    <col min="9" max="9" width="17.33203125" bestFit="1" customWidth="1"/>
    <col min="10" max="10" width="6" bestFit="1" customWidth="1"/>
    <col min="12" max="13" width="17.109375" bestFit="1" customWidth="1"/>
    <col min="17" max="17" width="6" bestFit="1" customWidth="1"/>
  </cols>
  <sheetData>
    <row r="5" spans="2:17" ht="15" thickBot="1" x14ac:dyDescent="0.35"/>
    <row r="6" spans="2:17" s="1" customFormat="1" ht="29.25" customHeight="1" x14ac:dyDescent="0.3">
      <c r="B6" s="32" t="s">
        <v>0</v>
      </c>
      <c r="C6" s="33" t="s">
        <v>47</v>
      </c>
      <c r="D6" s="33" t="s">
        <v>48</v>
      </c>
      <c r="E6" s="33" t="s">
        <v>49</v>
      </c>
      <c r="F6" s="33" t="s">
        <v>50</v>
      </c>
      <c r="G6" s="34" t="s">
        <v>51</v>
      </c>
      <c r="H6" s="18"/>
    </row>
    <row r="7" spans="2:17" x14ac:dyDescent="0.3">
      <c r="B7" s="24">
        <v>1</v>
      </c>
      <c r="C7" s="25">
        <v>43466</v>
      </c>
      <c r="D7" s="26">
        <v>0.41666666666666669</v>
      </c>
      <c r="E7" s="25">
        <v>43468</v>
      </c>
      <c r="F7" s="26">
        <v>0.43263888888888885</v>
      </c>
      <c r="G7" s="27">
        <f t="shared" ref="G7:G17" si="0">IF(E7+F7&lt;=C7+D7,0,
IF(AND(C7&lt;&gt;"",D7&lt;&gt;"",E7&lt;&gt;"",F7&lt;&gt;""),
((NETWORKDAYS(C7+D7,E7+F7,Feriados)-1)*$J$10)
+($J$10-((C7+D7-INT(C7+D7))-$J$8)-($J$9-(E7+F7-INT(E7+F7))))
-(MAX(NETWORKDAYS(C7+D7,E7+F7,Feriados)-IF(F7&gt;=$J$14,1,2),0)*$J$15)
-IF(AND(D7&lt;=$J$13,F7&gt;=$J$14),$J$15,0),0))</f>
        <v>0.39097222222335404</v>
      </c>
      <c r="H7" s="18"/>
      <c r="I7" s="37" t="s">
        <v>39</v>
      </c>
      <c r="J7" s="37"/>
      <c r="L7" s="17"/>
      <c r="M7" s="14"/>
      <c r="N7" s="13"/>
      <c r="O7" s="13"/>
      <c r="P7" s="13"/>
    </row>
    <row r="8" spans="2:17" x14ac:dyDescent="0.3">
      <c r="B8" s="24">
        <v>2</v>
      </c>
      <c r="C8" s="25">
        <v>42878</v>
      </c>
      <c r="D8" s="26">
        <v>0.3840277777777778</v>
      </c>
      <c r="E8" s="25">
        <v>42879</v>
      </c>
      <c r="F8" s="26">
        <v>0.68055555555555547</v>
      </c>
      <c r="G8" s="27">
        <f t="shared" si="0"/>
        <v>0.5881944444433127</v>
      </c>
      <c r="H8" s="18"/>
      <c r="I8" s="16" t="s">
        <v>40</v>
      </c>
      <c r="J8" s="13">
        <v>0.375</v>
      </c>
      <c r="L8" s="17"/>
      <c r="M8" s="14"/>
      <c r="N8" s="13"/>
      <c r="O8" s="13"/>
      <c r="Q8" s="13"/>
    </row>
    <row r="9" spans="2:17" x14ac:dyDescent="0.3">
      <c r="B9" s="24">
        <v>3</v>
      </c>
      <c r="C9" s="25">
        <v>42879</v>
      </c>
      <c r="D9" s="26">
        <v>0.46597222222222223</v>
      </c>
      <c r="E9" s="25">
        <v>42881</v>
      </c>
      <c r="F9" s="26">
        <v>0.59027777777777779</v>
      </c>
      <c r="G9" s="27">
        <f t="shared" si="0"/>
        <v>0.74930555556056799</v>
      </c>
      <c r="H9" s="18"/>
      <c r="I9" s="16" t="s">
        <v>41</v>
      </c>
      <c r="J9" s="13">
        <v>0.75</v>
      </c>
      <c r="L9" s="17"/>
      <c r="M9" s="14"/>
      <c r="N9" s="13"/>
      <c r="O9" s="13"/>
    </row>
    <row r="10" spans="2:17" x14ac:dyDescent="0.3">
      <c r="B10" s="24">
        <v>4</v>
      </c>
      <c r="C10" s="25">
        <v>42879</v>
      </c>
      <c r="D10" s="26">
        <v>0.43124999999999997</v>
      </c>
      <c r="E10" s="25">
        <v>42884</v>
      </c>
      <c r="F10" s="26">
        <v>0.34166666666666662</v>
      </c>
      <c r="G10" s="27">
        <f t="shared" si="0"/>
        <v>0.95208333333236328</v>
      </c>
      <c r="H10" s="18"/>
      <c r="I10" s="35" t="s">
        <v>42</v>
      </c>
      <c r="J10" s="36">
        <f>J9-J8</f>
        <v>0.375</v>
      </c>
      <c r="L10" s="17"/>
      <c r="M10" s="14"/>
    </row>
    <row r="11" spans="2:17" x14ac:dyDescent="0.3">
      <c r="B11" s="24">
        <v>5</v>
      </c>
      <c r="C11" s="25">
        <v>42880</v>
      </c>
      <c r="D11" s="26">
        <v>0.64236111111111105</v>
      </c>
      <c r="E11" s="25">
        <v>42885</v>
      </c>
      <c r="F11" s="26">
        <v>0.58124999999999993</v>
      </c>
      <c r="G11" s="27">
        <f t="shared" si="0"/>
        <v>0.93888888889341626</v>
      </c>
      <c r="H11" s="18"/>
      <c r="I11" s="16"/>
      <c r="J11" s="16"/>
      <c r="L11" s="17"/>
      <c r="M11" s="14"/>
    </row>
    <row r="12" spans="2:17" x14ac:dyDescent="0.3">
      <c r="B12" s="24">
        <v>6</v>
      </c>
      <c r="C12" s="25">
        <v>42880</v>
      </c>
      <c r="D12" s="26">
        <v>0.70347222222222217</v>
      </c>
      <c r="E12" s="25">
        <v>42881</v>
      </c>
      <c r="F12" s="26">
        <v>0.45277777777777778</v>
      </c>
      <c r="G12" s="27">
        <f t="shared" si="0"/>
        <v>0.12430555555329192</v>
      </c>
      <c r="H12" s="18"/>
      <c r="I12" s="37" t="s">
        <v>43</v>
      </c>
      <c r="J12" s="37"/>
      <c r="L12" s="17"/>
      <c r="M12" s="14"/>
    </row>
    <row r="13" spans="2:17" x14ac:dyDescent="0.3">
      <c r="B13" s="24">
        <v>7</v>
      </c>
      <c r="C13" s="25">
        <v>42880</v>
      </c>
      <c r="D13" s="26">
        <v>0.62013888888888891</v>
      </c>
      <c r="E13" s="25">
        <v>42887</v>
      </c>
      <c r="F13" s="26">
        <v>0.35694444444444445</v>
      </c>
      <c r="G13" s="27">
        <f t="shared" si="0"/>
        <v>1.4451388888895358</v>
      </c>
      <c r="H13" s="18"/>
      <c r="I13" s="16" t="s">
        <v>40</v>
      </c>
      <c r="J13" s="13">
        <v>0.5</v>
      </c>
      <c r="L13" s="17"/>
      <c r="M13" s="14"/>
    </row>
    <row r="14" spans="2:17" x14ac:dyDescent="0.3">
      <c r="B14" s="24">
        <v>8</v>
      </c>
      <c r="C14" s="25">
        <v>42881</v>
      </c>
      <c r="D14" s="26">
        <v>0.67361111111111116</v>
      </c>
      <c r="E14" s="25">
        <v>42881</v>
      </c>
      <c r="F14" s="26">
        <v>0.46736111111111112</v>
      </c>
      <c r="G14" s="27">
        <f t="shared" si="0"/>
        <v>0</v>
      </c>
      <c r="H14" s="18"/>
      <c r="I14" s="16" t="s">
        <v>41</v>
      </c>
      <c r="J14" s="13">
        <v>0.54166666666666663</v>
      </c>
      <c r="L14" s="17"/>
      <c r="M14" s="14"/>
    </row>
    <row r="15" spans="2:17" x14ac:dyDescent="0.3">
      <c r="B15" s="24">
        <v>9</v>
      </c>
      <c r="C15" s="25">
        <v>42881</v>
      </c>
      <c r="D15" s="26">
        <v>0.4465277777777778</v>
      </c>
      <c r="E15" s="25">
        <v>42886</v>
      </c>
      <c r="F15" s="26">
        <v>0.74375000000000002</v>
      </c>
      <c r="G15" s="27">
        <f t="shared" si="0"/>
        <v>1.2555555555566875</v>
      </c>
      <c r="H15" s="18"/>
      <c r="I15" s="35" t="s">
        <v>44</v>
      </c>
      <c r="J15" s="36">
        <f>J14-J13</f>
        <v>4.166666666666663E-2</v>
      </c>
      <c r="L15" s="17"/>
      <c r="M15" s="14"/>
    </row>
    <row r="16" spans="2:17" x14ac:dyDescent="0.3">
      <c r="B16" s="24">
        <v>10</v>
      </c>
      <c r="C16" s="25">
        <v>42881</v>
      </c>
      <c r="D16" s="26">
        <v>0.54375000000000007</v>
      </c>
      <c r="E16" s="25">
        <v>42885</v>
      </c>
      <c r="F16" s="26">
        <v>0.64374999999999993</v>
      </c>
      <c r="G16" s="27">
        <f t="shared" si="0"/>
        <v>0.76666666667248751</v>
      </c>
      <c r="H16" s="18"/>
      <c r="I16" s="16"/>
      <c r="J16" s="16"/>
      <c r="L16" s="17"/>
      <c r="M16" s="14"/>
    </row>
    <row r="17" spans="2:12" ht="15" thickBot="1" x14ac:dyDescent="0.35">
      <c r="B17" s="28">
        <v>11</v>
      </c>
      <c r="C17" s="29">
        <v>42909</v>
      </c>
      <c r="D17" s="30">
        <v>0.45833333333333331</v>
      </c>
      <c r="E17" s="29">
        <v>42912</v>
      </c>
      <c r="F17" s="30">
        <v>0.54166666666666663</v>
      </c>
      <c r="G17" s="31">
        <f t="shared" si="0"/>
        <v>0.37499999999514944</v>
      </c>
      <c r="H17" s="18"/>
      <c r="I17" s="16"/>
      <c r="J17" s="16"/>
      <c r="L17" s="17"/>
    </row>
    <row r="19" spans="2:12" x14ac:dyDescent="0.3">
      <c r="C19" s="22"/>
      <c r="D19" s="23"/>
      <c r="E19" s="23"/>
      <c r="F19" s="23"/>
      <c r="G19" s="23"/>
      <c r="H19" s="13"/>
      <c r="I19" s="13"/>
      <c r="J19" s="13"/>
      <c r="K19" s="13"/>
      <c r="L19" s="18"/>
    </row>
    <row r="20" spans="2:12" x14ac:dyDescent="0.3">
      <c r="D20" s="23"/>
      <c r="E20" s="23"/>
      <c r="F20" s="23"/>
      <c r="G20" s="23"/>
      <c r="H20" s="13"/>
      <c r="I20" s="13"/>
      <c r="J20" s="13"/>
      <c r="K20" s="13"/>
    </row>
    <row r="21" spans="2:12" x14ac:dyDescent="0.3">
      <c r="D21" s="23"/>
      <c r="E21" s="23"/>
      <c r="F21" s="23"/>
      <c r="G21" s="23"/>
    </row>
    <row r="22" spans="2:12" x14ac:dyDescent="0.3">
      <c r="C22" s="23"/>
      <c r="D22" s="23"/>
      <c r="E22" s="23"/>
      <c r="F22" s="23"/>
    </row>
    <row r="23" spans="2:12" x14ac:dyDescent="0.3">
      <c r="D23" s="20"/>
      <c r="E23" s="23"/>
      <c r="F23" s="23"/>
    </row>
    <row r="24" spans="2:12" x14ac:dyDescent="0.3">
      <c r="D24" s="23"/>
      <c r="E24" s="23"/>
      <c r="F24" s="23"/>
    </row>
    <row r="25" spans="2:12" x14ac:dyDescent="0.3">
      <c r="F25" s="23"/>
    </row>
  </sheetData>
  <mergeCells count="2">
    <mergeCell ref="I7:J7"/>
    <mergeCell ref="I12:J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F19"/>
  <sheetViews>
    <sheetView showGridLines="0" topLeftCell="A6" zoomScaleNormal="100" zoomScalePageLayoutView="125" workbookViewId="0">
      <selection activeCell="C5" sqref="C5"/>
    </sheetView>
  </sheetViews>
  <sheetFormatPr defaultColWidth="8.88671875" defaultRowHeight="14.4" x14ac:dyDescent="0.3"/>
  <cols>
    <col min="1" max="1" width="5" customWidth="1"/>
    <col min="2" max="2" width="20.88671875" bestFit="1" customWidth="1"/>
    <col min="3" max="3" width="19.44140625" bestFit="1" customWidth="1"/>
    <col min="4" max="4" width="30.44140625" bestFit="1" customWidth="1"/>
    <col min="5" max="5" width="30.44140625" customWidth="1"/>
    <col min="6" max="6" width="40.44140625" bestFit="1" customWidth="1"/>
  </cols>
  <sheetData>
    <row r="1" spans="1:6" ht="60" customHeight="1" x14ac:dyDescent="0.3"/>
    <row r="3" spans="1:6" ht="18" customHeight="1" x14ac:dyDescent="0.5">
      <c r="A3" s="5"/>
    </row>
    <row r="4" spans="1:6" ht="19.2" x14ac:dyDescent="0.45">
      <c r="B4" s="6" t="s">
        <v>5</v>
      </c>
      <c r="C4" s="7">
        <v>2019</v>
      </c>
      <c r="D4" s="6" t="s">
        <v>6</v>
      </c>
      <c r="E4" s="7">
        <f>NETWORKDAYS(DATEVALUE("01/01/"&amp;Ano),DATEVALUE("31/12/"&amp;Ano),Feriados)</f>
        <v>253</v>
      </c>
    </row>
    <row r="5" spans="1:6" s="8" customFormat="1" ht="16.5" customHeight="1" x14ac:dyDescent="0.3"/>
    <row r="6" spans="1:6" s="8" customFormat="1" ht="16.5" customHeight="1" x14ac:dyDescent="0.4"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</row>
    <row r="7" spans="1:6" s="8" customFormat="1" ht="16.5" customHeight="1" x14ac:dyDescent="0.45">
      <c r="B7" s="10">
        <f>DATE(Ano,1,1)</f>
        <v>43466</v>
      </c>
      <c r="C7" s="11" t="str">
        <f>TEXT(B7,"dddd")</f>
        <v>terça-feira</v>
      </c>
      <c r="D7" s="11" t="s">
        <v>12</v>
      </c>
      <c r="E7" s="12" t="s">
        <v>13</v>
      </c>
      <c r="F7" s="11" t="s">
        <v>14</v>
      </c>
    </row>
    <row r="8" spans="1:6" s="8" customFormat="1" ht="16.5" customHeight="1" x14ac:dyDescent="0.45">
      <c r="B8" s="10">
        <f>DATE(Ano,1,25)</f>
        <v>43490</v>
      </c>
      <c r="C8" s="11" t="str">
        <f>TEXT(B8,"dddd")</f>
        <v>sexta-feira</v>
      </c>
      <c r="D8" s="11" t="s">
        <v>45</v>
      </c>
      <c r="E8" s="12" t="s">
        <v>13</v>
      </c>
      <c r="F8" s="11" t="s">
        <v>46</v>
      </c>
    </row>
    <row r="9" spans="1:6" s="8" customFormat="1" ht="16.5" customHeight="1" x14ac:dyDescent="0.45">
      <c r="B9" s="10">
        <f>DATE(Ano,4,21)</f>
        <v>43576</v>
      </c>
      <c r="C9" s="11" t="str">
        <f t="shared" ref="C9:C19" si="0">TEXT(B9,"dddd")</f>
        <v>domingo</v>
      </c>
      <c r="D9" s="11" t="s">
        <v>15</v>
      </c>
      <c r="E9" s="12" t="s">
        <v>13</v>
      </c>
      <c r="F9" s="11" t="s">
        <v>16</v>
      </c>
    </row>
    <row r="10" spans="1:6" s="8" customFormat="1" ht="16.5" customHeight="1" x14ac:dyDescent="0.45">
      <c r="B10" s="10">
        <f>DATE(Ano,5,1)</f>
        <v>43586</v>
      </c>
      <c r="C10" s="11" t="str">
        <f t="shared" si="0"/>
        <v>quarta-feira</v>
      </c>
      <c r="D10" s="11" t="s">
        <v>17</v>
      </c>
      <c r="E10" s="12" t="s">
        <v>13</v>
      </c>
      <c r="F10" s="11" t="s">
        <v>18</v>
      </c>
    </row>
    <row r="11" spans="1:6" s="8" customFormat="1" ht="16.5" customHeight="1" x14ac:dyDescent="0.45">
      <c r="B11" s="10">
        <f>DATE(Ano,9,7)</f>
        <v>43715</v>
      </c>
      <c r="C11" s="11" t="str">
        <f t="shared" si="0"/>
        <v>sábado</v>
      </c>
      <c r="D11" s="11" t="s">
        <v>19</v>
      </c>
      <c r="E11" s="12" t="s">
        <v>13</v>
      </c>
      <c r="F11" s="11" t="s">
        <v>20</v>
      </c>
    </row>
    <row r="12" spans="1:6" s="8" customFormat="1" ht="16.5" customHeight="1" x14ac:dyDescent="0.45">
      <c r="B12" s="10">
        <f>DATE(Ano,10,12)</f>
        <v>43750</v>
      </c>
      <c r="C12" s="11" t="str">
        <f t="shared" si="0"/>
        <v>sábado</v>
      </c>
      <c r="D12" s="11" t="s">
        <v>21</v>
      </c>
      <c r="E12" s="12" t="s">
        <v>13</v>
      </c>
      <c r="F12" s="11" t="s">
        <v>22</v>
      </c>
    </row>
    <row r="13" spans="1:6" ht="19.2" x14ac:dyDescent="0.45">
      <c r="B13" s="10">
        <f>DATE(Ano,11,2)</f>
        <v>43771</v>
      </c>
      <c r="C13" s="11" t="str">
        <f t="shared" si="0"/>
        <v>sábado</v>
      </c>
      <c r="D13" s="11" t="s">
        <v>23</v>
      </c>
      <c r="E13" s="12" t="s">
        <v>13</v>
      </c>
      <c r="F13" s="11" t="s">
        <v>24</v>
      </c>
    </row>
    <row r="14" spans="1:6" ht="19.2" x14ac:dyDescent="0.45">
      <c r="B14" s="10">
        <f>DATE(Ano,11,15)</f>
        <v>43784</v>
      </c>
      <c r="C14" s="11" t="str">
        <f t="shared" si="0"/>
        <v>sexta-feira</v>
      </c>
      <c r="D14" s="11" t="s">
        <v>25</v>
      </c>
      <c r="E14" s="12" t="s">
        <v>13</v>
      </c>
      <c r="F14" s="11" t="s">
        <v>26</v>
      </c>
    </row>
    <row r="15" spans="1:6" ht="19.2" x14ac:dyDescent="0.45">
      <c r="B15" s="10">
        <f>DATE(Ano,12,25)</f>
        <v>43824</v>
      </c>
      <c r="C15" s="11" t="str">
        <f t="shared" si="0"/>
        <v>quarta-feira</v>
      </c>
      <c r="D15" s="11" t="s">
        <v>27</v>
      </c>
      <c r="E15" s="12" t="s">
        <v>13</v>
      </c>
      <c r="F15" s="11" t="s">
        <v>28</v>
      </c>
    </row>
    <row r="16" spans="1:6" ht="19.2" x14ac:dyDescent="0.45">
      <c r="B16" s="10">
        <f>Pascoa-47</f>
        <v>43529</v>
      </c>
      <c r="C16" s="11" t="str">
        <f t="shared" si="0"/>
        <v>terça-feira</v>
      </c>
      <c r="D16" s="11" t="s">
        <v>29</v>
      </c>
      <c r="E16" s="12" t="s">
        <v>30</v>
      </c>
      <c r="F16" s="11" t="s">
        <v>31</v>
      </c>
    </row>
    <row r="17" spans="2:6" ht="19.2" x14ac:dyDescent="0.45">
      <c r="B17" s="10">
        <f>Pascoa-2</f>
        <v>43574</v>
      </c>
      <c r="C17" s="11" t="str">
        <f t="shared" si="0"/>
        <v>sexta-feira</v>
      </c>
      <c r="D17" s="11" t="s">
        <v>32</v>
      </c>
      <c r="E17" s="12" t="s">
        <v>30</v>
      </c>
      <c r="F17" s="11" t="s">
        <v>33</v>
      </c>
    </row>
    <row r="18" spans="2:6" ht="19.2" x14ac:dyDescent="0.45">
      <c r="B18" s="10">
        <f>Pascoa</f>
        <v>43576</v>
      </c>
      <c r="C18" s="11" t="str">
        <f t="shared" si="0"/>
        <v>domingo</v>
      </c>
      <c r="D18" s="11" t="s">
        <v>34</v>
      </c>
      <c r="E18" s="12" t="s">
        <v>30</v>
      </c>
      <c r="F18" s="11" t="s">
        <v>35</v>
      </c>
    </row>
    <row r="19" spans="2:6" ht="19.2" x14ac:dyDescent="0.45">
      <c r="B19" s="10">
        <f>Pascoa+60</f>
        <v>43636</v>
      </c>
      <c r="C19" s="11" t="str">
        <f t="shared" si="0"/>
        <v>quinta-feira</v>
      </c>
      <c r="D19" s="11" t="s">
        <v>36</v>
      </c>
      <c r="E19" s="12" t="s">
        <v>30</v>
      </c>
      <c r="F19" s="11" t="s">
        <v>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Planilha1 (2)</vt:lpstr>
      <vt:lpstr>Feriados</vt:lpstr>
      <vt:lpstr>Ano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Piatezi</dc:creator>
  <cp:lastModifiedBy>Mara</cp:lastModifiedBy>
  <dcterms:created xsi:type="dcterms:W3CDTF">2017-06-10T18:08:08Z</dcterms:created>
  <dcterms:modified xsi:type="dcterms:W3CDTF">2019-01-19T16:34:44Z</dcterms:modified>
</cp:coreProperties>
</file>