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Maija Anna Ramāna\Documents\Maija_un_Linda_ZPD\"/>
    </mc:Choice>
  </mc:AlternateContent>
  <xr:revisionPtr revIDLastSave="0" documentId="13_ncr:1_{D749ADE4-8E2F-4A51-9C15-D042338C49E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2" i="1" l="1"/>
  <c r="AL2" i="1" s="1"/>
  <c r="N11" i="1"/>
  <c r="U11" i="1" s="1"/>
  <c r="X11" i="1" s="1"/>
  <c r="N10" i="1"/>
  <c r="U10" i="1" s="1"/>
  <c r="X10" i="1" s="1"/>
  <c r="N9" i="1"/>
  <c r="U9" i="1" s="1"/>
  <c r="X9" i="1" s="1"/>
  <c r="N8" i="1"/>
  <c r="U8" i="1" s="1"/>
  <c r="X8" i="1" s="1"/>
  <c r="N7" i="1"/>
  <c r="U7" i="1" s="1"/>
  <c r="X7" i="1" s="1"/>
  <c r="N6" i="1"/>
  <c r="U6" i="1" s="1"/>
  <c r="X6" i="1" s="1"/>
  <c r="N5" i="1"/>
  <c r="U5" i="1" s="1"/>
  <c r="X5" i="1" s="1"/>
  <c r="N4" i="1"/>
  <c r="U4" i="1" s="1"/>
  <c r="X4" i="1" s="1"/>
  <c r="N3" i="1"/>
  <c r="U3" i="1" s="1"/>
  <c r="X3" i="1" s="1"/>
  <c r="N2" i="1"/>
  <c r="U2" i="1" s="1"/>
  <c r="M11" i="1"/>
  <c r="T11" i="1" s="1"/>
  <c r="W11" i="1" s="1"/>
  <c r="M10" i="1"/>
  <c r="T10" i="1" s="1"/>
  <c r="W10" i="1" s="1"/>
  <c r="M9" i="1"/>
  <c r="T9" i="1" s="1"/>
  <c r="W9" i="1" s="1"/>
  <c r="M8" i="1"/>
  <c r="T8" i="1" s="1"/>
  <c r="W8" i="1" s="1"/>
  <c r="M7" i="1"/>
  <c r="T7" i="1" s="1"/>
  <c r="W7" i="1" s="1"/>
  <c r="M6" i="1"/>
  <c r="T6" i="1" s="1"/>
  <c r="W6" i="1" s="1"/>
  <c r="M5" i="1"/>
  <c r="T5" i="1" s="1"/>
  <c r="W5" i="1" s="1"/>
  <c r="M4" i="1"/>
  <c r="T4" i="1" s="1"/>
  <c r="W4" i="1" s="1"/>
  <c r="M3" i="1"/>
  <c r="T3" i="1" s="1"/>
  <c r="W3" i="1" s="1"/>
  <c r="M2" i="1"/>
  <c r="T2" i="1" s="1"/>
  <c r="L11" i="1"/>
  <c r="S11" i="1" s="1"/>
  <c r="V11" i="1" s="1"/>
  <c r="L10" i="1"/>
  <c r="S10" i="1" s="1"/>
  <c r="V10" i="1" s="1"/>
  <c r="L9" i="1"/>
  <c r="S9" i="1" s="1"/>
  <c r="V9" i="1" s="1"/>
  <c r="L8" i="1"/>
  <c r="S8" i="1" s="1"/>
  <c r="V8" i="1" s="1"/>
  <c r="L7" i="1"/>
  <c r="S7" i="1" s="1"/>
  <c r="V7" i="1" s="1"/>
  <c r="L6" i="1"/>
  <c r="S6" i="1" s="1"/>
  <c r="V6" i="1" s="1"/>
  <c r="L5" i="1"/>
  <c r="S5" i="1" s="1"/>
  <c r="V5" i="1" s="1"/>
  <c r="L4" i="1"/>
  <c r="S4" i="1" s="1"/>
  <c r="V4" i="1" s="1"/>
  <c r="L3" i="1"/>
  <c r="S3" i="1" s="1"/>
  <c r="V3" i="1" s="1"/>
  <c r="L2" i="1"/>
  <c r="S2" i="1" s="1"/>
  <c r="AG12" i="1"/>
  <c r="Q12" i="1"/>
  <c r="P12" i="1"/>
  <c r="O12" i="1"/>
  <c r="AI12" i="1"/>
  <c r="AV3" i="1"/>
  <c r="AV4" i="1"/>
  <c r="AV5" i="1"/>
  <c r="AV6" i="1"/>
  <c r="AV7" i="1"/>
  <c r="AV8" i="1"/>
  <c r="AV9" i="1"/>
  <c r="AV10" i="1"/>
  <c r="AV11" i="1"/>
  <c r="AV2" i="1"/>
  <c r="AU3" i="1"/>
  <c r="AU4" i="1"/>
  <c r="AU5" i="1"/>
  <c r="AU6" i="1"/>
  <c r="AU7" i="1"/>
  <c r="AU8" i="1"/>
  <c r="AU9" i="1"/>
  <c r="AU10" i="1"/>
  <c r="AU11" i="1"/>
  <c r="AU2" i="1"/>
  <c r="AT3" i="1"/>
  <c r="AT4" i="1"/>
  <c r="AT5" i="1"/>
  <c r="AT6" i="1"/>
  <c r="AT7" i="1"/>
  <c r="AT8" i="1"/>
  <c r="AT9" i="1"/>
  <c r="AT10" i="1"/>
  <c r="AT11" i="1"/>
  <c r="AT2" i="1"/>
  <c r="AS3" i="1"/>
  <c r="AS4" i="1"/>
  <c r="AS5" i="1"/>
  <c r="AS6" i="1"/>
  <c r="AS7" i="1"/>
  <c r="AS8" i="1"/>
  <c r="AS9" i="1"/>
  <c r="AS10" i="1"/>
  <c r="AS11" i="1"/>
  <c r="AS2" i="1"/>
  <c r="AR3" i="1"/>
  <c r="AR4" i="1"/>
  <c r="AR5" i="1"/>
  <c r="AR6" i="1"/>
  <c r="AR7" i="1"/>
  <c r="AR8" i="1"/>
  <c r="AR9" i="1"/>
  <c r="AR10" i="1"/>
  <c r="AR11" i="1"/>
  <c r="AR2" i="1"/>
  <c r="AQ3" i="1"/>
  <c r="AQ4" i="1"/>
  <c r="AQ5" i="1"/>
  <c r="AQ6" i="1"/>
  <c r="AQ7" i="1"/>
  <c r="AQ8" i="1"/>
  <c r="AQ9" i="1"/>
  <c r="AQ10" i="1"/>
  <c r="AQ11" i="1"/>
  <c r="AQ2" i="1"/>
  <c r="AP3" i="1"/>
  <c r="AP4" i="1"/>
  <c r="AP5" i="1"/>
  <c r="AP6" i="1"/>
  <c r="AP7" i="1"/>
  <c r="AP8" i="1"/>
  <c r="AP9" i="1"/>
  <c r="AP10" i="1"/>
  <c r="AP11" i="1"/>
  <c r="AP2" i="1"/>
  <c r="AO3" i="1"/>
  <c r="AO4" i="1"/>
  <c r="AO5" i="1"/>
  <c r="AO6" i="1"/>
  <c r="AO7" i="1"/>
  <c r="AO8" i="1"/>
  <c r="AO9" i="1"/>
  <c r="AO10" i="1"/>
  <c r="AO11" i="1"/>
  <c r="AO2" i="1"/>
  <c r="AK3" i="1"/>
  <c r="AL3" i="1" s="1"/>
  <c r="AK4" i="1"/>
  <c r="AL4" i="1" s="1"/>
  <c r="AK5" i="1"/>
  <c r="AL5" i="1" s="1"/>
  <c r="AK6" i="1"/>
  <c r="AL6" i="1" s="1"/>
  <c r="AK7" i="1"/>
  <c r="AL7" i="1" s="1"/>
  <c r="AK8" i="1"/>
  <c r="AL8" i="1" s="1"/>
  <c r="AK9" i="1"/>
  <c r="AL9" i="1" s="1"/>
  <c r="AK10" i="1"/>
  <c r="AL10" i="1" s="1"/>
  <c r="AK11" i="1"/>
  <c r="AL11" i="1" s="1"/>
  <c r="S12" i="1" l="1"/>
  <c r="V2" i="1"/>
  <c r="V12" i="1" s="1"/>
  <c r="T12" i="1"/>
  <c r="W2" i="1"/>
  <c r="U12" i="1"/>
  <c r="X2" i="1"/>
  <c r="L12" i="1"/>
  <c r="M12" i="1"/>
  <c r="N12" i="1"/>
  <c r="AK12" i="1"/>
  <c r="AL12" i="1"/>
  <c r="AR12" i="1"/>
  <c r="AS12" i="1"/>
  <c r="AP12" i="1"/>
  <c r="AV12" i="1"/>
  <c r="AU12" i="1"/>
  <c r="AT12" i="1"/>
  <c r="AQ12" i="1"/>
  <c r="AO12" i="1"/>
  <c r="X12" i="1" l="1"/>
  <c r="W12" i="1"/>
</calcChain>
</file>

<file path=xl/sharedStrings.xml><?xml version="1.0" encoding="utf-8"?>
<sst xmlns="http://schemas.openxmlformats.org/spreadsheetml/2006/main" count="56" uniqueCount="46">
  <si>
    <t>22.07.2024.</t>
  </si>
  <si>
    <t>23.07.2024.</t>
  </si>
  <si>
    <t>Absolūtā kļūda ΔB</t>
  </si>
  <si>
    <t>Bx, By, Bz Sistemātiskā kļūda θ</t>
  </si>
  <si>
    <t>Absolūtā kļūda ΔBx</t>
  </si>
  <si>
    <t>Absolūtā kļūda ΔBz</t>
  </si>
  <si>
    <t>By gadījuma kļūda  δ</t>
  </si>
  <si>
    <t>Bx gadījuma kļūda  δ</t>
  </si>
  <si>
    <t>Bz gadījuma kļūda  δ</t>
  </si>
  <si>
    <t>Absolūtā kļūda ΔBy</t>
  </si>
  <si>
    <t>By relatīvā kļūda r</t>
  </si>
  <si>
    <t>Bx relatīvā kļūda r</t>
  </si>
  <si>
    <t>Bz relatīvā kļūda r</t>
  </si>
  <si>
    <t>GPS N (°)</t>
  </si>
  <si>
    <t>GPS E (°)</t>
  </si>
  <si>
    <t xml:space="preserve">B eksperiment. (nT) </t>
  </si>
  <si>
    <t xml:space="preserve">Bx eksperiment. (nT) </t>
  </si>
  <si>
    <t xml:space="preserve">By eksperiment. (nT) </t>
  </si>
  <si>
    <t xml:space="preserve">Bz eksperiment. (nT) </t>
  </si>
  <si>
    <t>Eksperiment. mērījumu veikšanas dat.</t>
  </si>
  <si>
    <t>Pieņemtais augstums (m v.j.l.)</t>
  </si>
  <si>
    <t>B teor. (IGRF) (nT)</t>
  </si>
  <si>
    <t>B teor. (WMM) (nT)</t>
  </si>
  <si>
    <t>Bx standartnovirze s</t>
  </si>
  <si>
    <t>By standartnovirze s</t>
  </si>
  <si>
    <t>Bz standartnovirze s</t>
  </si>
  <si>
    <t>Vidējais:</t>
  </si>
  <si>
    <t>Bx teor. (IGRF) (nT)</t>
  </si>
  <si>
    <t>By teor. (IGRF) (nT)</t>
  </si>
  <si>
    <t>Bz teor. (IGRF) (nT)</t>
  </si>
  <si>
    <t>Bx  teor. (WMM) (nT)</t>
  </si>
  <si>
    <t>By  teor. (WMM) (nT)</t>
  </si>
  <si>
    <t>Bz  teor. (WMM) (nT)</t>
  </si>
  <si>
    <t>B standartnovirze s</t>
  </si>
  <si>
    <t>B Gadījuma kļūda  δ</t>
  </si>
  <si>
    <t>B Sistemātiskā kļūda θ</t>
  </si>
  <si>
    <t>B Relatīvā kļūda r</t>
  </si>
  <si>
    <t>B izmaiņa no teor. (IGRF) (nT)</t>
  </si>
  <si>
    <t>Bx izmaiņa no teor. (IGRF) (nT)</t>
  </si>
  <si>
    <t>By izmaiņa no teor. (IGRF) (nT)</t>
  </si>
  <si>
    <t>Bz izmaiņa no teor. (IGRF) (nT)</t>
  </si>
  <si>
    <t>B izmaiņa no teor. (WMM) (nT)</t>
  </si>
  <si>
    <t>Bx izmaiņa no teor. (WMM) (nT)</t>
  </si>
  <si>
    <t>By izmaiņa no teor. (WMM) (nT)</t>
  </si>
  <si>
    <t>Bzizmaiņa no teor. (WMM) (nT)</t>
  </si>
  <si>
    <t>Stjūdenta koeficients t (99.9%)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</si>
</sst>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4" x14ac:knownFonts="1">
    <font>
      <sz val="11"/>
      <name val="Calibri"/>
    </font>
    <font>
      <sz val="11"/>
      <name val="Calibri"/>
      <family val="2"/>
    </font>
    <font>
      <sz val="11"/>
      <name val="Calibri"/>
      <family val="2"/>
    </font>
    <font>
      <sz val="6"/>
      <color rgb="FF222222"/>
      <name val="Verdana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4" fontId="0" fillId="0" borderId="0" xfId="0" applyNumberFormat="1"/>
    <xf numFmtId="4" fontId="3" fillId="0" borderId="0" xfId="0" applyNumberFormat="1" applyFont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164" fontId="0" fillId="0" borderId="0" xfId="1" applyNumberFormat="1" applyFont="1"/>
    <xf numFmtId="164" fontId="0" fillId="0" borderId="5" xfId="1" applyNumberFormat="1" applyFont="1" applyBorder="1"/>
    <xf numFmtId="0" fontId="0" fillId="0" borderId="6" xfId="0" applyBorder="1"/>
    <xf numFmtId="0" fontId="1" fillId="0" borderId="3" xfId="0" applyFont="1" applyBorder="1"/>
    <xf numFmtId="164" fontId="0" fillId="0" borderId="4" xfId="1" applyNumberFormat="1" applyFont="1" applyBorder="1"/>
    <xf numFmtId="164" fontId="0" fillId="0" borderId="0" xfId="1" applyNumberFormat="1" applyFont="1" applyBorder="1"/>
    <xf numFmtId="0" fontId="1" fillId="0" borderId="1" xfId="0" applyFont="1" applyBorder="1"/>
    <xf numFmtId="0" fontId="0" fillId="0" borderId="7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lv-LV" sz="1400" b="0" i="0" u="none" strike="noStrike" baseline="0">
                <a:effectLst/>
              </a:rPr>
              <a:t>Magnētiskā lauka indukcijas Bx komponentes atkarība no ģeogrāfiskā platuma (GPS N)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Bx eksperiment.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Results!$L$2:$L$11</c:f>
                <c:numCache>
                  <c:formatCode>General</c:formatCode>
                  <c:ptCount val="10"/>
                  <c:pt idx="0">
                    <c:v>4.0490724614432958</c:v>
                  </c:pt>
                  <c:pt idx="1">
                    <c:v>2.0808490495835019</c:v>
                  </c:pt>
                  <c:pt idx="2">
                    <c:v>2.0632390788063995</c:v>
                  </c:pt>
                  <c:pt idx="3">
                    <c:v>3.7360255794111543</c:v>
                  </c:pt>
                  <c:pt idx="4">
                    <c:v>2.0259897731474612</c:v>
                  </c:pt>
                  <c:pt idx="5">
                    <c:v>2.0490359204376216</c:v>
                  </c:pt>
                  <c:pt idx="6">
                    <c:v>2.1040962193706609</c:v>
                  </c:pt>
                  <c:pt idx="7">
                    <c:v>2.077698617686941</c:v>
                  </c:pt>
                  <c:pt idx="8">
                    <c:v>2.0985008071755034</c:v>
                  </c:pt>
                  <c:pt idx="9">
                    <c:v>2.2583844053479742</c:v>
                  </c:pt>
                </c:numCache>
              </c:numRef>
            </c:plus>
            <c:minus>
              <c:numRef>
                <c:f>Results!$L$2:$L$11</c:f>
                <c:numCache>
                  <c:formatCode>General</c:formatCode>
                  <c:ptCount val="10"/>
                  <c:pt idx="0">
                    <c:v>4.0490724614432958</c:v>
                  </c:pt>
                  <c:pt idx="1">
                    <c:v>2.0808490495835019</c:v>
                  </c:pt>
                  <c:pt idx="2">
                    <c:v>2.0632390788063995</c:v>
                  </c:pt>
                  <c:pt idx="3">
                    <c:v>3.7360255794111543</c:v>
                  </c:pt>
                  <c:pt idx="4">
                    <c:v>2.0259897731474612</c:v>
                  </c:pt>
                  <c:pt idx="5">
                    <c:v>2.0490359204376216</c:v>
                  </c:pt>
                  <c:pt idx="6">
                    <c:v>2.1040962193706609</c:v>
                  </c:pt>
                  <c:pt idx="7">
                    <c:v>2.077698617686941</c:v>
                  </c:pt>
                  <c:pt idx="8">
                    <c:v>2.0985008071755034</c:v>
                  </c:pt>
                  <c:pt idx="9">
                    <c:v>2.2583844053479742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Results!$A$2:$A$11</c:f>
              <c:numCache>
                <c:formatCode>General</c:formatCode>
                <c:ptCount val="10"/>
                <c:pt idx="0">
                  <c:v>57.862904200000003</c:v>
                </c:pt>
                <c:pt idx="1">
                  <c:v>57.1404633</c:v>
                </c:pt>
                <c:pt idx="2">
                  <c:v>57.706349600000003</c:v>
                </c:pt>
                <c:pt idx="3">
                  <c:v>57.613046099999998</c:v>
                </c:pt>
                <c:pt idx="4">
                  <c:v>57.465741399999999</c:v>
                </c:pt>
                <c:pt idx="5">
                  <c:v>57.404880900000002</c:v>
                </c:pt>
                <c:pt idx="6">
                  <c:v>57.3344959</c:v>
                </c:pt>
                <c:pt idx="7">
                  <c:v>57.287456599999999</c:v>
                </c:pt>
                <c:pt idx="8">
                  <c:v>57.223489499999999</c:v>
                </c:pt>
                <c:pt idx="9">
                  <c:v>57.184800899999999</c:v>
                </c:pt>
              </c:numCache>
            </c:numRef>
          </c:xVal>
          <c:yVal>
            <c:numRef>
              <c:f>Results!$D$2:$D$11</c:f>
              <c:numCache>
                <c:formatCode>General</c:formatCode>
                <c:ptCount val="10"/>
                <c:pt idx="0">
                  <c:v>1912.7159610000001</c:v>
                </c:pt>
                <c:pt idx="1">
                  <c:v>2267.2158509999999</c:v>
                </c:pt>
                <c:pt idx="2">
                  <c:v>3257.1249240000002</c:v>
                </c:pt>
                <c:pt idx="3">
                  <c:v>1340.893705</c:v>
                </c:pt>
                <c:pt idx="4">
                  <c:v>515.50010529999997</c:v>
                </c:pt>
                <c:pt idx="5">
                  <c:v>526.42975349999995</c:v>
                </c:pt>
                <c:pt idx="6">
                  <c:v>59.672033659999997</c:v>
                </c:pt>
                <c:pt idx="7">
                  <c:v>627.98431949999997</c:v>
                </c:pt>
                <c:pt idx="8">
                  <c:v>337.13395730000002</c:v>
                </c:pt>
                <c:pt idx="9">
                  <c:v>196.82850920000001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18C-4126-8C3E-E9108FCFBCDE}"/>
            </c:ext>
          </c:extLst>
        </c:ser>
        <c:ser>
          <c:idx val="1"/>
          <c:order val="1"/>
          <c:tx>
            <c:v>Bx teor. (WMM)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Results!$A$2:$A$11</c:f>
              <c:numCache>
                <c:formatCode>General</c:formatCode>
                <c:ptCount val="10"/>
                <c:pt idx="0">
                  <c:v>57.862904200000003</c:v>
                </c:pt>
                <c:pt idx="1">
                  <c:v>57.1404633</c:v>
                </c:pt>
                <c:pt idx="2">
                  <c:v>57.706349600000003</c:v>
                </c:pt>
                <c:pt idx="3">
                  <c:v>57.613046099999998</c:v>
                </c:pt>
                <c:pt idx="4">
                  <c:v>57.465741399999999</c:v>
                </c:pt>
                <c:pt idx="5">
                  <c:v>57.404880900000002</c:v>
                </c:pt>
                <c:pt idx="6">
                  <c:v>57.3344959</c:v>
                </c:pt>
                <c:pt idx="7">
                  <c:v>57.287456599999999</c:v>
                </c:pt>
                <c:pt idx="8">
                  <c:v>57.223489499999999</c:v>
                </c:pt>
                <c:pt idx="9">
                  <c:v>57.184800899999999</c:v>
                </c:pt>
              </c:numCache>
            </c:numRef>
          </c:xVal>
          <c:yVal>
            <c:numRef>
              <c:f>Results!$AC$2:$AC$11</c:f>
              <c:numCache>
                <c:formatCode>General</c:formatCode>
                <c:ptCount val="10"/>
                <c:pt idx="0">
                  <c:v>2559.1</c:v>
                </c:pt>
                <c:pt idx="1">
                  <c:v>2546.9</c:v>
                </c:pt>
                <c:pt idx="2">
                  <c:v>2559.6</c:v>
                </c:pt>
                <c:pt idx="3">
                  <c:v>2559.6</c:v>
                </c:pt>
                <c:pt idx="4">
                  <c:v>2561.9</c:v>
                </c:pt>
                <c:pt idx="5">
                  <c:v>2561.5</c:v>
                </c:pt>
                <c:pt idx="6">
                  <c:v>2563</c:v>
                </c:pt>
                <c:pt idx="7">
                  <c:v>2560.1</c:v>
                </c:pt>
                <c:pt idx="8">
                  <c:v>2557</c:v>
                </c:pt>
                <c:pt idx="9">
                  <c:v>2551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18C-4126-8C3E-E9108FCFBCDE}"/>
            </c:ext>
          </c:extLst>
        </c:ser>
        <c:ser>
          <c:idx val="2"/>
          <c:order val="2"/>
          <c:tx>
            <c:v>Bx teor. (IGRF)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Results!$A$2:$A$11</c:f>
              <c:numCache>
                <c:formatCode>General</c:formatCode>
                <c:ptCount val="10"/>
                <c:pt idx="0">
                  <c:v>57.862904200000003</c:v>
                </c:pt>
                <c:pt idx="1">
                  <c:v>57.1404633</c:v>
                </c:pt>
                <c:pt idx="2">
                  <c:v>57.706349600000003</c:v>
                </c:pt>
                <c:pt idx="3">
                  <c:v>57.613046099999998</c:v>
                </c:pt>
                <c:pt idx="4">
                  <c:v>57.465741399999999</c:v>
                </c:pt>
                <c:pt idx="5">
                  <c:v>57.404880900000002</c:v>
                </c:pt>
                <c:pt idx="6">
                  <c:v>57.3344959</c:v>
                </c:pt>
                <c:pt idx="7">
                  <c:v>57.287456599999999</c:v>
                </c:pt>
                <c:pt idx="8">
                  <c:v>57.223489499999999</c:v>
                </c:pt>
                <c:pt idx="9">
                  <c:v>57.184800899999999</c:v>
                </c:pt>
              </c:numCache>
            </c:numRef>
          </c:xVal>
          <c:yVal>
            <c:numRef>
              <c:f>Results!$Z$2:$Z$11</c:f>
              <c:numCache>
                <c:formatCode>General</c:formatCode>
                <c:ptCount val="10"/>
                <c:pt idx="0">
                  <c:v>2560</c:v>
                </c:pt>
                <c:pt idx="1">
                  <c:v>2548.6</c:v>
                </c:pt>
                <c:pt idx="2">
                  <c:v>2560.6</c:v>
                </c:pt>
                <c:pt idx="3">
                  <c:v>2576.1999999999998</c:v>
                </c:pt>
                <c:pt idx="4">
                  <c:v>2563</c:v>
                </c:pt>
                <c:pt idx="5">
                  <c:v>2562.6</c:v>
                </c:pt>
                <c:pt idx="6">
                  <c:v>2564.3000000000002</c:v>
                </c:pt>
                <c:pt idx="7">
                  <c:v>2561.5</c:v>
                </c:pt>
                <c:pt idx="8">
                  <c:v>2558.5</c:v>
                </c:pt>
                <c:pt idx="9">
                  <c:v>2552.6999999999998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8A0-4385-B369-6380B689FC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175023"/>
        <c:axId val="102170223"/>
      </c:scatterChart>
      <c:valAx>
        <c:axId val="102175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lv-LV"/>
                  <a:t>GPS N </a:t>
                </a:r>
                <a:r>
                  <a:rPr lang="lv-LV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(°)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70223"/>
        <c:crosses val="autoZero"/>
        <c:crossBetween val="midCat"/>
      </c:valAx>
      <c:valAx>
        <c:axId val="102170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lv-LV"/>
                  <a:t>B</a:t>
                </a:r>
                <a:r>
                  <a:rPr lang="lv-LV" baseline="0"/>
                  <a:t>y, nT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750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lv-LV" sz="1400" b="0" i="0" u="none" strike="noStrike" baseline="0">
                <a:effectLst/>
              </a:rPr>
              <a:t>Magnētiskā lauka indukcijas By komponentes atkarība no ģeogrāfiskā platuma (GPS N)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By eksperiment.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Results!$M$2:$M$11</c:f>
                <c:numCache>
                  <c:formatCode>General</c:formatCode>
                  <c:ptCount val="10"/>
                  <c:pt idx="0">
                    <c:v>3.1675796296542216</c:v>
                  </c:pt>
                  <c:pt idx="1">
                    <c:v>2.4668671315382138</c:v>
                  </c:pt>
                  <c:pt idx="2">
                    <c:v>0.89649065285694474</c:v>
                  </c:pt>
                  <c:pt idx="3">
                    <c:v>3.212520890851418</c:v>
                  </c:pt>
                  <c:pt idx="4">
                    <c:v>4.4516620589076297</c:v>
                  </c:pt>
                  <c:pt idx="5">
                    <c:v>1.107640283643585</c:v>
                  </c:pt>
                  <c:pt idx="6">
                    <c:v>1.0497893345594853</c:v>
                  </c:pt>
                  <c:pt idx="7">
                    <c:v>5.0827251852109132</c:v>
                  </c:pt>
                  <c:pt idx="8">
                    <c:v>5.8092879399421156</c:v>
                  </c:pt>
                  <c:pt idx="9">
                    <c:v>2.5841415682326154</c:v>
                  </c:pt>
                </c:numCache>
              </c:numRef>
            </c:plus>
            <c:minus>
              <c:numRef>
                <c:f>Results!$M$2:$M$11</c:f>
                <c:numCache>
                  <c:formatCode>General</c:formatCode>
                  <c:ptCount val="10"/>
                  <c:pt idx="0">
                    <c:v>3.1675796296542216</c:v>
                  </c:pt>
                  <c:pt idx="1">
                    <c:v>2.4668671315382138</c:v>
                  </c:pt>
                  <c:pt idx="2">
                    <c:v>0.89649065285694474</c:v>
                  </c:pt>
                  <c:pt idx="3">
                    <c:v>3.212520890851418</c:v>
                  </c:pt>
                  <c:pt idx="4">
                    <c:v>4.4516620589076297</c:v>
                  </c:pt>
                  <c:pt idx="5">
                    <c:v>1.107640283643585</c:v>
                  </c:pt>
                  <c:pt idx="6">
                    <c:v>1.0497893345594853</c:v>
                  </c:pt>
                  <c:pt idx="7">
                    <c:v>5.0827251852109132</c:v>
                  </c:pt>
                  <c:pt idx="8">
                    <c:v>5.8092879399421156</c:v>
                  </c:pt>
                  <c:pt idx="9">
                    <c:v>2.5841415682326154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Results!$A$2:$A$11</c:f>
              <c:numCache>
                <c:formatCode>General</c:formatCode>
                <c:ptCount val="10"/>
                <c:pt idx="0">
                  <c:v>57.862904200000003</c:v>
                </c:pt>
                <c:pt idx="1">
                  <c:v>57.1404633</c:v>
                </c:pt>
                <c:pt idx="2">
                  <c:v>57.706349600000003</c:v>
                </c:pt>
                <c:pt idx="3">
                  <c:v>57.613046099999998</c:v>
                </c:pt>
                <c:pt idx="4">
                  <c:v>57.465741399999999</c:v>
                </c:pt>
                <c:pt idx="5">
                  <c:v>57.404880900000002</c:v>
                </c:pt>
                <c:pt idx="6">
                  <c:v>57.3344959</c:v>
                </c:pt>
                <c:pt idx="7">
                  <c:v>57.287456599999999</c:v>
                </c:pt>
                <c:pt idx="8">
                  <c:v>57.223489499999999</c:v>
                </c:pt>
                <c:pt idx="9">
                  <c:v>57.184800899999999</c:v>
                </c:pt>
              </c:numCache>
            </c:numRef>
          </c:xVal>
          <c:yVal>
            <c:numRef>
              <c:f>Results!$E$2:$E$11</c:f>
              <c:numCache>
                <c:formatCode>General</c:formatCode>
                <c:ptCount val="10"/>
                <c:pt idx="0">
                  <c:v>-51221.598700000002</c:v>
                </c:pt>
                <c:pt idx="1">
                  <c:v>-50693.80934</c:v>
                </c:pt>
                <c:pt idx="2">
                  <c:v>-50654.208449999998</c:v>
                </c:pt>
                <c:pt idx="3">
                  <c:v>-50265.915050000003</c:v>
                </c:pt>
                <c:pt idx="4">
                  <c:v>-49760.041649999999</c:v>
                </c:pt>
                <c:pt idx="5">
                  <c:v>-49762.2448</c:v>
                </c:pt>
                <c:pt idx="6">
                  <c:v>-49619.234069999999</c:v>
                </c:pt>
                <c:pt idx="7">
                  <c:v>-49371.342810000002</c:v>
                </c:pt>
                <c:pt idx="8">
                  <c:v>-48817.987880000001</c:v>
                </c:pt>
                <c:pt idx="9">
                  <c:v>-48813.877899999999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5C-4142-B084-333369B3D2F8}"/>
            </c:ext>
          </c:extLst>
        </c:ser>
        <c:ser>
          <c:idx val="1"/>
          <c:order val="1"/>
          <c:tx>
            <c:v>By teor. (WMM)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Results!$A$2:$A$11</c:f>
              <c:numCache>
                <c:formatCode>General</c:formatCode>
                <c:ptCount val="10"/>
                <c:pt idx="0">
                  <c:v>57.862904200000003</c:v>
                </c:pt>
                <c:pt idx="1">
                  <c:v>57.1404633</c:v>
                </c:pt>
                <c:pt idx="2">
                  <c:v>57.706349600000003</c:v>
                </c:pt>
                <c:pt idx="3">
                  <c:v>57.613046099999998</c:v>
                </c:pt>
                <c:pt idx="4">
                  <c:v>57.465741399999999</c:v>
                </c:pt>
                <c:pt idx="5">
                  <c:v>57.404880900000002</c:v>
                </c:pt>
                <c:pt idx="6">
                  <c:v>57.3344959</c:v>
                </c:pt>
                <c:pt idx="7">
                  <c:v>57.287456599999999</c:v>
                </c:pt>
                <c:pt idx="8">
                  <c:v>57.223489499999999</c:v>
                </c:pt>
                <c:pt idx="9">
                  <c:v>57.184800899999999</c:v>
                </c:pt>
              </c:numCache>
            </c:numRef>
          </c:xVal>
          <c:yVal>
            <c:numRef>
              <c:f>Results!$AD$2:$AD$11</c:f>
              <c:numCache>
                <c:formatCode>General</c:formatCode>
                <c:ptCount val="10"/>
                <c:pt idx="0">
                  <c:v>-49531.5</c:v>
                </c:pt>
                <c:pt idx="1">
                  <c:v>-49260.5</c:v>
                </c:pt>
                <c:pt idx="2">
                  <c:v>-49477</c:v>
                </c:pt>
                <c:pt idx="3">
                  <c:v>-49444</c:v>
                </c:pt>
                <c:pt idx="4">
                  <c:v>-49394.5</c:v>
                </c:pt>
                <c:pt idx="5">
                  <c:v>-49372.3</c:v>
                </c:pt>
                <c:pt idx="6">
                  <c:v>-49349</c:v>
                </c:pt>
                <c:pt idx="7">
                  <c:v>-49328.7</c:v>
                </c:pt>
                <c:pt idx="8">
                  <c:v>-49302.2</c:v>
                </c:pt>
                <c:pt idx="9">
                  <c:v>-49281.3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55C-4142-B084-333369B3D2F8}"/>
            </c:ext>
          </c:extLst>
        </c:ser>
        <c:ser>
          <c:idx val="2"/>
          <c:order val="2"/>
          <c:tx>
            <c:v>By teor. (IGRF)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Results!$A$2:$A$11</c:f>
              <c:numCache>
                <c:formatCode>General</c:formatCode>
                <c:ptCount val="10"/>
                <c:pt idx="0">
                  <c:v>57.862904200000003</c:v>
                </c:pt>
                <c:pt idx="1">
                  <c:v>57.1404633</c:v>
                </c:pt>
                <c:pt idx="2">
                  <c:v>57.706349600000003</c:v>
                </c:pt>
                <c:pt idx="3">
                  <c:v>57.613046099999998</c:v>
                </c:pt>
                <c:pt idx="4">
                  <c:v>57.465741399999999</c:v>
                </c:pt>
                <c:pt idx="5">
                  <c:v>57.404880900000002</c:v>
                </c:pt>
                <c:pt idx="6">
                  <c:v>57.3344959</c:v>
                </c:pt>
                <c:pt idx="7">
                  <c:v>57.287456599999999</c:v>
                </c:pt>
                <c:pt idx="8">
                  <c:v>57.223489499999999</c:v>
                </c:pt>
                <c:pt idx="9">
                  <c:v>57.184800899999999</c:v>
                </c:pt>
              </c:numCache>
            </c:numRef>
          </c:xVal>
          <c:yVal>
            <c:numRef>
              <c:f>Results!$AA$2:$AA$11</c:f>
              <c:numCache>
                <c:formatCode>#,##0.00</c:formatCode>
                <c:ptCount val="10"/>
                <c:pt idx="0" formatCode="General">
                  <c:v>-49590.9</c:v>
                </c:pt>
                <c:pt idx="1">
                  <c:v>-49318.8</c:v>
                </c:pt>
                <c:pt idx="2" formatCode="General">
                  <c:v>-49536.2</c:v>
                </c:pt>
                <c:pt idx="3" formatCode="General">
                  <c:v>-49526.5</c:v>
                </c:pt>
                <c:pt idx="4" formatCode="General">
                  <c:v>-49453.3</c:v>
                </c:pt>
                <c:pt idx="5" formatCode="General">
                  <c:v>-49431.1</c:v>
                </c:pt>
                <c:pt idx="6" formatCode="General">
                  <c:v>-49407.8</c:v>
                </c:pt>
                <c:pt idx="7" formatCode="General">
                  <c:v>-49387.5</c:v>
                </c:pt>
                <c:pt idx="8" formatCode="General">
                  <c:v>-49360.800000000003</c:v>
                </c:pt>
                <c:pt idx="9" formatCode="General">
                  <c:v>-49339.8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5FF-4B76-9E36-F76DE78CC9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176943"/>
        <c:axId val="102177903"/>
      </c:scatterChart>
      <c:valAx>
        <c:axId val="102176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lv-LV"/>
                  <a:t>GPS</a:t>
                </a:r>
                <a:r>
                  <a:rPr lang="lv-LV" baseline="0"/>
                  <a:t> N </a:t>
                </a:r>
                <a:r>
                  <a:rPr lang="lv-LV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(°)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77903"/>
        <c:crosses val="autoZero"/>
        <c:crossBetween val="midCat"/>
      </c:valAx>
      <c:valAx>
        <c:axId val="102177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lv-LV"/>
                  <a:t>By</a:t>
                </a:r>
                <a:r>
                  <a:rPr lang="lv-LV" baseline="0"/>
                  <a:t>, nT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769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lv-LV" sz="1400" b="0" i="0" u="none" strike="noStrike" baseline="0">
                <a:effectLst/>
              </a:rPr>
              <a:t>Magnētiskā lauka indukcijas Bz komponentes atkarība no ģeogrāfiskā platuma (GPS N)</a:t>
            </a:r>
            <a:endParaRPr lang="en-US"/>
          </a:p>
        </c:rich>
      </c:tx>
      <c:layout>
        <c:manualLayout>
          <c:xMode val="edge"/>
          <c:yMode val="edge"/>
          <c:x val="0.14060568941857762"/>
          <c:y val="5.29327313343507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Bz eksperiment.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Results!$N$2:$N$11</c:f>
                <c:numCache>
                  <c:formatCode>General</c:formatCode>
                  <c:ptCount val="10"/>
                  <c:pt idx="0">
                    <c:v>2.4782096141982928</c:v>
                  </c:pt>
                  <c:pt idx="1">
                    <c:v>2.6490117936802231</c:v>
                  </c:pt>
                  <c:pt idx="2">
                    <c:v>2.3551609658851267</c:v>
                  </c:pt>
                  <c:pt idx="3">
                    <c:v>2.9728766431582843</c:v>
                  </c:pt>
                  <c:pt idx="4">
                    <c:v>2.41821761809938</c:v>
                  </c:pt>
                  <c:pt idx="5">
                    <c:v>2.2924560590035532</c:v>
                  </c:pt>
                  <c:pt idx="6">
                    <c:v>2.3136526199066045</c:v>
                  </c:pt>
                  <c:pt idx="7">
                    <c:v>3.0251353950969988</c:v>
                  </c:pt>
                  <c:pt idx="8">
                    <c:v>3.2860454948779716</c:v>
                  </c:pt>
                  <c:pt idx="9">
                    <c:v>2.4578786093200815</c:v>
                  </c:pt>
                </c:numCache>
              </c:numRef>
            </c:plus>
            <c:minus>
              <c:numRef>
                <c:f>Results!$N$2:$N$11</c:f>
                <c:numCache>
                  <c:formatCode>General</c:formatCode>
                  <c:ptCount val="10"/>
                  <c:pt idx="0">
                    <c:v>2.4782096141982928</c:v>
                  </c:pt>
                  <c:pt idx="1">
                    <c:v>2.6490117936802231</c:v>
                  </c:pt>
                  <c:pt idx="2">
                    <c:v>2.3551609658851267</c:v>
                  </c:pt>
                  <c:pt idx="3">
                    <c:v>2.9728766431582843</c:v>
                  </c:pt>
                  <c:pt idx="4">
                    <c:v>2.41821761809938</c:v>
                  </c:pt>
                  <c:pt idx="5">
                    <c:v>2.2924560590035532</c:v>
                  </c:pt>
                  <c:pt idx="6">
                    <c:v>2.3136526199066045</c:v>
                  </c:pt>
                  <c:pt idx="7">
                    <c:v>3.0251353950969988</c:v>
                  </c:pt>
                  <c:pt idx="8">
                    <c:v>3.2860454948779716</c:v>
                  </c:pt>
                  <c:pt idx="9">
                    <c:v>2.4578786093200815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Results!$A$2:$A$11</c:f>
              <c:numCache>
                <c:formatCode>General</c:formatCode>
                <c:ptCount val="10"/>
                <c:pt idx="0">
                  <c:v>57.862904200000003</c:v>
                </c:pt>
                <c:pt idx="1">
                  <c:v>57.1404633</c:v>
                </c:pt>
                <c:pt idx="2">
                  <c:v>57.706349600000003</c:v>
                </c:pt>
                <c:pt idx="3">
                  <c:v>57.613046099999998</c:v>
                </c:pt>
                <c:pt idx="4">
                  <c:v>57.465741399999999</c:v>
                </c:pt>
                <c:pt idx="5">
                  <c:v>57.404880900000002</c:v>
                </c:pt>
                <c:pt idx="6">
                  <c:v>57.3344959</c:v>
                </c:pt>
                <c:pt idx="7">
                  <c:v>57.287456599999999</c:v>
                </c:pt>
                <c:pt idx="8">
                  <c:v>57.223489499999999</c:v>
                </c:pt>
                <c:pt idx="9">
                  <c:v>57.184800899999999</c:v>
                </c:pt>
              </c:numCache>
            </c:numRef>
          </c:xVal>
          <c:yVal>
            <c:numRef>
              <c:f>Results!$F$2:$F$11</c:f>
              <c:numCache>
                <c:formatCode>General</c:formatCode>
                <c:ptCount val="10"/>
                <c:pt idx="0">
                  <c:v>19426.050859999999</c:v>
                </c:pt>
                <c:pt idx="1">
                  <c:v>16342.1785</c:v>
                </c:pt>
                <c:pt idx="2">
                  <c:v>20491.959299999999</c:v>
                </c:pt>
                <c:pt idx="3">
                  <c:v>19574.296040000001</c:v>
                </c:pt>
                <c:pt idx="4">
                  <c:v>21757.31164</c:v>
                </c:pt>
                <c:pt idx="5">
                  <c:v>20141.423210000001</c:v>
                </c:pt>
                <c:pt idx="6">
                  <c:v>20468.102419999999</c:v>
                </c:pt>
                <c:pt idx="7">
                  <c:v>20576.526669999999</c:v>
                </c:pt>
                <c:pt idx="8">
                  <c:v>21856.888579999999</c:v>
                </c:pt>
                <c:pt idx="9">
                  <c:v>20064.2176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3E-43EB-B98C-24A6142CEFD7}"/>
            </c:ext>
          </c:extLst>
        </c:ser>
        <c:ser>
          <c:idx val="1"/>
          <c:order val="1"/>
          <c:tx>
            <c:v>Bz teor. (WMM)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Results!$A$2:$A$11</c:f>
              <c:numCache>
                <c:formatCode>General</c:formatCode>
                <c:ptCount val="10"/>
                <c:pt idx="0">
                  <c:v>57.862904200000003</c:v>
                </c:pt>
                <c:pt idx="1">
                  <c:v>57.1404633</c:v>
                </c:pt>
                <c:pt idx="2">
                  <c:v>57.706349600000003</c:v>
                </c:pt>
                <c:pt idx="3">
                  <c:v>57.613046099999998</c:v>
                </c:pt>
                <c:pt idx="4">
                  <c:v>57.465741399999999</c:v>
                </c:pt>
                <c:pt idx="5">
                  <c:v>57.404880900000002</c:v>
                </c:pt>
                <c:pt idx="6">
                  <c:v>57.3344959</c:v>
                </c:pt>
                <c:pt idx="7">
                  <c:v>57.287456599999999</c:v>
                </c:pt>
                <c:pt idx="8">
                  <c:v>57.223489499999999</c:v>
                </c:pt>
                <c:pt idx="9">
                  <c:v>57.184800899999999</c:v>
                </c:pt>
              </c:numCache>
            </c:numRef>
          </c:xVal>
          <c:yVal>
            <c:numRef>
              <c:f>Results!$AE$2:$AE$11</c:f>
              <c:numCache>
                <c:formatCode>General</c:formatCode>
                <c:ptCount val="10"/>
                <c:pt idx="0">
                  <c:v>15619.6</c:v>
                </c:pt>
                <c:pt idx="1">
                  <c:v>15966.2</c:v>
                </c:pt>
                <c:pt idx="2">
                  <c:v>15693.2</c:v>
                </c:pt>
                <c:pt idx="3">
                  <c:v>15737.3</c:v>
                </c:pt>
                <c:pt idx="4">
                  <c:v>15806.1</c:v>
                </c:pt>
                <c:pt idx="5">
                  <c:v>15835.1</c:v>
                </c:pt>
                <c:pt idx="6">
                  <c:v>15867.9</c:v>
                </c:pt>
                <c:pt idx="7">
                  <c:v>15891.3</c:v>
                </c:pt>
                <c:pt idx="8">
                  <c:v>15922.9</c:v>
                </c:pt>
                <c:pt idx="9">
                  <c:v>15943.6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93E-43EB-B98C-24A6142CEFD7}"/>
            </c:ext>
          </c:extLst>
        </c:ser>
        <c:ser>
          <c:idx val="2"/>
          <c:order val="2"/>
          <c:tx>
            <c:v>Bz teor. (IGRF)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Results!$A$2:$A$11</c:f>
              <c:numCache>
                <c:formatCode>General</c:formatCode>
                <c:ptCount val="10"/>
                <c:pt idx="0">
                  <c:v>57.862904200000003</c:v>
                </c:pt>
                <c:pt idx="1">
                  <c:v>57.1404633</c:v>
                </c:pt>
                <c:pt idx="2">
                  <c:v>57.706349600000003</c:v>
                </c:pt>
                <c:pt idx="3">
                  <c:v>57.613046099999998</c:v>
                </c:pt>
                <c:pt idx="4">
                  <c:v>57.465741399999999</c:v>
                </c:pt>
                <c:pt idx="5">
                  <c:v>57.404880900000002</c:v>
                </c:pt>
                <c:pt idx="6">
                  <c:v>57.3344959</c:v>
                </c:pt>
                <c:pt idx="7">
                  <c:v>57.287456599999999</c:v>
                </c:pt>
                <c:pt idx="8">
                  <c:v>57.223489499999999</c:v>
                </c:pt>
                <c:pt idx="9">
                  <c:v>57.184800899999999</c:v>
                </c:pt>
              </c:numCache>
            </c:numRef>
          </c:xVal>
          <c:yVal>
            <c:numRef>
              <c:f>Results!$AB$2:$AB$11</c:f>
              <c:numCache>
                <c:formatCode>General</c:formatCode>
                <c:ptCount val="10"/>
                <c:pt idx="0">
                  <c:v>15629.9</c:v>
                </c:pt>
                <c:pt idx="1">
                  <c:v>15981.2</c:v>
                </c:pt>
                <c:pt idx="2">
                  <c:v>15704.5</c:v>
                </c:pt>
                <c:pt idx="3">
                  <c:v>15744.5</c:v>
                </c:pt>
                <c:pt idx="4">
                  <c:v>15818.9</c:v>
                </c:pt>
                <c:pt idx="5">
                  <c:v>15848.3</c:v>
                </c:pt>
                <c:pt idx="6">
                  <c:v>15881.5</c:v>
                </c:pt>
                <c:pt idx="7">
                  <c:v>15905.2</c:v>
                </c:pt>
                <c:pt idx="8">
                  <c:v>15937.2</c:v>
                </c:pt>
                <c:pt idx="9">
                  <c:v>15958.2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652-4630-BB31-E5B50B36CB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3769311"/>
        <c:axId val="1163769791"/>
      </c:scatterChart>
      <c:valAx>
        <c:axId val="1163769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lv-LV"/>
                  <a:t>GPS</a:t>
                </a:r>
                <a:r>
                  <a:rPr lang="lv-LV" baseline="0"/>
                  <a:t> N </a:t>
                </a:r>
                <a:r>
                  <a:rPr lang="lv-LV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(°)</a:t>
                </a:r>
                <a:r>
                  <a:rPr lang="lv-LV" baseline="0"/>
                  <a:t>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3769791"/>
        <c:crosses val="autoZero"/>
        <c:crossBetween val="midCat"/>
      </c:valAx>
      <c:valAx>
        <c:axId val="1163769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lv-LV"/>
                  <a:t>Bz,</a:t>
                </a:r>
                <a:r>
                  <a:rPr lang="lv-LV" baseline="0"/>
                  <a:t> nT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37693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lv-LV" sz="1400" b="0" i="0" u="none" strike="noStrike" baseline="0">
                <a:effectLst/>
              </a:rPr>
              <a:t>Magnētiskā lauka indukcijas Bx komponentes atkarība no ģeogrāfiskā garuma (GPS 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Bx eksperiment.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Results!$L$2:$L$11</c:f>
                <c:numCache>
                  <c:formatCode>General</c:formatCode>
                  <c:ptCount val="10"/>
                  <c:pt idx="0">
                    <c:v>4.0490724614432958</c:v>
                  </c:pt>
                  <c:pt idx="1">
                    <c:v>2.0808490495835019</c:v>
                  </c:pt>
                  <c:pt idx="2">
                    <c:v>2.0632390788063995</c:v>
                  </c:pt>
                  <c:pt idx="3">
                    <c:v>3.7360255794111543</c:v>
                  </c:pt>
                  <c:pt idx="4">
                    <c:v>2.0259897731474612</c:v>
                  </c:pt>
                  <c:pt idx="5">
                    <c:v>2.0490359204376216</c:v>
                  </c:pt>
                  <c:pt idx="6">
                    <c:v>2.1040962193706609</c:v>
                  </c:pt>
                  <c:pt idx="7">
                    <c:v>2.077698617686941</c:v>
                  </c:pt>
                  <c:pt idx="8">
                    <c:v>2.0985008071755034</c:v>
                  </c:pt>
                  <c:pt idx="9">
                    <c:v>2.2583844053479742</c:v>
                  </c:pt>
                </c:numCache>
              </c:numRef>
            </c:plus>
            <c:minus>
              <c:numRef>
                <c:f>Results!$L$2:$L$11</c:f>
                <c:numCache>
                  <c:formatCode>General</c:formatCode>
                  <c:ptCount val="10"/>
                  <c:pt idx="0">
                    <c:v>4.0490724614432958</c:v>
                  </c:pt>
                  <c:pt idx="1">
                    <c:v>2.0808490495835019</c:v>
                  </c:pt>
                  <c:pt idx="2">
                    <c:v>2.0632390788063995</c:v>
                  </c:pt>
                  <c:pt idx="3">
                    <c:v>3.7360255794111543</c:v>
                  </c:pt>
                  <c:pt idx="4">
                    <c:v>2.0259897731474612</c:v>
                  </c:pt>
                  <c:pt idx="5">
                    <c:v>2.0490359204376216</c:v>
                  </c:pt>
                  <c:pt idx="6">
                    <c:v>2.1040962193706609</c:v>
                  </c:pt>
                  <c:pt idx="7">
                    <c:v>2.077698617686941</c:v>
                  </c:pt>
                  <c:pt idx="8">
                    <c:v>2.0985008071755034</c:v>
                  </c:pt>
                  <c:pt idx="9">
                    <c:v>2.2583844053479742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Results!$B$2:$B$11</c:f>
              <c:numCache>
                <c:formatCode>General</c:formatCode>
                <c:ptCount val="10"/>
                <c:pt idx="0">
                  <c:v>24.352066300000001</c:v>
                </c:pt>
                <c:pt idx="1">
                  <c:v>24.290671199999998</c:v>
                </c:pt>
                <c:pt idx="2">
                  <c:v>24.375397499999998</c:v>
                </c:pt>
                <c:pt idx="3">
                  <c:v>24.3862953</c:v>
                </c:pt>
                <c:pt idx="4">
                  <c:v>24.431335000000001</c:v>
                </c:pt>
                <c:pt idx="5">
                  <c:v>24.433516300000001</c:v>
                </c:pt>
                <c:pt idx="6">
                  <c:v>24.4600957</c:v>
                </c:pt>
                <c:pt idx="7">
                  <c:v>24.430827099999998</c:v>
                </c:pt>
                <c:pt idx="8">
                  <c:v>24.401625500000002</c:v>
                </c:pt>
                <c:pt idx="9">
                  <c:v>24.334432799999998</c:v>
                </c:pt>
              </c:numCache>
            </c:numRef>
          </c:xVal>
          <c:yVal>
            <c:numRef>
              <c:f>Results!$D$2:$D$11</c:f>
              <c:numCache>
                <c:formatCode>General</c:formatCode>
                <c:ptCount val="10"/>
                <c:pt idx="0">
                  <c:v>1912.7159610000001</c:v>
                </c:pt>
                <c:pt idx="1">
                  <c:v>2267.2158509999999</c:v>
                </c:pt>
                <c:pt idx="2">
                  <c:v>3257.1249240000002</c:v>
                </c:pt>
                <c:pt idx="3">
                  <c:v>1340.893705</c:v>
                </c:pt>
                <c:pt idx="4">
                  <c:v>515.50010529999997</c:v>
                </c:pt>
                <c:pt idx="5">
                  <c:v>526.42975349999995</c:v>
                </c:pt>
                <c:pt idx="6">
                  <c:v>59.672033659999997</c:v>
                </c:pt>
                <c:pt idx="7">
                  <c:v>627.98431949999997</c:v>
                </c:pt>
                <c:pt idx="8">
                  <c:v>337.13395730000002</c:v>
                </c:pt>
                <c:pt idx="9">
                  <c:v>196.82850920000001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83-402C-AF4F-CFB59BE428D5}"/>
            </c:ext>
          </c:extLst>
        </c:ser>
        <c:ser>
          <c:idx val="1"/>
          <c:order val="1"/>
          <c:tx>
            <c:v>Bx teor. (WMM)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Results!$B$2:$B$11</c:f>
              <c:numCache>
                <c:formatCode>General</c:formatCode>
                <c:ptCount val="10"/>
                <c:pt idx="0">
                  <c:v>24.352066300000001</c:v>
                </c:pt>
                <c:pt idx="1">
                  <c:v>24.290671199999998</c:v>
                </c:pt>
                <c:pt idx="2">
                  <c:v>24.375397499999998</c:v>
                </c:pt>
                <c:pt idx="3">
                  <c:v>24.3862953</c:v>
                </c:pt>
                <c:pt idx="4">
                  <c:v>24.431335000000001</c:v>
                </c:pt>
                <c:pt idx="5">
                  <c:v>24.433516300000001</c:v>
                </c:pt>
                <c:pt idx="6">
                  <c:v>24.4600957</c:v>
                </c:pt>
                <c:pt idx="7">
                  <c:v>24.430827099999998</c:v>
                </c:pt>
                <c:pt idx="8">
                  <c:v>24.401625500000002</c:v>
                </c:pt>
                <c:pt idx="9">
                  <c:v>24.334432799999998</c:v>
                </c:pt>
              </c:numCache>
            </c:numRef>
          </c:xVal>
          <c:yVal>
            <c:numRef>
              <c:f>Results!$AC$2:$AC$11</c:f>
              <c:numCache>
                <c:formatCode>General</c:formatCode>
                <c:ptCount val="10"/>
                <c:pt idx="0">
                  <c:v>2559.1</c:v>
                </c:pt>
                <c:pt idx="1">
                  <c:v>2546.9</c:v>
                </c:pt>
                <c:pt idx="2">
                  <c:v>2559.6</c:v>
                </c:pt>
                <c:pt idx="3">
                  <c:v>2559.6</c:v>
                </c:pt>
                <c:pt idx="4">
                  <c:v>2561.9</c:v>
                </c:pt>
                <c:pt idx="5">
                  <c:v>2561.5</c:v>
                </c:pt>
                <c:pt idx="6">
                  <c:v>2563</c:v>
                </c:pt>
                <c:pt idx="7">
                  <c:v>2560.1</c:v>
                </c:pt>
                <c:pt idx="8">
                  <c:v>2557</c:v>
                </c:pt>
                <c:pt idx="9">
                  <c:v>2551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183-402C-AF4F-CFB59BE428D5}"/>
            </c:ext>
          </c:extLst>
        </c:ser>
        <c:ser>
          <c:idx val="2"/>
          <c:order val="2"/>
          <c:tx>
            <c:v>Bx teor. (IGRF)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Results!$B$2:$B$11</c:f>
              <c:numCache>
                <c:formatCode>General</c:formatCode>
                <c:ptCount val="10"/>
                <c:pt idx="0">
                  <c:v>24.352066300000001</c:v>
                </c:pt>
                <c:pt idx="1">
                  <c:v>24.290671199999998</c:v>
                </c:pt>
                <c:pt idx="2">
                  <c:v>24.375397499999998</c:v>
                </c:pt>
                <c:pt idx="3">
                  <c:v>24.3862953</c:v>
                </c:pt>
                <c:pt idx="4">
                  <c:v>24.431335000000001</c:v>
                </c:pt>
                <c:pt idx="5">
                  <c:v>24.433516300000001</c:v>
                </c:pt>
                <c:pt idx="6">
                  <c:v>24.4600957</c:v>
                </c:pt>
                <c:pt idx="7">
                  <c:v>24.430827099999998</c:v>
                </c:pt>
                <c:pt idx="8">
                  <c:v>24.401625500000002</c:v>
                </c:pt>
                <c:pt idx="9">
                  <c:v>24.334432799999998</c:v>
                </c:pt>
              </c:numCache>
            </c:numRef>
          </c:xVal>
          <c:yVal>
            <c:numRef>
              <c:f>Results!$Z$2:$Z$11</c:f>
              <c:numCache>
                <c:formatCode>General</c:formatCode>
                <c:ptCount val="10"/>
                <c:pt idx="0">
                  <c:v>2560</c:v>
                </c:pt>
                <c:pt idx="1">
                  <c:v>2548.6</c:v>
                </c:pt>
                <c:pt idx="2">
                  <c:v>2560.6</c:v>
                </c:pt>
                <c:pt idx="3">
                  <c:v>2576.1999999999998</c:v>
                </c:pt>
                <c:pt idx="4">
                  <c:v>2563</c:v>
                </c:pt>
                <c:pt idx="5">
                  <c:v>2562.6</c:v>
                </c:pt>
                <c:pt idx="6">
                  <c:v>2564.3000000000002</c:v>
                </c:pt>
                <c:pt idx="7">
                  <c:v>2561.5</c:v>
                </c:pt>
                <c:pt idx="8">
                  <c:v>2558.5</c:v>
                </c:pt>
                <c:pt idx="9">
                  <c:v>2552.6999999999998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488-4E93-93EB-C6FE380C97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2554831"/>
        <c:axId val="1152547151"/>
      </c:scatterChart>
      <c:valAx>
        <c:axId val="11525548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lv-LV"/>
                  <a:t>GPS</a:t>
                </a:r>
                <a:r>
                  <a:rPr lang="lv-LV" baseline="0"/>
                  <a:t> E </a:t>
                </a:r>
                <a:r>
                  <a:rPr lang="lv-LV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(°)</a:t>
                </a:r>
                <a:endParaRPr lang="en-US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2547151"/>
        <c:crosses val="autoZero"/>
        <c:crossBetween val="midCat"/>
      </c:valAx>
      <c:valAx>
        <c:axId val="1152547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lv-LV"/>
                  <a:t>Bx,</a:t>
                </a:r>
                <a:r>
                  <a:rPr lang="lv-LV" baseline="0"/>
                  <a:t> nT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25548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lv-LV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Magnētiskā lauka indukcijas By komonentes atkarība no ģeogrāfiskā garuma (GPS E)</a:t>
            </a:r>
            <a:endParaRPr 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By eksperiment.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Results!$M$2:$M$11</c:f>
                <c:numCache>
                  <c:formatCode>General</c:formatCode>
                  <c:ptCount val="10"/>
                  <c:pt idx="0">
                    <c:v>3.1675796296542216</c:v>
                  </c:pt>
                  <c:pt idx="1">
                    <c:v>2.4668671315382138</c:v>
                  </c:pt>
                  <c:pt idx="2">
                    <c:v>0.89649065285694474</c:v>
                  </c:pt>
                  <c:pt idx="3">
                    <c:v>3.212520890851418</c:v>
                  </c:pt>
                  <c:pt idx="4">
                    <c:v>4.4516620589076297</c:v>
                  </c:pt>
                  <c:pt idx="5">
                    <c:v>1.107640283643585</c:v>
                  </c:pt>
                  <c:pt idx="6">
                    <c:v>1.0497893345594853</c:v>
                  </c:pt>
                  <c:pt idx="7">
                    <c:v>5.0827251852109132</c:v>
                  </c:pt>
                  <c:pt idx="8">
                    <c:v>5.8092879399421156</c:v>
                  </c:pt>
                  <c:pt idx="9">
                    <c:v>2.5841415682326154</c:v>
                  </c:pt>
                </c:numCache>
              </c:numRef>
            </c:plus>
            <c:minus>
              <c:numRef>
                <c:f>Results!$M$2:$M$11</c:f>
                <c:numCache>
                  <c:formatCode>General</c:formatCode>
                  <c:ptCount val="10"/>
                  <c:pt idx="0">
                    <c:v>3.1675796296542216</c:v>
                  </c:pt>
                  <c:pt idx="1">
                    <c:v>2.4668671315382138</c:v>
                  </c:pt>
                  <c:pt idx="2">
                    <c:v>0.89649065285694474</c:v>
                  </c:pt>
                  <c:pt idx="3">
                    <c:v>3.212520890851418</c:v>
                  </c:pt>
                  <c:pt idx="4">
                    <c:v>4.4516620589076297</c:v>
                  </c:pt>
                  <c:pt idx="5">
                    <c:v>1.107640283643585</c:v>
                  </c:pt>
                  <c:pt idx="6">
                    <c:v>1.0497893345594853</c:v>
                  </c:pt>
                  <c:pt idx="7">
                    <c:v>5.0827251852109132</c:v>
                  </c:pt>
                  <c:pt idx="8">
                    <c:v>5.8092879399421156</c:v>
                  </c:pt>
                  <c:pt idx="9">
                    <c:v>2.5841415682326154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Results!$B$2:$B$11</c:f>
              <c:numCache>
                <c:formatCode>General</c:formatCode>
                <c:ptCount val="10"/>
                <c:pt idx="0">
                  <c:v>24.352066300000001</c:v>
                </c:pt>
                <c:pt idx="1">
                  <c:v>24.290671199999998</c:v>
                </c:pt>
                <c:pt idx="2">
                  <c:v>24.375397499999998</c:v>
                </c:pt>
                <c:pt idx="3">
                  <c:v>24.3862953</c:v>
                </c:pt>
                <c:pt idx="4">
                  <c:v>24.431335000000001</c:v>
                </c:pt>
                <c:pt idx="5">
                  <c:v>24.433516300000001</c:v>
                </c:pt>
                <c:pt idx="6">
                  <c:v>24.4600957</c:v>
                </c:pt>
                <c:pt idx="7">
                  <c:v>24.430827099999998</c:v>
                </c:pt>
                <c:pt idx="8">
                  <c:v>24.401625500000002</c:v>
                </c:pt>
                <c:pt idx="9">
                  <c:v>24.334432799999998</c:v>
                </c:pt>
              </c:numCache>
            </c:numRef>
          </c:xVal>
          <c:yVal>
            <c:numRef>
              <c:f>Results!$E$2:$E$11</c:f>
              <c:numCache>
                <c:formatCode>General</c:formatCode>
                <c:ptCount val="10"/>
                <c:pt idx="0">
                  <c:v>-51221.598700000002</c:v>
                </c:pt>
                <c:pt idx="1">
                  <c:v>-50693.80934</c:v>
                </c:pt>
                <c:pt idx="2">
                  <c:v>-50654.208449999998</c:v>
                </c:pt>
                <c:pt idx="3">
                  <c:v>-50265.915050000003</c:v>
                </c:pt>
                <c:pt idx="4">
                  <c:v>-49760.041649999999</c:v>
                </c:pt>
                <c:pt idx="5">
                  <c:v>-49762.2448</c:v>
                </c:pt>
                <c:pt idx="6">
                  <c:v>-49619.234069999999</c:v>
                </c:pt>
                <c:pt idx="7">
                  <c:v>-49371.342810000002</c:v>
                </c:pt>
                <c:pt idx="8">
                  <c:v>-48817.987880000001</c:v>
                </c:pt>
                <c:pt idx="9">
                  <c:v>-48813.877899999999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AC-4897-B212-A29FD7A44450}"/>
            </c:ext>
          </c:extLst>
        </c:ser>
        <c:ser>
          <c:idx val="1"/>
          <c:order val="1"/>
          <c:tx>
            <c:v>By teor. (WMM)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Results!$B$2:$B$11</c:f>
              <c:numCache>
                <c:formatCode>General</c:formatCode>
                <c:ptCount val="10"/>
                <c:pt idx="0">
                  <c:v>24.352066300000001</c:v>
                </c:pt>
                <c:pt idx="1">
                  <c:v>24.290671199999998</c:v>
                </c:pt>
                <c:pt idx="2">
                  <c:v>24.375397499999998</c:v>
                </c:pt>
                <c:pt idx="3">
                  <c:v>24.3862953</c:v>
                </c:pt>
                <c:pt idx="4">
                  <c:v>24.431335000000001</c:v>
                </c:pt>
                <c:pt idx="5">
                  <c:v>24.433516300000001</c:v>
                </c:pt>
                <c:pt idx="6">
                  <c:v>24.4600957</c:v>
                </c:pt>
                <c:pt idx="7">
                  <c:v>24.430827099999998</c:v>
                </c:pt>
                <c:pt idx="8">
                  <c:v>24.401625500000002</c:v>
                </c:pt>
                <c:pt idx="9">
                  <c:v>24.334432799999998</c:v>
                </c:pt>
              </c:numCache>
            </c:numRef>
          </c:xVal>
          <c:yVal>
            <c:numRef>
              <c:f>Results!$AD$2:$AD$11</c:f>
              <c:numCache>
                <c:formatCode>General</c:formatCode>
                <c:ptCount val="10"/>
                <c:pt idx="0">
                  <c:v>-49531.5</c:v>
                </c:pt>
                <c:pt idx="1">
                  <c:v>-49260.5</c:v>
                </c:pt>
                <c:pt idx="2">
                  <c:v>-49477</c:v>
                </c:pt>
                <c:pt idx="3">
                  <c:v>-49444</c:v>
                </c:pt>
                <c:pt idx="4">
                  <c:v>-49394.5</c:v>
                </c:pt>
                <c:pt idx="5">
                  <c:v>-49372.3</c:v>
                </c:pt>
                <c:pt idx="6">
                  <c:v>-49349</c:v>
                </c:pt>
                <c:pt idx="7">
                  <c:v>-49328.7</c:v>
                </c:pt>
                <c:pt idx="8">
                  <c:v>-49302.2</c:v>
                </c:pt>
                <c:pt idx="9">
                  <c:v>-49281.3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7AC-4897-B212-A29FD7A44450}"/>
            </c:ext>
          </c:extLst>
        </c:ser>
        <c:ser>
          <c:idx val="2"/>
          <c:order val="2"/>
          <c:tx>
            <c:v>By teor. (IGRF)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Results!$B$2:$B$11</c:f>
              <c:numCache>
                <c:formatCode>General</c:formatCode>
                <c:ptCount val="10"/>
                <c:pt idx="0">
                  <c:v>24.352066300000001</c:v>
                </c:pt>
                <c:pt idx="1">
                  <c:v>24.290671199999998</c:v>
                </c:pt>
                <c:pt idx="2">
                  <c:v>24.375397499999998</c:v>
                </c:pt>
                <c:pt idx="3">
                  <c:v>24.3862953</c:v>
                </c:pt>
                <c:pt idx="4">
                  <c:v>24.431335000000001</c:v>
                </c:pt>
                <c:pt idx="5">
                  <c:v>24.433516300000001</c:v>
                </c:pt>
                <c:pt idx="6">
                  <c:v>24.4600957</c:v>
                </c:pt>
                <c:pt idx="7">
                  <c:v>24.430827099999998</c:v>
                </c:pt>
                <c:pt idx="8">
                  <c:v>24.401625500000002</c:v>
                </c:pt>
                <c:pt idx="9">
                  <c:v>24.334432799999998</c:v>
                </c:pt>
              </c:numCache>
            </c:numRef>
          </c:xVal>
          <c:yVal>
            <c:numRef>
              <c:f>Results!$AA$2:$AA$11</c:f>
              <c:numCache>
                <c:formatCode>#,##0.00</c:formatCode>
                <c:ptCount val="10"/>
                <c:pt idx="0" formatCode="General">
                  <c:v>-49590.9</c:v>
                </c:pt>
                <c:pt idx="1">
                  <c:v>-49318.8</c:v>
                </c:pt>
                <c:pt idx="2" formatCode="General">
                  <c:v>-49536.2</c:v>
                </c:pt>
                <c:pt idx="3" formatCode="General">
                  <c:v>-49526.5</c:v>
                </c:pt>
                <c:pt idx="4" formatCode="General">
                  <c:v>-49453.3</c:v>
                </c:pt>
                <c:pt idx="5" formatCode="General">
                  <c:v>-49431.1</c:v>
                </c:pt>
                <c:pt idx="6" formatCode="General">
                  <c:v>-49407.8</c:v>
                </c:pt>
                <c:pt idx="7" formatCode="General">
                  <c:v>-49387.5</c:v>
                </c:pt>
                <c:pt idx="8" formatCode="General">
                  <c:v>-49360.800000000003</c:v>
                </c:pt>
                <c:pt idx="9" formatCode="General">
                  <c:v>-49339.8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8A6-4BD6-9F07-C8E0DA562F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3761631"/>
        <c:axId val="1163764991"/>
      </c:scatterChart>
      <c:valAx>
        <c:axId val="11637616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lv-LV"/>
                  <a:t>GPS</a:t>
                </a:r>
                <a:r>
                  <a:rPr lang="lv-LV" baseline="0"/>
                  <a:t> E </a:t>
                </a:r>
                <a:r>
                  <a:rPr lang="lv-LV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(°)</a:t>
                </a:r>
                <a:r>
                  <a:rPr lang="lv-LV" baseline="0"/>
                  <a:t>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3764991"/>
        <c:crosses val="autoZero"/>
        <c:crossBetween val="midCat"/>
      </c:valAx>
      <c:valAx>
        <c:axId val="1163764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lv-LV"/>
                  <a:t>By,</a:t>
                </a:r>
                <a:r>
                  <a:rPr lang="lv-LV" baseline="0"/>
                  <a:t> nT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37616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lv-LV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Magnētiskā lauka indukcijas Bz komponentes atkarība no ģeogrāfiskā garuma (GPS E)</a:t>
            </a:r>
            <a:endParaRPr 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Bz eksperiment.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Results!$N$2:$N$11</c:f>
                <c:numCache>
                  <c:formatCode>General</c:formatCode>
                  <c:ptCount val="10"/>
                  <c:pt idx="0">
                    <c:v>2.4782096141982928</c:v>
                  </c:pt>
                  <c:pt idx="1">
                    <c:v>2.6490117936802231</c:v>
                  </c:pt>
                  <c:pt idx="2">
                    <c:v>2.3551609658851267</c:v>
                  </c:pt>
                  <c:pt idx="3">
                    <c:v>2.9728766431582843</c:v>
                  </c:pt>
                  <c:pt idx="4">
                    <c:v>2.41821761809938</c:v>
                  </c:pt>
                  <c:pt idx="5">
                    <c:v>2.2924560590035532</c:v>
                  </c:pt>
                  <c:pt idx="6">
                    <c:v>2.3136526199066045</c:v>
                  </c:pt>
                  <c:pt idx="7">
                    <c:v>3.0251353950969988</c:v>
                  </c:pt>
                  <c:pt idx="8">
                    <c:v>3.2860454948779716</c:v>
                  </c:pt>
                  <c:pt idx="9">
                    <c:v>2.4578786093200815</c:v>
                  </c:pt>
                </c:numCache>
              </c:numRef>
            </c:plus>
            <c:minus>
              <c:numRef>
                <c:f>Results!$N$2:$N$11</c:f>
                <c:numCache>
                  <c:formatCode>General</c:formatCode>
                  <c:ptCount val="10"/>
                  <c:pt idx="0">
                    <c:v>2.4782096141982928</c:v>
                  </c:pt>
                  <c:pt idx="1">
                    <c:v>2.6490117936802231</c:v>
                  </c:pt>
                  <c:pt idx="2">
                    <c:v>2.3551609658851267</c:v>
                  </c:pt>
                  <c:pt idx="3">
                    <c:v>2.9728766431582843</c:v>
                  </c:pt>
                  <c:pt idx="4">
                    <c:v>2.41821761809938</c:v>
                  </c:pt>
                  <c:pt idx="5">
                    <c:v>2.2924560590035532</c:v>
                  </c:pt>
                  <c:pt idx="6">
                    <c:v>2.3136526199066045</c:v>
                  </c:pt>
                  <c:pt idx="7">
                    <c:v>3.0251353950969988</c:v>
                  </c:pt>
                  <c:pt idx="8">
                    <c:v>3.2860454948779716</c:v>
                  </c:pt>
                  <c:pt idx="9">
                    <c:v>2.4578786093200815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Results!$B$2:$B$11</c:f>
              <c:numCache>
                <c:formatCode>General</c:formatCode>
                <c:ptCount val="10"/>
                <c:pt idx="0">
                  <c:v>24.352066300000001</c:v>
                </c:pt>
                <c:pt idx="1">
                  <c:v>24.290671199999998</c:v>
                </c:pt>
                <c:pt idx="2">
                  <c:v>24.375397499999998</c:v>
                </c:pt>
                <c:pt idx="3">
                  <c:v>24.3862953</c:v>
                </c:pt>
                <c:pt idx="4">
                  <c:v>24.431335000000001</c:v>
                </c:pt>
                <c:pt idx="5">
                  <c:v>24.433516300000001</c:v>
                </c:pt>
                <c:pt idx="6">
                  <c:v>24.4600957</c:v>
                </c:pt>
                <c:pt idx="7">
                  <c:v>24.430827099999998</c:v>
                </c:pt>
                <c:pt idx="8">
                  <c:v>24.401625500000002</c:v>
                </c:pt>
                <c:pt idx="9">
                  <c:v>24.334432799999998</c:v>
                </c:pt>
              </c:numCache>
            </c:numRef>
          </c:xVal>
          <c:yVal>
            <c:numRef>
              <c:f>Results!$F$2:$F$11</c:f>
              <c:numCache>
                <c:formatCode>General</c:formatCode>
                <c:ptCount val="10"/>
                <c:pt idx="0">
                  <c:v>19426.050859999999</c:v>
                </c:pt>
                <c:pt idx="1">
                  <c:v>16342.1785</c:v>
                </c:pt>
                <c:pt idx="2">
                  <c:v>20491.959299999999</c:v>
                </c:pt>
                <c:pt idx="3">
                  <c:v>19574.296040000001</c:v>
                </c:pt>
                <c:pt idx="4">
                  <c:v>21757.31164</c:v>
                </c:pt>
                <c:pt idx="5">
                  <c:v>20141.423210000001</c:v>
                </c:pt>
                <c:pt idx="6">
                  <c:v>20468.102419999999</c:v>
                </c:pt>
                <c:pt idx="7">
                  <c:v>20576.526669999999</c:v>
                </c:pt>
                <c:pt idx="8">
                  <c:v>21856.888579999999</c:v>
                </c:pt>
                <c:pt idx="9">
                  <c:v>20064.2176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8C-4391-B186-5898A91838FF}"/>
            </c:ext>
          </c:extLst>
        </c:ser>
        <c:ser>
          <c:idx val="1"/>
          <c:order val="1"/>
          <c:tx>
            <c:v>Bz teor. (WMM)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Results!$B$2:$B$11</c:f>
              <c:numCache>
                <c:formatCode>General</c:formatCode>
                <c:ptCount val="10"/>
                <c:pt idx="0">
                  <c:v>24.352066300000001</c:v>
                </c:pt>
                <c:pt idx="1">
                  <c:v>24.290671199999998</c:v>
                </c:pt>
                <c:pt idx="2">
                  <c:v>24.375397499999998</c:v>
                </c:pt>
                <c:pt idx="3">
                  <c:v>24.3862953</c:v>
                </c:pt>
                <c:pt idx="4">
                  <c:v>24.431335000000001</c:v>
                </c:pt>
                <c:pt idx="5">
                  <c:v>24.433516300000001</c:v>
                </c:pt>
                <c:pt idx="6">
                  <c:v>24.4600957</c:v>
                </c:pt>
                <c:pt idx="7">
                  <c:v>24.430827099999998</c:v>
                </c:pt>
                <c:pt idx="8">
                  <c:v>24.401625500000002</c:v>
                </c:pt>
                <c:pt idx="9">
                  <c:v>24.334432799999998</c:v>
                </c:pt>
              </c:numCache>
            </c:numRef>
          </c:xVal>
          <c:yVal>
            <c:numRef>
              <c:f>Results!$AE$2:$AE$11</c:f>
              <c:numCache>
                <c:formatCode>General</c:formatCode>
                <c:ptCount val="10"/>
                <c:pt idx="0">
                  <c:v>15619.6</c:v>
                </c:pt>
                <c:pt idx="1">
                  <c:v>15966.2</c:v>
                </c:pt>
                <c:pt idx="2">
                  <c:v>15693.2</c:v>
                </c:pt>
                <c:pt idx="3">
                  <c:v>15737.3</c:v>
                </c:pt>
                <c:pt idx="4">
                  <c:v>15806.1</c:v>
                </c:pt>
                <c:pt idx="5">
                  <c:v>15835.1</c:v>
                </c:pt>
                <c:pt idx="6">
                  <c:v>15867.9</c:v>
                </c:pt>
                <c:pt idx="7">
                  <c:v>15891.3</c:v>
                </c:pt>
                <c:pt idx="8">
                  <c:v>15922.9</c:v>
                </c:pt>
                <c:pt idx="9">
                  <c:v>15943.6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C8C-4391-B186-5898A91838FF}"/>
            </c:ext>
          </c:extLst>
        </c:ser>
        <c:ser>
          <c:idx val="2"/>
          <c:order val="2"/>
          <c:tx>
            <c:v>Bz teor. (IGRF)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Results!$B$2:$B$11</c:f>
              <c:numCache>
                <c:formatCode>General</c:formatCode>
                <c:ptCount val="10"/>
                <c:pt idx="0">
                  <c:v>24.352066300000001</c:v>
                </c:pt>
                <c:pt idx="1">
                  <c:v>24.290671199999998</c:v>
                </c:pt>
                <c:pt idx="2">
                  <c:v>24.375397499999998</c:v>
                </c:pt>
                <c:pt idx="3">
                  <c:v>24.3862953</c:v>
                </c:pt>
                <c:pt idx="4">
                  <c:v>24.431335000000001</c:v>
                </c:pt>
                <c:pt idx="5">
                  <c:v>24.433516300000001</c:v>
                </c:pt>
                <c:pt idx="6">
                  <c:v>24.4600957</c:v>
                </c:pt>
                <c:pt idx="7">
                  <c:v>24.430827099999998</c:v>
                </c:pt>
                <c:pt idx="8">
                  <c:v>24.401625500000002</c:v>
                </c:pt>
                <c:pt idx="9">
                  <c:v>24.334432799999998</c:v>
                </c:pt>
              </c:numCache>
            </c:numRef>
          </c:xVal>
          <c:yVal>
            <c:numRef>
              <c:f>Results!$AB$2:$AB$11</c:f>
              <c:numCache>
                <c:formatCode>General</c:formatCode>
                <c:ptCount val="10"/>
                <c:pt idx="0">
                  <c:v>15629.9</c:v>
                </c:pt>
                <c:pt idx="1">
                  <c:v>15981.2</c:v>
                </c:pt>
                <c:pt idx="2">
                  <c:v>15704.5</c:v>
                </c:pt>
                <c:pt idx="3">
                  <c:v>15744.5</c:v>
                </c:pt>
                <c:pt idx="4">
                  <c:v>15818.9</c:v>
                </c:pt>
                <c:pt idx="5">
                  <c:v>15848.3</c:v>
                </c:pt>
                <c:pt idx="6">
                  <c:v>15881.5</c:v>
                </c:pt>
                <c:pt idx="7">
                  <c:v>15905.2</c:v>
                </c:pt>
                <c:pt idx="8">
                  <c:v>15937.2</c:v>
                </c:pt>
                <c:pt idx="9">
                  <c:v>15958.2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28A-4614-9B14-C78E10522E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165423"/>
        <c:axId val="102163023"/>
      </c:scatterChart>
      <c:valAx>
        <c:axId val="102165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lv-LV"/>
                  <a:t>GPS</a:t>
                </a:r>
                <a:r>
                  <a:rPr lang="lv-LV" baseline="0"/>
                  <a:t> E </a:t>
                </a:r>
                <a:r>
                  <a:rPr lang="lv-LV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(°)</a:t>
                </a:r>
                <a:r>
                  <a:rPr lang="lv-LV" baseline="0"/>
                  <a:t>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63023"/>
        <c:crosses val="autoZero"/>
        <c:crossBetween val="midCat"/>
      </c:valAx>
      <c:valAx>
        <c:axId val="102163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lv-LV"/>
                  <a:t>Bz,</a:t>
                </a:r>
                <a:r>
                  <a:rPr lang="lv-LV" baseline="0"/>
                  <a:t> nT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654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lv-LV"/>
              <a:t>Magnētiskā</a:t>
            </a:r>
            <a:r>
              <a:rPr lang="lv-LV" baseline="0"/>
              <a:t> lauka indukcijas </a:t>
            </a:r>
            <a:r>
              <a:rPr lang="lv-LV"/>
              <a:t>B </a:t>
            </a:r>
            <a:r>
              <a:rPr lang="lv-LV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atkarība no ģeogrāfiskā platuma (GPS N)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 eksperiment.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Results!$AK$2:$AK$11</c:f>
                <c:numCache>
                  <c:formatCode>General</c:formatCode>
                  <c:ptCount val="10"/>
                  <c:pt idx="0">
                    <c:v>3.4397849636868827</c:v>
                  </c:pt>
                  <c:pt idx="1">
                    <c:v>2.7022234371697134</c:v>
                  </c:pt>
                  <c:pt idx="2">
                    <c:v>1.4106985885407781</c:v>
                  </c:pt>
                  <c:pt idx="3">
                    <c:v>2.8970350828945439</c:v>
                  </c:pt>
                  <c:pt idx="4">
                    <c:v>4.5403967389794362</c:v>
                  </c:pt>
                  <c:pt idx="5">
                    <c:v>1.4628244157370689</c:v>
                  </c:pt>
                  <c:pt idx="6">
                    <c:v>1.3958611142765949</c:v>
                  </c:pt>
                  <c:pt idx="7">
                    <c:v>5.5144003396812362</c:v>
                  </c:pt>
                  <c:pt idx="8">
                    <c:v>6.2926452179003443</c:v>
                  </c:pt>
                  <c:pt idx="9">
                    <c:v>2.6987432246205425</c:v>
                  </c:pt>
                </c:numCache>
              </c:numRef>
            </c:plus>
            <c:minus>
              <c:numRef>
                <c:f>Results!$AK$2:$AK$11</c:f>
                <c:numCache>
                  <c:formatCode>General</c:formatCode>
                  <c:ptCount val="10"/>
                  <c:pt idx="0">
                    <c:v>3.4397849636868827</c:v>
                  </c:pt>
                  <c:pt idx="1">
                    <c:v>2.7022234371697134</c:v>
                  </c:pt>
                  <c:pt idx="2">
                    <c:v>1.4106985885407781</c:v>
                  </c:pt>
                  <c:pt idx="3">
                    <c:v>2.8970350828945439</c:v>
                  </c:pt>
                  <c:pt idx="4">
                    <c:v>4.5403967389794362</c:v>
                  </c:pt>
                  <c:pt idx="5">
                    <c:v>1.4628244157370689</c:v>
                  </c:pt>
                  <c:pt idx="6">
                    <c:v>1.3958611142765949</c:v>
                  </c:pt>
                  <c:pt idx="7">
                    <c:v>5.5144003396812362</c:v>
                  </c:pt>
                  <c:pt idx="8">
                    <c:v>6.2926452179003443</c:v>
                  </c:pt>
                  <c:pt idx="9">
                    <c:v>2.6987432246205425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Results!$A$2:$A$11</c:f>
              <c:numCache>
                <c:formatCode>General</c:formatCode>
                <c:ptCount val="10"/>
                <c:pt idx="0">
                  <c:v>57.862904200000003</c:v>
                </c:pt>
                <c:pt idx="1">
                  <c:v>57.1404633</c:v>
                </c:pt>
                <c:pt idx="2">
                  <c:v>57.706349600000003</c:v>
                </c:pt>
                <c:pt idx="3">
                  <c:v>57.613046099999998</c:v>
                </c:pt>
                <c:pt idx="4">
                  <c:v>57.465741399999999</c:v>
                </c:pt>
                <c:pt idx="5">
                  <c:v>57.404880900000002</c:v>
                </c:pt>
                <c:pt idx="6">
                  <c:v>57.3344959</c:v>
                </c:pt>
                <c:pt idx="7">
                  <c:v>57.287456599999999</c:v>
                </c:pt>
                <c:pt idx="8">
                  <c:v>57.223489499999999</c:v>
                </c:pt>
                <c:pt idx="9">
                  <c:v>57.184800899999999</c:v>
                </c:pt>
              </c:numCache>
            </c:numRef>
          </c:xVal>
          <c:yVal>
            <c:numRef>
              <c:f>Results!$C$2:$C$11</c:f>
              <c:numCache>
                <c:formatCode>General</c:formatCode>
                <c:ptCount val="10"/>
                <c:pt idx="0">
                  <c:v>54814.980689999997</c:v>
                </c:pt>
                <c:pt idx="1">
                  <c:v>53311.06237</c:v>
                </c:pt>
                <c:pt idx="2">
                  <c:v>54739.182419999997</c:v>
                </c:pt>
                <c:pt idx="3">
                  <c:v>53959.366909999997</c:v>
                </c:pt>
                <c:pt idx="4">
                  <c:v>54311.215179999999</c:v>
                </c:pt>
                <c:pt idx="5">
                  <c:v>53686.451399999998</c:v>
                </c:pt>
                <c:pt idx="6">
                  <c:v>53675.088889999999</c:v>
                </c:pt>
                <c:pt idx="7">
                  <c:v>53491.282509999997</c:v>
                </c:pt>
                <c:pt idx="8">
                  <c:v>53488.626629999999</c:v>
                </c:pt>
                <c:pt idx="9">
                  <c:v>52776.948049999999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2F-4D5C-89D5-18A8C2E0750D}"/>
            </c:ext>
          </c:extLst>
        </c:ser>
        <c:ser>
          <c:idx val="1"/>
          <c:order val="1"/>
          <c:tx>
            <c:v>B teor. (IGRF)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Results!$A$2:$A$11</c:f>
              <c:numCache>
                <c:formatCode>General</c:formatCode>
                <c:ptCount val="10"/>
                <c:pt idx="0">
                  <c:v>57.862904200000003</c:v>
                </c:pt>
                <c:pt idx="1">
                  <c:v>57.1404633</c:v>
                </c:pt>
                <c:pt idx="2">
                  <c:v>57.706349600000003</c:v>
                </c:pt>
                <c:pt idx="3">
                  <c:v>57.613046099999998</c:v>
                </c:pt>
                <c:pt idx="4">
                  <c:v>57.465741399999999</c:v>
                </c:pt>
                <c:pt idx="5">
                  <c:v>57.404880900000002</c:v>
                </c:pt>
                <c:pt idx="6">
                  <c:v>57.3344959</c:v>
                </c:pt>
                <c:pt idx="7">
                  <c:v>57.287456599999999</c:v>
                </c:pt>
                <c:pt idx="8">
                  <c:v>57.223489499999999</c:v>
                </c:pt>
                <c:pt idx="9">
                  <c:v>57.184800899999999</c:v>
                </c:pt>
              </c:numCache>
            </c:numRef>
          </c:xVal>
          <c:yVal>
            <c:numRef>
              <c:f>Results!$I$2:$I$11</c:f>
              <c:numCache>
                <c:formatCode>General</c:formatCode>
                <c:ptCount val="10"/>
                <c:pt idx="0">
                  <c:v>52058.7</c:v>
                </c:pt>
                <c:pt idx="1">
                  <c:v>51906</c:v>
                </c:pt>
                <c:pt idx="2">
                  <c:v>52029</c:v>
                </c:pt>
                <c:pt idx="3">
                  <c:v>52032.7</c:v>
                </c:pt>
                <c:pt idx="4">
                  <c:v>51995</c:v>
                </c:pt>
                <c:pt idx="5">
                  <c:v>51972.7</c:v>
                </c:pt>
                <c:pt idx="6">
                  <c:v>51960.9</c:v>
                </c:pt>
                <c:pt idx="7">
                  <c:v>51948.7</c:v>
                </c:pt>
                <c:pt idx="8">
                  <c:v>51933</c:v>
                </c:pt>
                <c:pt idx="9">
                  <c:v>51919.1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92F-4D5C-89D5-18A8C2E0750D}"/>
            </c:ext>
          </c:extLst>
        </c:ser>
        <c:ser>
          <c:idx val="2"/>
          <c:order val="2"/>
          <c:tx>
            <c:v>B teor. (WMM)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Results!$A$2:$A$11</c:f>
              <c:numCache>
                <c:formatCode>General</c:formatCode>
                <c:ptCount val="10"/>
                <c:pt idx="0">
                  <c:v>57.862904200000003</c:v>
                </c:pt>
                <c:pt idx="1">
                  <c:v>57.1404633</c:v>
                </c:pt>
                <c:pt idx="2">
                  <c:v>57.706349600000003</c:v>
                </c:pt>
                <c:pt idx="3">
                  <c:v>57.613046099999998</c:v>
                </c:pt>
                <c:pt idx="4">
                  <c:v>57.465741399999999</c:v>
                </c:pt>
                <c:pt idx="5">
                  <c:v>57.404880900000002</c:v>
                </c:pt>
                <c:pt idx="6">
                  <c:v>57.3344959</c:v>
                </c:pt>
                <c:pt idx="7">
                  <c:v>57.287456599999999</c:v>
                </c:pt>
                <c:pt idx="8">
                  <c:v>57.223489499999999</c:v>
                </c:pt>
                <c:pt idx="9">
                  <c:v>57.184800899999999</c:v>
                </c:pt>
              </c:numCache>
            </c:numRef>
          </c:xVal>
          <c:yVal>
            <c:numRef>
              <c:f>Results!$J$2:$J$11</c:f>
              <c:numCache>
                <c:formatCode>General</c:formatCode>
                <c:ptCount val="10"/>
                <c:pt idx="0">
                  <c:v>51998.8</c:v>
                </c:pt>
                <c:pt idx="1">
                  <c:v>51845.8</c:v>
                </c:pt>
                <c:pt idx="2">
                  <c:v>51969</c:v>
                </c:pt>
                <c:pt idx="3">
                  <c:v>51951.3</c:v>
                </c:pt>
                <c:pt idx="4">
                  <c:v>51924.9</c:v>
                </c:pt>
                <c:pt idx="5">
                  <c:v>51925</c:v>
                </c:pt>
                <c:pt idx="6">
                  <c:v>51900.7</c:v>
                </c:pt>
                <c:pt idx="7">
                  <c:v>51888.5</c:v>
                </c:pt>
                <c:pt idx="8">
                  <c:v>51872.800000000003</c:v>
                </c:pt>
                <c:pt idx="9">
                  <c:v>51858.9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92F-4D5C-89D5-18A8C2E075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575584"/>
        <c:axId val="127591424"/>
      </c:scatterChart>
      <c:valAx>
        <c:axId val="12757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lv-LV"/>
                  <a:t>GPS</a:t>
                </a:r>
                <a:r>
                  <a:rPr lang="lv-LV" baseline="0"/>
                  <a:t> N (°)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591424"/>
        <c:crosses val="autoZero"/>
        <c:crossBetween val="midCat"/>
      </c:valAx>
      <c:valAx>
        <c:axId val="12759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lv-LV"/>
                  <a:t>B,</a:t>
                </a:r>
                <a:r>
                  <a:rPr lang="lv-LV" baseline="0"/>
                  <a:t> nT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575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lv-LV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Magnētiskā lauka indukcijas B atkarība no ģeogrāfiskā garuma (GPS 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 eksperiment.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Results!$AK$2:$AK$11</c:f>
                <c:numCache>
                  <c:formatCode>General</c:formatCode>
                  <c:ptCount val="10"/>
                  <c:pt idx="0">
                    <c:v>3.4397849636868827</c:v>
                  </c:pt>
                  <c:pt idx="1">
                    <c:v>2.7022234371697134</c:v>
                  </c:pt>
                  <c:pt idx="2">
                    <c:v>1.4106985885407781</c:v>
                  </c:pt>
                  <c:pt idx="3">
                    <c:v>2.8970350828945439</c:v>
                  </c:pt>
                  <c:pt idx="4">
                    <c:v>4.5403967389794362</c:v>
                  </c:pt>
                  <c:pt idx="5">
                    <c:v>1.4628244157370689</c:v>
                  </c:pt>
                  <c:pt idx="6">
                    <c:v>1.3958611142765949</c:v>
                  </c:pt>
                  <c:pt idx="7">
                    <c:v>5.5144003396812362</c:v>
                  </c:pt>
                  <c:pt idx="8">
                    <c:v>6.2926452179003443</c:v>
                  </c:pt>
                  <c:pt idx="9">
                    <c:v>2.6987432246205425</c:v>
                  </c:pt>
                </c:numCache>
              </c:numRef>
            </c:plus>
            <c:minus>
              <c:numRef>
                <c:f>Results!$AK$2:$AK$11</c:f>
                <c:numCache>
                  <c:formatCode>General</c:formatCode>
                  <c:ptCount val="10"/>
                  <c:pt idx="0">
                    <c:v>3.4397849636868827</c:v>
                  </c:pt>
                  <c:pt idx="1">
                    <c:v>2.7022234371697134</c:v>
                  </c:pt>
                  <c:pt idx="2">
                    <c:v>1.4106985885407781</c:v>
                  </c:pt>
                  <c:pt idx="3">
                    <c:v>2.8970350828945439</c:v>
                  </c:pt>
                  <c:pt idx="4">
                    <c:v>4.5403967389794362</c:v>
                  </c:pt>
                  <c:pt idx="5">
                    <c:v>1.4628244157370689</c:v>
                  </c:pt>
                  <c:pt idx="6">
                    <c:v>1.3958611142765949</c:v>
                  </c:pt>
                  <c:pt idx="7">
                    <c:v>5.5144003396812362</c:v>
                  </c:pt>
                  <c:pt idx="8">
                    <c:v>6.2926452179003443</c:v>
                  </c:pt>
                  <c:pt idx="9">
                    <c:v>2.6987432246205425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Results!$B$2:$B$11</c:f>
              <c:numCache>
                <c:formatCode>General</c:formatCode>
                <c:ptCount val="10"/>
                <c:pt idx="0">
                  <c:v>24.352066300000001</c:v>
                </c:pt>
                <c:pt idx="1">
                  <c:v>24.290671199999998</c:v>
                </c:pt>
                <c:pt idx="2">
                  <c:v>24.375397499999998</c:v>
                </c:pt>
                <c:pt idx="3">
                  <c:v>24.3862953</c:v>
                </c:pt>
                <c:pt idx="4">
                  <c:v>24.431335000000001</c:v>
                </c:pt>
                <c:pt idx="5">
                  <c:v>24.433516300000001</c:v>
                </c:pt>
                <c:pt idx="6">
                  <c:v>24.4600957</c:v>
                </c:pt>
                <c:pt idx="7">
                  <c:v>24.430827099999998</c:v>
                </c:pt>
                <c:pt idx="8">
                  <c:v>24.401625500000002</c:v>
                </c:pt>
                <c:pt idx="9">
                  <c:v>24.334432799999998</c:v>
                </c:pt>
              </c:numCache>
            </c:numRef>
          </c:xVal>
          <c:yVal>
            <c:numRef>
              <c:f>Results!$C$2:$C$11</c:f>
              <c:numCache>
                <c:formatCode>General</c:formatCode>
                <c:ptCount val="10"/>
                <c:pt idx="0">
                  <c:v>54814.980689999997</c:v>
                </c:pt>
                <c:pt idx="1">
                  <c:v>53311.06237</c:v>
                </c:pt>
                <c:pt idx="2">
                  <c:v>54739.182419999997</c:v>
                </c:pt>
                <c:pt idx="3">
                  <c:v>53959.366909999997</c:v>
                </c:pt>
                <c:pt idx="4">
                  <c:v>54311.215179999999</c:v>
                </c:pt>
                <c:pt idx="5">
                  <c:v>53686.451399999998</c:v>
                </c:pt>
                <c:pt idx="6">
                  <c:v>53675.088889999999</c:v>
                </c:pt>
                <c:pt idx="7">
                  <c:v>53491.282509999997</c:v>
                </c:pt>
                <c:pt idx="8">
                  <c:v>53488.626629999999</c:v>
                </c:pt>
                <c:pt idx="9">
                  <c:v>52776.948049999999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01-4E1D-BA8C-159039682ECB}"/>
            </c:ext>
          </c:extLst>
        </c:ser>
        <c:ser>
          <c:idx val="1"/>
          <c:order val="1"/>
          <c:tx>
            <c:v>B teor. (IGRF)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Results!$B$2:$B$11</c:f>
              <c:numCache>
                <c:formatCode>General</c:formatCode>
                <c:ptCount val="10"/>
                <c:pt idx="0">
                  <c:v>24.352066300000001</c:v>
                </c:pt>
                <c:pt idx="1">
                  <c:v>24.290671199999998</c:v>
                </c:pt>
                <c:pt idx="2">
                  <c:v>24.375397499999998</c:v>
                </c:pt>
                <c:pt idx="3">
                  <c:v>24.3862953</c:v>
                </c:pt>
                <c:pt idx="4">
                  <c:v>24.431335000000001</c:v>
                </c:pt>
                <c:pt idx="5">
                  <c:v>24.433516300000001</c:v>
                </c:pt>
                <c:pt idx="6">
                  <c:v>24.4600957</c:v>
                </c:pt>
                <c:pt idx="7">
                  <c:v>24.430827099999998</c:v>
                </c:pt>
                <c:pt idx="8">
                  <c:v>24.401625500000002</c:v>
                </c:pt>
                <c:pt idx="9">
                  <c:v>24.334432799999998</c:v>
                </c:pt>
              </c:numCache>
            </c:numRef>
          </c:xVal>
          <c:yVal>
            <c:numRef>
              <c:f>Results!$I$2:$I$11</c:f>
              <c:numCache>
                <c:formatCode>General</c:formatCode>
                <c:ptCount val="10"/>
                <c:pt idx="0">
                  <c:v>52058.7</c:v>
                </c:pt>
                <c:pt idx="1">
                  <c:v>51906</c:v>
                </c:pt>
                <c:pt idx="2">
                  <c:v>52029</c:v>
                </c:pt>
                <c:pt idx="3">
                  <c:v>52032.7</c:v>
                </c:pt>
                <c:pt idx="4">
                  <c:v>51995</c:v>
                </c:pt>
                <c:pt idx="5">
                  <c:v>51972.7</c:v>
                </c:pt>
                <c:pt idx="6">
                  <c:v>51960.9</c:v>
                </c:pt>
                <c:pt idx="7">
                  <c:v>51948.7</c:v>
                </c:pt>
                <c:pt idx="8">
                  <c:v>51933</c:v>
                </c:pt>
                <c:pt idx="9">
                  <c:v>51919.1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D01-4E1D-BA8C-159039682ECB}"/>
            </c:ext>
          </c:extLst>
        </c:ser>
        <c:ser>
          <c:idx val="2"/>
          <c:order val="2"/>
          <c:tx>
            <c:v>B teor. (WMM)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Results!$B$2:$B$11</c:f>
              <c:numCache>
                <c:formatCode>General</c:formatCode>
                <c:ptCount val="10"/>
                <c:pt idx="0">
                  <c:v>24.352066300000001</c:v>
                </c:pt>
                <c:pt idx="1">
                  <c:v>24.290671199999998</c:v>
                </c:pt>
                <c:pt idx="2">
                  <c:v>24.375397499999998</c:v>
                </c:pt>
                <c:pt idx="3">
                  <c:v>24.3862953</c:v>
                </c:pt>
                <c:pt idx="4">
                  <c:v>24.431335000000001</c:v>
                </c:pt>
                <c:pt idx="5">
                  <c:v>24.433516300000001</c:v>
                </c:pt>
                <c:pt idx="6">
                  <c:v>24.4600957</c:v>
                </c:pt>
                <c:pt idx="7">
                  <c:v>24.430827099999998</c:v>
                </c:pt>
                <c:pt idx="8">
                  <c:v>24.401625500000002</c:v>
                </c:pt>
                <c:pt idx="9">
                  <c:v>24.334432799999998</c:v>
                </c:pt>
              </c:numCache>
            </c:numRef>
          </c:xVal>
          <c:yVal>
            <c:numRef>
              <c:f>Results!$J$2:$J$11</c:f>
              <c:numCache>
                <c:formatCode>General</c:formatCode>
                <c:ptCount val="10"/>
                <c:pt idx="0">
                  <c:v>51998.8</c:v>
                </c:pt>
                <c:pt idx="1">
                  <c:v>51845.8</c:v>
                </c:pt>
                <c:pt idx="2">
                  <c:v>51969</c:v>
                </c:pt>
                <c:pt idx="3">
                  <c:v>51951.3</c:v>
                </c:pt>
                <c:pt idx="4">
                  <c:v>51924.9</c:v>
                </c:pt>
                <c:pt idx="5">
                  <c:v>51925</c:v>
                </c:pt>
                <c:pt idx="6">
                  <c:v>51900.7</c:v>
                </c:pt>
                <c:pt idx="7">
                  <c:v>51888.5</c:v>
                </c:pt>
                <c:pt idx="8">
                  <c:v>51872.800000000003</c:v>
                </c:pt>
                <c:pt idx="9">
                  <c:v>51858.9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D01-4E1D-BA8C-159039682E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1598224"/>
        <c:axId val="208339152"/>
      </c:scatterChart>
      <c:valAx>
        <c:axId val="1861598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lv-LV"/>
                  <a:t>GPS E (°)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339152"/>
        <c:crosses val="autoZero"/>
        <c:crossBetween val="midCat"/>
      </c:valAx>
      <c:valAx>
        <c:axId val="208339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lv-LV"/>
                  <a:t>B,</a:t>
                </a:r>
                <a:r>
                  <a:rPr lang="lv-LV" baseline="0"/>
                  <a:t> nT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1598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14222</xdr:rowOff>
    </xdr:from>
    <xdr:to>
      <xdr:col>7</xdr:col>
      <xdr:colOff>55701</xdr:colOff>
      <xdr:row>62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E858029-9F26-3410-959F-FE7F642D5F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53632</xdr:colOff>
      <xdr:row>36</xdr:row>
      <xdr:rowOff>168760</xdr:rowOff>
    </xdr:from>
    <xdr:to>
      <xdr:col>14</xdr:col>
      <xdr:colOff>512457</xdr:colOff>
      <xdr:row>61</xdr:row>
      <xdr:rowOff>167104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81B7205-EA88-1ECA-33A7-5C6904FCEF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497520</xdr:colOff>
      <xdr:row>36</xdr:row>
      <xdr:rowOff>179738</xdr:rowOff>
    </xdr:from>
    <xdr:to>
      <xdr:col>18</xdr:col>
      <xdr:colOff>88418</xdr:colOff>
      <xdr:row>54</xdr:row>
      <xdr:rowOff>112532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43A88842-D20B-EE23-1F18-A8F4F5A2E7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61</xdr:row>
      <xdr:rowOff>163135</xdr:rowOff>
    </xdr:from>
    <xdr:to>
      <xdr:col>7</xdr:col>
      <xdr:colOff>33421</xdr:colOff>
      <xdr:row>86</xdr:row>
      <xdr:rowOff>133683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FBE86344-F773-BCF0-9222-08D5442950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49992</xdr:colOff>
      <xdr:row>61</xdr:row>
      <xdr:rowOff>153085</xdr:rowOff>
    </xdr:from>
    <xdr:to>
      <xdr:col>14</xdr:col>
      <xdr:colOff>534737</xdr:colOff>
      <xdr:row>86</xdr:row>
      <xdr:rowOff>122544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98801AA7-B3F9-DD06-DE56-C914A8BC64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537064</xdr:colOff>
      <xdr:row>61</xdr:row>
      <xdr:rowOff>151671</xdr:rowOff>
    </xdr:from>
    <xdr:to>
      <xdr:col>21</xdr:col>
      <xdr:colOff>367631</xdr:colOff>
      <xdr:row>86</xdr:row>
      <xdr:rowOff>89123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C89AD9BF-A0B3-304A-7824-50AF3A1DEC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</xdr:colOff>
      <xdr:row>12</xdr:row>
      <xdr:rowOff>2922</xdr:rowOff>
    </xdr:from>
    <xdr:to>
      <xdr:col>7</xdr:col>
      <xdr:colOff>73838</xdr:colOff>
      <xdr:row>36</xdr:row>
      <xdr:rowOff>178245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189FD4F-0269-50F4-6654-CBB99492CB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77981</xdr:colOff>
      <xdr:row>11</xdr:row>
      <xdr:rowOff>189013</xdr:rowOff>
    </xdr:from>
    <xdr:to>
      <xdr:col>14</xdr:col>
      <xdr:colOff>501315</xdr:colOff>
      <xdr:row>36</xdr:row>
      <xdr:rowOff>178245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F5E385D-0857-C66D-4856-9D06C22D71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6"/>
  <sheetViews>
    <sheetView tabSelected="1" topLeftCell="AB1" zoomScale="79" zoomScaleNormal="100" workbookViewId="0">
      <selection activeCell="AH1" sqref="AH1"/>
    </sheetView>
  </sheetViews>
  <sheetFormatPr defaultRowHeight="14.5" x14ac:dyDescent="0.35"/>
  <cols>
    <col min="2" max="2" width="11.81640625" customWidth="1"/>
    <col min="3" max="3" width="16.81640625" customWidth="1"/>
    <col min="4" max="4" width="17.81640625" customWidth="1"/>
    <col min="5" max="5" width="18.6328125" bestFit="1" customWidth="1"/>
    <col min="6" max="6" width="17.7265625" customWidth="1"/>
    <col min="7" max="7" width="32.90625" bestFit="1" customWidth="1"/>
    <col min="8" max="8" width="24.90625" customWidth="1"/>
    <col min="9" max="9" width="15.6328125" customWidth="1"/>
    <col min="10" max="10" width="16.81640625" customWidth="1"/>
    <col min="11" max="11" width="7.54296875" customWidth="1"/>
    <col min="12" max="12" width="18.08984375" bestFit="1" customWidth="1"/>
    <col min="13" max="13" width="18.81640625" customWidth="1"/>
    <col min="14" max="14" width="17.81640625" customWidth="1"/>
    <col min="15" max="15" width="17.36328125" customWidth="1"/>
    <col min="16" max="17" width="16.7265625" customWidth="1"/>
    <col min="18" max="18" width="26.1796875" customWidth="1"/>
    <col min="19" max="19" width="16.90625" customWidth="1"/>
    <col min="20" max="20" width="17.1796875" customWidth="1"/>
    <col min="21" max="21" width="16.54296875" customWidth="1"/>
    <col min="22" max="22" width="15.7265625" customWidth="1"/>
    <col min="23" max="24" width="16.36328125" customWidth="1"/>
    <col min="25" max="25" width="5.54296875" customWidth="1"/>
    <col min="26" max="26" width="15.90625" customWidth="1"/>
    <col min="27" max="27" width="16.7265625" customWidth="1"/>
    <col min="28" max="28" width="16.6328125" customWidth="1"/>
    <col min="29" max="29" width="18" customWidth="1"/>
    <col min="30" max="30" width="18.6328125" customWidth="1"/>
    <col min="31" max="31" width="17.6328125" customWidth="1"/>
    <col min="32" max="32" width="8.08984375" customWidth="1"/>
    <col min="33" max="33" width="16.453125" customWidth="1"/>
    <col min="34" max="34" width="24.81640625" customWidth="1"/>
    <col min="35" max="35" width="18" customWidth="1"/>
    <col min="36" max="36" width="19.36328125" customWidth="1"/>
    <col min="37" max="37" width="15.81640625" customWidth="1"/>
    <col min="38" max="39" width="15.26953125" customWidth="1"/>
    <col min="41" max="41" width="24.54296875" customWidth="1"/>
    <col min="42" max="43" width="26.36328125" customWidth="1"/>
    <col min="44" max="45" width="26.1796875" customWidth="1"/>
    <col min="46" max="46" width="27.90625" customWidth="1"/>
    <col min="47" max="47" width="27.36328125" customWidth="1"/>
    <col min="48" max="48" width="26.6328125" customWidth="1"/>
  </cols>
  <sheetData>
    <row r="1" spans="1:48" x14ac:dyDescent="0.3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L1" s="1" t="s">
        <v>7</v>
      </c>
      <c r="M1" s="1" t="s">
        <v>6</v>
      </c>
      <c r="N1" s="1" t="s">
        <v>8</v>
      </c>
      <c r="O1" s="1" t="s">
        <v>23</v>
      </c>
      <c r="P1" s="1" t="s">
        <v>24</v>
      </c>
      <c r="Q1" s="1" t="s">
        <v>25</v>
      </c>
      <c r="R1" t="s">
        <v>3</v>
      </c>
      <c r="S1" t="s">
        <v>4</v>
      </c>
      <c r="T1" s="1" t="s">
        <v>9</v>
      </c>
      <c r="U1" t="s">
        <v>5</v>
      </c>
      <c r="V1" s="1" t="s">
        <v>11</v>
      </c>
      <c r="W1" s="1" t="s">
        <v>10</v>
      </c>
      <c r="X1" s="1" t="s">
        <v>12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G1" s="1" t="s">
        <v>33</v>
      </c>
      <c r="AH1" s="1" t="s">
        <v>45</v>
      </c>
      <c r="AI1" s="1" t="s">
        <v>34</v>
      </c>
      <c r="AJ1" s="1" t="s">
        <v>35</v>
      </c>
      <c r="AK1" s="1" t="s">
        <v>2</v>
      </c>
      <c r="AL1" s="1" t="s">
        <v>36</v>
      </c>
      <c r="AM1" s="1"/>
      <c r="AO1" s="14" t="s">
        <v>37</v>
      </c>
      <c r="AP1" s="14" t="s">
        <v>41</v>
      </c>
      <c r="AQ1" s="14" t="s">
        <v>38</v>
      </c>
      <c r="AR1" s="14" t="s">
        <v>39</v>
      </c>
      <c r="AS1" s="14" t="s">
        <v>40</v>
      </c>
      <c r="AT1" s="14" t="s">
        <v>42</v>
      </c>
      <c r="AU1" s="14" t="s">
        <v>43</v>
      </c>
      <c r="AV1" s="14" t="s">
        <v>44</v>
      </c>
    </row>
    <row r="2" spans="1:48" x14ac:dyDescent="0.35">
      <c r="A2">
        <v>57.862904200000003</v>
      </c>
      <c r="B2">
        <v>24.352066300000001</v>
      </c>
      <c r="C2">
        <v>54814.980689999997</v>
      </c>
      <c r="D2">
        <v>1912.7159610000001</v>
      </c>
      <c r="E2">
        <v>-51221.598700000002</v>
      </c>
      <c r="F2">
        <v>19426.050859999999</v>
      </c>
      <c r="G2" t="s">
        <v>0</v>
      </c>
      <c r="H2">
        <v>15</v>
      </c>
      <c r="I2">
        <v>52058.7</v>
      </c>
      <c r="J2">
        <v>51998.8</v>
      </c>
      <c r="L2">
        <f>1.23034714720246*AH2</f>
        <v>4.0490724614432958</v>
      </c>
      <c r="M2">
        <f>0.962497608524528*AH2</f>
        <v>3.1675796296542216</v>
      </c>
      <c r="N2">
        <f>0.753026318504495*AH2</f>
        <v>2.4782096141982928</v>
      </c>
      <c r="O2">
        <v>143.73488091859826</v>
      </c>
      <c r="P2">
        <v>112.44345098883198</v>
      </c>
      <c r="Q2">
        <v>87.972039814063635</v>
      </c>
      <c r="R2">
        <v>9.9999999999999995E-7</v>
      </c>
      <c r="S2">
        <f>SQRT(L2^2+R2^2)</f>
        <v>4.0490724614434193</v>
      </c>
      <c r="T2">
        <f>SQRT(M2^2+R2^2)</f>
        <v>3.1675796296543797</v>
      </c>
      <c r="U2">
        <f>SQRT(N2^2+R2^2)</f>
        <v>2.4782096141984948</v>
      </c>
      <c r="V2" s="8">
        <f>S2/D2</f>
        <v>2.1169230267344533E-3</v>
      </c>
      <c r="W2" s="8">
        <f>ABS(T2/E2)</f>
        <v>6.1840702165635048E-5</v>
      </c>
      <c r="X2" s="8">
        <f>U2/F2</f>
        <v>1.2757145711490714E-4</v>
      </c>
      <c r="Z2">
        <v>2560</v>
      </c>
      <c r="AA2">
        <v>-49590.9</v>
      </c>
      <c r="AB2">
        <v>15629.9</v>
      </c>
      <c r="AC2">
        <v>2559.1</v>
      </c>
      <c r="AD2">
        <v>-49531.5</v>
      </c>
      <c r="AE2">
        <v>15619.6</v>
      </c>
      <c r="AG2">
        <v>122.10625688947641</v>
      </c>
      <c r="AH2">
        <v>3.2909999999999999</v>
      </c>
      <c r="AI2">
        <v>3.4397849636867375</v>
      </c>
      <c r="AJ2">
        <v>9.9999999999999995E-7</v>
      </c>
      <c r="AK2">
        <f>SQRT(AI2^2+AJ2^2)</f>
        <v>3.4397849636868827</v>
      </c>
      <c r="AL2" s="8">
        <f t="shared" ref="AL2:AL11" si="0">AK2/C2</f>
        <v>6.2752643901129923E-5</v>
      </c>
      <c r="AM2" s="8"/>
      <c r="AO2" s="4">
        <f t="shared" ref="AO2:AO11" si="1">ABS(C2-I2)</f>
        <v>2756.2806899999996</v>
      </c>
      <c r="AP2" s="4">
        <f t="shared" ref="AP2:AP11" si="2">ABS(C2-J2)</f>
        <v>2816.1806899999938</v>
      </c>
      <c r="AQ2" s="4">
        <f t="shared" ref="AQ2:AQ11" si="3">ABS(D2-Z2)</f>
        <v>647.28403899999989</v>
      </c>
      <c r="AR2" s="4">
        <f t="shared" ref="AR2:AR11" si="4">ABS(E2-AA2)</f>
        <v>1630.6987000000008</v>
      </c>
      <c r="AS2" s="4">
        <f t="shared" ref="AS2:AS11" si="5">ABS(F2-AB2)</f>
        <v>3796.1508599999997</v>
      </c>
      <c r="AT2" s="4">
        <f t="shared" ref="AT2:AT11" si="6">ABS(D2-AC2)</f>
        <v>646.3840389999998</v>
      </c>
      <c r="AU2" s="4">
        <f t="shared" ref="AU2:AU11" si="7">ABS(E2-AD2)</f>
        <v>1690.0987000000023</v>
      </c>
      <c r="AV2" s="4">
        <f t="shared" ref="AV2:AV11" si="8">ABS(F2-AE2)</f>
        <v>3806.450859999999</v>
      </c>
    </row>
    <row r="3" spans="1:48" x14ac:dyDescent="0.35">
      <c r="A3">
        <v>57.1404633</v>
      </c>
      <c r="B3">
        <v>24.290671199999998</v>
      </c>
      <c r="C3">
        <v>53311.06237</v>
      </c>
      <c r="D3">
        <v>2267.2158509999999</v>
      </c>
      <c r="E3">
        <v>-50693.80934</v>
      </c>
      <c r="F3">
        <v>16342.1785</v>
      </c>
      <c r="G3" t="s">
        <v>0</v>
      </c>
      <c r="H3">
        <v>15</v>
      </c>
      <c r="I3">
        <v>51906</v>
      </c>
      <c r="J3">
        <v>51845.8</v>
      </c>
      <c r="L3">
        <f>0.63228473095822*AH3</f>
        <v>2.0808490495835019</v>
      </c>
      <c r="M3">
        <f>0.749579802959044*AH3</f>
        <v>2.4668671315382138</v>
      </c>
      <c r="N3">
        <f>0.804926099568588*AH3</f>
        <v>2.6490117936802231</v>
      </c>
      <c r="O3">
        <v>67.138397253790586</v>
      </c>
      <c r="P3">
        <v>79.593234061202992</v>
      </c>
      <c r="Q3">
        <v>85.470114312077172</v>
      </c>
      <c r="R3">
        <v>9.9999999999999995E-7</v>
      </c>
      <c r="S3">
        <f>SQRT(L3^2+R3^2)</f>
        <v>2.0808490495837422</v>
      </c>
      <c r="T3">
        <f t="shared" ref="T3:T11" si="9">SQRT(M3^2+R3^2)</f>
        <v>2.4668671315384167</v>
      </c>
      <c r="U3">
        <f t="shared" ref="U3:U11" si="10">SQRT(N3^2+R3^2)</f>
        <v>2.6490117936804118</v>
      </c>
      <c r="V3" s="8">
        <f t="shared" ref="V3:V11" si="11">S3/D3</f>
        <v>9.1779926850191304E-4</v>
      </c>
      <c r="W3" s="8">
        <f t="shared" ref="W3:W11" si="12">ABS(T3/E3)</f>
        <v>4.8662098265161005E-5</v>
      </c>
      <c r="X3" s="8">
        <f t="shared" ref="X3:X11" si="13">U3/F3</f>
        <v>1.6209661359900161E-4</v>
      </c>
      <c r="Z3">
        <v>2548.6</v>
      </c>
      <c r="AA3" s="2">
        <v>-49318.8</v>
      </c>
      <c r="AB3">
        <v>15981.2</v>
      </c>
      <c r="AC3">
        <v>2546.9</v>
      </c>
      <c r="AD3">
        <v>-49260.5</v>
      </c>
      <c r="AE3">
        <v>15966.2</v>
      </c>
      <c r="AG3">
        <v>87.186982943094506</v>
      </c>
      <c r="AH3">
        <v>3.2909999999999999</v>
      </c>
      <c r="AI3">
        <v>2.7022234371695282</v>
      </c>
      <c r="AJ3">
        <v>9.9999999999999995E-7</v>
      </c>
      <c r="AK3">
        <f t="shared" ref="AK3:AK11" si="14">SQRT(AI3^2+AJ3^2)</f>
        <v>2.7022234371697134</v>
      </c>
      <c r="AL3" s="8">
        <f t="shared" si="0"/>
        <v>5.0687855710231526E-5</v>
      </c>
      <c r="AM3" s="8"/>
      <c r="AO3" s="4">
        <f t="shared" si="1"/>
        <v>1405.0623699999996</v>
      </c>
      <c r="AP3" s="4">
        <f t="shared" si="2"/>
        <v>1465.2623699999967</v>
      </c>
      <c r="AQ3" s="4">
        <f t="shared" si="3"/>
        <v>281.38414899999998</v>
      </c>
      <c r="AR3" s="4">
        <f t="shared" si="4"/>
        <v>1375.0093399999969</v>
      </c>
      <c r="AS3" s="4">
        <f t="shared" si="5"/>
        <v>360.97849999999926</v>
      </c>
      <c r="AT3" s="4">
        <f t="shared" si="6"/>
        <v>279.68414900000016</v>
      </c>
      <c r="AU3" s="4">
        <f t="shared" si="7"/>
        <v>1433.3093399999998</v>
      </c>
      <c r="AV3" s="4">
        <f t="shared" si="8"/>
        <v>375.97849999999926</v>
      </c>
    </row>
    <row r="4" spans="1:48" x14ac:dyDescent="0.35">
      <c r="A4">
        <v>57.706349600000003</v>
      </c>
      <c r="B4">
        <v>24.375397499999998</v>
      </c>
      <c r="C4">
        <v>54739.182419999997</v>
      </c>
      <c r="D4">
        <v>3257.1249240000002</v>
      </c>
      <c r="E4">
        <v>-50654.208449999998</v>
      </c>
      <c r="F4">
        <v>20491.959299999999</v>
      </c>
      <c r="G4" t="s">
        <v>0</v>
      </c>
      <c r="H4">
        <v>15</v>
      </c>
      <c r="I4">
        <v>52029</v>
      </c>
      <c r="J4">
        <v>51969</v>
      </c>
      <c r="L4">
        <f>0.626933782681981*AH4</f>
        <v>2.0632390788063995</v>
      </c>
      <c r="M4">
        <f>0.272406761731068*AH4</f>
        <v>0.89649065285694474</v>
      </c>
      <c r="N4">
        <f>0.715636878117632*AH4</f>
        <v>2.3551609658851267</v>
      </c>
      <c r="O4">
        <v>75.900426553744467</v>
      </c>
      <c r="P4">
        <v>32.979223616029522</v>
      </c>
      <c r="Q4">
        <v>86.63936416754126</v>
      </c>
      <c r="R4">
        <v>9.9999999999999995E-7</v>
      </c>
      <c r="S4">
        <f t="shared" ref="S4:S11" si="15">SQRT(L4^2+R4^2)</f>
        <v>2.0632390788066419</v>
      </c>
      <c r="T4">
        <f t="shared" si="9"/>
        <v>0.89649065285750251</v>
      </c>
      <c r="U4">
        <f t="shared" si="10"/>
        <v>2.355160965885339</v>
      </c>
      <c r="V4" s="8">
        <f t="shared" si="11"/>
        <v>6.334540820352771E-4</v>
      </c>
      <c r="W4" s="8">
        <f t="shared" si="12"/>
        <v>1.7698246212699482E-5</v>
      </c>
      <c r="X4" s="8">
        <f t="shared" si="13"/>
        <v>1.1493098006911126E-4</v>
      </c>
      <c r="Z4">
        <v>2560.6</v>
      </c>
      <c r="AA4">
        <v>-49536.2</v>
      </c>
      <c r="AB4">
        <v>15704.5</v>
      </c>
      <c r="AC4">
        <v>2559.6</v>
      </c>
      <c r="AD4">
        <v>-49477</v>
      </c>
      <c r="AE4">
        <v>15693.2</v>
      </c>
      <c r="AG4">
        <v>51.895403547186497</v>
      </c>
      <c r="AH4">
        <v>3.2909999999999999</v>
      </c>
      <c r="AI4">
        <v>1.4106985885404237</v>
      </c>
      <c r="AJ4">
        <v>9.9999999999999995E-7</v>
      </c>
      <c r="AK4">
        <f t="shared" si="14"/>
        <v>1.4106985885407781</v>
      </c>
      <c r="AL4" s="8">
        <f t="shared" si="0"/>
        <v>2.5771276189637656E-5</v>
      </c>
      <c r="AM4" s="8"/>
      <c r="AO4" s="4">
        <f t="shared" si="1"/>
        <v>2710.1824199999974</v>
      </c>
      <c r="AP4" s="4">
        <f t="shared" si="2"/>
        <v>2770.1824199999974</v>
      </c>
      <c r="AQ4" s="4">
        <f t="shared" si="3"/>
        <v>696.52492400000028</v>
      </c>
      <c r="AR4" s="4">
        <f t="shared" si="4"/>
        <v>1118.0084500000012</v>
      </c>
      <c r="AS4" s="4">
        <f t="shared" si="5"/>
        <v>4787.4592999999986</v>
      </c>
      <c r="AT4" s="4">
        <f t="shared" si="6"/>
        <v>697.52492400000028</v>
      </c>
      <c r="AU4" s="4">
        <f t="shared" si="7"/>
        <v>1177.2084499999983</v>
      </c>
      <c r="AV4" s="4">
        <f t="shared" si="8"/>
        <v>4798.7592999999979</v>
      </c>
    </row>
    <row r="5" spans="1:48" x14ac:dyDescent="0.35">
      <c r="A5">
        <v>57.613046099999998</v>
      </c>
      <c r="B5">
        <v>24.3862953</v>
      </c>
      <c r="C5">
        <v>53959.366909999997</v>
      </c>
      <c r="D5">
        <v>1340.893705</v>
      </c>
      <c r="E5">
        <v>-50265.915050000003</v>
      </c>
      <c r="F5">
        <v>19574.296040000001</v>
      </c>
      <c r="G5" t="s">
        <v>0</v>
      </c>
      <c r="H5">
        <v>1</v>
      </c>
      <c r="I5">
        <v>52032.7</v>
      </c>
      <c r="J5">
        <v>51951.3</v>
      </c>
      <c r="L5">
        <f>1.13522503172627*AH5</f>
        <v>3.7360255794111543</v>
      </c>
      <c r="M5">
        <f>0.976153415633977*AH5</f>
        <v>3.212520890851418</v>
      </c>
      <c r="N5">
        <f>0.903335351916829*AH5</f>
        <v>2.9728766431582843</v>
      </c>
      <c r="O5">
        <v>140.12098707882188</v>
      </c>
      <c r="P5">
        <v>120.48675488682916</v>
      </c>
      <c r="Q5">
        <v>111.49881092852904</v>
      </c>
      <c r="R5">
        <v>9.9999999999999995E-7</v>
      </c>
      <c r="S5">
        <f t="shared" si="15"/>
        <v>3.7360255794112884</v>
      </c>
      <c r="T5">
        <f t="shared" si="9"/>
        <v>3.2125208908515739</v>
      </c>
      <c r="U5">
        <f t="shared" si="10"/>
        <v>2.9728766431584526</v>
      </c>
      <c r="V5" s="8">
        <f t="shared" si="11"/>
        <v>2.7862205374521382E-3</v>
      </c>
      <c r="W5" s="8">
        <f t="shared" si="12"/>
        <v>6.3910522421725484E-5</v>
      </c>
      <c r="X5" s="8">
        <f t="shared" si="13"/>
        <v>1.5187655469618884E-4</v>
      </c>
      <c r="Z5">
        <v>2576.1999999999998</v>
      </c>
      <c r="AA5">
        <v>-49526.5</v>
      </c>
      <c r="AB5">
        <v>15744.5</v>
      </c>
      <c r="AC5">
        <v>2559.6</v>
      </c>
      <c r="AD5">
        <v>-49444</v>
      </c>
      <c r="AE5">
        <v>15737.3</v>
      </c>
      <c r="AG5">
        <v>108.65434585196699</v>
      </c>
      <c r="AH5">
        <v>3.2909999999999999</v>
      </c>
      <c r="AI5">
        <v>2.8970350828943716</v>
      </c>
      <c r="AJ5">
        <v>9.9999999999999995E-7</v>
      </c>
      <c r="AK5">
        <f t="shared" si="14"/>
        <v>2.8970350828945439</v>
      </c>
      <c r="AL5" s="8">
        <f t="shared" si="0"/>
        <v>5.3689197053156162E-5</v>
      </c>
      <c r="AM5" s="8"/>
      <c r="AO5" s="4">
        <f t="shared" si="1"/>
        <v>1926.6669099999999</v>
      </c>
      <c r="AP5" s="4">
        <f t="shared" si="2"/>
        <v>2008.0669099999941</v>
      </c>
      <c r="AQ5" s="4">
        <f t="shared" si="3"/>
        <v>1235.3062949999999</v>
      </c>
      <c r="AR5" s="4">
        <f t="shared" si="4"/>
        <v>739.41505000000325</v>
      </c>
      <c r="AS5" s="4">
        <f t="shared" si="5"/>
        <v>3829.7960400000011</v>
      </c>
      <c r="AT5" s="4">
        <f t="shared" si="6"/>
        <v>1218.706295</v>
      </c>
      <c r="AU5" s="4">
        <f t="shared" si="7"/>
        <v>821.91505000000325</v>
      </c>
      <c r="AV5" s="4">
        <f t="shared" si="8"/>
        <v>3836.9960400000018</v>
      </c>
    </row>
    <row r="6" spans="1:48" x14ac:dyDescent="0.35">
      <c r="A6">
        <v>57.465741399999999</v>
      </c>
      <c r="B6">
        <v>24.431335000000001</v>
      </c>
      <c r="C6">
        <v>54311.215179999999</v>
      </c>
      <c r="D6">
        <v>515.50010529999997</v>
      </c>
      <c r="E6">
        <v>-49760.041649999999</v>
      </c>
      <c r="F6">
        <v>21757.31164</v>
      </c>
      <c r="G6" t="s">
        <v>0</v>
      </c>
      <c r="H6">
        <v>15</v>
      </c>
      <c r="I6">
        <v>51995</v>
      </c>
      <c r="J6">
        <v>51924.9</v>
      </c>
      <c r="L6">
        <f>0.615615245562887*AH6</f>
        <v>2.0259897731474612</v>
      </c>
      <c r="M6">
        <f>1.35267762349062*AH6</f>
        <v>4.4516620589076297</v>
      </c>
      <c r="N6">
        <f>0.734797209996773*AH6</f>
        <v>2.41821761809938</v>
      </c>
      <c r="O6">
        <v>67.279733705786526</v>
      </c>
      <c r="P6">
        <v>147.8322555430095</v>
      </c>
      <c r="Q6">
        <v>80.304964785489034</v>
      </c>
      <c r="R6">
        <v>9.9999999999999995E-7</v>
      </c>
      <c r="S6">
        <f t="shared" si="15"/>
        <v>2.0259897731477081</v>
      </c>
      <c r="T6">
        <f t="shared" si="9"/>
        <v>4.4516620589077416</v>
      </c>
      <c r="U6">
        <f t="shared" si="10"/>
        <v>2.4182176180995869</v>
      </c>
      <c r="V6" s="8">
        <f t="shared" si="11"/>
        <v>3.9301442469515399E-3</v>
      </c>
      <c r="W6" s="8">
        <f t="shared" si="12"/>
        <v>8.9462587073773918E-5</v>
      </c>
      <c r="X6" s="8">
        <f t="shared" si="13"/>
        <v>1.1114505588336496E-4</v>
      </c>
      <c r="Z6">
        <v>2563</v>
      </c>
      <c r="AA6">
        <v>-49453.3</v>
      </c>
      <c r="AB6">
        <v>15818.9</v>
      </c>
      <c r="AC6">
        <v>2561.9</v>
      </c>
      <c r="AD6">
        <v>-49394.5</v>
      </c>
      <c r="AE6">
        <v>15806.1</v>
      </c>
      <c r="AG6">
        <v>150.77898593860115</v>
      </c>
      <c r="AH6">
        <v>3.2909999999999999</v>
      </c>
      <c r="AI6">
        <v>4.5403967389793261</v>
      </c>
      <c r="AJ6">
        <v>9.9999999999999995E-7</v>
      </c>
      <c r="AK6">
        <f t="shared" si="14"/>
        <v>4.5403967389794362</v>
      </c>
      <c r="AL6" s="8">
        <f t="shared" si="0"/>
        <v>8.3599616100127848E-5</v>
      </c>
      <c r="AM6" s="8"/>
      <c r="AO6" s="4">
        <f t="shared" si="1"/>
        <v>2316.2151799999992</v>
      </c>
      <c r="AP6" s="4">
        <f t="shared" si="2"/>
        <v>2386.3151799999978</v>
      </c>
      <c r="AQ6" s="4">
        <f t="shared" si="3"/>
        <v>2047.4998946999999</v>
      </c>
      <c r="AR6" s="4">
        <f t="shared" si="4"/>
        <v>306.7416499999963</v>
      </c>
      <c r="AS6" s="4">
        <f t="shared" si="5"/>
        <v>5938.4116400000003</v>
      </c>
      <c r="AT6" s="4">
        <f t="shared" si="6"/>
        <v>2046.3998947</v>
      </c>
      <c r="AU6" s="4">
        <f t="shared" si="7"/>
        <v>365.54164999999921</v>
      </c>
      <c r="AV6" s="4">
        <f t="shared" si="8"/>
        <v>5951.2116399999995</v>
      </c>
    </row>
    <row r="7" spans="1:48" x14ac:dyDescent="0.35">
      <c r="A7">
        <v>57.404880900000002</v>
      </c>
      <c r="B7">
        <v>24.433516300000001</v>
      </c>
      <c r="C7">
        <v>53686.451399999998</v>
      </c>
      <c r="D7">
        <v>526.42975349999995</v>
      </c>
      <c r="E7">
        <v>-49762.2448</v>
      </c>
      <c r="F7">
        <v>20141.423210000001</v>
      </c>
      <c r="G7" t="s">
        <v>0</v>
      </c>
      <c r="H7">
        <v>15</v>
      </c>
      <c r="I7">
        <v>51972.7</v>
      </c>
      <c r="J7">
        <v>51925</v>
      </c>
      <c r="L7">
        <f>0.622618025049414*AH7</f>
        <v>2.0490359204376216</v>
      </c>
      <c r="M7">
        <f>0.336566479381217*AH7</f>
        <v>1.107640283643585</v>
      </c>
      <c r="N7">
        <f>0.696583427226847*AH7</f>
        <v>2.2924560590035532</v>
      </c>
      <c r="O7">
        <v>67.993765333437523</v>
      </c>
      <c r="P7">
        <v>36.755155323894584</v>
      </c>
      <c r="Q7">
        <v>76.071247828497903</v>
      </c>
      <c r="R7">
        <v>9.9999999999999995E-7</v>
      </c>
      <c r="S7">
        <f t="shared" si="15"/>
        <v>2.0490359204378654</v>
      </c>
      <c r="T7">
        <f t="shared" si="9"/>
        <v>1.1076402836440364</v>
      </c>
      <c r="U7">
        <f t="shared" si="10"/>
        <v>2.2924560590037713</v>
      </c>
      <c r="V7" s="8">
        <f t="shared" si="11"/>
        <v>3.8923254371826944E-3</v>
      </c>
      <c r="W7" s="8">
        <f t="shared" si="12"/>
        <v>2.2258647858346545E-5</v>
      </c>
      <c r="X7" s="8">
        <f t="shared" si="13"/>
        <v>1.1381797776165049E-4</v>
      </c>
      <c r="Z7">
        <v>2562.6</v>
      </c>
      <c r="AA7">
        <v>-49431.1</v>
      </c>
      <c r="AB7">
        <v>15848.3</v>
      </c>
      <c r="AC7">
        <v>2561.5</v>
      </c>
      <c r="AD7">
        <v>-49372.3</v>
      </c>
      <c r="AE7">
        <v>15835.1</v>
      </c>
      <c r="AG7">
        <v>48.541335491270068</v>
      </c>
      <c r="AH7">
        <v>3.2909999999999999</v>
      </c>
      <c r="AI7">
        <v>1.4628244157367272</v>
      </c>
      <c r="AJ7">
        <v>9.9999999999999995E-7</v>
      </c>
      <c r="AK7">
        <f t="shared" si="14"/>
        <v>1.4628244157370689</v>
      </c>
      <c r="AL7" s="8">
        <f t="shared" si="0"/>
        <v>2.7247552736127927E-5</v>
      </c>
      <c r="AM7" s="8"/>
      <c r="AO7" s="4">
        <f t="shared" si="1"/>
        <v>1713.751400000001</v>
      </c>
      <c r="AP7" s="4">
        <f t="shared" si="2"/>
        <v>1761.4513999999981</v>
      </c>
      <c r="AQ7" s="4">
        <f t="shared" si="3"/>
        <v>2036.1702464999998</v>
      </c>
      <c r="AR7" s="4">
        <f t="shared" si="4"/>
        <v>331.14480000000185</v>
      </c>
      <c r="AS7" s="4">
        <f t="shared" si="5"/>
        <v>4293.1232100000016</v>
      </c>
      <c r="AT7" s="4">
        <f t="shared" si="6"/>
        <v>2035.0702464999999</v>
      </c>
      <c r="AU7" s="4">
        <f t="shared" si="7"/>
        <v>389.94479999999749</v>
      </c>
      <c r="AV7" s="4">
        <f t="shared" si="8"/>
        <v>4306.3232100000005</v>
      </c>
    </row>
    <row r="8" spans="1:48" x14ac:dyDescent="0.35">
      <c r="A8">
        <v>57.3344959</v>
      </c>
      <c r="B8">
        <v>24.4600957</v>
      </c>
      <c r="C8">
        <v>53675.088889999999</v>
      </c>
      <c r="D8">
        <v>59.672033659999997</v>
      </c>
      <c r="E8">
        <v>-49619.234069999999</v>
      </c>
      <c r="F8">
        <v>20468.102419999999</v>
      </c>
      <c r="G8" t="s">
        <v>1</v>
      </c>
      <c r="H8">
        <v>15</v>
      </c>
      <c r="I8">
        <v>51960.9</v>
      </c>
      <c r="J8">
        <v>51900.7</v>
      </c>
      <c r="L8">
        <f>0.639348592941556*AH8</f>
        <v>2.1040962193706609</v>
      </c>
      <c r="M8">
        <f>0.318987947298537*AH8</f>
        <v>1.0497893345594853</v>
      </c>
      <c r="N8">
        <f>0.703024193225951*AH8</f>
        <v>2.3136526199066045</v>
      </c>
      <c r="O8">
        <v>66.933416103826417</v>
      </c>
      <c r="P8">
        <v>33.394854144287038</v>
      </c>
      <c r="Q8">
        <v>73.599615883648141</v>
      </c>
      <c r="R8">
        <v>9.9999999999999995E-7</v>
      </c>
      <c r="S8">
        <f t="shared" si="15"/>
        <v>2.1040962193708985</v>
      </c>
      <c r="T8">
        <f t="shared" si="9"/>
        <v>1.0497893345599616</v>
      </c>
      <c r="U8">
        <f t="shared" si="10"/>
        <v>2.3136526199068208</v>
      </c>
      <c r="V8" s="8">
        <f t="shared" si="11"/>
        <v>3.5261010733430707E-2</v>
      </c>
      <c r="W8" s="8">
        <f t="shared" si="12"/>
        <v>2.1156903250037643E-5</v>
      </c>
      <c r="X8" s="8">
        <f t="shared" si="13"/>
        <v>1.1303698664542939E-4</v>
      </c>
      <c r="Z8">
        <v>2564.3000000000002</v>
      </c>
      <c r="AA8">
        <v>-49407.8</v>
      </c>
      <c r="AB8">
        <v>15881.5</v>
      </c>
      <c r="AC8">
        <v>2563</v>
      </c>
      <c r="AD8">
        <v>-49349</v>
      </c>
      <c r="AE8">
        <v>15867.9</v>
      </c>
      <c r="AG8">
        <v>44.403745382398505</v>
      </c>
      <c r="AH8">
        <v>3.2909999999999999</v>
      </c>
      <c r="AI8">
        <v>1.3958611142762367</v>
      </c>
      <c r="AJ8">
        <v>9.9999999999999995E-7</v>
      </c>
      <c r="AK8">
        <f t="shared" si="14"/>
        <v>1.3958611142765949</v>
      </c>
      <c r="AL8" s="8">
        <f t="shared" si="0"/>
        <v>2.6005753192830807E-5</v>
      </c>
      <c r="AM8" s="8"/>
      <c r="AO8" s="4">
        <f t="shared" si="1"/>
        <v>1714.1888899999976</v>
      </c>
      <c r="AP8" s="4">
        <f t="shared" si="2"/>
        <v>1774.388890000002</v>
      </c>
      <c r="AQ8" s="4">
        <f t="shared" si="3"/>
        <v>2504.6279663400001</v>
      </c>
      <c r="AR8" s="4">
        <f t="shared" si="4"/>
        <v>211.4340699999957</v>
      </c>
      <c r="AS8" s="4">
        <f t="shared" si="5"/>
        <v>4586.6024199999993</v>
      </c>
      <c r="AT8" s="4">
        <f t="shared" si="6"/>
        <v>2503.3279663399999</v>
      </c>
      <c r="AU8" s="4">
        <f t="shared" si="7"/>
        <v>270.23406999999861</v>
      </c>
      <c r="AV8" s="4">
        <f t="shared" si="8"/>
        <v>4600.2024199999996</v>
      </c>
    </row>
    <row r="9" spans="1:48" x14ac:dyDescent="0.35">
      <c r="A9">
        <v>57.287456599999999</v>
      </c>
      <c r="B9">
        <v>24.430827099999998</v>
      </c>
      <c r="C9">
        <v>53491.282509999997</v>
      </c>
      <c r="D9">
        <v>627.98431949999997</v>
      </c>
      <c r="E9">
        <v>-49371.342810000002</v>
      </c>
      <c r="F9">
        <v>20576.526669999999</v>
      </c>
      <c r="G9" t="s">
        <v>1</v>
      </c>
      <c r="H9">
        <v>15</v>
      </c>
      <c r="I9">
        <v>51948.7</v>
      </c>
      <c r="J9">
        <v>51888.5</v>
      </c>
      <c r="L9">
        <f>0.631327443842887*AH9</f>
        <v>2.077698617686941</v>
      </c>
      <c r="M9">
        <f>1.54443183993039*AH9</f>
        <v>5.0827251852109132</v>
      </c>
      <c r="N9">
        <f>0.919214644514433*AH9</f>
        <v>3.0251353950969988</v>
      </c>
      <c r="O9">
        <v>66.929642330013877</v>
      </c>
      <c r="P9">
        <v>163.73162874153533</v>
      </c>
      <c r="Q9">
        <v>97.449759204785209</v>
      </c>
      <c r="R9">
        <v>9.9999999999999995E-7</v>
      </c>
      <c r="S9">
        <f t="shared" si="15"/>
        <v>2.0776986176871817</v>
      </c>
      <c r="T9">
        <f t="shared" si="9"/>
        <v>5.0827251852110109</v>
      </c>
      <c r="U9">
        <f t="shared" si="10"/>
        <v>3.025135395097164</v>
      </c>
      <c r="V9" s="8">
        <f t="shared" si="11"/>
        <v>3.3085198995755844E-3</v>
      </c>
      <c r="W9" s="8">
        <f t="shared" si="12"/>
        <v>1.0294889496466201E-4</v>
      </c>
      <c r="X9" s="8">
        <f t="shared" si="13"/>
        <v>1.4701875800582646E-4</v>
      </c>
      <c r="Z9">
        <v>2561.5</v>
      </c>
      <c r="AA9">
        <v>-49387.5</v>
      </c>
      <c r="AB9">
        <v>15905.2</v>
      </c>
      <c r="AC9">
        <v>2560.1</v>
      </c>
      <c r="AD9">
        <v>-49328.7</v>
      </c>
      <c r="AE9">
        <v>15891.3</v>
      </c>
      <c r="AG9">
        <v>177.63733356585269</v>
      </c>
      <c r="AH9">
        <v>3.2909999999999999</v>
      </c>
      <c r="AI9">
        <v>5.5144003396811456</v>
      </c>
      <c r="AJ9">
        <v>9.9999999999999995E-7</v>
      </c>
      <c r="AK9">
        <f t="shared" si="14"/>
        <v>5.5144003396812362</v>
      </c>
      <c r="AL9" s="8">
        <f t="shared" si="0"/>
        <v>1.0308970136676644E-4</v>
      </c>
      <c r="AM9" s="8"/>
      <c r="AO9" s="4">
        <f t="shared" si="1"/>
        <v>1542.5825100000002</v>
      </c>
      <c r="AP9" s="4">
        <f t="shared" si="2"/>
        <v>1602.7825099999973</v>
      </c>
      <c r="AQ9" s="4">
        <f t="shared" si="3"/>
        <v>1933.5156805000001</v>
      </c>
      <c r="AR9" s="4">
        <f t="shared" si="4"/>
        <v>16.157189999998081</v>
      </c>
      <c r="AS9" s="4">
        <f t="shared" si="5"/>
        <v>4671.3266699999986</v>
      </c>
      <c r="AT9" s="4">
        <f t="shared" si="6"/>
        <v>1932.1156805000001</v>
      </c>
      <c r="AU9" s="4">
        <f t="shared" si="7"/>
        <v>42.642810000004829</v>
      </c>
      <c r="AV9" s="4">
        <f t="shared" si="8"/>
        <v>4685.22667</v>
      </c>
    </row>
    <row r="10" spans="1:48" x14ac:dyDescent="0.35">
      <c r="A10">
        <v>57.223489499999999</v>
      </c>
      <c r="B10">
        <v>24.401625500000002</v>
      </c>
      <c r="C10">
        <v>53488.626629999999</v>
      </c>
      <c r="D10">
        <v>337.13395730000002</v>
      </c>
      <c r="E10">
        <v>-48817.987880000001</v>
      </c>
      <c r="F10">
        <v>21856.888579999999</v>
      </c>
      <c r="G10" t="s">
        <v>1</v>
      </c>
      <c r="H10">
        <v>15</v>
      </c>
      <c r="I10">
        <v>51933</v>
      </c>
      <c r="J10">
        <v>51872.800000000003</v>
      </c>
      <c r="L10">
        <f>0.637648376534641*AH10</f>
        <v>2.0985008071755034</v>
      </c>
      <c r="M10">
        <f>1.76520447886421*AH10</f>
        <v>5.8092879399421156</v>
      </c>
      <c r="N10">
        <f>0.998494528981456*AH10</f>
        <v>3.2860454948779716</v>
      </c>
      <c r="O10">
        <v>68.525695007575791</v>
      </c>
      <c r="P10">
        <v>189.69994780200676</v>
      </c>
      <c r="Q10">
        <v>107.30448641861966</v>
      </c>
      <c r="R10">
        <v>9.9999999999999995E-7</v>
      </c>
      <c r="S10">
        <f t="shared" si="15"/>
        <v>2.0985008071757418</v>
      </c>
      <c r="T10">
        <f t="shared" si="9"/>
        <v>5.8092879399422017</v>
      </c>
      <c r="U10">
        <f t="shared" si="10"/>
        <v>3.2860454948781239</v>
      </c>
      <c r="V10" s="8">
        <f t="shared" si="11"/>
        <v>6.2245311151151181E-3</v>
      </c>
      <c r="W10" s="8">
        <f t="shared" si="12"/>
        <v>1.189989221641431E-4</v>
      </c>
      <c r="X10" s="8">
        <f t="shared" si="13"/>
        <v>1.5034369978373765E-4</v>
      </c>
      <c r="Z10">
        <v>2558.5</v>
      </c>
      <c r="AA10">
        <v>-49360.800000000003</v>
      </c>
      <c r="AB10">
        <v>15937.2</v>
      </c>
      <c r="AC10">
        <v>2557</v>
      </c>
      <c r="AD10">
        <v>-49302.2</v>
      </c>
      <c r="AE10">
        <v>15922.9</v>
      </c>
      <c r="AG10">
        <v>205.48378419406086</v>
      </c>
      <c r="AH10">
        <v>3.2909999999999999</v>
      </c>
      <c r="AI10">
        <v>6.2926452179002643</v>
      </c>
      <c r="AJ10">
        <v>9.9999999999999995E-7</v>
      </c>
      <c r="AK10">
        <f t="shared" si="14"/>
        <v>6.2926452179003443</v>
      </c>
      <c r="AL10" s="8">
        <f t="shared" si="0"/>
        <v>1.1764454640850712E-4</v>
      </c>
      <c r="AM10" s="8"/>
      <c r="AO10" s="4">
        <f t="shared" si="1"/>
        <v>1555.6266299999988</v>
      </c>
      <c r="AP10" s="4">
        <f t="shared" si="2"/>
        <v>1615.8266299999959</v>
      </c>
      <c r="AQ10" s="4">
        <f t="shared" si="3"/>
        <v>2221.3660427</v>
      </c>
      <c r="AR10" s="4">
        <f t="shared" si="4"/>
        <v>542.81212000000232</v>
      </c>
      <c r="AS10" s="4">
        <f t="shared" si="5"/>
        <v>5919.6885799999982</v>
      </c>
      <c r="AT10" s="4">
        <f t="shared" si="6"/>
        <v>2219.8660427</v>
      </c>
      <c r="AU10" s="4">
        <f t="shared" si="7"/>
        <v>484.2121199999965</v>
      </c>
      <c r="AV10" s="4">
        <f t="shared" si="8"/>
        <v>5933.9885799999993</v>
      </c>
    </row>
    <row r="11" spans="1:48" ht="15" thickBot="1" x14ac:dyDescent="0.4">
      <c r="A11">
        <v>57.184800899999999</v>
      </c>
      <c r="B11">
        <v>24.334432799999998</v>
      </c>
      <c r="C11">
        <v>52776.948049999999</v>
      </c>
      <c r="D11">
        <v>196.82850920000001</v>
      </c>
      <c r="E11">
        <v>-48813.877899999999</v>
      </c>
      <c r="F11">
        <v>20064.2176</v>
      </c>
      <c r="G11" t="s">
        <v>1</v>
      </c>
      <c r="H11">
        <v>15</v>
      </c>
      <c r="I11">
        <v>51919.1</v>
      </c>
      <c r="J11">
        <v>51858.9</v>
      </c>
      <c r="L11">
        <f>0.686230448297774*AH11</f>
        <v>2.2583844053479742</v>
      </c>
      <c r="M11">
        <f>0.78521469712325*AH11</f>
        <v>2.5841415682326154</v>
      </c>
      <c r="N11">
        <f>0.746848559501696*AH11</f>
        <v>2.4578786093200815</v>
      </c>
      <c r="O11">
        <v>69.583902808435894</v>
      </c>
      <c r="P11">
        <v>79.620925162840592</v>
      </c>
      <c r="Q11">
        <v>75.730591240736914</v>
      </c>
      <c r="R11">
        <v>9.9999999999999995E-7</v>
      </c>
      <c r="S11">
        <f t="shared" si="15"/>
        <v>2.2583844053481954</v>
      </c>
      <c r="T11">
        <f t="shared" si="9"/>
        <v>2.584141568232809</v>
      </c>
      <c r="U11">
        <f t="shared" si="10"/>
        <v>2.4578786093202849</v>
      </c>
      <c r="V11" s="8">
        <f t="shared" si="11"/>
        <v>1.1473868366565849E-2</v>
      </c>
      <c r="W11" s="8">
        <f t="shared" si="12"/>
        <v>5.2938665793499868E-5</v>
      </c>
      <c r="X11" s="8">
        <f t="shared" si="13"/>
        <v>1.2250059575312245E-4</v>
      </c>
      <c r="Z11">
        <v>2552.6999999999998</v>
      </c>
      <c r="AA11">
        <v>-49339.8</v>
      </c>
      <c r="AB11">
        <v>15958.2</v>
      </c>
      <c r="AC11">
        <v>2551</v>
      </c>
      <c r="AD11">
        <v>-49281.3</v>
      </c>
      <c r="AE11">
        <v>15943.6</v>
      </c>
      <c r="AG11">
        <v>83.15195845411138</v>
      </c>
      <c r="AH11">
        <v>3.2909999999999999</v>
      </c>
      <c r="AI11">
        <v>2.6987432246203573</v>
      </c>
      <c r="AJ11">
        <v>9.9999999999999995E-7</v>
      </c>
      <c r="AK11">
        <f t="shared" si="14"/>
        <v>2.6987432246205425</v>
      </c>
      <c r="AL11" s="8">
        <f t="shared" si="0"/>
        <v>5.1134886050322545E-5</v>
      </c>
      <c r="AM11" s="13"/>
      <c r="AO11" s="5">
        <f t="shared" si="1"/>
        <v>857.84805000000051</v>
      </c>
      <c r="AP11" s="5">
        <f t="shared" si="2"/>
        <v>918.0480499999976</v>
      </c>
      <c r="AQ11" s="5">
        <f t="shared" si="3"/>
        <v>2355.8714907999997</v>
      </c>
      <c r="AR11" s="5">
        <f t="shared" si="4"/>
        <v>525.92210000000341</v>
      </c>
      <c r="AS11" s="5">
        <f t="shared" si="5"/>
        <v>4106.0175999999992</v>
      </c>
      <c r="AT11" s="5">
        <f t="shared" si="6"/>
        <v>2354.1714907999999</v>
      </c>
      <c r="AU11" s="5">
        <f t="shared" si="7"/>
        <v>467.42210000000341</v>
      </c>
      <c r="AV11" s="5">
        <f t="shared" si="8"/>
        <v>4120.6175999999996</v>
      </c>
    </row>
    <row r="12" spans="1:48" ht="15" thickBot="1" x14ac:dyDescent="0.4">
      <c r="I12" s="3"/>
      <c r="K12" s="11" t="s">
        <v>26</v>
      </c>
      <c r="L12" s="6">
        <f t="shared" ref="L12:Q12" si="16">AVERAGE(L2:L11)</f>
        <v>2.4542891912410516</v>
      </c>
      <c r="M12" s="6">
        <f t="shared" si="16"/>
        <v>2.9828704675397146</v>
      </c>
      <c r="N12" s="6">
        <f t="shared" si="16"/>
        <v>2.6248644813226512</v>
      </c>
      <c r="O12" s="6">
        <f t="shared" si="16"/>
        <v>83.414084709403113</v>
      </c>
      <c r="P12" s="6">
        <f t="shared" si="16"/>
        <v>99.653743027046744</v>
      </c>
      <c r="Q12" s="10">
        <f t="shared" si="16"/>
        <v>88.204099458398787</v>
      </c>
      <c r="R12" s="6"/>
      <c r="S12" s="6">
        <f t="shared" ref="S12:X12" si="17">AVERAGE(S2:S11)</f>
        <v>2.4542891912412683</v>
      </c>
      <c r="T12" s="6">
        <f t="shared" si="17"/>
        <v>2.9828704675399633</v>
      </c>
      <c r="U12" s="6">
        <f t="shared" si="17"/>
        <v>2.6248644813228452</v>
      </c>
      <c r="V12" s="12">
        <f t="shared" si="17"/>
        <v>7.0544796713545273E-3</v>
      </c>
      <c r="W12" s="12">
        <f t="shared" si="17"/>
        <v>5.9987619016968408E-5</v>
      </c>
      <c r="X12" s="12">
        <f t="shared" si="17"/>
        <v>1.3143386793123402E-4</v>
      </c>
      <c r="Z12" s="3"/>
      <c r="AA12" s="3"/>
      <c r="AB12" s="3"/>
      <c r="AF12" s="11" t="s">
        <v>26</v>
      </c>
      <c r="AG12" s="6">
        <f>AVERAGE(AG2:AG11)</f>
        <v>107.98401322580189</v>
      </c>
      <c r="AH12" s="6"/>
      <c r="AI12" s="6">
        <f>AVERAGE(AI2:AI11)</f>
        <v>3.2354613123485114</v>
      </c>
      <c r="AJ12" s="6"/>
      <c r="AK12" s="6">
        <f>AVERAGE(AK2:AK11)</f>
        <v>3.2354613123487139</v>
      </c>
      <c r="AL12" s="9">
        <f>AVERAGE(AL2:AL11)</f>
        <v>6.0162302870883793E-5</v>
      </c>
      <c r="AM12" s="13"/>
      <c r="AN12" s="11" t="s">
        <v>26</v>
      </c>
      <c r="AO12" s="6">
        <f t="shared" ref="AO12:AV12" si="18">AVERAGE(AO2:AO11)</f>
        <v>1849.8405049999994</v>
      </c>
      <c r="AP12" s="6">
        <f t="shared" si="18"/>
        <v>1911.8505049999972</v>
      </c>
      <c r="AQ12" s="6">
        <f t="shared" si="18"/>
        <v>1595.955072854</v>
      </c>
      <c r="AR12" s="6">
        <f t="shared" si="18"/>
        <v>679.73434699999996</v>
      </c>
      <c r="AS12" s="6">
        <f t="shared" si="18"/>
        <v>4228.9554819999994</v>
      </c>
      <c r="AT12" s="6">
        <f t="shared" si="18"/>
        <v>1593.3250728539999</v>
      </c>
      <c r="AU12" s="6">
        <f t="shared" si="18"/>
        <v>714.25290900000039</v>
      </c>
      <c r="AV12" s="7">
        <f t="shared" si="18"/>
        <v>4241.5754820000002</v>
      </c>
    </row>
    <row r="25" spans="39:39" ht="15" thickBot="1" x14ac:dyDescent="0.4"/>
    <row r="26" spans="39:39" ht="15" thickBot="1" x14ac:dyDescent="0.4">
      <c r="AM26" s="1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Maija Ramāna</cp:lastModifiedBy>
  <dcterms:modified xsi:type="dcterms:W3CDTF">2025-01-18T20:45:34Z</dcterms:modified>
</cp:coreProperties>
</file>