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wheaton_schroeder_wsu_edu/Documents/Documents/GitHub/ctherm_RBA/min_ctxRBA/build_model/input_base/"/>
    </mc:Choice>
  </mc:AlternateContent>
  <xr:revisionPtr revIDLastSave="0" documentId="13_ncr:1_{51A710B7-C2EE-4D00-857C-61F7CF753766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RBABioRxns" sheetId="1" r:id="rId1"/>
    <sheet name="RBABiomas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7" i="2" l="1"/>
  <c r="B36" i="2"/>
  <c r="B35" i="2"/>
  <c r="B34" i="2"/>
  <c r="H37" i="2"/>
  <c r="H36" i="2"/>
  <c r="H35" i="2"/>
  <c r="H34" i="2"/>
  <c r="B40" i="2"/>
  <c r="B39" i="2"/>
  <c r="B38" i="2"/>
  <c r="B74" i="2"/>
  <c r="G34" i="2"/>
  <c r="G37" i="2" l="1"/>
  <c r="E9" i="2" l="1"/>
  <c r="B3" i="1"/>
  <c r="B4" i="1" l="1"/>
  <c r="A51" i="1" l="1"/>
  <c r="A52" i="1"/>
  <c r="A53" i="1"/>
  <c r="A54" i="1"/>
  <c r="A55" i="1"/>
  <c r="B45" i="2" l="1"/>
  <c r="B83" i="2"/>
  <c r="B82" i="2"/>
  <c r="B81" i="2"/>
  <c r="B80" i="2"/>
  <c r="B79" i="2"/>
  <c r="B78" i="2"/>
  <c r="B77" i="2"/>
  <c r="B76" i="2"/>
  <c r="B75" i="2"/>
  <c r="B73" i="2"/>
  <c r="B72" i="2"/>
  <c r="B71" i="2"/>
  <c r="B70" i="2"/>
  <c r="B69" i="2"/>
  <c r="B68" i="2"/>
  <c r="B84" i="2"/>
  <c r="B89" i="2"/>
  <c r="B55" i="1" s="1"/>
  <c r="B88" i="2"/>
  <c r="B54" i="1" s="1"/>
  <c r="B87" i="2"/>
  <c r="B53" i="1" s="1"/>
  <c r="B86" i="2"/>
  <c r="B52" i="1" s="1"/>
  <c r="B85" i="2"/>
  <c r="B51" i="1" s="1"/>
  <c r="B55" i="2"/>
  <c r="B54" i="2"/>
  <c r="B53" i="2"/>
  <c r="B52" i="2"/>
  <c r="B51" i="2"/>
  <c r="B50" i="2"/>
  <c r="B49" i="2"/>
  <c r="B48" i="2"/>
  <c r="B46" i="2"/>
  <c r="B47" i="2"/>
  <c r="B29" i="2"/>
  <c r="G85" i="2" l="1"/>
  <c r="H85" i="2" s="1"/>
  <c r="G86" i="2"/>
  <c r="H86" i="2" s="1"/>
  <c r="G87" i="2"/>
  <c r="H87" i="2" s="1"/>
  <c r="G88" i="2"/>
  <c r="H88" i="2" s="1"/>
  <c r="G68" i="2"/>
  <c r="H68" i="2" s="1"/>
  <c r="B5" i="1"/>
  <c r="A4" i="1"/>
  <c r="A5" i="1"/>
  <c r="A3" i="1"/>
  <c r="B7" i="1" l="1"/>
  <c r="B8" i="1"/>
  <c r="B17" i="1"/>
  <c r="B18" i="1"/>
  <c r="B19" i="1"/>
  <c r="B20" i="1"/>
  <c r="B21" i="1"/>
  <c r="B22" i="1"/>
  <c r="B23" i="1"/>
  <c r="B24" i="1"/>
  <c r="B25" i="1"/>
  <c r="B26" i="1"/>
  <c r="B27" i="1"/>
  <c r="A43" i="1"/>
  <c r="A44" i="1"/>
  <c r="A45" i="1"/>
  <c r="A46" i="1"/>
  <c r="A47" i="1"/>
  <c r="A48" i="1"/>
  <c r="A49" i="1"/>
  <c r="A50" i="1"/>
  <c r="A35" i="1"/>
  <c r="A36" i="1"/>
  <c r="A37" i="1"/>
  <c r="A38" i="1"/>
  <c r="A39" i="1"/>
  <c r="A40" i="1"/>
  <c r="A41" i="1"/>
  <c r="A42" i="1"/>
  <c r="A34" i="1"/>
  <c r="A33" i="1"/>
  <c r="A30" i="1"/>
  <c r="A31" i="1"/>
  <c r="A32" i="1"/>
  <c r="A29" i="1"/>
  <c r="A28" i="1"/>
  <c r="A18" i="1"/>
  <c r="A19" i="1"/>
  <c r="A20" i="1"/>
  <c r="A21" i="1"/>
  <c r="A22" i="1"/>
  <c r="A23" i="1"/>
  <c r="A24" i="1"/>
  <c r="A25" i="1"/>
  <c r="A26" i="1"/>
  <c r="A27" i="1"/>
  <c r="A17" i="1"/>
  <c r="A16" i="1"/>
  <c r="A15" i="1"/>
  <c r="A10" i="1"/>
  <c r="A11" i="1"/>
  <c r="A12" i="1"/>
  <c r="A13" i="1"/>
  <c r="A14" i="1"/>
  <c r="A9" i="1"/>
  <c r="A8" i="1"/>
  <c r="A7" i="1"/>
  <c r="A6" i="1"/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34" i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9" i="2"/>
  <c r="H89" i="2" s="1"/>
  <c r="I34" i="2"/>
  <c r="G45" i="2"/>
  <c r="H45" i="2" s="1"/>
  <c r="C11" i="2"/>
  <c r="E11" i="2" s="1"/>
  <c r="C8" i="2"/>
  <c r="E8" i="2" s="1"/>
  <c r="E13" i="2"/>
  <c r="I63" i="2"/>
  <c r="B63" i="2" s="1"/>
  <c r="I62" i="2"/>
  <c r="B62" i="2" s="1"/>
  <c r="I61" i="2"/>
  <c r="B61" i="2" s="1"/>
  <c r="I60" i="2"/>
  <c r="B60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I37" i="2"/>
  <c r="I36" i="2"/>
  <c r="I35" i="2"/>
  <c r="C19" i="2"/>
  <c r="E19" i="2" s="1"/>
  <c r="A2" i="1"/>
  <c r="B30" i="1" l="1"/>
  <c r="B31" i="1"/>
  <c r="B29" i="1"/>
  <c r="B10" i="1"/>
  <c r="B11" i="1"/>
  <c r="B12" i="1"/>
  <c r="B9" i="1"/>
  <c r="B32" i="1"/>
  <c r="G63" i="2"/>
  <c r="H63" i="2" s="1"/>
  <c r="G56" i="2"/>
  <c r="G29" i="2"/>
  <c r="H29" i="2" s="1"/>
  <c r="B27" i="2" s="1"/>
  <c r="H10" i="2"/>
  <c r="E12" i="2"/>
  <c r="E10" i="2"/>
  <c r="G60" i="2"/>
  <c r="H60" i="2" s="1"/>
  <c r="G61" i="2"/>
  <c r="H61" i="2" s="1"/>
  <c r="C18" i="2"/>
  <c r="E18" i="2" s="1"/>
  <c r="B43" i="2"/>
  <c r="B16" i="1" s="1"/>
  <c r="E15" i="2"/>
  <c r="C16" i="2"/>
  <c r="E16" i="2" s="1"/>
  <c r="G35" i="2"/>
  <c r="G62" i="2"/>
  <c r="H62" i="2" s="1"/>
  <c r="C17" i="2"/>
  <c r="E17" i="2" s="1"/>
  <c r="G36" i="2"/>
  <c r="B6" i="1" l="1"/>
  <c r="B66" i="2"/>
  <c r="B33" i="1" s="1"/>
  <c r="B6" i="2"/>
  <c r="B2" i="1" s="1"/>
  <c r="B58" i="2"/>
  <c r="B28" i="1" s="1"/>
  <c r="B14" i="1" l="1"/>
  <c r="B13" i="1"/>
  <c r="B15" i="1"/>
</calcChain>
</file>

<file path=xl/sharedStrings.xml><?xml version="1.0" encoding="utf-8"?>
<sst xmlns="http://schemas.openxmlformats.org/spreadsheetml/2006/main" count="206" uniqueCount="175">
  <si>
    <t>rxn_id</t>
  </si>
  <si>
    <t>rxn_equation</t>
  </si>
  <si>
    <t>Biomass reaction network</t>
  </si>
  <si>
    <t>Biomass dilution and molecular weight constraint</t>
  </si>
  <si>
    <t>Metabolite</t>
  </si>
  <si>
    <t>Coeff (g/gDW)</t>
  </si>
  <si>
    <t>Remarks</t>
  </si>
  <si>
    <t>Lipid</t>
  </si>
  <si>
    <t>DNA</t>
  </si>
  <si>
    <t>Coeff (mmol/gDW/h)</t>
  </si>
  <si>
    <t>GAM</t>
  </si>
  <si>
    <t>Mass contribution of cytoplasmic and mitochondrial proteins to total protein. The proportion can be controlled by flux bounds</t>
  </si>
  <si>
    <t>RNA synthesis (coefficients in gram per gDW)</t>
  </si>
  <si>
    <t>Coeff</t>
  </si>
  <si>
    <t>Formula</t>
  </si>
  <si>
    <t>MW</t>
  </si>
  <si>
    <t>%wt. in macro</t>
  </si>
  <si>
    <t>MW without pyrophosphate</t>
  </si>
  <si>
    <t>atp_c</t>
  </si>
  <si>
    <t>C10H12N5O13P3</t>
  </si>
  <si>
    <t>ctp_c</t>
  </si>
  <si>
    <t>C9H12N3O14P3</t>
  </si>
  <si>
    <t>gtp_c</t>
  </si>
  <si>
    <t>C10H12N5O14P3</t>
  </si>
  <si>
    <t>utp_c</t>
  </si>
  <si>
    <t>C9H11N2O15P3</t>
  </si>
  <si>
    <t>Lipid synthesis (coefficients in gram per gDW)</t>
  </si>
  <si>
    <t>DNA synthesis (coefficients in gram per gDW)</t>
  </si>
  <si>
    <t>datp_c</t>
  </si>
  <si>
    <t>C10H12N5O12P3</t>
  </si>
  <si>
    <t>dctp_c</t>
  </si>
  <si>
    <t>C9H12N3O13P3</t>
  </si>
  <si>
    <t>dgtp_c</t>
  </si>
  <si>
    <t>dttp_c</t>
  </si>
  <si>
    <t>C10H13N2O14P3</t>
  </si>
  <si>
    <t>Metals synthesis (coefficients in gram per gDW)</t>
  </si>
  <si>
    <t>k_c</t>
  </si>
  <si>
    <t>mg2_c</t>
  </si>
  <si>
    <t>fe3_c</t>
  </si>
  <si>
    <t>ca2_c</t>
  </si>
  <si>
    <t>pi_c</t>
  </si>
  <si>
    <t>ppi_c</t>
  </si>
  <si>
    <t>nad_c</t>
  </si>
  <si>
    <t>amp_c</t>
  </si>
  <si>
    <t>adp_c</t>
  </si>
  <si>
    <t>cmp_c</t>
  </si>
  <si>
    <t>nadp_c</t>
  </si>
  <si>
    <t>gmp_c</t>
  </si>
  <si>
    <t>cdp_c</t>
  </si>
  <si>
    <t>nadph_c</t>
  </si>
  <si>
    <t>gdp_c</t>
  </si>
  <si>
    <t>Protein</t>
  </si>
  <si>
    <t>other biomass components</t>
  </si>
  <si>
    <t>RNA</t>
  </si>
  <si>
    <t>C40554H75918O10310</t>
  </si>
  <si>
    <t>C46554H83918O15310</t>
  </si>
  <si>
    <t>C52554H92918O20310</t>
  </si>
  <si>
    <t>C72108H135836O17620P2000</t>
  </si>
  <si>
    <t>C37554H71918O10310P1000</t>
  </si>
  <si>
    <t>C44554H83918N2000O11310P1000</t>
  </si>
  <si>
    <t>C36554H70918N1000O8310P1000</t>
  </si>
  <si>
    <t>C190554H419918N24000O183310P24000</t>
  </si>
  <si>
    <t>C262554H443918O255310P24000</t>
  </si>
  <si>
    <t>C310554H515918N24000O255310P24000</t>
  </si>
  <si>
    <t>C118554H227918O135310P24000</t>
  </si>
  <si>
    <t>Glycogen synthesis for biomass (coefficients in gram per gDW)</t>
  </si>
  <si>
    <t>C40H62N8O21</t>
  </si>
  <si>
    <t>K</t>
  </si>
  <si>
    <t>Ca</t>
  </si>
  <si>
    <t>Fe</t>
  </si>
  <si>
    <t>Mg</t>
  </si>
  <si>
    <t>HPO4</t>
  </si>
  <si>
    <t>HP2O7</t>
  </si>
  <si>
    <t>sum of macro coefficients</t>
  </si>
  <si>
    <t>Peptidoglycan biomass</t>
  </si>
  <si>
    <t>C21H26N7O14P2</t>
  </si>
  <si>
    <t>C10H12N5O7P</t>
  </si>
  <si>
    <t>C10H12N5O10P2</t>
  </si>
  <si>
    <t>C9H12N3O8P</t>
  </si>
  <si>
    <t>C21H25N7O17P3</t>
  </si>
  <si>
    <t>C10H12N5O8P</t>
  </si>
  <si>
    <t>C9H12N3O11P2</t>
  </si>
  <si>
    <t>C21H26N7O17P3</t>
  </si>
  <si>
    <t>C10H12N5O11P2</t>
  </si>
  <si>
    <t>peptido_CT_c</t>
  </si>
  <si>
    <t>mglucsyldstgl_CT_c</t>
  </si>
  <si>
    <t>tg12dg_c</t>
  </si>
  <si>
    <t>clpn_CT_c</t>
  </si>
  <si>
    <t>pg_CT_c</t>
  </si>
  <si>
    <t>psetha_CT_c</t>
  </si>
  <si>
    <t>ala_lta_c</t>
  </si>
  <si>
    <t>glu_lta_c</t>
  </si>
  <si>
    <t>aglu_lta_c</t>
  </si>
  <si>
    <t>lta_c</t>
  </si>
  <si>
    <t>Wheaton Schroeder</t>
  </si>
  <si>
    <t>Deriving RBA C. thermocellum biomass synthesis network</t>
  </si>
  <si>
    <t>gly_tea_c</t>
  </si>
  <si>
    <t>agly_tea_c</t>
  </si>
  <si>
    <t>glugly_tea_c</t>
  </si>
  <si>
    <t>min_tea_c</t>
  </si>
  <si>
    <t>C151H297N2O238P46</t>
  </si>
  <si>
    <t>C286H613N47O328P46</t>
  </si>
  <si>
    <t>C421H749N2O464P46</t>
  </si>
  <si>
    <t>C420H750N30O420P30</t>
  </si>
  <si>
    <t>BIOSYN-BIODIL</t>
  </si>
  <si>
    <t>BIO-prot</t>
  </si>
  <si>
    <t>BIO-glyco</t>
  </si>
  <si>
    <t>BIO-lipid</t>
  </si>
  <si>
    <t>BIO-dna</t>
  </si>
  <si>
    <t>BIO-rna</t>
  </si>
  <si>
    <t>BIO-other</t>
  </si>
  <si>
    <t>BIOSYN-PROTDUMMY</t>
  </si>
  <si>
    <t>BIOSYN-PROTCYT</t>
  </si>
  <si>
    <t>BIO-protmodeled --&gt; BIO-prot</t>
  </si>
  <si>
    <t>BIO-protdummy --&gt; BIO-protmodeled</t>
  </si>
  <si>
    <t>BIO-protcyt --&gt; BIO-protmodeled</t>
  </si>
  <si>
    <t>BIOSYN-GLYCO</t>
  </si>
  <si>
    <t>BIOSYN-GLYCO1</t>
  </si>
  <si>
    <t>BIOSYN-RNA</t>
  </si>
  <si>
    <t>BIOSYN-RNA1</t>
  </si>
  <si>
    <t>BIOSYN-RNA2</t>
  </si>
  <si>
    <t>BIOSYN-RNA3</t>
  </si>
  <si>
    <t>BIOSYN-RNA4</t>
  </si>
  <si>
    <t>BIOSYN-RNA5</t>
  </si>
  <si>
    <t>BIOSYN-RNA6</t>
  </si>
  <si>
    <t>BIOSYN-RNA7</t>
  </si>
  <si>
    <t>BIOSYN-LIPID</t>
  </si>
  <si>
    <t>BIOSYN-LIPID1</t>
  </si>
  <si>
    <t>BIOSYN-LIPID2</t>
  </si>
  <si>
    <t>BIOSYN-LIPID3</t>
  </si>
  <si>
    <t>BIOSYN-LIPID4</t>
  </si>
  <si>
    <t>BIOSYN-LIPID5</t>
  </si>
  <si>
    <t>BIOSYN-LIPID6</t>
  </si>
  <si>
    <t>BIOSYN-LIPID7</t>
  </si>
  <si>
    <t>BIOSYN-LIPID8</t>
  </si>
  <si>
    <t>BIOSYN-LIPID9</t>
  </si>
  <si>
    <t>BIOSYN-LIPID10</t>
  </si>
  <si>
    <t>BIOSYN-LIPID11</t>
  </si>
  <si>
    <t>BIOSYN-DNA</t>
  </si>
  <si>
    <t>BIOSYN-DNA1</t>
  </si>
  <si>
    <t>BIOSYN-DNA2</t>
  </si>
  <si>
    <t>BIOSYN-DNA3</t>
  </si>
  <si>
    <t>BIOSYN-DNA4</t>
  </si>
  <si>
    <t>BIOSYN-OTHER</t>
  </si>
  <si>
    <t>BIOSYN-OTHER1</t>
  </si>
  <si>
    <t>BIOSYN-OTHER2</t>
  </si>
  <si>
    <t>BIOSYN-OTHER3</t>
  </si>
  <si>
    <t>BIOSYN-OTHER4</t>
  </si>
  <si>
    <t>BIOSYN-OTHER5</t>
  </si>
  <si>
    <t>BIOSYN-OTHER6</t>
  </si>
  <si>
    <t>BIOSYN-OTHER7</t>
  </si>
  <si>
    <t>BIOSYN-OTHER8</t>
  </si>
  <si>
    <t>BIOSYN-OTHER9</t>
  </si>
  <si>
    <t>BIOSYN-OTHER10</t>
  </si>
  <si>
    <t>BIOSYN-OTHER11</t>
  </si>
  <si>
    <t>BIOSYN-OTHER12</t>
  </si>
  <si>
    <t>BIOSYN-OTHER13</t>
  </si>
  <si>
    <t>BIOSYN-OTHER14</t>
  </si>
  <si>
    <t>BIOSYN-OTHER15</t>
  </si>
  <si>
    <t>BIOSYN-OTHER16</t>
  </si>
  <si>
    <t>BIOSYN-OTHER17</t>
  </si>
  <si>
    <t>BIOSYN-OTHER18</t>
  </si>
  <si>
    <t>BIOSYN-OTHER19</t>
  </si>
  <si>
    <t>BIOSYN-OTHER20</t>
  </si>
  <si>
    <t>BIOSYN-OTHER21</t>
  </si>
  <si>
    <t>BIOSYN-OTHER22</t>
  </si>
  <si>
    <t>lysylpgly_CT_c</t>
  </si>
  <si>
    <t>dg12dg_CT_c</t>
  </si>
  <si>
    <t>MET-atp_c</t>
  </si>
  <si>
    <t>MET-h2o_c</t>
  </si>
  <si>
    <t>MET-adp_c</t>
  </si>
  <si>
    <t>MET-pi_c</t>
  </si>
  <si>
    <t>MET-h_c</t>
  </si>
  <si>
    <t>BIOSYN-MODELEDTOPROT</t>
  </si>
  <si>
    <t>0.1875 BIO-trna + 0.0625 BIO-mrna + 0.75 BIO-rrna --&gt; BIO-rna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</si>
</sst>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"/>
    <numFmt numFmtId="166" formatCode="0.000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8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9999FF"/>
        <bgColor rgb="FFB2B2B2"/>
      </patternFill>
    </fill>
    <fill>
      <patternFill patternType="solid">
        <fgColor rgb="FF66CCFF"/>
        <bgColor rgb="FF9999FF"/>
      </patternFill>
    </fill>
    <fill>
      <patternFill patternType="solid">
        <fgColor rgb="FFCC9900"/>
        <bgColor rgb="FF808000"/>
      </patternFill>
    </fill>
    <fill>
      <patternFill patternType="solid">
        <fgColor rgb="FFFF99FF"/>
        <bgColor rgb="FFFF9999"/>
      </patternFill>
    </fill>
    <fill>
      <patternFill patternType="solid">
        <fgColor rgb="FF92D050"/>
        <b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8080"/>
      </patternFill>
    </fill>
    <fill>
      <patternFill patternType="solid">
        <fgColor rgb="FFFF9999"/>
        <bgColor indexed="64"/>
      </patternFill>
    </fill>
    <fill>
      <patternFill patternType="solid">
        <fgColor rgb="FFFF99FF"/>
        <bgColor rgb="FF969696"/>
      </patternFill>
    </fill>
    <fill>
      <patternFill patternType="solid">
        <fgColor rgb="FF00B0F0"/>
        <bgColor rgb="FFFFFF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2" borderId="0" xfId="0" applyFill="1"/>
    <xf numFmtId="10" fontId="0" fillId="2" borderId="0" xfId="0" applyNumberForma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3" borderId="0" xfId="0" applyFill="1"/>
    <xf numFmtId="10" fontId="0" fillId="3" borderId="0" xfId="0" applyNumberFormat="1" applyFill="1" applyAlignment="1">
      <alignment horizontal="left" vertical="center"/>
    </xf>
    <xf numFmtId="0" fontId="1" fillId="3" borderId="0" xfId="0" applyFont="1" applyFill="1"/>
    <xf numFmtId="10" fontId="0" fillId="0" borderId="0" xfId="0" applyNumberFormat="1"/>
    <xf numFmtId="0" fontId="0" fillId="4" borderId="0" xfId="0" applyFill="1"/>
    <xf numFmtId="10" fontId="0" fillId="4" borderId="0" xfId="0" applyNumberFormat="1" applyFill="1" applyAlignment="1">
      <alignment horizontal="left"/>
    </xf>
    <xf numFmtId="0" fontId="1" fillId="4" borderId="0" xfId="0" applyFont="1" applyFill="1"/>
    <xf numFmtId="0" fontId="0" fillId="5" borderId="0" xfId="0" applyFill="1"/>
    <xf numFmtId="10" fontId="0" fillId="5" borderId="0" xfId="0" applyNumberFormat="1" applyFill="1" applyAlignment="1">
      <alignment horizontal="left"/>
    </xf>
    <xf numFmtId="0" fontId="1" fillId="5" borderId="0" xfId="0" applyFont="1" applyFill="1"/>
    <xf numFmtId="0" fontId="0" fillId="6" borderId="0" xfId="0" applyFill="1"/>
    <xf numFmtId="166" fontId="0" fillId="6" borderId="0" xfId="0" applyNumberFormat="1" applyFill="1" applyAlignment="1">
      <alignment horizontal="left"/>
    </xf>
    <xf numFmtId="0" fontId="1" fillId="6" borderId="0" xfId="0" applyFont="1" applyFill="1"/>
    <xf numFmtId="0" fontId="0" fillId="7" borderId="0" xfId="0" applyFill="1"/>
    <xf numFmtId="166" fontId="0" fillId="7" borderId="0" xfId="0" applyNumberFormat="1" applyFill="1"/>
    <xf numFmtId="2" fontId="0" fillId="7" borderId="0" xfId="0" applyNumberFormat="1" applyFill="1"/>
    <xf numFmtId="10" fontId="0" fillId="7" borderId="0" xfId="0" applyNumberFormat="1" applyFill="1"/>
    <xf numFmtId="2" fontId="0" fillId="0" borderId="0" xfId="0" applyNumberFormat="1"/>
    <xf numFmtId="166" fontId="0" fillId="3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166" fontId="0" fillId="4" borderId="0" xfId="0" applyNumberFormat="1" applyFill="1"/>
    <xf numFmtId="2" fontId="0" fillId="4" borderId="0" xfId="0" applyNumberFormat="1" applyFill="1"/>
    <xf numFmtId="10" fontId="0" fillId="4" borderId="0" xfId="0" applyNumberFormat="1" applyFill="1"/>
    <xf numFmtId="0" fontId="0" fillId="8" borderId="0" xfId="0" applyFill="1"/>
    <xf numFmtId="10" fontId="0" fillId="8" borderId="0" xfId="0" applyNumberFormat="1" applyFill="1" applyAlignment="1">
      <alignment horizontal="left" vertical="center"/>
    </xf>
    <xf numFmtId="0" fontId="1" fillId="8" borderId="0" xfId="0" applyFont="1" applyFill="1" applyAlignment="1">
      <alignment horizontal="left"/>
    </xf>
    <xf numFmtId="0" fontId="2" fillId="0" borderId="0" xfId="0" applyFont="1"/>
    <xf numFmtId="0" fontId="0" fillId="9" borderId="0" xfId="0" applyFill="1" applyAlignment="1">
      <alignment vertical="center"/>
    </xf>
    <xf numFmtId="166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0" fontId="0" fillId="10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0" fontId="0" fillId="12" borderId="0" xfId="0" applyFill="1"/>
    <xf numFmtId="10" fontId="0" fillId="12" borderId="0" xfId="0" applyNumberFormat="1" applyFill="1" applyAlignment="1">
      <alignment horizontal="left"/>
    </xf>
    <xf numFmtId="0" fontId="1" fillId="12" borderId="0" xfId="0" applyFont="1" applyFill="1"/>
    <xf numFmtId="0" fontId="0" fillId="13" borderId="0" xfId="0" applyFill="1"/>
    <xf numFmtId="166" fontId="0" fillId="13" borderId="0" xfId="0" applyNumberFormat="1" applyFill="1"/>
    <xf numFmtId="2" fontId="0" fillId="13" borderId="0" xfId="0" applyNumberFormat="1" applyFill="1"/>
    <xf numFmtId="10" fontId="0" fillId="13" borderId="0" xfId="0" applyNumberForma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A6"/>
      <rgbColor rgb="FF66CCFF"/>
      <rgbColor rgb="FFFF9999"/>
      <rgbColor rgb="FFFF99FF"/>
      <rgbColor rgb="FFFFCC99"/>
      <rgbColor rgb="FF3366FF"/>
      <rgbColor rgb="FF66FF99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zoomScale="115" zoomScaleNormal="115" workbookViewId="0">
      <selection activeCell="D10" sqref="D10"/>
    </sheetView>
  </sheetViews>
  <sheetFormatPr defaultColWidth="11.6640625" defaultRowHeight="13.2" x14ac:dyDescent="0.25"/>
  <cols>
    <col min="1" max="1" width="30.44140625" customWidth="1"/>
    <col min="2" max="2" width="58.21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tr">
        <f>RBABiomass!A6</f>
        <v>BIOSYN-BIODIL</v>
      </c>
      <c r="B2" t="str">
        <f>RBABiomass!B6</f>
        <v>0.528582858285829 BIO-prot + 0.100616561656166 BIO-glyco + 0.104960496049605 BIO-lipid + 0.026002600260026 BIO-dna + 0.0655465546554655 BIO-rna + 0.174290929092909 BIO-other + 34.78558438 MET-atp_c + 34.78558438 MET-h2o_c --&gt; 34.78558438 MET-adp_c + 34.78558438 MET-pi_c + 34.78558438 MET-h_c</v>
      </c>
    </row>
    <row r="3" spans="1:2" x14ac:dyDescent="0.25">
      <c r="A3" t="str">
        <f>RBABiomass!A22</f>
        <v>BIOSYN-MODELEDTOPROT</v>
      </c>
      <c r="B3" t="str">
        <f>RBABiomass!B22</f>
        <v>BIO-protmodeled --&gt; BIO-prot</v>
      </c>
    </row>
    <row r="4" spans="1:2" x14ac:dyDescent="0.25">
      <c r="A4" t="str">
        <f>RBABiomass!A23</f>
        <v>BIOSYN-PROTDUMMY</v>
      </c>
      <c r="B4" t="str">
        <f>RBABiomass!B23</f>
        <v>BIO-protdummy --&gt; BIO-protmodeled</v>
      </c>
    </row>
    <row r="5" spans="1:2" x14ac:dyDescent="0.25">
      <c r="A5" t="str">
        <f>RBABiomass!A24</f>
        <v>BIOSYN-PROTCYT</v>
      </c>
      <c r="B5" t="str">
        <f>RBABiomass!B24</f>
        <v>BIO-protcyt --&gt; BIO-protmodeled</v>
      </c>
    </row>
    <row r="6" spans="1:2" x14ac:dyDescent="0.25">
      <c r="A6" t="str">
        <f>RBABiomass!A27</f>
        <v>BIOSYN-GLYCO</v>
      </c>
      <c r="B6" t="str">
        <f>RBABiomass!B27</f>
        <v>1 BIO-peptido_CT_c +  --&gt; BIO-glyco</v>
      </c>
    </row>
    <row r="7" spans="1:2" x14ac:dyDescent="0.25">
      <c r="A7" t="str">
        <f>RBABiomass!A29</f>
        <v>BIOSYN-GLYCO1</v>
      </c>
      <c r="B7" t="str">
        <f>RBABiomass!B29</f>
        <v>MET-peptido_CT_c --&gt; 0.990971 BIO-peptido_CT_c</v>
      </c>
    </row>
    <row r="8" spans="1:2" x14ac:dyDescent="0.25">
      <c r="A8" t="str">
        <f>RBABiomass!A32</f>
        <v>BIOSYN-RNA</v>
      </c>
      <c r="B8" t="str">
        <f>RBABiomass!B32</f>
        <v>0.1875 BIO-trna + 0.0625 BIO-mrna + 0.75 BIO-rrna --&gt; BIO-rna</v>
      </c>
    </row>
    <row r="9" spans="1:2" x14ac:dyDescent="0.25">
      <c r="A9" t="str">
        <f>RBABiomass!A34</f>
        <v>BIOSYN-RNA1</v>
      </c>
      <c r="B9" t="str">
        <f>RBABiomass!B34</f>
        <v>MET-atp_c --&gt; 0.328198 BIO-wo-PPi-atp_c + MET-ppi_c</v>
      </c>
    </row>
    <row r="10" spans="1:2" x14ac:dyDescent="0.25">
      <c r="A10" t="str">
        <f>RBABiomass!A35</f>
        <v>BIOSYN-RNA2</v>
      </c>
      <c r="B10" t="str">
        <f>RBABiomass!B35</f>
        <v>MET-ctp_c --&gt; 0.304173 BIO-wo-PPi-ctp_c + MET-ppi_c</v>
      </c>
    </row>
    <row r="11" spans="1:2" x14ac:dyDescent="0.25">
      <c r="A11" t="str">
        <f>RBABiomass!A36</f>
        <v>BIOSYN-RNA3</v>
      </c>
      <c r="B11" t="str">
        <f>RBABiomass!B36</f>
        <v>MET-gtp_c --&gt; 0.344197 BIO-wo-PPi-gtp_c + MET-ppi_c</v>
      </c>
    </row>
    <row r="12" spans="1:2" x14ac:dyDescent="0.25">
      <c r="A12" t="str">
        <f>RBABiomass!A37</f>
        <v>BIOSYN-RNA4</v>
      </c>
      <c r="B12" t="str">
        <f>RBABiomass!B37</f>
        <v>MET-utp_c --&gt; 0.305158 BIO-wo-PPi-utp_c + MET-ppi_c</v>
      </c>
    </row>
    <row r="13" spans="1:2" x14ac:dyDescent="0.25">
      <c r="A13" t="str">
        <f>RBABiomass!A38</f>
        <v>BIOSYN-RNA5</v>
      </c>
      <c r="B13" t="str">
        <f>RBABiomass!B38</f>
        <v>0.304548 BIO-wo-PPi-atp_c + 0.195497 BIO-wo-PPi-ctp_c + 0.194354 BIO-wo-PPi-gtp_c + 0.305602 BIO-wo-PPi-utp_c --&gt; BIO-trna</v>
      </c>
    </row>
    <row r="14" spans="1:2" x14ac:dyDescent="0.25">
      <c r="A14" t="str">
        <f>RBABiomass!A39</f>
        <v>BIOSYN-RNA6</v>
      </c>
      <c r="B14" t="str">
        <f>RBABiomass!B39</f>
        <v>0.304548 BIO-wo-PPi-atp_c + 0.195497 BIO-wo-PPi-ctp_c + 0.194354 BIO-wo-PPi-gtp_c + 0.305602 BIO-wo-PPi-utp_c --&gt; BIO-mrna</v>
      </c>
    </row>
    <row r="15" spans="1:2" x14ac:dyDescent="0.25">
      <c r="A15" t="str">
        <f>RBABiomass!A40</f>
        <v>BIOSYN-RNA7</v>
      </c>
      <c r="B15" t="str">
        <f>RBABiomass!B40</f>
        <v>0.304548 BIO-wo-PPi-atp_c + 0.195497 BIO-wo-PPi-ctp_c + 0.194354 BIO-wo-PPi-gtp_c + 0.305602 BIO-wo-PPi-utp_c --&gt; BIO-rrna</v>
      </c>
    </row>
    <row r="16" spans="1:2" x14ac:dyDescent="0.25">
      <c r="A16" t="str">
        <f>RBABiomass!A43</f>
        <v>BIOSYN-LIPID</v>
      </c>
      <c r="B16" t="str">
        <f>RBABiomass!B43</f>
        <v>0.058453 BIO-mglucsyldstgl_CT_c + 0.092369 BIO-dg12dg_CT_c + 0.065669 BIO-tg12dg_c + 0.005773 BIO-clpn_CT_c + 0.11907 BIO-pg_CT_c + 0.017319 BIO-lysylpgly_CT_c + 0.362261 BIO-psetha_CT_c + 0.111634 BIO-ala_lta_c + 0.053026 BIO-glu_lta_c + 0.053026 BIO-aglu_lta_c + 0.061399 BIO-lta_c --&gt; BIO-lipid</v>
      </c>
    </row>
    <row r="17" spans="1:2" x14ac:dyDescent="0.25">
      <c r="A17" t="str">
        <f>RBABiomass!A45</f>
        <v>BIOSYN-LIPID1</v>
      </c>
      <c r="B17" t="str">
        <f>RBABiomass!B45</f>
        <v>MET-mglucsyldstgl_CT_c --&gt; 728.569128 BIO-mglucsyldstgl_CT_c</v>
      </c>
    </row>
    <row r="18" spans="1:2" x14ac:dyDescent="0.25">
      <c r="A18" t="str">
        <f>RBABiomass!A46</f>
        <v>BIOSYN-LIPID2</v>
      </c>
      <c r="B18" t="str">
        <f>RBABiomass!B46</f>
        <v>MET-dg12dg_CT_c --&gt; 888.694128 BIO-dg12dg_CT_c</v>
      </c>
    </row>
    <row r="19" spans="1:2" x14ac:dyDescent="0.25">
      <c r="A19" t="str">
        <f>RBABiomass!A47</f>
        <v>BIOSYN-LIPID3</v>
      </c>
      <c r="B19" t="str">
        <f>RBABiomass!B47</f>
        <v>MET-tg12dg_c --&gt; 1049.827128 BIO-tg12dg_c</v>
      </c>
    </row>
    <row r="20" spans="1:2" x14ac:dyDescent="0.25">
      <c r="A20" t="str">
        <f>RBABiomass!A48</f>
        <v>BIOSYN-LIPID4</v>
      </c>
      <c r="B20" t="str">
        <f>RBABiomass!B48</f>
        <v>MET-clpn_CT_c --&gt; 567.372378 BIO-clpn_CT_c</v>
      </c>
    </row>
    <row r="21" spans="1:2" x14ac:dyDescent="0.25">
      <c r="A21" t="str">
        <f>RBABiomass!A49</f>
        <v>BIOSYN-LIPID5</v>
      </c>
      <c r="B21" t="str">
        <f>RBABiomass!B49</f>
        <v>MET-pg_CT_c --&gt; 719.478128 BIO-pg_CT_c</v>
      </c>
    </row>
    <row r="22" spans="1:2" x14ac:dyDescent="0.25">
      <c r="A22" t="str">
        <f>RBABiomass!A50</f>
        <v>BIOSYN-LIPID6</v>
      </c>
      <c r="B22" t="str">
        <f>RBABiomass!B50</f>
        <v>MET-lysylpgly_CT_c --&gt; 859.664128 BIO-lysylpgly_CT_c</v>
      </c>
    </row>
    <row r="23" spans="1:2" x14ac:dyDescent="0.25">
      <c r="A23" t="str">
        <f>RBABiomass!A51</f>
        <v>BIOSYN-LIPID7</v>
      </c>
      <c r="B23" t="str">
        <f>RBABiomass!B51</f>
        <v>MET-psetha_CT_c --&gt; 688.468128 BIO-psetha_CT_c</v>
      </c>
    </row>
    <row r="24" spans="1:2" x14ac:dyDescent="0.25">
      <c r="A24" t="str">
        <f>RBABiomass!A52</f>
        <v>BIOSYN-LIPID8</v>
      </c>
      <c r="B24" t="str">
        <f>RBABiomass!B52</f>
        <v>MET-ala_lta_c --&gt; 6724.342128 BIO-ala_lta_c</v>
      </c>
    </row>
    <row r="25" spans="1:2" x14ac:dyDescent="0.25">
      <c r="A25" t="str">
        <f>RBABiomass!A53</f>
        <v>BIOSYN-LIPID9</v>
      </c>
      <c r="B25" t="str">
        <f>RBABiomass!B53</f>
        <v>MET-glu_lta_c --&gt; 8429.086128 BIO-glu_lta_c</v>
      </c>
    </row>
    <row r="26" spans="1:2" x14ac:dyDescent="0.25">
      <c r="A26" t="str">
        <f>RBABiomass!A54</f>
        <v>BIOSYN-LIPID10</v>
      </c>
      <c r="B26" t="str">
        <f>RBABiomass!B54</f>
        <v>MET-aglu_lta_c --&gt; 9414.358128 BIO-aglu_lta_c</v>
      </c>
    </row>
    <row r="27" spans="1:2" x14ac:dyDescent="0.25">
      <c r="A27" t="str">
        <f>RBABiomass!A55</f>
        <v>BIOSYN-LIPID11</v>
      </c>
      <c r="B27" t="str">
        <f>RBABiomass!B55</f>
        <v>MET-lta_c --&gt; 4561.894128 BIO-lta_c</v>
      </c>
    </row>
    <row r="28" spans="1:2" x14ac:dyDescent="0.25">
      <c r="A28" t="str">
        <f>RBABiomass!A58</f>
        <v>BIOSYN-DNA</v>
      </c>
      <c r="B28" t="str">
        <f>RBABiomass!B58</f>
        <v>0.322383 BIO-datp_c + 0.177639 BIO-dctp_c + 0.177563 BIO-dgtp_c + 0.322415 BIO-dttp_c --&gt; BIO-dna</v>
      </c>
    </row>
    <row r="29" spans="1:2" x14ac:dyDescent="0.25">
      <c r="A29" t="str">
        <f>RBABiomass!A60</f>
        <v>BIOSYN-DNA1</v>
      </c>
      <c r="B29" t="str">
        <f>RBABiomass!B60</f>
        <v>MET-datp_c --&gt; 0.312199 BIO-datp_c + MET-ppi_c</v>
      </c>
    </row>
    <row r="30" spans="1:2" x14ac:dyDescent="0.25">
      <c r="A30" t="str">
        <f>RBABiomass!A61</f>
        <v>BIOSYN-DNA2</v>
      </c>
      <c r="B30" t="str">
        <f>RBABiomass!B61</f>
        <v>MET-dctp_c --&gt; 0.288174 BIO-dctp_c + MET-ppi_c</v>
      </c>
    </row>
    <row r="31" spans="1:2" x14ac:dyDescent="0.25">
      <c r="A31" t="str">
        <f>RBABiomass!A62</f>
        <v>BIOSYN-DNA3</v>
      </c>
      <c r="B31" t="str">
        <f>RBABiomass!B62</f>
        <v>MET-dgtp_c --&gt; 0.328198 BIO-dgtp_c + MET-ppi_c</v>
      </c>
    </row>
    <row r="32" spans="1:2" x14ac:dyDescent="0.25">
      <c r="A32" t="str">
        <f>RBABiomass!A63</f>
        <v>BIOSYN-DNA4</v>
      </c>
      <c r="B32" t="str">
        <f>RBABiomass!B63</f>
        <v>MET-dttp_c --&gt; 0.303185 BIO-dttp_c + MET-ppi_c</v>
      </c>
    </row>
    <row r="33" spans="1:2" x14ac:dyDescent="0.25">
      <c r="A33" t="str">
        <f>RBABiomass!A66</f>
        <v>BIOSYN-OTHER</v>
      </c>
      <c r="B33" t="str">
        <f>RBABiomass!B66</f>
        <v>0.165409 BIO-k_c + 0.01481 BIO-mg2_c + 0.001154 BIO-fe3_c + 0.000769 BIO-ca2_c + 0.065088 BIO-nad_c + 0.009779 BIO-amp_c + 0.009148 BIO-atp_c + 0.006625 BIO-adp_c + 0.001998 BIO-cmp_c + 0.004206 BIO-nadp_c + 0.001577 BIO-ctp_c + 0.001157 BIO-gmp_c + 0.001367 BIO-gtp_c + 0.000631 BIO-cdp_c + 0.000946 BIO-nadph_c + 0.000526 BIO-gdp_c + 0.00827 BIO-pi_c + 0.152661 BIO-gly_tea_c + 0.152661 BIO-agly_tea_c + 0.152661 BIO-glugly_tea_c + 0.247594 BIO-min_tea_c + 0.000962 BIO-ppi_c --&gt; BIO-other</v>
      </c>
    </row>
    <row r="34" spans="1:2" x14ac:dyDescent="0.25">
      <c r="A34" t="str">
        <f>RBABiomass!A68</f>
        <v>BIOSYN-OTHER1</v>
      </c>
      <c r="B34" t="str">
        <f>RBABiomass!B68</f>
        <v>MET-k_c --&gt; 0.039098 BIO-k_c</v>
      </c>
    </row>
    <row r="35" spans="1:2" x14ac:dyDescent="0.25">
      <c r="A35" t="str">
        <f>RBABiomass!A69</f>
        <v>BIOSYN-OTHER2</v>
      </c>
      <c r="B35" t="str">
        <f>RBABiomass!B69</f>
        <v>MET-mg2_c --&gt; 0.024305 BIO-mg2_c</v>
      </c>
    </row>
    <row r="36" spans="1:2" x14ac:dyDescent="0.25">
      <c r="A36" t="str">
        <f>RBABiomass!A70</f>
        <v>BIOSYN-OTHER3</v>
      </c>
      <c r="B36" t="str">
        <f>RBABiomass!B70</f>
        <v>MET-fe3_c --&gt; 0.055845 BIO-fe3_c</v>
      </c>
    </row>
    <row r="37" spans="1:2" x14ac:dyDescent="0.25">
      <c r="A37" t="str">
        <f>RBABiomass!A71</f>
        <v>BIOSYN-OTHER4</v>
      </c>
      <c r="B37" t="str">
        <f>RBABiomass!B71</f>
        <v>MET-ca2_c --&gt; 0.040078 BIO-ca2_c</v>
      </c>
    </row>
    <row r="38" spans="1:2" x14ac:dyDescent="0.25">
      <c r="A38" t="str">
        <f>RBABiomass!A72</f>
        <v>BIOSYN-OTHER5</v>
      </c>
      <c r="B38" t="str">
        <f>RBABiomass!B72</f>
        <v>MET-nad_c --&gt; 0.662422 BIO-nad_c</v>
      </c>
    </row>
    <row r="39" spans="1:2" x14ac:dyDescent="0.25">
      <c r="A39" t="str">
        <f>RBABiomass!A73</f>
        <v>BIOSYN-OTHER6</v>
      </c>
      <c r="B39" t="str">
        <f>RBABiomass!B73</f>
        <v>MET-amp_c --&gt; 0.345208 BIO-amp_c</v>
      </c>
    </row>
    <row r="40" spans="1:2" x14ac:dyDescent="0.25">
      <c r="A40" t="str">
        <f>RBABiomass!A74</f>
        <v>BIOSYN-OTHER7</v>
      </c>
      <c r="B40" t="str">
        <f>RBABiomass!B74</f>
        <v>MET-atp_c --&gt; 0.504158 BIO-atp_c</v>
      </c>
    </row>
    <row r="41" spans="1:2" x14ac:dyDescent="0.25">
      <c r="A41" t="str">
        <f>RBABiomass!A75</f>
        <v>BIOSYN-OTHER8</v>
      </c>
      <c r="B41" t="str">
        <f>RBABiomass!B75</f>
        <v>MET-adp_c --&gt; 0.425187 BIO-adp_c</v>
      </c>
    </row>
    <row r="42" spans="1:2" x14ac:dyDescent="0.25">
      <c r="A42" t="str">
        <f>RBABiomass!A76</f>
        <v>BIOSYN-OTHER9</v>
      </c>
      <c r="B42" t="str">
        <f>RBABiomass!B76</f>
        <v>MET-cmp_c --&gt; 0.321182 BIO-cmp_c</v>
      </c>
    </row>
    <row r="43" spans="1:2" x14ac:dyDescent="0.25">
      <c r="A43" t="str">
        <f>RBABiomass!A77</f>
        <v>BIOSYN-OTHER10</v>
      </c>
      <c r="B43" t="str">
        <f>RBABiomass!B77</f>
        <v>MET-nadp_c --&gt; 0.740385 BIO-nadp_c</v>
      </c>
    </row>
    <row r="44" spans="1:2" x14ac:dyDescent="0.25">
      <c r="A44" t="str">
        <f>RBABiomass!A78</f>
        <v>BIOSYN-OTHER11</v>
      </c>
      <c r="B44" t="str">
        <f>RBABiomass!B78</f>
        <v>MET-ctp_c --&gt; 0.480132 BIO-ctp_c</v>
      </c>
    </row>
    <row r="45" spans="1:2" x14ac:dyDescent="0.25">
      <c r="A45" t="str">
        <f>RBABiomass!A79</f>
        <v>BIOSYN-OTHER12</v>
      </c>
      <c r="B45" t="str">
        <f>RBABiomass!B79</f>
        <v>MET-gmp_c --&gt; 0.361207 BIO-gmp_c</v>
      </c>
    </row>
    <row r="46" spans="1:2" x14ac:dyDescent="0.25">
      <c r="A46" t="str">
        <f>RBABiomass!A80</f>
        <v>BIOSYN-OTHER13</v>
      </c>
      <c r="B46" t="str">
        <f>RBABiomass!B80</f>
        <v>MET-gtp_c --&gt; 0.520157 BIO-gtp_c</v>
      </c>
    </row>
    <row r="47" spans="1:2" x14ac:dyDescent="0.25">
      <c r="A47" t="str">
        <f>RBABiomass!A81</f>
        <v>BIOSYN-OTHER14</v>
      </c>
      <c r="B47" t="str">
        <f>RBABiomass!B81</f>
        <v>MET-cdp_c --&gt; 0.401161 BIO-cdp_c</v>
      </c>
    </row>
    <row r="48" spans="1:2" x14ac:dyDescent="0.25">
      <c r="A48" t="str">
        <f>RBABiomass!A82</f>
        <v>BIOSYN-OTHER15</v>
      </c>
      <c r="B48" t="str">
        <f>RBABiomass!B82</f>
        <v>MET-nadph_c --&gt; 0.741393 BIO-nadph_c</v>
      </c>
    </row>
    <row r="49" spans="1:2" x14ac:dyDescent="0.25">
      <c r="A49" t="str">
        <f>RBABiomass!A83</f>
        <v>BIOSYN-OTHER16</v>
      </c>
      <c r="B49" t="str">
        <f>RBABiomass!B83</f>
        <v>MET-gdp_c --&gt; 0.441186 BIO-gdp_c</v>
      </c>
    </row>
    <row r="50" spans="1:2" x14ac:dyDescent="0.25">
      <c r="A50" t="str">
        <f>RBABiomass!A84</f>
        <v>BIOSYN-OTHER17</v>
      </c>
      <c r="B50" t="str">
        <f>RBABiomass!B84</f>
        <v>MET-pi_c --&gt; 0.095978 BIO-pi_c</v>
      </c>
    </row>
    <row r="51" spans="1:2" x14ac:dyDescent="0.25">
      <c r="A51" t="str">
        <f>RBABiomass!A85</f>
        <v>BIOSYN-OTHER18</v>
      </c>
      <c r="B51" t="str">
        <f>RBABiomass!B85</f>
        <v>MET-gly_tea_c --&gt; 7.373617 BIO-gly_tea_c</v>
      </c>
    </row>
    <row r="52" spans="1:2" x14ac:dyDescent="0.25">
      <c r="A52" t="str">
        <f>RBABiomass!A86</f>
        <v>BIOSYN-OTHER19</v>
      </c>
      <c r="B52" t="str">
        <f>RBABiomass!B86</f>
        <v>MET-agly_tea_c --&gt; 11.383855 BIO-agly_tea_c</v>
      </c>
    </row>
    <row r="53" spans="1:2" x14ac:dyDescent="0.25">
      <c r="A53" t="str">
        <f>RBABiomass!A87</f>
        <v>BIOSYN-OTHER20</v>
      </c>
      <c r="B53" t="str">
        <f>RBABiomass!B87</f>
        <v>MET-glugly_tea_c --&gt; 14.687977 BIO-glugly_tea_c</v>
      </c>
    </row>
    <row r="54" spans="1:2" x14ac:dyDescent="0.25">
      <c r="A54" t="str">
        <f>RBABiomass!A88</f>
        <v>BIOSYN-OTHER21</v>
      </c>
      <c r="B54" t="str">
        <f>RBABiomass!B88</f>
        <v>MET-min_tea_c --&gt; 13.86963 BIO-min_tea_c</v>
      </c>
    </row>
    <row r="55" spans="1:2" x14ac:dyDescent="0.25">
      <c r="A55" t="str">
        <f>RBABiomass!A89</f>
        <v>BIOSYN-OTHER22</v>
      </c>
      <c r="B55" t="str">
        <f>RBABiomass!B89</f>
        <v>MET-ppi_c --&gt; 0.174949 BIO-ppi_c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2"/>
  <sheetViews>
    <sheetView tabSelected="1" zoomScale="115" zoomScaleNormal="115" workbookViewId="0">
      <selection activeCell="E22" sqref="E22"/>
    </sheetView>
  </sheetViews>
  <sheetFormatPr defaultColWidth="8.5546875" defaultRowHeight="13.2" x14ac:dyDescent="0.25"/>
  <cols>
    <col min="1" max="1" width="25.77734375" customWidth="1"/>
    <col min="2" max="2" width="59.33203125" customWidth="1"/>
    <col min="3" max="3" width="21.88671875" customWidth="1"/>
    <col min="4" max="4" width="11.33203125" customWidth="1"/>
    <col min="5" max="5" width="36" bestFit="1" customWidth="1"/>
    <col min="6" max="6" width="12" bestFit="1" customWidth="1"/>
    <col min="7" max="7" width="15.88671875" customWidth="1"/>
    <col min="8" max="8" width="31.77734375" customWidth="1"/>
    <col min="1015" max="1024" width="11.5546875" customWidth="1"/>
  </cols>
  <sheetData>
    <row r="1" spans="1:11" x14ac:dyDescent="0.25">
      <c r="A1" s="1" t="s">
        <v>95</v>
      </c>
      <c r="E1" s="1"/>
    </row>
    <row r="2" spans="1:11" x14ac:dyDescent="0.25">
      <c r="A2" t="s">
        <v>94</v>
      </c>
      <c r="E2" s="1"/>
      <c r="F2" s="2"/>
      <c r="G2" s="3"/>
      <c r="K2" s="3"/>
    </row>
    <row r="3" spans="1:11" x14ac:dyDescent="0.25">
      <c r="E3" s="1"/>
      <c r="F3" s="2"/>
      <c r="G3" s="3"/>
    </row>
    <row r="4" spans="1:11" x14ac:dyDescent="0.25">
      <c r="A4" s="1" t="s">
        <v>2</v>
      </c>
      <c r="B4" s="4"/>
      <c r="G4" s="3"/>
    </row>
    <row r="5" spans="1:11" x14ac:dyDescent="0.25">
      <c r="A5" s="1" t="s">
        <v>3</v>
      </c>
    </row>
    <row r="6" spans="1:11" x14ac:dyDescent="0.25">
      <c r="A6" t="s">
        <v>104</v>
      </c>
      <c r="B6" t="str">
        <f>_xlfn.CONCAT(E8:E13) &amp; _xlfn.CONCAT(E15:E19)</f>
        <v>0.528582858285829 BIO-prot + 0.100616561656166 BIO-glyco + 0.104960496049605 BIO-lipid + 0.026002600260026 BIO-dna + 0.0655465546554655 BIO-rna + 0.174290929092909 BIO-other + 34.78558438 MET-atp_c + 34.78558438 MET-h2o_c --&gt; 34.78558438 MET-adp_c + 34.78558438 MET-pi_c + 34.78558438 MET-h_c</v>
      </c>
    </row>
    <row r="7" spans="1:11" x14ac:dyDescent="0.25">
      <c r="B7" s="1" t="s">
        <v>4</v>
      </c>
      <c r="C7" s="1" t="s">
        <v>5</v>
      </c>
      <c r="D7" s="1" t="s">
        <v>6</v>
      </c>
    </row>
    <row r="8" spans="1:11" x14ac:dyDescent="0.25">
      <c r="B8" s="5" t="s">
        <v>105</v>
      </c>
      <c r="C8" s="6">
        <f>-(0.528582858285829)</f>
        <v>-0.52858285828582896</v>
      </c>
      <c r="D8" s="7" t="s">
        <v>51</v>
      </c>
      <c r="E8" t="str">
        <f>-C8&amp;" "&amp;B8&amp;" + "</f>
        <v xml:space="preserve">0.528582858285829 BIO-prot + </v>
      </c>
    </row>
    <row r="9" spans="1:11" x14ac:dyDescent="0.25">
      <c r="B9" s="32" t="s">
        <v>106</v>
      </c>
      <c r="C9" s="33">
        <v>-0.100616561656166</v>
      </c>
      <c r="D9" s="34" t="s">
        <v>74</v>
      </c>
      <c r="E9" t="str">
        <f>-C9&amp;" "&amp;B9&amp;" + "</f>
        <v xml:space="preserve">0.100616561656166 BIO-glyco + </v>
      </c>
      <c r="H9" t="s">
        <v>73</v>
      </c>
    </row>
    <row r="10" spans="1:11" x14ac:dyDescent="0.25">
      <c r="B10" s="8" t="s">
        <v>107</v>
      </c>
      <c r="C10" s="9">
        <v>-0.104960496049605</v>
      </c>
      <c r="D10" s="10" t="s">
        <v>7</v>
      </c>
      <c r="E10" t="str">
        <f>-C10&amp;" "&amp;B10&amp;" + "</f>
        <v xml:space="preserve">0.104960496049605 BIO-lipid + </v>
      </c>
      <c r="H10" s="11">
        <f>SUM(C8:C13)</f>
        <v>-1.0000000000000004</v>
      </c>
    </row>
    <row r="11" spans="1:11" x14ac:dyDescent="0.25">
      <c r="B11" s="12" t="s">
        <v>108</v>
      </c>
      <c r="C11" s="13">
        <f>-0.026002600260026</f>
        <v>-2.6002600260026001E-2</v>
      </c>
      <c r="D11" s="14" t="s">
        <v>8</v>
      </c>
      <c r="E11" t="str">
        <f>-C11&amp;" "&amp;B11&amp;" + "</f>
        <v xml:space="preserve">0.026002600260026 BIO-dna + </v>
      </c>
    </row>
    <row r="12" spans="1:11" x14ac:dyDescent="0.25">
      <c r="B12" s="43" t="s">
        <v>109</v>
      </c>
      <c r="C12" s="44">
        <v>-6.5546554655465494E-2</v>
      </c>
      <c r="D12" s="45" t="s">
        <v>53</v>
      </c>
      <c r="E12" t="str">
        <f>-C12&amp;" "&amp;B12&amp;" + "</f>
        <v xml:space="preserve">0.0655465546554655 BIO-rna + </v>
      </c>
    </row>
    <row r="13" spans="1:11" x14ac:dyDescent="0.25">
      <c r="B13" s="15" t="s">
        <v>110</v>
      </c>
      <c r="C13" s="16">
        <v>-0.174290929092909</v>
      </c>
      <c r="D13" s="17" t="s">
        <v>52</v>
      </c>
      <c r="E13" t="str">
        <f t="shared" ref="E13" si="0">-C13&amp;" "&amp;B13&amp;" + "</f>
        <v xml:space="preserve">0.174290929092909 BIO-other + </v>
      </c>
    </row>
    <row r="14" spans="1:11" x14ac:dyDescent="0.25">
      <c r="B14" s="1" t="s">
        <v>4</v>
      </c>
      <c r="C14" s="1" t="s">
        <v>9</v>
      </c>
      <c r="D14" s="1" t="s">
        <v>6</v>
      </c>
    </row>
    <row r="15" spans="1:11" x14ac:dyDescent="0.25">
      <c r="B15" s="18" t="s">
        <v>168</v>
      </c>
      <c r="C15" s="19">
        <v>-34.785584380000003</v>
      </c>
      <c r="D15" s="20" t="s">
        <v>10</v>
      </c>
      <c r="E15" t="str">
        <f>-C15&amp;" "&amp;B15&amp;" + "</f>
        <v xml:space="preserve">34.78558438 MET-atp_c + </v>
      </c>
      <c r="F15" s="1"/>
      <c r="G15" s="1"/>
    </row>
    <row r="16" spans="1:11" x14ac:dyDescent="0.25">
      <c r="B16" s="18" t="s">
        <v>169</v>
      </c>
      <c r="C16" s="19">
        <f>C15</f>
        <v>-34.785584380000003</v>
      </c>
      <c r="D16" s="18"/>
      <c r="E16" t="str">
        <f>-C16&amp;" "&amp;B16&amp;" --&gt; "</f>
        <v xml:space="preserve">34.78558438 MET-h2o_c --&gt; </v>
      </c>
    </row>
    <row r="17" spans="1:8" x14ac:dyDescent="0.25">
      <c r="B17" s="18" t="s">
        <v>170</v>
      </c>
      <c r="C17" s="19">
        <f>-C15</f>
        <v>34.785584380000003</v>
      </c>
      <c r="D17" s="18"/>
      <c r="E17" t="str">
        <f>C17&amp;" "&amp;B17&amp;" + "</f>
        <v xml:space="preserve">34.78558438 MET-adp_c + </v>
      </c>
    </row>
    <row r="18" spans="1:8" x14ac:dyDescent="0.25">
      <c r="B18" s="18" t="s">
        <v>171</v>
      </c>
      <c r="C18" s="19">
        <f>-C15</f>
        <v>34.785584380000003</v>
      </c>
      <c r="D18" s="18"/>
      <c r="E18" t="str">
        <f>C18&amp;" "&amp;B18&amp;" + "</f>
        <v xml:space="preserve">34.78558438 MET-pi_c + </v>
      </c>
    </row>
    <row r="19" spans="1:8" x14ac:dyDescent="0.25">
      <c r="B19" s="18" t="s">
        <v>172</v>
      </c>
      <c r="C19" s="19">
        <f>-C15</f>
        <v>34.785584380000003</v>
      </c>
      <c r="D19" s="18"/>
      <c r="E19" t="str">
        <f>C19&amp;" "&amp;B19</f>
        <v>34.78558438 MET-h_c</v>
      </c>
    </row>
    <row r="20" spans="1:8" x14ac:dyDescent="0.25">
      <c r="C20" s="4"/>
    </row>
    <row r="21" spans="1:8" x14ac:dyDescent="0.25">
      <c r="A21" s="1" t="s">
        <v>11</v>
      </c>
    </row>
    <row r="22" spans="1:8" x14ac:dyDescent="0.25">
      <c r="A22" t="s">
        <v>173</v>
      </c>
      <c r="B22" t="s">
        <v>113</v>
      </c>
    </row>
    <row r="23" spans="1:8" x14ac:dyDescent="0.25">
      <c r="A23" t="s">
        <v>111</v>
      </c>
      <c r="B23" t="s">
        <v>114</v>
      </c>
    </row>
    <row r="24" spans="1:8" x14ac:dyDescent="0.25">
      <c r="A24" t="s">
        <v>112</v>
      </c>
      <c r="B24" t="s">
        <v>115</v>
      </c>
    </row>
    <row r="26" spans="1:8" x14ac:dyDescent="0.25">
      <c r="A26" s="35" t="s">
        <v>65</v>
      </c>
    </row>
    <row r="27" spans="1:8" x14ac:dyDescent="0.25">
      <c r="A27" t="s">
        <v>116</v>
      </c>
      <c r="B27" t="str">
        <f>_xlfn.CONCAT(H29:H30) &amp; " --&gt; BIO-glyco"</f>
        <v>1 BIO-peptido_CT_c +  --&gt; BIO-glyco</v>
      </c>
    </row>
    <row r="28" spans="1:8" x14ac:dyDescent="0.25">
      <c r="C28" s="1" t="s">
        <v>4</v>
      </c>
      <c r="D28" s="1" t="s">
        <v>13</v>
      </c>
      <c r="E28" s="1" t="s">
        <v>14</v>
      </c>
      <c r="F28" s="1" t="s">
        <v>15</v>
      </c>
      <c r="G28" s="1" t="s">
        <v>16</v>
      </c>
    </row>
    <row r="29" spans="1:8" x14ac:dyDescent="0.25">
      <c r="A29" t="s">
        <v>117</v>
      </c>
      <c r="B29" t="str">
        <f>"MET-" &amp; C29 &amp; " --&gt; " &amp; ROUND(F29/1000,6) &amp; " BIO-" &amp;C29</f>
        <v>MET-peptido_CT_c --&gt; 0.990971 BIO-peptido_CT_c</v>
      </c>
      <c r="C29" s="36" t="s">
        <v>84</v>
      </c>
      <c r="D29" s="37">
        <v>0.10153330587491018</v>
      </c>
      <c r="E29" s="38" t="s">
        <v>66</v>
      </c>
      <c r="F29" s="39">
        <v>990.971</v>
      </c>
      <c r="G29" s="40">
        <f>F29*D29/SUMPRODUCT(D29,F29)</f>
        <v>1</v>
      </c>
      <c r="H29" t="str">
        <f>ROUND(G29,6) &amp; " BIO-" &amp; C29 &amp; " + "</f>
        <v xml:space="preserve">1 BIO-peptido_CT_c + </v>
      </c>
    </row>
    <row r="31" spans="1:8" x14ac:dyDescent="0.25">
      <c r="A31" s="1" t="s">
        <v>12</v>
      </c>
    </row>
    <row r="32" spans="1:8" x14ac:dyDescent="0.25">
      <c r="A32" t="s">
        <v>118</v>
      </c>
      <c r="B32" t="s">
        <v>174</v>
      </c>
    </row>
    <row r="33" spans="1:9" x14ac:dyDescent="0.25">
      <c r="C33" s="1" t="s">
        <v>4</v>
      </c>
      <c r="D33" s="1" t="s">
        <v>13</v>
      </c>
      <c r="E33" s="1" t="s">
        <v>14</v>
      </c>
      <c r="F33" s="1" t="s">
        <v>15</v>
      </c>
      <c r="G33" s="1" t="s">
        <v>16</v>
      </c>
      <c r="I33" s="1" t="s">
        <v>17</v>
      </c>
    </row>
    <row r="34" spans="1:9" x14ac:dyDescent="0.25">
      <c r="A34" t="s">
        <v>119</v>
      </c>
      <c r="B34" t="str">
        <f>"MET-" &amp; C34 &amp; " --&gt; " &amp; ROUND(I34/1000,6) &amp; " BIO-wo-PPi-" &amp; C34 &amp; " + MET-ppi_c"</f>
        <v>MET-atp_c --&gt; 0.328198 BIO-wo-PPi-atp_c + MET-ppi_c</v>
      </c>
      <c r="C34" s="21" t="s">
        <v>18</v>
      </c>
      <c r="D34" s="22">
        <v>6.101578382002202E-2</v>
      </c>
      <c r="E34" s="21" t="s">
        <v>19</v>
      </c>
      <c r="F34" s="23">
        <v>503.14926300000002</v>
      </c>
      <c r="G34" s="24">
        <f>D34 * I34 / SUMPRODUCT($D$34:$D$37, $I$34:$I$37)</f>
        <v>0.30454792222934113</v>
      </c>
      <c r="H34" t="str">
        <f>ROUND(G34,6) &amp; " BIO-wo-PPi-" &amp; C34 &amp; " + "</f>
        <v xml:space="preserve">0.304548 BIO-wo-PPi-atp_c + </v>
      </c>
      <c r="I34" s="25">
        <f>F34 - 174.951262</f>
        <v>328.19800099999998</v>
      </c>
    </row>
    <row r="35" spans="1:9" x14ac:dyDescent="0.25">
      <c r="A35" t="s">
        <v>120</v>
      </c>
      <c r="B35" t="str">
        <f>"MET-" &amp; C35 &amp; " --&gt; " &amp; ROUND(I35/1000,6) &amp; " BIO-wo-PPi-" &amp; C35 &amp; " + MET-ppi_c"</f>
        <v>MET-ctp_c --&gt; 0.304173 BIO-wo-PPi-ctp_c + MET-ppi_c</v>
      </c>
      <c r="C35" s="21" t="s">
        <v>20</v>
      </c>
      <c r="D35" s="22">
        <v>4.2261072392978653E-2</v>
      </c>
      <c r="E35" s="21" t="s">
        <v>21</v>
      </c>
      <c r="F35" s="23">
        <v>479.12456300000002</v>
      </c>
      <c r="G35" s="24">
        <f>D35 * I35 / SUMPRODUCT($D$34:$D$37, $I$34:$I$37)</f>
        <v>0.195496559565492</v>
      </c>
      <c r="H35" t="str">
        <f>ROUND(G35,6) &amp; " BIO-wo-PPi-" &amp; C35 &amp; " + "</f>
        <v xml:space="preserve">0.195497 BIO-wo-PPi-ctp_c + </v>
      </c>
      <c r="I35" s="25">
        <f>F35 - 174.951262</f>
        <v>304.17330100000004</v>
      </c>
    </row>
    <row r="36" spans="1:9" x14ac:dyDescent="0.25">
      <c r="A36" t="s">
        <v>121</v>
      </c>
      <c r="B36" t="str">
        <f>"MET-" &amp; C36 &amp; " --&gt; " &amp; ROUND(I36/1000,6) &amp; " BIO-wo-PPi-" &amp; C36 &amp; " + MET-ppi_c"</f>
        <v>MET-gtp_c --&gt; 0.344197 BIO-wo-PPi-gtp_c + MET-ppi_c</v>
      </c>
      <c r="C36" s="21" t="s">
        <v>22</v>
      </c>
      <c r="D36" s="22">
        <v>3.7128499299509163E-2</v>
      </c>
      <c r="E36" s="21" t="s">
        <v>23</v>
      </c>
      <c r="F36" s="23">
        <v>519.14866300000006</v>
      </c>
      <c r="G36" s="24">
        <f>D36 * I36 / SUMPRODUCT($D$34:$D$37, $I$34:$I$37)</f>
        <v>0.19435355870845852</v>
      </c>
      <c r="H36" t="str">
        <f>ROUND(G36,6) &amp; " BIO-wo-PPi-" &amp; C36 &amp; " + "</f>
        <v xml:space="preserve">0.194354 BIO-wo-PPi-gtp_c + </v>
      </c>
      <c r="I36" s="25">
        <f>F36 - 174.951262</f>
        <v>344.19740100000001</v>
      </c>
    </row>
    <row r="37" spans="1:9" x14ac:dyDescent="0.25">
      <c r="A37" t="s">
        <v>122</v>
      </c>
      <c r="B37" t="str">
        <f>"MET-" &amp; C37 &amp; " --&gt; " &amp; ROUND(I37/1000,6) &amp; " BIO-wo-PPi-" &amp; C37 &amp; " + MET-ppi_c"</f>
        <v>MET-utp_c --&gt; 0.305158 BIO-wo-PPi-utp_c + MET-ppi_c</v>
      </c>
      <c r="C37" s="21" t="s">
        <v>24</v>
      </c>
      <c r="D37" s="22">
        <v>6.5849695823067406E-2</v>
      </c>
      <c r="E37" s="21" t="s">
        <v>25</v>
      </c>
      <c r="F37" s="23">
        <v>480.10932300000002</v>
      </c>
      <c r="G37" s="24">
        <f>D37 * I37 / SUMPRODUCT($D$34:$D$37, $I$34:$I$37)</f>
        <v>0.30560195949670843</v>
      </c>
      <c r="H37" t="str">
        <f>ROUND(G37,6) &amp; " BIO-wo-PPi-" &amp; C37</f>
        <v>0.305602 BIO-wo-PPi-utp_c</v>
      </c>
      <c r="I37" s="25">
        <f>F37 - 174.951262</f>
        <v>305.15806099999998</v>
      </c>
    </row>
    <row r="38" spans="1:9" x14ac:dyDescent="0.25">
      <c r="A38" t="s">
        <v>123</v>
      </c>
      <c r="B38" t="str">
        <f>_xlfn.CONCAT(H34:H37) &amp; " --&gt; BIO-trna"</f>
        <v>0.304548 BIO-wo-PPi-atp_c + 0.195497 BIO-wo-PPi-ctp_c + 0.194354 BIO-wo-PPi-gtp_c + 0.305602 BIO-wo-PPi-utp_c --&gt; BIO-trna</v>
      </c>
      <c r="G38" s="11"/>
    </row>
    <row r="39" spans="1:9" x14ac:dyDescent="0.25">
      <c r="A39" t="s">
        <v>124</v>
      </c>
      <c r="B39" t="str">
        <f>_xlfn.CONCAT(H34:H37) &amp; " --&gt; BIO-mrna"</f>
        <v>0.304548 BIO-wo-PPi-atp_c + 0.195497 BIO-wo-PPi-ctp_c + 0.194354 BIO-wo-PPi-gtp_c + 0.305602 BIO-wo-PPi-utp_c --&gt; BIO-mrna</v>
      </c>
    </row>
    <row r="40" spans="1:9" x14ac:dyDescent="0.25">
      <c r="A40" t="s">
        <v>125</v>
      </c>
      <c r="B40" t="str">
        <f>_xlfn.CONCAT(H34:H37) &amp; " --&gt; BIO-rrna"</f>
        <v>0.304548 BIO-wo-PPi-atp_c + 0.195497 BIO-wo-PPi-ctp_c + 0.194354 BIO-wo-PPi-gtp_c + 0.305602 BIO-wo-PPi-utp_c --&gt; BIO-rrna</v>
      </c>
    </row>
    <row r="42" spans="1:9" x14ac:dyDescent="0.25">
      <c r="A42" s="1" t="s">
        <v>26</v>
      </c>
    </row>
    <row r="43" spans="1:9" x14ac:dyDescent="0.25">
      <c r="A43" t="s">
        <v>126</v>
      </c>
      <c r="B43" t="str">
        <f>_xlfn.CONCAT(H45:H55) &amp; " --&gt; BIO-lipid"</f>
        <v>0.058453 BIO-mglucsyldstgl_CT_c + 0.092369 BIO-dg12dg_CT_c + 0.065669 BIO-tg12dg_c + 0.005773 BIO-clpn_CT_c + 0.11907 BIO-pg_CT_c + 0.017319 BIO-lysylpgly_CT_c + 0.362261 BIO-psetha_CT_c + 0.111634 BIO-ala_lta_c + 0.053026 BIO-glu_lta_c + 0.053026 BIO-aglu_lta_c + 0.061399 BIO-lta_c --&gt; BIO-lipid</v>
      </c>
    </row>
    <row r="44" spans="1:9" x14ac:dyDescent="0.25">
      <c r="C44" s="1" t="s">
        <v>4</v>
      </c>
      <c r="D44" s="1" t="s">
        <v>13</v>
      </c>
      <c r="E44" s="1" t="s">
        <v>14</v>
      </c>
      <c r="F44" s="1" t="s">
        <v>15</v>
      </c>
      <c r="G44" s="1" t="s">
        <v>16</v>
      </c>
    </row>
    <row r="45" spans="1:9" x14ac:dyDescent="0.25">
      <c r="A45" t="s">
        <v>127</v>
      </c>
      <c r="B45" t="str">
        <f t="shared" ref="B45:B55" si="1">"MET-" &amp; C45 &amp; " --&gt; " &amp; ROUND(F45/1000,6) &amp; " BIO-" &amp;C45</f>
        <v>MET-mglucsyldstgl_CT_c --&gt; 728.569128 BIO-mglucsyldstgl_CT_c</v>
      </c>
      <c r="C45" s="41" t="s">
        <v>85</v>
      </c>
      <c r="D45" s="26">
        <v>-8.4209004741223903E-6</v>
      </c>
      <c r="E45" s="8" t="s">
        <v>54</v>
      </c>
      <c r="F45" s="27">
        <v>728569.12800000003</v>
      </c>
      <c r="G45" s="28">
        <f t="shared" ref="G45:G55" si="2">F45*D45/SUMPRODUCT($D$45:$D$55,$F$45:$F$55)</f>
        <v>5.8452544969934225E-2</v>
      </c>
      <c r="H45" t="str">
        <f t="shared" ref="H45:H54" si="3">ROUND(G45,6) &amp; " BIO-" &amp; C45 &amp; " + "</f>
        <v xml:space="preserve">0.058453 BIO-mglucsyldstgl_CT_c + </v>
      </c>
    </row>
    <row r="46" spans="1:9" x14ac:dyDescent="0.25">
      <c r="A46" t="s">
        <v>128</v>
      </c>
      <c r="B46" t="str">
        <f t="shared" si="1"/>
        <v>MET-dg12dg_CT_c --&gt; 888.694128 BIO-dg12dg_CT_c</v>
      </c>
      <c r="C46" s="41" t="s">
        <v>167</v>
      </c>
      <c r="D46" s="26">
        <v>-1.0909426970516701E-5</v>
      </c>
      <c r="E46" s="8" t="s">
        <v>55</v>
      </c>
      <c r="F46" s="27">
        <v>888694.12800000003</v>
      </c>
      <c r="G46" s="28">
        <f t="shared" si="2"/>
        <v>9.2369453779649058E-2</v>
      </c>
      <c r="H46" t="str">
        <f t="shared" si="3"/>
        <v xml:space="preserve">0.092369 BIO-dg12dg_CT_c + </v>
      </c>
    </row>
    <row r="47" spans="1:9" x14ac:dyDescent="0.25">
      <c r="A47" t="s">
        <v>129</v>
      </c>
      <c r="B47" t="str">
        <f t="shared" si="1"/>
        <v>MET-tg12dg_c --&gt; 1049.827128 BIO-tg12dg_c</v>
      </c>
      <c r="C47" s="41" t="s">
        <v>86</v>
      </c>
      <c r="D47" s="26">
        <v>-6.5655011498936603E-6</v>
      </c>
      <c r="E47" s="8" t="s">
        <v>56</v>
      </c>
      <c r="F47" s="27">
        <v>1049827.128</v>
      </c>
      <c r="G47" s="28">
        <f t="shared" si="2"/>
        <v>6.5668908546469298E-2</v>
      </c>
      <c r="H47" t="str">
        <f t="shared" si="3"/>
        <v xml:space="preserve">0.065669 BIO-tg12dg_c + </v>
      </c>
    </row>
    <row r="48" spans="1:9" x14ac:dyDescent="0.25">
      <c r="A48" t="s">
        <v>130</v>
      </c>
      <c r="B48" t="str">
        <f t="shared" si="1"/>
        <v>MET-clpn_CT_c --&gt; 567.372378 BIO-clpn_CT_c</v>
      </c>
      <c r="C48" s="41" t="s">
        <v>87</v>
      </c>
      <c r="D48" s="26">
        <v>-1.06798727613409E-6</v>
      </c>
      <c r="E48" s="8" t="s">
        <v>57</v>
      </c>
      <c r="F48" s="27">
        <v>567372.37800000003</v>
      </c>
      <c r="G48" s="28">
        <f t="shared" si="2"/>
        <v>5.7730908612280895E-3</v>
      </c>
      <c r="H48" t="str">
        <f t="shared" si="3"/>
        <v xml:space="preserve">0.005773 BIO-clpn_CT_c + </v>
      </c>
    </row>
    <row r="49" spans="1:9" x14ac:dyDescent="0.25">
      <c r="A49" t="s">
        <v>131</v>
      </c>
      <c r="B49" t="str">
        <f t="shared" si="1"/>
        <v>MET-pg_CT_c --&gt; 719.478128 BIO-pg_CT_c</v>
      </c>
      <c r="C49" s="41" t="s">
        <v>88</v>
      </c>
      <c r="D49" s="26">
        <v>-1.7370432365683402E-5</v>
      </c>
      <c r="E49" s="8" t="s">
        <v>58</v>
      </c>
      <c r="F49" s="27">
        <v>719478.12800000003</v>
      </c>
      <c r="G49" s="28">
        <f t="shared" si="2"/>
        <v>0.11906999901282904</v>
      </c>
      <c r="H49" t="str">
        <f t="shared" si="3"/>
        <v xml:space="preserve">0.11907 BIO-pg_CT_c + </v>
      </c>
    </row>
    <row r="50" spans="1:9" x14ac:dyDescent="0.25">
      <c r="A50" t="s">
        <v>132</v>
      </c>
      <c r="B50" t="str">
        <f t="shared" si="1"/>
        <v>MET-lysylpgly_CT_c --&gt; 859.664128 BIO-lysylpgly_CT_c</v>
      </c>
      <c r="C50" s="41" t="s">
        <v>166</v>
      </c>
      <c r="D50" s="26">
        <v>-2.1145926442586399E-6</v>
      </c>
      <c r="E50" s="8" t="s">
        <v>59</v>
      </c>
      <c r="F50" s="27">
        <v>859664.12800000003</v>
      </c>
      <c r="G50" s="28">
        <f t="shared" si="2"/>
        <v>1.7319272583684212E-2</v>
      </c>
      <c r="H50" t="str">
        <f t="shared" si="3"/>
        <v xml:space="preserve">0.017319 BIO-lysylpgly_CT_c + </v>
      </c>
    </row>
    <row r="51" spans="1:9" x14ac:dyDescent="0.25">
      <c r="A51" t="s">
        <v>133</v>
      </c>
      <c r="B51" t="str">
        <f t="shared" si="1"/>
        <v>MET-psetha_CT_c --&gt; 688.468128 BIO-psetha_CT_c</v>
      </c>
      <c r="C51" s="41" t="s">
        <v>89</v>
      </c>
      <c r="D51" s="26">
        <v>-5.5228615686192899E-5</v>
      </c>
      <c r="E51" s="8" t="s">
        <v>60</v>
      </c>
      <c r="F51" s="27">
        <v>688468.12800000003</v>
      </c>
      <c r="G51" s="28">
        <f t="shared" si="2"/>
        <v>0.36226145154206113</v>
      </c>
      <c r="H51" t="str">
        <f t="shared" si="3"/>
        <v xml:space="preserve">0.362261 BIO-psetha_CT_c + </v>
      </c>
    </row>
    <row r="52" spans="1:9" x14ac:dyDescent="0.25">
      <c r="A52" t="s">
        <v>134</v>
      </c>
      <c r="B52" t="str">
        <f t="shared" si="1"/>
        <v>MET-ala_lta_c --&gt; 6724.342128 BIO-ala_lta_c</v>
      </c>
      <c r="C52" s="42" t="s">
        <v>90</v>
      </c>
      <c r="D52" s="26">
        <v>-1.74250082671756E-6</v>
      </c>
      <c r="E52" s="8" t="s">
        <v>61</v>
      </c>
      <c r="F52" s="27">
        <v>6724342.1280000005</v>
      </c>
      <c r="G52" s="28">
        <f t="shared" si="2"/>
        <v>0.11163411148165796</v>
      </c>
      <c r="H52" t="str">
        <f t="shared" si="3"/>
        <v xml:space="preserve">0.111634 BIO-ala_lta_c + </v>
      </c>
    </row>
    <row r="53" spans="1:9" x14ac:dyDescent="0.25">
      <c r="A53" t="s">
        <v>135</v>
      </c>
      <c r="B53" t="str">
        <f t="shared" si="1"/>
        <v>MET-glu_lta_c --&gt; 8429.086128 BIO-glu_lta_c</v>
      </c>
      <c r="C53" s="42" t="s">
        <v>91</v>
      </c>
      <c r="D53" s="26">
        <v>-6.6029181350613999E-7</v>
      </c>
      <c r="E53" s="8" t="s">
        <v>62</v>
      </c>
      <c r="F53" s="27">
        <v>8429086.1279999986</v>
      </c>
      <c r="G53" s="28">
        <f t="shared" si="2"/>
        <v>5.3026202953787537E-2</v>
      </c>
      <c r="H53" t="str">
        <f t="shared" si="3"/>
        <v xml:space="preserve">0.053026 BIO-glu_lta_c + </v>
      </c>
    </row>
    <row r="54" spans="1:9" x14ac:dyDescent="0.25">
      <c r="A54" t="s">
        <v>136</v>
      </c>
      <c r="B54" t="str">
        <f t="shared" si="1"/>
        <v>MET-aglu_lta_c --&gt; 9414.358128 BIO-aglu_lta_c</v>
      </c>
      <c r="C54" s="42" t="s">
        <v>92</v>
      </c>
      <c r="D54" s="26">
        <v>-5.9118810756766296E-7</v>
      </c>
      <c r="E54" s="8" t="s">
        <v>63</v>
      </c>
      <c r="F54" s="27">
        <v>9414358.1279999986</v>
      </c>
      <c r="G54" s="28">
        <f t="shared" si="2"/>
        <v>5.3026202953787523E-2</v>
      </c>
      <c r="H54" t="str">
        <f t="shared" si="3"/>
        <v xml:space="preserve">0.053026 BIO-aglu_lta_c + </v>
      </c>
    </row>
    <row r="55" spans="1:9" x14ac:dyDescent="0.25">
      <c r="A55" t="s">
        <v>137</v>
      </c>
      <c r="B55" t="str">
        <f t="shared" si="1"/>
        <v>MET-lta_c --&gt; 4561.894128 BIO-lta_c</v>
      </c>
      <c r="C55" s="42" t="s">
        <v>93</v>
      </c>
      <c r="D55" s="26">
        <v>-1.41266856784109E-6</v>
      </c>
      <c r="E55" s="8" t="s">
        <v>64</v>
      </c>
      <c r="F55" s="27">
        <v>4561894.1279999996</v>
      </c>
      <c r="G55" s="28">
        <f t="shared" si="2"/>
        <v>6.1398761314911808E-2</v>
      </c>
      <c r="H55" t="str">
        <f>ROUND(G55,6) &amp; " BIO-" &amp; C55</f>
        <v>0.061399 BIO-lta_c</v>
      </c>
    </row>
    <row r="56" spans="1:9" x14ac:dyDescent="0.25">
      <c r="G56" s="11">
        <f>SUM(G45:G55)</f>
        <v>1</v>
      </c>
    </row>
    <row r="57" spans="1:9" x14ac:dyDescent="0.25">
      <c r="A57" s="1" t="s">
        <v>27</v>
      </c>
    </row>
    <row r="58" spans="1:9" x14ac:dyDescent="0.25">
      <c r="A58" t="s">
        <v>138</v>
      </c>
      <c r="B58" t="str">
        <f>_xlfn.CONCAT(H60:H63) &amp; " --&gt; BIO-dna"</f>
        <v>0.322383 BIO-datp_c + 0.177639 BIO-dctp_c + 0.177563 BIO-dgtp_c + 0.322415 BIO-dttp_c --&gt; BIO-dna</v>
      </c>
    </row>
    <row r="59" spans="1:9" x14ac:dyDescent="0.25">
      <c r="C59" s="1" t="s">
        <v>4</v>
      </c>
      <c r="D59" s="1" t="s">
        <v>13</v>
      </c>
      <c r="E59" s="1" t="s">
        <v>14</v>
      </c>
      <c r="F59" s="1" t="s">
        <v>15</v>
      </c>
      <c r="G59" s="1" t="s">
        <v>16</v>
      </c>
      <c r="I59" s="1" t="s">
        <v>17</v>
      </c>
    </row>
    <row r="60" spans="1:9" x14ac:dyDescent="0.25">
      <c r="A60" t="s">
        <v>139</v>
      </c>
      <c r="B60" t="str">
        <f>"MET-" &amp; C60 &amp; " --&gt; " &amp; ROUND(I60/1000,6) &amp; " BIO-" &amp; C60 &amp; " + MET-ppi_c"</f>
        <v>MET-datp_c --&gt; 0.312199 BIO-datp_c + MET-ppi_c</v>
      </c>
      <c r="C60" s="12" t="s">
        <v>28</v>
      </c>
      <c r="D60" s="29">
        <v>2.6938945878880651E-2</v>
      </c>
      <c r="E60" s="12" t="s">
        <v>29</v>
      </c>
      <c r="F60" s="30">
        <v>487.14986299999998</v>
      </c>
      <c r="G60" s="31">
        <f>D60 * I60 / SUMPRODUCT($D$60:$D$63, $I$60:$I$63)</f>
        <v>0.32238272640889853</v>
      </c>
      <c r="H60" t="str">
        <f>ROUND(G60,6) &amp; " BIO-" &amp; C60 &amp; " + "</f>
        <v xml:space="preserve">0.322383 BIO-datp_c + </v>
      </c>
      <c r="I60" s="25">
        <f>F60 - 174.951262</f>
        <v>312.19860099999994</v>
      </c>
    </row>
    <row r="61" spans="1:9" x14ac:dyDescent="0.25">
      <c r="A61" t="s">
        <v>140</v>
      </c>
      <c r="B61" t="str">
        <f>"MET-" &amp; C61 &amp; " --&gt; " &amp; ROUND(I61/1000,6) &amp; " BIO-" &amp; C61 &amp; " + MET-ppi_c"</f>
        <v>MET-dctp_c --&gt; 0.288174 BIO-dctp_c + MET-ppi_c</v>
      </c>
      <c r="C61" s="12" t="s">
        <v>30</v>
      </c>
      <c r="D61" s="29">
        <v>1.6081394188003601E-2</v>
      </c>
      <c r="E61" s="12" t="s">
        <v>31</v>
      </c>
      <c r="F61" s="30">
        <v>463.12516299999999</v>
      </c>
      <c r="G61" s="31">
        <f>D61 * I61 / SUMPRODUCT($D$60:$D$63, $I$60:$I$63)</f>
        <v>0.17763909687650481</v>
      </c>
      <c r="H61" t="str">
        <f>ROUND(G61,6) &amp; " BIO-" &amp; C61 &amp; " + "</f>
        <v xml:space="preserve">0.177639 BIO-dctp_c + </v>
      </c>
      <c r="I61" s="25">
        <f>F61 - 174.951262</f>
        <v>288.173901</v>
      </c>
    </row>
    <row r="62" spans="1:9" x14ac:dyDescent="0.25">
      <c r="A62" t="s">
        <v>141</v>
      </c>
      <c r="B62" t="str">
        <f>"MET-" &amp; C62 &amp; " --&gt; " &amp; ROUND(I62/1000,6) &amp; " BIO-" &amp; C62 &amp; " + MET-ppi_c"</f>
        <v>MET-dgtp_c --&gt; 0.328198 BIO-dgtp_c + MET-ppi_c</v>
      </c>
      <c r="C62" s="12" t="s">
        <v>32</v>
      </c>
      <c r="D62" s="29">
        <v>1.4114182779523457E-2</v>
      </c>
      <c r="E62" s="12" t="s">
        <v>19</v>
      </c>
      <c r="F62" s="30">
        <v>503.14926300000002</v>
      </c>
      <c r="G62" s="31">
        <f>D62 * I62 / SUMPRODUCT($D$60:$D$63, $I$60:$I$63)</f>
        <v>0.17756275805138683</v>
      </c>
      <c r="H62" t="str">
        <f>ROUND(G62,6) &amp; " BIO-" &amp; C62 &amp; " + "</f>
        <v xml:space="preserve">0.177563 BIO-dgtp_c + </v>
      </c>
      <c r="I62" s="25">
        <f>F62 - 174.951262</f>
        <v>328.19800099999998</v>
      </c>
    </row>
    <row r="63" spans="1:9" x14ac:dyDescent="0.25">
      <c r="A63" t="s">
        <v>142</v>
      </c>
      <c r="B63" t="str">
        <f>"MET-" &amp; C63 &amp; " --&gt; " &amp; ROUND(I63/1000,6) &amp; " BIO-" &amp; C63 &amp; " + MET-ppi_c"</f>
        <v>MET-dttp_c --&gt; 0.303185 BIO-dttp_c + MET-ppi_c</v>
      </c>
      <c r="C63" s="12" t="s">
        <v>33</v>
      </c>
      <c r="D63" s="29">
        <v>2.7742623821749298E-2</v>
      </c>
      <c r="E63" s="12" t="s">
        <v>34</v>
      </c>
      <c r="F63" s="30">
        <v>478.136503</v>
      </c>
      <c r="G63" s="31">
        <f>D63 * I63 / SUMPRODUCT($D$60:$D$63, $I$60:$I$63)</f>
        <v>0.32241541866320989</v>
      </c>
      <c r="H63" t="str">
        <f>ROUND(G63,6) &amp; " BIO-" &amp; C63</f>
        <v>0.322415 BIO-dttp_c</v>
      </c>
      <c r="I63" s="25">
        <f>F63 - 174.951262</f>
        <v>303.18524100000002</v>
      </c>
    </row>
    <row r="64" spans="1:9" x14ac:dyDescent="0.25">
      <c r="G64" s="11"/>
    </row>
    <row r="65" spans="1:8" x14ac:dyDescent="0.25">
      <c r="A65" s="1" t="s">
        <v>35</v>
      </c>
    </row>
    <row r="66" spans="1:8" x14ac:dyDescent="0.25">
      <c r="A66" t="s">
        <v>143</v>
      </c>
      <c r="B66" t="str">
        <f>_xlfn.CONCAT(H68:H89) &amp; " --&gt; BIO-other"</f>
        <v>0.165409 BIO-k_c + 0.01481 BIO-mg2_c + 0.001154 BIO-fe3_c + 0.000769 BIO-ca2_c + 0.065088 BIO-nad_c + 0.009779 BIO-amp_c + 0.009148 BIO-atp_c + 0.006625 BIO-adp_c + 0.001998 BIO-cmp_c + 0.004206 BIO-nadp_c + 0.001577 BIO-ctp_c + 0.001157 BIO-gmp_c + 0.001367 BIO-gtp_c + 0.000631 BIO-cdp_c + 0.000946 BIO-nadph_c + 0.000526 BIO-gdp_c + 0.00827 BIO-pi_c + 0.152661 BIO-gly_tea_c + 0.152661 BIO-agly_tea_c + 0.152661 BIO-glugly_tea_c + 0.247594 BIO-min_tea_c + 0.000962 BIO-ppi_c --&gt; BIO-other</v>
      </c>
    </row>
    <row r="67" spans="1:8" x14ac:dyDescent="0.25">
      <c r="C67" s="1" t="s">
        <v>4</v>
      </c>
      <c r="D67" s="1" t="s">
        <v>13</v>
      </c>
      <c r="E67" s="1" t="s">
        <v>14</v>
      </c>
      <c r="F67" s="1" t="s">
        <v>15</v>
      </c>
      <c r="G67" s="1" t="s">
        <v>16</v>
      </c>
    </row>
    <row r="68" spans="1:8" x14ac:dyDescent="0.25">
      <c r="A68" t="s">
        <v>144</v>
      </c>
      <c r="B68" t="str">
        <f t="shared" ref="B68:B89" si="4">"MET-" &amp; C68 &amp; " --&gt; " &amp; ROUND(F68/1000,6) &amp; " BIO-" &amp;C68</f>
        <v>MET-k_c --&gt; 0.039098 BIO-k_c</v>
      </c>
      <c r="C68" s="46" t="s">
        <v>36</v>
      </c>
      <c r="D68" s="47">
        <v>0.73736009619563325</v>
      </c>
      <c r="E68" s="46" t="s">
        <v>67</v>
      </c>
      <c r="F68" s="48">
        <v>39.097999999999999</v>
      </c>
      <c r="G68" s="49">
        <f t="shared" ref="G68:G89" si="5">F68*D68/SUMPRODUCT($D$68:$D$89,$F$68:$F$89)</f>
        <v>0.16540909610785787</v>
      </c>
      <c r="H68" t="str">
        <f t="shared" ref="H68:H88" si="6">ROUND(G68,6) &amp; " BIO-" &amp; C68 &amp; " + "</f>
        <v xml:space="preserve">0.165409 BIO-k_c + </v>
      </c>
    </row>
    <row r="69" spans="1:8" x14ac:dyDescent="0.25">
      <c r="A69" t="s">
        <v>145</v>
      </c>
      <c r="B69" t="str">
        <f t="shared" si="4"/>
        <v>MET-mg2_c --&gt; 0.024305 BIO-mg2_c</v>
      </c>
      <c r="C69" s="46" t="s">
        <v>37</v>
      </c>
      <c r="D69" s="47">
        <v>0.10620154184761385</v>
      </c>
      <c r="E69" s="46" t="s">
        <v>70</v>
      </c>
      <c r="F69" s="48">
        <v>24.305</v>
      </c>
      <c r="G69" s="49">
        <f t="shared" si="5"/>
        <v>1.4809884186401228E-2</v>
      </c>
      <c r="H69" t="str">
        <f t="shared" si="6"/>
        <v xml:space="preserve">0.01481 BIO-mg2_c + </v>
      </c>
    </row>
    <row r="70" spans="1:8" x14ac:dyDescent="0.25">
      <c r="A70" t="s">
        <v>146</v>
      </c>
      <c r="B70" t="str">
        <f t="shared" si="4"/>
        <v>MET-fe3_c --&gt; 0.055845 BIO-fe3_c</v>
      </c>
      <c r="C70" s="46" t="s">
        <v>38</v>
      </c>
      <c r="D70" s="47">
        <v>3.6016597069201341E-3</v>
      </c>
      <c r="E70" s="46" t="s">
        <v>69</v>
      </c>
      <c r="F70" s="48">
        <v>55.844999999999999</v>
      </c>
      <c r="G70" s="49">
        <f t="shared" si="5"/>
        <v>1.154016949589706E-3</v>
      </c>
      <c r="H70" t="str">
        <f t="shared" si="6"/>
        <v xml:space="preserve">0.001154 BIO-fe3_c + </v>
      </c>
    </row>
    <row r="71" spans="1:8" x14ac:dyDescent="0.25">
      <c r="A71" t="s">
        <v>147</v>
      </c>
      <c r="B71" t="str">
        <f t="shared" si="4"/>
        <v>MET-ca2_c --&gt; 0.040078 BIO-ca2_c</v>
      </c>
      <c r="C71" s="46" t="s">
        <v>39</v>
      </c>
      <c r="D71" s="47">
        <v>3.3457206170127403E-3</v>
      </c>
      <c r="E71" s="46" t="s">
        <v>68</v>
      </c>
      <c r="F71" s="48">
        <v>40.078000000000003</v>
      </c>
      <c r="G71" s="49">
        <f t="shared" si="5"/>
        <v>7.6934463305980416E-4</v>
      </c>
      <c r="H71" t="str">
        <f t="shared" si="6"/>
        <v xml:space="preserve">0.000769 BIO-ca2_c + </v>
      </c>
    </row>
    <row r="72" spans="1:8" x14ac:dyDescent="0.25">
      <c r="A72" t="s">
        <v>148</v>
      </c>
      <c r="B72" t="str">
        <f t="shared" si="4"/>
        <v>MET-nad_c --&gt; 0.662422 BIO-nad_c</v>
      </c>
      <c r="C72" s="46" t="s">
        <v>42</v>
      </c>
      <c r="D72" s="47">
        <v>1.7125502219043288E-2</v>
      </c>
      <c r="E72" s="46" t="s">
        <v>75</v>
      </c>
      <c r="F72" s="48">
        <v>662.42199999999991</v>
      </c>
      <c r="G72" s="49">
        <f t="shared" si="5"/>
        <v>6.5088352503392649E-2</v>
      </c>
      <c r="H72" t="str">
        <f t="shared" si="6"/>
        <v xml:space="preserve">0.065088 BIO-nad_c + </v>
      </c>
    </row>
    <row r="73" spans="1:8" x14ac:dyDescent="0.25">
      <c r="A73" t="s">
        <v>149</v>
      </c>
      <c r="B73" t="str">
        <f t="shared" si="4"/>
        <v>MET-amp_c --&gt; 0.345208 BIO-amp_c</v>
      </c>
      <c r="C73" s="46" t="s">
        <v>43</v>
      </c>
      <c r="D73" s="47">
        <v>4.9372999453777249E-3</v>
      </c>
      <c r="E73" s="46" t="s">
        <v>76</v>
      </c>
      <c r="F73" s="48">
        <v>345.20799999999997</v>
      </c>
      <c r="G73" s="49">
        <f t="shared" si="5"/>
        <v>9.7790254972786993E-3</v>
      </c>
      <c r="H73" t="str">
        <f t="shared" si="6"/>
        <v xml:space="preserve">0.009779 BIO-amp_c + </v>
      </c>
    </row>
    <row r="74" spans="1:8" x14ac:dyDescent="0.25">
      <c r="A74" t="s">
        <v>150</v>
      </c>
      <c r="B74" t="str">
        <f>"MET-" &amp; C74 &amp; " --&gt; " &amp; ROUND(F74/1000,6) &amp; " BIO-" &amp;C74</f>
        <v>MET-atp_c --&gt; 0.504158 BIO-atp_c</v>
      </c>
      <c r="C74" s="46" t="s">
        <v>18</v>
      </c>
      <c r="D74" s="47">
        <v>3.1625689633891438E-3</v>
      </c>
      <c r="E74" s="46" t="s">
        <v>19</v>
      </c>
      <c r="F74" s="48">
        <v>504.15800000000002</v>
      </c>
      <c r="G74" s="49">
        <f t="shared" si="5"/>
        <v>9.1481206264865268E-3</v>
      </c>
      <c r="H74" t="str">
        <f t="shared" si="6"/>
        <v xml:space="preserve">0.009148 BIO-atp_c + </v>
      </c>
    </row>
    <row r="75" spans="1:8" x14ac:dyDescent="0.25">
      <c r="A75" t="s">
        <v>151</v>
      </c>
      <c r="B75" t="str">
        <f t="shared" si="4"/>
        <v>MET-adp_c --&gt; 0.425187 BIO-adp_c</v>
      </c>
      <c r="C75" s="46" t="s">
        <v>44</v>
      </c>
      <c r="D75" s="47">
        <v>2.7154886180572419E-3</v>
      </c>
      <c r="E75" s="46" t="s">
        <v>77</v>
      </c>
      <c r="F75" s="48">
        <v>425.18700000000001</v>
      </c>
      <c r="G75" s="49">
        <f t="shared" si="5"/>
        <v>6.6245011433178321E-3</v>
      </c>
      <c r="H75" t="str">
        <f t="shared" si="6"/>
        <v xml:space="preserve">0.006625 BIO-adp_c + </v>
      </c>
    </row>
    <row r="76" spans="1:8" x14ac:dyDescent="0.25">
      <c r="A76" t="s">
        <v>152</v>
      </c>
      <c r="B76" t="str">
        <f t="shared" si="4"/>
        <v>MET-cmp_c --&gt; 0.321182 BIO-cmp_c</v>
      </c>
      <c r="C76" s="46" t="s">
        <v>45</v>
      </c>
      <c r="D76" s="47">
        <v>1.0841511074160387E-3</v>
      </c>
      <c r="E76" s="46" t="s">
        <v>78</v>
      </c>
      <c r="F76" s="48">
        <v>321.18200000000002</v>
      </c>
      <c r="G76" s="49">
        <f t="shared" si="5"/>
        <v>1.997865424175219E-3</v>
      </c>
      <c r="H76" t="str">
        <f t="shared" si="6"/>
        <v xml:space="preserve">0.001998 BIO-cmp_c + </v>
      </c>
    </row>
    <row r="77" spans="1:8" x14ac:dyDescent="0.25">
      <c r="A77" t="s">
        <v>153</v>
      </c>
      <c r="B77" t="str">
        <f t="shared" si="4"/>
        <v>MET-nadp_c --&gt; 0.740385 BIO-nadp_c</v>
      </c>
      <c r="C77" s="46" t="s">
        <v>46</v>
      </c>
      <c r="D77" s="47">
        <v>9.9012447217425108E-4</v>
      </c>
      <c r="E77" s="46" t="s">
        <v>79</v>
      </c>
      <c r="F77" s="48">
        <v>740.38499999999999</v>
      </c>
      <c r="G77" s="49">
        <f t="shared" si="5"/>
        <v>4.2060324719478282E-3</v>
      </c>
      <c r="H77" t="str">
        <f t="shared" si="6"/>
        <v xml:space="preserve">0.004206 BIO-nadp_c + </v>
      </c>
    </row>
    <row r="78" spans="1:8" x14ac:dyDescent="0.25">
      <c r="A78" t="s">
        <v>154</v>
      </c>
      <c r="B78" t="str">
        <f t="shared" si="4"/>
        <v>MET-ctp_c --&gt; 0.480132 BIO-ctp_c</v>
      </c>
      <c r="C78" s="46" t="s">
        <v>20</v>
      </c>
      <c r="D78" s="47">
        <v>5.7255606843331576E-4</v>
      </c>
      <c r="E78" s="46" t="s">
        <v>21</v>
      </c>
      <c r="F78" s="48">
        <v>480.13200000000006</v>
      </c>
      <c r="G78" s="49">
        <f t="shared" si="5"/>
        <v>1.5772621769804356E-3</v>
      </c>
      <c r="H78" t="str">
        <f t="shared" si="6"/>
        <v xml:space="preserve">0.001577 BIO-ctp_c + </v>
      </c>
    </row>
    <row r="79" spans="1:8" x14ac:dyDescent="0.25">
      <c r="A79" t="s">
        <v>155</v>
      </c>
      <c r="B79" t="str">
        <f t="shared" si="4"/>
        <v>MET-gmp_c --&gt; 0.361207 BIO-gmp_c</v>
      </c>
      <c r="C79" s="46" t="s">
        <v>47</v>
      </c>
      <c r="D79" s="47">
        <v>5.581153175767677E-4</v>
      </c>
      <c r="E79" s="46" t="s">
        <v>80</v>
      </c>
      <c r="F79" s="48">
        <v>361.20699999999999</v>
      </c>
      <c r="G79" s="49">
        <f t="shared" si="5"/>
        <v>1.1566589297856528E-3</v>
      </c>
      <c r="H79" t="str">
        <f t="shared" si="6"/>
        <v xml:space="preserve">0.001157 BIO-gmp_c + </v>
      </c>
    </row>
    <row r="80" spans="1:8" x14ac:dyDescent="0.25">
      <c r="A80" t="s">
        <v>156</v>
      </c>
      <c r="B80" t="str">
        <f t="shared" si="4"/>
        <v>MET-gtp_c --&gt; 0.520157 BIO-gtp_c</v>
      </c>
      <c r="C80" s="46" t="s">
        <v>22</v>
      </c>
      <c r="D80" s="47">
        <v>4.5803252649197868E-4</v>
      </c>
      <c r="E80" s="46" t="s">
        <v>23</v>
      </c>
      <c r="F80" s="48">
        <v>520.15700000000004</v>
      </c>
      <c r="G80" s="49">
        <f t="shared" si="5"/>
        <v>1.3669605533830442E-3</v>
      </c>
      <c r="H80" t="str">
        <f t="shared" si="6"/>
        <v xml:space="preserve">0.001367 BIO-gtp_c + </v>
      </c>
    </row>
    <row r="81" spans="1:8" x14ac:dyDescent="0.25">
      <c r="A81" t="s">
        <v>157</v>
      </c>
      <c r="B81" t="str">
        <f t="shared" si="4"/>
        <v>MET-cdp_c --&gt; 0.401161 BIO-cdp_c</v>
      </c>
      <c r="C81" s="46" t="s">
        <v>48</v>
      </c>
      <c r="D81" s="47">
        <v>2.7410689498632711E-4</v>
      </c>
      <c r="E81" s="46" t="s">
        <v>81</v>
      </c>
      <c r="F81" s="48">
        <v>401.16099999999994</v>
      </c>
      <c r="G81" s="49">
        <f t="shared" si="5"/>
        <v>6.3090487079217443E-4</v>
      </c>
      <c r="H81" t="str">
        <f t="shared" si="6"/>
        <v xml:space="preserve">0.000631 BIO-cdp_c + </v>
      </c>
    </row>
    <row r="82" spans="1:8" x14ac:dyDescent="0.25">
      <c r="A82" t="s">
        <v>158</v>
      </c>
      <c r="B82" t="str">
        <f t="shared" si="4"/>
        <v>MET-nadph_c --&gt; 0.741393 BIO-nadph_c</v>
      </c>
      <c r="C82" s="46" t="s">
        <v>49</v>
      </c>
      <c r="D82" s="47">
        <v>2.2247511663775474E-4</v>
      </c>
      <c r="E82" s="46" t="s">
        <v>82</v>
      </c>
      <c r="F82" s="48">
        <v>741.39300000000003</v>
      </c>
      <c r="G82" s="49">
        <f t="shared" si="5"/>
        <v>9.4635730618826159E-4</v>
      </c>
      <c r="H82" t="str">
        <f t="shared" si="6"/>
        <v xml:space="preserve">0.000946 BIO-nadph_c + </v>
      </c>
    </row>
    <row r="83" spans="1:8" x14ac:dyDescent="0.25">
      <c r="A83" t="s">
        <v>159</v>
      </c>
      <c r="B83" t="str">
        <f t="shared" si="4"/>
        <v>MET-gdp_c --&gt; 0.441186 BIO-gdp_c</v>
      </c>
      <c r="C83" s="46" t="s">
        <v>50</v>
      </c>
      <c r="D83" s="47">
        <v>2.0769961743197113E-4</v>
      </c>
      <c r="E83" s="46" t="s">
        <v>83</v>
      </c>
      <c r="F83" s="48">
        <v>441.18599999999998</v>
      </c>
      <c r="G83" s="49">
        <f t="shared" si="5"/>
        <v>5.2575405899347853E-4</v>
      </c>
      <c r="H83" t="str">
        <f t="shared" si="6"/>
        <v xml:space="preserve">0.000526 BIO-gdp_c + </v>
      </c>
    </row>
    <row r="84" spans="1:8" x14ac:dyDescent="0.25">
      <c r="A84" t="s">
        <v>160</v>
      </c>
      <c r="B84" t="str">
        <f t="shared" si="4"/>
        <v>MET-pi_c --&gt; 0.095978 BIO-pi_c</v>
      </c>
      <c r="C84" s="46" t="s">
        <v>40</v>
      </c>
      <c r="D84" s="47">
        <v>1.5018704828740367E-2</v>
      </c>
      <c r="E84" s="46" t="s">
        <v>71</v>
      </c>
      <c r="F84" s="48">
        <v>95.978000000000009</v>
      </c>
      <c r="G84" s="49">
        <f t="shared" si="5"/>
        <v>8.2704548053928913E-3</v>
      </c>
      <c r="H84" t="str">
        <f t="shared" si="6"/>
        <v xml:space="preserve">0.00827 BIO-pi_c + </v>
      </c>
    </row>
    <row r="85" spans="1:8" x14ac:dyDescent="0.25">
      <c r="A85" t="s">
        <v>161</v>
      </c>
      <c r="B85" t="str">
        <f t="shared" si="4"/>
        <v>MET-gly_tea_c --&gt; 7.373617 BIO-gly_tea_c</v>
      </c>
      <c r="C85" s="46" t="s">
        <v>96</v>
      </c>
      <c r="D85" s="47">
        <v>3.6084720360543411E-3</v>
      </c>
      <c r="E85" s="46" t="s">
        <v>100</v>
      </c>
      <c r="F85" s="48">
        <v>7373.6170000000002</v>
      </c>
      <c r="G85" s="49">
        <f t="shared" si="5"/>
        <v>0.15266136274304468</v>
      </c>
      <c r="H85" t="str">
        <f t="shared" si="6"/>
        <v xml:space="preserve">0.152661 BIO-gly_tea_c + </v>
      </c>
    </row>
    <row r="86" spans="1:8" x14ac:dyDescent="0.25">
      <c r="A86" t="s">
        <v>162</v>
      </c>
      <c r="B86" t="str">
        <f t="shared" si="4"/>
        <v>MET-agly_tea_c --&gt; 11.383855 BIO-agly_tea_c</v>
      </c>
      <c r="C86" s="46" t="s">
        <v>97</v>
      </c>
      <c r="D86" s="47">
        <v>2.3373005672573046E-3</v>
      </c>
      <c r="E86" s="46" t="s">
        <v>101</v>
      </c>
      <c r="F86" s="48">
        <v>11383.855</v>
      </c>
      <c r="G86" s="49">
        <f t="shared" si="5"/>
        <v>0.15266136274304468</v>
      </c>
      <c r="H86" t="str">
        <f t="shared" si="6"/>
        <v xml:space="preserve">0.152661 BIO-agly_tea_c + </v>
      </c>
    </row>
    <row r="87" spans="1:8" x14ac:dyDescent="0.25">
      <c r="A87" t="s">
        <v>163</v>
      </c>
      <c r="B87" t="str">
        <f t="shared" si="4"/>
        <v>MET-glugly_tea_c --&gt; 14.687977 BIO-glugly_tea_c</v>
      </c>
      <c r="C87" s="46" t="s">
        <v>98</v>
      </c>
      <c r="D87" s="47">
        <v>1.8115150063943391E-3</v>
      </c>
      <c r="E87" s="46" t="s">
        <v>102</v>
      </c>
      <c r="F87" s="48">
        <v>14687.976999999999</v>
      </c>
      <c r="G87" s="49">
        <f t="shared" si="5"/>
        <v>0.1526613627430447</v>
      </c>
      <c r="H87" t="str">
        <f t="shared" si="6"/>
        <v xml:space="preserve">0.152661 BIO-glugly_tea_c + </v>
      </c>
    </row>
    <row r="88" spans="1:8" x14ac:dyDescent="0.25">
      <c r="A88" t="s">
        <v>164</v>
      </c>
      <c r="B88" t="str">
        <f t="shared" si="4"/>
        <v>MET-min_tea_c --&gt; 13.86963 BIO-min_tea_c</v>
      </c>
      <c r="C88" s="46" t="s">
        <v>99</v>
      </c>
      <c r="D88" s="47">
        <v>3.1113537515083858E-3</v>
      </c>
      <c r="E88" s="46" t="s">
        <v>103</v>
      </c>
      <c r="F88" s="48">
        <v>13869.63</v>
      </c>
      <c r="G88" s="49">
        <f t="shared" si="5"/>
        <v>0.2475936387345179</v>
      </c>
      <c r="H88" t="str">
        <f t="shared" si="6"/>
        <v xml:space="preserve">0.247594 BIO-min_tea_c + </v>
      </c>
    </row>
    <row r="89" spans="1:8" x14ac:dyDescent="0.25">
      <c r="A89" t="s">
        <v>165</v>
      </c>
      <c r="B89" t="str">
        <f t="shared" si="4"/>
        <v>MET-ppi_c --&gt; 0.174949 BIO-ppi_c</v>
      </c>
      <c r="C89" s="46" t="s">
        <v>41</v>
      </c>
      <c r="D89" s="47">
        <v>9.5806342768918788E-4</v>
      </c>
      <c r="E89" s="46" t="s">
        <v>72</v>
      </c>
      <c r="F89" s="48">
        <v>174.94900000000001</v>
      </c>
      <c r="G89" s="49">
        <f t="shared" si="5"/>
        <v>9.6168079132475499E-4</v>
      </c>
      <c r="H89" t="str">
        <f>ROUND(G89,6) &amp; " BIO-" &amp; C89</f>
        <v>0.000962 BIO-ppi_c</v>
      </c>
    </row>
    <row r="90" spans="1:8" x14ac:dyDescent="0.25">
      <c r="A90" s="1"/>
      <c r="D90" s="50"/>
    </row>
    <row r="92" spans="1:8" x14ac:dyDescent="0.25">
      <c r="C92" s="1"/>
      <c r="D92" s="1"/>
      <c r="E92" s="1"/>
      <c r="F92" s="1"/>
      <c r="G92" s="1"/>
    </row>
    <row r="93" spans="1:8" x14ac:dyDescent="0.25">
      <c r="D93" s="50"/>
      <c r="F93" s="25"/>
      <c r="G93" s="11"/>
    </row>
    <row r="94" spans="1:8" x14ac:dyDescent="0.25">
      <c r="D94" s="50"/>
      <c r="F94" s="25"/>
      <c r="G94" s="11"/>
    </row>
    <row r="95" spans="1:8" x14ac:dyDescent="0.25">
      <c r="D95" s="50"/>
      <c r="F95" s="25"/>
      <c r="G95" s="11"/>
    </row>
    <row r="96" spans="1:8" x14ac:dyDescent="0.25">
      <c r="D96" s="50"/>
      <c r="F96" s="25"/>
      <c r="G96" s="11"/>
    </row>
    <row r="97" spans="1:7" x14ac:dyDescent="0.25">
      <c r="D97" s="50"/>
      <c r="F97" s="25"/>
      <c r="G97" s="11"/>
    </row>
    <row r="98" spans="1:7" x14ac:dyDescent="0.25">
      <c r="D98" s="50"/>
      <c r="F98" s="25"/>
      <c r="G98" s="11"/>
    </row>
    <row r="99" spans="1:7" x14ac:dyDescent="0.25">
      <c r="D99" s="50"/>
      <c r="F99" s="25"/>
      <c r="G99" s="11"/>
    </row>
    <row r="100" spans="1:7" x14ac:dyDescent="0.25">
      <c r="D100" s="50"/>
      <c r="F100" s="25"/>
      <c r="G100" s="11"/>
    </row>
    <row r="101" spans="1:7" x14ac:dyDescent="0.25">
      <c r="D101" s="50"/>
      <c r="F101" s="25"/>
      <c r="G101" s="11"/>
    </row>
    <row r="102" spans="1:7" x14ac:dyDescent="0.25">
      <c r="D102" s="50"/>
      <c r="F102" s="25"/>
      <c r="G102" s="11"/>
    </row>
    <row r="103" spans="1:7" x14ac:dyDescent="0.25">
      <c r="D103" s="50"/>
      <c r="F103" s="25"/>
      <c r="G103" s="11"/>
    </row>
    <row r="104" spans="1:7" x14ac:dyDescent="0.25">
      <c r="D104" s="50"/>
      <c r="F104" s="25"/>
      <c r="G104" s="11"/>
    </row>
    <row r="106" spans="1:7" x14ac:dyDescent="0.25">
      <c r="A106" s="1"/>
    </row>
    <row r="108" spans="1:7" x14ac:dyDescent="0.25">
      <c r="C108" s="1"/>
      <c r="D108" s="1"/>
      <c r="E108" s="1"/>
      <c r="F108" s="1"/>
      <c r="G108" s="1"/>
    </row>
    <row r="109" spans="1:7" x14ac:dyDescent="0.25">
      <c r="C109" s="1"/>
      <c r="D109" s="1"/>
      <c r="E109" s="1"/>
      <c r="F109" s="1"/>
      <c r="G109" s="11"/>
    </row>
    <row r="110" spans="1:7" x14ac:dyDescent="0.25">
      <c r="C110" s="1"/>
      <c r="D110" s="1"/>
      <c r="E110" s="1"/>
      <c r="F110" s="1"/>
      <c r="G110" s="11"/>
    </row>
    <row r="111" spans="1:7" x14ac:dyDescent="0.25">
      <c r="C111" s="1"/>
      <c r="D111" s="1"/>
      <c r="E111" s="1"/>
      <c r="F111" s="1"/>
      <c r="G111" s="11"/>
    </row>
    <row r="112" spans="1:7" x14ac:dyDescent="0.25">
      <c r="C112" s="1"/>
      <c r="D112" s="1"/>
      <c r="E112" s="1"/>
      <c r="F112" s="1"/>
      <c r="G112" s="11"/>
    </row>
    <row r="115" spans="1:7" x14ac:dyDescent="0.25">
      <c r="A115" s="1"/>
    </row>
    <row r="117" spans="1:7" x14ac:dyDescent="0.25">
      <c r="C117" s="1"/>
      <c r="D117" s="1"/>
      <c r="E117" s="1"/>
      <c r="F117" s="1"/>
      <c r="G117" s="1"/>
    </row>
    <row r="118" spans="1:7" x14ac:dyDescent="0.25">
      <c r="G118" s="11"/>
    </row>
    <row r="119" spans="1:7" x14ac:dyDescent="0.25">
      <c r="G119" s="11"/>
    </row>
    <row r="120" spans="1:7" x14ac:dyDescent="0.25">
      <c r="G120" s="11"/>
    </row>
    <row r="121" spans="1:7" x14ac:dyDescent="0.25">
      <c r="G121" s="11"/>
    </row>
    <row r="122" spans="1:7" x14ac:dyDescent="0.25">
      <c r="G122" s="11"/>
    </row>
  </sheetData>
  <phoneticPr fontId="3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64464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RBABioRxns</vt:lpstr>
      <vt:lpstr>RBABiomass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Schroeder, Wheaton</dc:creator>
  <dc:description/>
  <cp:lastModifiedBy>Schroeder, Wheaton L</cp:lastModifiedBy>
  <cp:revision>1688</cp:revision>
  <dcterms:created xsi:type="dcterms:W3CDTF">2018-09-17T14:07:15Z</dcterms:created>
  <dcterms:modified xsi:type="dcterms:W3CDTF">2024-08-13T22:29:50Z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