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8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0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1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pi_tracking\"/>
    </mc:Choice>
  </mc:AlternateContent>
  <xr:revisionPtr revIDLastSave="0" documentId="8_{A112882A-9BF8-4D6B-8A2D-710E9417C027}" xr6:coauthVersionLast="47" xr6:coauthVersionMax="47" xr10:uidLastSave="{00000000-0000-0000-0000-000000000000}"/>
  <bookViews>
    <workbookView xWindow="345" yWindow="345" windowWidth="2400" windowHeight="585" firstSheet="6" activeTab="10" xr2:uid="{6D3BD167-5503-4CA2-B07C-3E8001D88EAF}"/>
  </bookViews>
  <sheets>
    <sheet name="LL1004" sheetId="6" r:id="rId1"/>
    <sheet name="AVM003" sheetId="7" r:id="rId2"/>
    <sheet name="AVM008" sheetId="9" r:id="rId3"/>
    <sheet name="AVM051" sheetId="10" r:id="rId4"/>
    <sheet name="AVM052" sheetId="11" r:id="rId5"/>
    <sheet name="AVM053" sheetId="12" r:id="rId6"/>
    <sheet name="AVM056" sheetId="13" r:id="rId7"/>
    <sheet name="AVM059" sheetId="15" r:id="rId8"/>
    <sheet name="AVM060" sheetId="14" r:id="rId9"/>
    <sheet name="AVM061" sheetId="5" r:id="rId10"/>
    <sheet name="Overall" sheetId="8" r:id="rId11"/>
  </sheets>
  <definedNames>
    <definedName name="solver_adj" localSheetId="10" hidden="1">Overall!$M$94:$M$95</definedName>
    <definedName name="solver_cvg" localSheetId="10" hidden="1">0.0001</definedName>
    <definedName name="solver_drv" localSheetId="10" hidden="1">1</definedName>
    <definedName name="solver_eng" localSheetId="10" hidden="1">1</definedName>
    <definedName name="solver_est" localSheetId="10" hidden="1">1</definedName>
    <definedName name="solver_itr" localSheetId="10" hidden="1">2147483647</definedName>
    <definedName name="solver_lhs1" localSheetId="10" hidden="1">Overall!$M$94</definedName>
    <definedName name="solver_lhs2" localSheetId="10" hidden="1">Overall!$M$95</definedName>
    <definedName name="solver_lhs3" localSheetId="10" hidden="1">Overall!$M$95</definedName>
    <definedName name="solver_mip" localSheetId="10" hidden="1">2147483647</definedName>
    <definedName name="solver_mni" localSheetId="10" hidden="1">30</definedName>
    <definedName name="solver_mrt" localSheetId="10" hidden="1">0.075</definedName>
    <definedName name="solver_msl" localSheetId="10" hidden="1">2</definedName>
    <definedName name="solver_neg" localSheetId="10" hidden="1">1</definedName>
    <definedName name="solver_nod" localSheetId="10" hidden="1">2147483647</definedName>
    <definedName name="solver_num" localSheetId="10" hidden="1">2</definedName>
    <definedName name="solver_nwt" localSheetId="10" hidden="1">1</definedName>
    <definedName name="solver_opt" localSheetId="10" hidden="1">Overall!$O$94</definedName>
    <definedName name="solver_pre" localSheetId="10" hidden="1">0.000001</definedName>
    <definedName name="solver_rbv" localSheetId="10" hidden="1">1</definedName>
    <definedName name="solver_rel1" localSheetId="10" hidden="1">3</definedName>
    <definedName name="solver_rel2" localSheetId="10" hidden="1">3</definedName>
    <definedName name="solver_rel3" localSheetId="10" hidden="1">3</definedName>
    <definedName name="solver_rhs1" localSheetId="10" hidden="1">0</definedName>
    <definedName name="solver_rhs2" localSheetId="10" hidden="1">0</definedName>
    <definedName name="solver_rhs3" localSheetId="10" hidden="1">0</definedName>
    <definedName name="solver_rlx" localSheetId="10" hidden="1">2</definedName>
    <definedName name="solver_rsd" localSheetId="10" hidden="1">0</definedName>
    <definedName name="solver_scl" localSheetId="10" hidden="1">1</definedName>
    <definedName name="solver_sho" localSheetId="10" hidden="1">2</definedName>
    <definedName name="solver_ssz" localSheetId="10" hidden="1">100</definedName>
    <definedName name="solver_tim" localSheetId="10" hidden="1">2147483647</definedName>
    <definedName name="solver_tol" localSheetId="10" hidden="1">0.01</definedName>
    <definedName name="solver_typ" localSheetId="10" hidden="1">2</definedName>
    <definedName name="solver_val" localSheetId="10" hidden="1">0</definedName>
    <definedName name="solver_ver" localSheetId="10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7" i="8" l="1"/>
  <c r="R66" i="8"/>
  <c r="R65" i="8"/>
  <c r="R94" i="8"/>
  <c r="R93" i="8"/>
  <c r="R92" i="8"/>
  <c r="M93" i="8"/>
  <c r="L93" i="8"/>
  <c r="L96" i="8"/>
  <c r="R95" i="8"/>
  <c r="R91" i="8"/>
  <c r="Q91" i="8"/>
  <c r="P91" i="8"/>
  <c r="M91" i="8"/>
  <c r="L91" i="8"/>
  <c r="L92" i="8"/>
  <c r="M92" i="8"/>
  <c r="P75" i="8"/>
  <c r="Q75" i="8"/>
  <c r="R75" i="8"/>
  <c r="P76" i="8"/>
  <c r="Q76" i="8"/>
  <c r="R76" i="8"/>
  <c r="P77" i="8"/>
  <c r="Q77" i="8"/>
  <c r="R77" i="8"/>
  <c r="P78" i="8"/>
  <c r="Q78" i="8"/>
  <c r="R78" i="8"/>
  <c r="P79" i="8"/>
  <c r="Q79" i="8"/>
  <c r="R79" i="8"/>
  <c r="P80" i="8"/>
  <c r="Q80" i="8"/>
  <c r="R80" i="8"/>
  <c r="P81" i="8"/>
  <c r="Q81" i="8"/>
  <c r="R81" i="8"/>
  <c r="P82" i="8"/>
  <c r="Q82" i="8"/>
  <c r="R82" i="8"/>
  <c r="P83" i="8"/>
  <c r="Q83" i="8"/>
  <c r="R83" i="8"/>
  <c r="P84" i="8"/>
  <c r="Q84" i="8"/>
  <c r="R84" i="8"/>
  <c r="P85" i="8"/>
  <c r="Q85" i="8"/>
  <c r="R85" i="8"/>
  <c r="P86" i="8"/>
  <c r="Q86" i="8"/>
  <c r="R86" i="8"/>
  <c r="P87" i="8"/>
  <c r="Q87" i="8"/>
  <c r="R87" i="8"/>
  <c r="P88" i="8"/>
  <c r="Q88" i="8"/>
  <c r="R88" i="8"/>
  <c r="P89" i="8"/>
  <c r="Q89" i="8"/>
  <c r="R89" i="8"/>
  <c r="P90" i="8"/>
  <c r="Q90" i="8"/>
  <c r="R90" i="8"/>
  <c r="Q74" i="8"/>
  <c r="P74" i="8"/>
  <c r="R74" i="8"/>
  <c r="L69" i="8"/>
  <c r="M66" i="8"/>
  <c r="L66" i="8"/>
  <c r="L65" i="8"/>
  <c r="M65" i="8"/>
  <c r="R64" i="8"/>
  <c r="Q64" i="8"/>
  <c r="P64" i="8"/>
  <c r="M64" i="8"/>
  <c r="L64" i="8"/>
  <c r="R53" i="8"/>
  <c r="R54" i="8"/>
  <c r="R55" i="8"/>
  <c r="R56" i="8"/>
  <c r="R57" i="8"/>
  <c r="R58" i="8"/>
  <c r="R59" i="8"/>
  <c r="R60" i="8"/>
  <c r="R61" i="8"/>
  <c r="R62" i="8"/>
  <c r="R63" i="8"/>
  <c r="R52" i="8"/>
  <c r="P53" i="8"/>
  <c r="Q53" i="8"/>
  <c r="P54" i="8"/>
  <c r="Q54" i="8"/>
  <c r="P55" i="8"/>
  <c r="Q55" i="8"/>
  <c r="P56" i="8"/>
  <c r="Q56" i="8"/>
  <c r="P57" i="8"/>
  <c r="Q57" i="8"/>
  <c r="P58" i="8"/>
  <c r="Q58" i="8"/>
  <c r="P59" i="8"/>
  <c r="Q59" i="8"/>
  <c r="P60" i="8"/>
  <c r="Q60" i="8"/>
  <c r="P61" i="8"/>
  <c r="Q61" i="8"/>
  <c r="P62" i="8"/>
  <c r="Q62" i="8"/>
  <c r="P63" i="8"/>
  <c r="Q63" i="8"/>
  <c r="Q52" i="8"/>
  <c r="P52" i="8"/>
  <c r="F4" i="7"/>
  <c r="G4" i="7"/>
  <c r="W12" i="5"/>
  <c r="W11" i="5"/>
  <c r="O12" i="5"/>
  <c r="O11" i="5"/>
  <c r="G12" i="5"/>
  <c r="G11" i="5"/>
  <c r="W12" i="15"/>
  <c r="W11" i="15"/>
  <c r="O12" i="15"/>
  <c r="O11" i="15"/>
  <c r="G12" i="15"/>
  <c r="G11" i="15"/>
  <c r="W12" i="13"/>
  <c r="W11" i="13"/>
  <c r="O12" i="13"/>
  <c r="O11" i="13"/>
  <c r="G12" i="13"/>
  <c r="G11" i="13"/>
  <c r="G12" i="11"/>
  <c r="G11" i="11"/>
  <c r="G12" i="7"/>
  <c r="G11" i="7"/>
  <c r="W12" i="7"/>
  <c r="W11" i="7"/>
  <c r="O12" i="7"/>
  <c r="O11" i="7"/>
  <c r="W11" i="9"/>
  <c r="O11" i="9"/>
  <c r="G12" i="9"/>
  <c r="G11" i="9"/>
  <c r="G11" i="6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L84" i="8"/>
  <c r="N84" i="8" s="1"/>
  <c r="L85" i="8"/>
  <c r="N85" i="8" s="1"/>
  <c r="L86" i="8"/>
  <c r="N86" i="8" s="1"/>
  <c r="L87" i="8"/>
  <c r="N87" i="8" s="1"/>
  <c r="L88" i="8"/>
  <c r="N88" i="8" s="1"/>
  <c r="L89" i="8"/>
  <c r="N89" i="8" s="1"/>
  <c r="L90" i="8"/>
  <c r="N90" i="8" s="1"/>
  <c r="L83" i="8"/>
  <c r="N83" i="8" s="1"/>
  <c r="L81" i="8"/>
  <c r="N81" i="8" s="1"/>
  <c r="L82" i="8"/>
  <c r="N82" i="8" s="1"/>
  <c r="L80" i="8"/>
  <c r="N80" i="8" s="1"/>
  <c r="L78" i="8"/>
  <c r="N78" i="8" s="1"/>
  <c r="L79" i="8"/>
  <c r="N79" i="8" s="1"/>
  <c r="L77" i="8"/>
  <c r="N77" i="8" s="1"/>
  <c r="L75" i="8"/>
  <c r="N75" i="8" s="1"/>
  <c r="L76" i="8"/>
  <c r="N76" i="8" s="1"/>
  <c r="L74" i="8"/>
  <c r="L62" i="8"/>
  <c r="N62" i="8" s="1"/>
  <c r="L63" i="8"/>
  <c r="N63" i="8" s="1"/>
  <c r="L61" i="8"/>
  <c r="N61" i="8" s="1"/>
  <c r="L59" i="8"/>
  <c r="N59" i="8" s="1"/>
  <c r="L60" i="8"/>
  <c r="N60" i="8" s="1"/>
  <c r="L58" i="8"/>
  <c r="N58" i="8" s="1"/>
  <c r="L56" i="8"/>
  <c r="N56" i="8" s="1"/>
  <c r="L57" i="8"/>
  <c r="N57" i="8" s="1"/>
  <c r="L55" i="8"/>
  <c r="N55" i="8" s="1"/>
  <c r="L54" i="8"/>
  <c r="N54" i="8" s="1"/>
  <c r="L53" i="8"/>
  <c r="N53" i="8" s="1"/>
  <c r="L52" i="8"/>
  <c r="N52" i="8" s="1"/>
  <c r="M52" i="8"/>
  <c r="G11" i="14"/>
  <c r="G12" i="14"/>
  <c r="O11" i="14"/>
  <c r="O12" i="14"/>
  <c r="W11" i="14"/>
  <c r="W12" i="14"/>
  <c r="O12" i="12"/>
  <c r="O11" i="12"/>
  <c r="G12" i="12"/>
  <c r="G11" i="12"/>
  <c r="W12" i="11"/>
  <c r="W11" i="11"/>
  <c r="O12" i="11"/>
  <c r="O11" i="11"/>
  <c r="W12" i="12"/>
  <c r="W11" i="12"/>
  <c r="F3" i="12"/>
  <c r="G4" i="12"/>
  <c r="W12" i="10"/>
  <c r="W11" i="10"/>
  <c r="O12" i="10"/>
  <c r="O11" i="10"/>
  <c r="G12" i="10"/>
  <c r="G11" i="10"/>
  <c r="W12" i="9"/>
  <c r="O12" i="9"/>
  <c r="W12" i="6"/>
  <c r="O12" i="6"/>
  <c r="G12" i="6"/>
  <c r="W11" i="6"/>
  <c r="O11" i="6"/>
  <c r="R68" i="8" l="1"/>
  <c r="H15" i="8"/>
  <c r="H30" i="8"/>
  <c r="H6" i="8"/>
  <c r="H9" i="8"/>
  <c r="H24" i="8"/>
  <c r="H12" i="8"/>
  <c r="H27" i="8"/>
  <c r="H18" i="8"/>
  <c r="H33" i="8"/>
  <c r="H21" i="8"/>
  <c r="M57" i="8" l="1"/>
  <c r="M56" i="8"/>
  <c r="M62" i="8"/>
  <c r="M63" i="8"/>
  <c r="M61" i="8"/>
  <c r="M59" i="8"/>
  <c r="M60" i="8"/>
  <c r="M58" i="8"/>
  <c r="M55" i="8"/>
  <c r="M53" i="8"/>
  <c r="M54" i="8"/>
  <c r="N74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77" i="8"/>
  <c r="M75" i="8"/>
  <c r="M76" i="8"/>
  <c r="M74" i="8"/>
  <c r="O74" i="8" l="1"/>
  <c r="O90" i="8"/>
  <c r="O56" i="8"/>
  <c r="O63" i="8"/>
  <c r="O53" i="8"/>
  <c r="O54" i="8"/>
  <c r="O55" i="8"/>
  <c r="O58" i="8"/>
  <c r="O59" i="8"/>
  <c r="O60" i="8"/>
  <c r="O61" i="8"/>
  <c r="O62" i="8"/>
  <c r="O57" i="8"/>
  <c r="O52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4" i="8" l="1"/>
  <c r="O67" i="8"/>
  <c r="C3" i="5" l="1"/>
  <c r="C4" i="5"/>
  <c r="D4" i="5" s="1"/>
  <c r="C5" i="5"/>
  <c r="C6" i="5"/>
  <c r="C7" i="5"/>
  <c r="C8" i="5"/>
  <c r="D8" i="5" s="1"/>
  <c r="C9" i="5"/>
  <c r="C10" i="5"/>
  <c r="O10" i="7"/>
  <c r="S10" i="14"/>
  <c r="S9" i="14"/>
  <c r="S8" i="14"/>
  <c r="T8" i="14" s="1"/>
  <c r="S7" i="14"/>
  <c r="T7" i="14" s="1"/>
  <c r="S6" i="14"/>
  <c r="S5" i="14"/>
  <c r="T5" i="14" s="1"/>
  <c r="S4" i="14"/>
  <c r="T4" i="14" s="1"/>
  <c r="S3" i="14"/>
  <c r="V10" i="15"/>
  <c r="S10" i="15"/>
  <c r="T10" i="15" s="1"/>
  <c r="N10" i="15"/>
  <c r="K10" i="15"/>
  <c r="L10" i="15" s="1"/>
  <c r="F10" i="15"/>
  <c r="C10" i="15"/>
  <c r="D10" i="15" s="1"/>
  <c r="V9" i="15"/>
  <c r="S9" i="15"/>
  <c r="T9" i="15" s="1"/>
  <c r="N9" i="15"/>
  <c r="K9" i="15"/>
  <c r="L9" i="15" s="1"/>
  <c r="F9" i="15"/>
  <c r="C9" i="15"/>
  <c r="D9" i="15" s="1"/>
  <c r="V8" i="15"/>
  <c r="S8" i="15"/>
  <c r="T8" i="15" s="1"/>
  <c r="N8" i="15"/>
  <c r="K8" i="15"/>
  <c r="L8" i="15" s="1"/>
  <c r="F8" i="15"/>
  <c r="C8" i="15"/>
  <c r="D8" i="15" s="1"/>
  <c r="V7" i="15"/>
  <c r="S7" i="15"/>
  <c r="T7" i="15" s="1"/>
  <c r="N7" i="15"/>
  <c r="K7" i="15"/>
  <c r="L7" i="15" s="1"/>
  <c r="F7" i="15"/>
  <c r="C7" i="15"/>
  <c r="D7" i="15" s="1"/>
  <c r="V6" i="15"/>
  <c r="S6" i="15"/>
  <c r="T6" i="15" s="1"/>
  <c r="N6" i="15"/>
  <c r="K6" i="15"/>
  <c r="L6" i="15" s="1"/>
  <c r="F6" i="15"/>
  <c r="C6" i="15"/>
  <c r="D6" i="15" s="1"/>
  <c r="V5" i="15"/>
  <c r="S5" i="15"/>
  <c r="T5" i="15" s="1"/>
  <c r="N5" i="15"/>
  <c r="K5" i="15"/>
  <c r="L5" i="15" s="1"/>
  <c r="F5" i="15"/>
  <c r="C5" i="15"/>
  <c r="D5" i="15" s="1"/>
  <c r="V4" i="15"/>
  <c r="S4" i="15"/>
  <c r="T4" i="15" s="1"/>
  <c r="N4" i="15"/>
  <c r="K4" i="15"/>
  <c r="L4" i="15" s="1"/>
  <c r="F4" i="15"/>
  <c r="C4" i="15"/>
  <c r="D4" i="15" s="1"/>
  <c r="V3" i="15"/>
  <c r="S3" i="15"/>
  <c r="T3" i="15" s="1"/>
  <c r="N3" i="15"/>
  <c r="K3" i="15"/>
  <c r="L3" i="15" s="1"/>
  <c r="F3" i="15"/>
  <c r="C3" i="15"/>
  <c r="D3" i="15" s="1"/>
  <c r="N3" i="14"/>
  <c r="N4" i="14"/>
  <c r="N5" i="14"/>
  <c r="N6" i="14"/>
  <c r="N7" i="14"/>
  <c r="N8" i="14"/>
  <c r="N9" i="14"/>
  <c r="O9" i="14" s="1"/>
  <c r="N10" i="14"/>
  <c r="V10" i="14"/>
  <c r="T10" i="14"/>
  <c r="K10" i="14"/>
  <c r="L10" i="14" s="1"/>
  <c r="F10" i="14"/>
  <c r="C10" i="14"/>
  <c r="D10" i="14" s="1"/>
  <c r="V9" i="14"/>
  <c r="T9" i="14"/>
  <c r="K9" i="14"/>
  <c r="L9" i="14" s="1"/>
  <c r="F9" i="14"/>
  <c r="C9" i="14"/>
  <c r="D9" i="14" s="1"/>
  <c r="V8" i="14"/>
  <c r="K8" i="14"/>
  <c r="L8" i="14" s="1"/>
  <c r="F8" i="14"/>
  <c r="C8" i="14"/>
  <c r="D8" i="14" s="1"/>
  <c r="V7" i="14"/>
  <c r="K7" i="14"/>
  <c r="L7" i="14" s="1"/>
  <c r="F7" i="14"/>
  <c r="C7" i="14"/>
  <c r="D7" i="14" s="1"/>
  <c r="V6" i="14"/>
  <c r="T6" i="14"/>
  <c r="K6" i="14"/>
  <c r="L6" i="14" s="1"/>
  <c r="F6" i="14"/>
  <c r="C6" i="14"/>
  <c r="D6" i="14" s="1"/>
  <c r="V5" i="14"/>
  <c r="K5" i="14"/>
  <c r="L5" i="14" s="1"/>
  <c r="O5" i="14" s="1"/>
  <c r="F5" i="14"/>
  <c r="C5" i="14"/>
  <c r="D5" i="14" s="1"/>
  <c r="V4" i="14"/>
  <c r="K4" i="14"/>
  <c r="L4" i="14" s="1"/>
  <c r="F4" i="14"/>
  <c r="C4" i="14"/>
  <c r="D4" i="14" s="1"/>
  <c r="V3" i="14"/>
  <c r="T3" i="14"/>
  <c r="K3" i="14"/>
  <c r="L3" i="14" s="1"/>
  <c r="F3" i="14"/>
  <c r="C3" i="14"/>
  <c r="D3" i="14" s="1"/>
  <c r="V10" i="13"/>
  <c r="S10" i="13"/>
  <c r="T10" i="13" s="1"/>
  <c r="N10" i="13"/>
  <c r="L10" i="13"/>
  <c r="K10" i="13"/>
  <c r="F10" i="13"/>
  <c r="C10" i="13"/>
  <c r="D10" i="13" s="1"/>
  <c r="V9" i="13"/>
  <c r="S9" i="13"/>
  <c r="T9" i="13" s="1"/>
  <c r="N9" i="13"/>
  <c r="K9" i="13"/>
  <c r="L9" i="13" s="1"/>
  <c r="F9" i="13"/>
  <c r="C9" i="13"/>
  <c r="D9" i="13" s="1"/>
  <c r="V8" i="13"/>
  <c r="S8" i="13"/>
  <c r="T8" i="13" s="1"/>
  <c r="N8" i="13"/>
  <c r="K8" i="13"/>
  <c r="L8" i="13" s="1"/>
  <c r="F8" i="13"/>
  <c r="C8" i="13"/>
  <c r="D8" i="13" s="1"/>
  <c r="V7" i="13"/>
  <c r="S7" i="13"/>
  <c r="T7" i="13" s="1"/>
  <c r="N7" i="13"/>
  <c r="K7" i="13"/>
  <c r="L7" i="13" s="1"/>
  <c r="F7" i="13"/>
  <c r="C7" i="13"/>
  <c r="D7" i="13" s="1"/>
  <c r="V6" i="13"/>
  <c r="S6" i="13"/>
  <c r="T6" i="13" s="1"/>
  <c r="N6" i="13"/>
  <c r="K6" i="13"/>
  <c r="L6" i="13" s="1"/>
  <c r="F6" i="13"/>
  <c r="C6" i="13"/>
  <c r="D6" i="13" s="1"/>
  <c r="V5" i="13"/>
  <c r="S5" i="13"/>
  <c r="T5" i="13" s="1"/>
  <c r="N5" i="13"/>
  <c r="L5" i="13"/>
  <c r="K5" i="13"/>
  <c r="F5" i="13"/>
  <c r="C5" i="13"/>
  <c r="D5" i="13" s="1"/>
  <c r="V4" i="13"/>
  <c r="S4" i="13"/>
  <c r="T4" i="13" s="1"/>
  <c r="N4" i="13"/>
  <c r="K4" i="13"/>
  <c r="L4" i="13" s="1"/>
  <c r="F4" i="13"/>
  <c r="C4" i="13"/>
  <c r="D4" i="13" s="1"/>
  <c r="V3" i="13"/>
  <c r="S3" i="13"/>
  <c r="T3" i="13" s="1"/>
  <c r="N3" i="13"/>
  <c r="K3" i="13"/>
  <c r="L3" i="13" s="1"/>
  <c r="F3" i="13"/>
  <c r="C3" i="13"/>
  <c r="D3" i="13" s="1"/>
  <c r="V10" i="12"/>
  <c r="S10" i="12"/>
  <c r="T10" i="12" s="1"/>
  <c r="N10" i="12"/>
  <c r="K10" i="12"/>
  <c r="L10" i="12" s="1"/>
  <c r="F10" i="12"/>
  <c r="G10" i="12" s="1"/>
  <c r="C10" i="12"/>
  <c r="D10" i="12" s="1"/>
  <c r="V9" i="12"/>
  <c r="S9" i="12"/>
  <c r="T9" i="12" s="1"/>
  <c r="N9" i="12"/>
  <c r="K9" i="12"/>
  <c r="L9" i="12" s="1"/>
  <c r="F9" i="12"/>
  <c r="C9" i="12"/>
  <c r="D9" i="12" s="1"/>
  <c r="V8" i="12"/>
  <c r="S8" i="12"/>
  <c r="T8" i="12" s="1"/>
  <c r="N8" i="12"/>
  <c r="K8" i="12"/>
  <c r="L8" i="12" s="1"/>
  <c r="F8" i="12"/>
  <c r="C8" i="12"/>
  <c r="D8" i="12" s="1"/>
  <c r="V7" i="12"/>
  <c r="S7" i="12"/>
  <c r="T7" i="12" s="1"/>
  <c r="W7" i="12" s="1"/>
  <c r="N7" i="12"/>
  <c r="K7" i="12"/>
  <c r="L7" i="12" s="1"/>
  <c r="F7" i="12"/>
  <c r="C7" i="12"/>
  <c r="D7" i="12" s="1"/>
  <c r="V6" i="12"/>
  <c r="S6" i="12"/>
  <c r="T6" i="12" s="1"/>
  <c r="N6" i="12"/>
  <c r="K6" i="12"/>
  <c r="L6" i="12" s="1"/>
  <c r="F6" i="12"/>
  <c r="C6" i="12"/>
  <c r="D6" i="12" s="1"/>
  <c r="V5" i="12"/>
  <c r="S5" i="12"/>
  <c r="T5" i="12" s="1"/>
  <c r="N5" i="12"/>
  <c r="K5" i="12"/>
  <c r="L5" i="12" s="1"/>
  <c r="F5" i="12"/>
  <c r="C5" i="12"/>
  <c r="D5" i="12" s="1"/>
  <c r="V4" i="12"/>
  <c r="S4" i="12"/>
  <c r="T4" i="12" s="1"/>
  <c r="N4" i="12"/>
  <c r="K4" i="12"/>
  <c r="L4" i="12" s="1"/>
  <c r="F4" i="12"/>
  <c r="C4" i="12"/>
  <c r="D4" i="12" s="1"/>
  <c r="V3" i="12"/>
  <c r="S3" i="12"/>
  <c r="T3" i="12" s="1"/>
  <c r="N3" i="12"/>
  <c r="K3" i="12"/>
  <c r="L3" i="12" s="1"/>
  <c r="C3" i="12"/>
  <c r="D3" i="12" s="1"/>
  <c r="V10" i="11"/>
  <c r="S10" i="11"/>
  <c r="T10" i="11" s="1"/>
  <c r="N10" i="11"/>
  <c r="K10" i="11"/>
  <c r="L10" i="11" s="1"/>
  <c r="F10" i="11"/>
  <c r="C10" i="11"/>
  <c r="D10" i="11" s="1"/>
  <c r="V9" i="11"/>
  <c r="S9" i="11"/>
  <c r="T9" i="11" s="1"/>
  <c r="N9" i="11"/>
  <c r="K9" i="11"/>
  <c r="L9" i="11" s="1"/>
  <c r="F9" i="11"/>
  <c r="C9" i="11"/>
  <c r="D9" i="11" s="1"/>
  <c r="V8" i="11"/>
  <c r="S8" i="11"/>
  <c r="T8" i="11" s="1"/>
  <c r="N8" i="11"/>
  <c r="K8" i="11"/>
  <c r="L8" i="11" s="1"/>
  <c r="F8" i="11"/>
  <c r="C8" i="11"/>
  <c r="D8" i="11" s="1"/>
  <c r="V7" i="11"/>
  <c r="S7" i="11"/>
  <c r="T7" i="11" s="1"/>
  <c r="N7" i="11"/>
  <c r="K7" i="11"/>
  <c r="L7" i="11" s="1"/>
  <c r="F7" i="11"/>
  <c r="C7" i="11"/>
  <c r="D7" i="11" s="1"/>
  <c r="V6" i="11"/>
  <c r="S6" i="11"/>
  <c r="T6" i="11" s="1"/>
  <c r="N6" i="11"/>
  <c r="K6" i="11"/>
  <c r="L6" i="11" s="1"/>
  <c r="F6" i="11"/>
  <c r="C6" i="11"/>
  <c r="D6" i="11" s="1"/>
  <c r="V5" i="11"/>
  <c r="S5" i="11"/>
  <c r="T5" i="11" s="1"/>
  <c r="N5" i="11"/>
  <c r="K5" i="11"/>
  <c r="L5" i="11" s="1"/>
  <c r="F5" i="11"/>
  <c r="C5" i="11"/>
  <c r="D5" i="11" s="1"/>
  <c r="V4" i="11"/>
  <c r="S4" i="11"/>
  <c r="T4" i="11" s="1"/>
  <c r="N4" i="11"/>
  <c r="K4" i="11"/>
  <c r="L4" i="11" s="1"/>
  <c r="F4" i="11"/>
  <c r="C4" i="11"/>
  <c r="D4" i="11" s="1"/>
  <c r="V3" i="11"/>
  <c r="S3" i="11"/>
  <c r="T3" i="11" s="1"/>
  <c r="N3" i="11"/>
  <c r="K3" i="11"/>
  <c r="L3" i="11" s="1"/>
  <c r="F3" i="11"/>
  <c r="C3" i="11"/>
  <c r="D3" i="11" s="1"/>
  <c r="V10" i="10"/>
  <c r="S10" i="10"/>
  <c r="T10" i="10" s="1"/>
  <c r="N10" i="10"/>
  <c r="K10" i="10"/>
  <c r="L10" i="10" s="1"/>
  <c r="F10" i="10"/>
  <c r="C10" i="10"/>
  <c r="D10" i="10" s="1"/>
  <c r="V9" i="10"/>
  <c r="S9" i="10"/>
  <c r="T9" i="10" s="1"/>
  <c r="N9" i="10"/>
  <c r="K9" i="10"/>
  <c r="L9" i="10" s="1"/>
  <c r="F9" i="10"/>
  <c r="C9" i="10"/>
  <c r="D9" i="10" s="1"/>
  <c r="V8" i="10"/>
  <c r="S8" i="10"/>
  <c r="T8" i="10" s="1"/>
  <c r="N8" i="10"/>
  <c r="K8" i="10"/>
  <c r="L8" i="10" s="1"/>
  <c r="F8" i="10"/>
  <c r="C8" i="10"/>
  <c r="D8" i="10" s="1"/>
  <c r="V7" i="10"/>
  <c r="S7" i="10"/>
  <c r="T7" i="10" s="1"/>
  <c r="N7" i="10"/>
  <c r="K7" i="10"/>
  <c r="L7" i="10" s="1"/>
  <c r="F7" i="10"/>
  <c r="C7" i="10"/>
  <c r="D7" i="10" s="1"/>
  <c r="V6" i="10"/>
  <c r="S6" i="10"/>
  <c r="T6" i="10" s="1"/>
  <c r="N6" i="10"/>
  <c r="K6" i="10"/>
  <c r="L6" i="10" s="1"/>
  <c r="F6" i="10"/>
  <c r="C6" i="10"/>
  <c r="D6" i="10" s="1"/>
  <c r="V5" i="10"/>
  <c r="S5" i="10"/>
  <c r="T5" i="10" s="1"/>
  <c r="N5" i="10"/>
  <c r="K5" i="10"/>
  <c r="L5" i="10" s="1"/>
  <c r="F5" i="10"/>
  <c r="C5" i="10"/>
  <c r="D5" i="10" s="1"/>
  <c r="V4" i="10"/>
  <c r="S4" i="10"/>
  <c r="T4" i="10" s="1"/>
  <c r="N4" i="10"/>
  <c r="K4" i="10"/>
  <c r="L4" i="10" s="1"/>
  <c r="F4" i="10"/>
  <c r="C4" i="10"/>
  <c r="D4" i="10" s="1"/>
  <c r="V3" i="10"/>
  <c r="S3" i="10"/>
  <c r="T3" i="10" s="1"/>
  <c r="N3" i="10"/>
  <c r="K3" i="10"/>
  <c r="L3" i="10" s="1"/>
  <c r="F3" i="10"/>
  <c r="C3" i="10"/>
  <c r="D3" i="10" s="1"/>
  <c r="V10" i="9"/>
  <c r="S10" i="9"/>
  <c r="T10" i="9" s="1"/>
  <c r="N10" i="9"/>
  <c r="K10" i="9"/>
  <c r="L10" i="9" s="1"/>
  <c r="F10" i="9"/>
  <c r="C10" i="9"/>
  <c r="D10" i="9" s="1"/>
  <c r="V9" i="9"/>
  <c r="S9" i="9"/>
  <c r="T9" i="9" s="1"/>
  <c r="N9" i="9"/>
  <c r="K9" i="9"/>
  <c r="L9" i="9" s="1"/>
  <c r="F9" i="9"/>
  <c r="C9" i="9"/>
  <c r="D9" i="9" s="1"/>
  <c r="V8" i="9"/>
  <c r="S8" i="9"/>
  <c r="T8" i="9" s="1"/>
  <c r="N8" i="9"/>
  <c r="K8" i="9"/>
  <c r="L8" i="9" s="1"/>
  <c r="F8" i="9"/>
  <c r="C8" i="9"/>
  <c r="D8" i="9" s="1"/>
  <c r="V7" i="9"/>
  <c r="S7" i="9"/>
  <c r="T7" i="9" s="1"/>
  <c r="N7" i="9"/>
  <c r="K7" i="9"/>
  <c r="L7" i="9" s="1"/>
  <c r="F7" i="9"/>
  <c r="C7" i="9"/>
  <c r="D7" i="9" s="1"/>
  <c r="V6" i="9"/>
  <c r="S6" i="9"/>
  <c r="T6" i="9" s="1"/>
  <c r="N6" i="9"/>
  <c r="L6" i="9"/>
  <c r="K6" i="9"/>
  <c r="F6" i="9"/>
  <c r="C6" i="9"/>
  <c r="D6" i="9" s="1"/>
  <c r="V5" i="9"/>
  <c r="S5" i="9"/>
  <c r="T5" i="9" s="1"/>
  <c r="N5" i="9"/>
  <c r="K5" i="9"/>
  <c r="L5" i="9" s="1"/>
  <c r="F5" i="9"/>
  <c r="C5" i="9"/>
  <c r="D5" i="9" s="1"/>
  <c r="V4" i="9"/>
  <c r="S4" i="9"/>
  <c r="T4" i="9" s="1"/>
  <c r="N4" i="9"/>
  <c r="K4" i="9"/>
  <c r="L4" i="9" s="1"/>
  <c r="F4" i="9"/>
  <c r="C4" i="9"/>
  <c r="D4" i="9" s="1"/>
  <c r="V3" i="9"/>
  <c r="T3" i="9"/>
  <c r="S3" i="9"/>
  <c r="N3" i="9"/>
  <c r="L3" i="9"/>
  <c r="K3" i="9"/>
  <c r="F3" i="9"/>
  <c r="C3" i="9"/>
  <c r="D3" i="9" s="1"/>
  <c r="V10" i="7"/>
  <c r="S10" i="7"/>
  <c r="T10" i="7" s="1"/>
  <c r="N10" i="7"/>
  <c r="K10" i="7"/>
  <c r="L10" i="7" s="1"/>
  <c r="F10" i="7"/>
  <c r="C10" i="7"/>
  <c r="D10" i="7" s="1"/>
  <c r="V9" i="7"/>
  <c r="S9" i="7"/>
  <c r="T9" i="7" s="1"/>
  <c r="N9" i="7"/>
  <c r="K9" i="7"/>
  <c r="L9" i="7" s="1"/>
  <c r="F9" i="7"/>
  <c r="C9" i="7"/>
  <c r="D9" i="7" s="1"/>
  <c r="V8" i="7"/>
  <c r="S8" i="7"/>
  <c r="T8" i="7" s="1"/>
  <c r="N8" i="7"/>
  <c r="K8" i="7"/>
  <c r="L8" i="7" s="1"/>
  <c r="F8" i="7"/>
  <c r="C8" i="7"/>
  <c r="D8" i="7" s="1"/>
  <c r="V7" i="7"/>
  <c r="S7" i="7"/>
  <c r="T7" i="7" s="1"/>
  <c r="N7" i="7"/>
  <c r="K7" i="7"/>
  <c r="L7" i="7" s="1"/>
  <c r="F7" i="7"/>
  <c r="C7" i="7"/>
  <c r="D7" i="7" s="1"/>
  <c r="V6" i="7"/>
  <c r="S6" i="7"/>
  <c r="T6" i="7" s="1"/>
  <c r="N6" i="7"/>
  <c r="K6" i="7"/>
  <c r="L6" i="7" s="1"/>
  <c r="F6" i="7"/>
  <c r="C6" i="7"/>
  <c r="D6" i="7" s="1"/>
  <c r="V5" i="7"/>
  <c r="S5" i="7"/>
  <c r="T5" i="7" s="1"/>
  <c r="N5" i="7"/>
  <c r="K5" i="7"/>
  <c r="L5" i="7" s="1"/>
  <c r="F5" i="7"/>
  <c r="C5" i="7"/>
  <c r="D5" i="7" s="1"/>
  <c r="V4" i="7"/>
  <c r="S4" i="7"/>
  <c r="T4" i="7" s="1"/>
  <c r="N4" i="7"/>
  <c r="K4" i="7"/>
  <c r="L4" i="7" s="1"/>
  <c r="C4" i="7"/>
  <c r="D4" i="7" s="1"/>
  <c r="V3" i="7"/>
  <c r="S3" i="7"/>
  <c r="T3" i="7" s="1"/>
  <c r="N3" i="7"/>
  <c r="K3" i="7"/>
  <c r="L3" i="7" s="1"/>
  <c r="F3" i="7"/>
  <c r="C3" i="7"/>
  <c r="D3" i="7" s="1"/>
  <c r="V10" i="6"/>
  <c r="S10" i="6"/>
  <c r="T10" i="6" s="1"/>
  <c r="N10" i="6"/>
  <c r="K10" i="6"/>
  <c r="L10" i="6" s="1"/>
  <c r="F10" i="6"/>
  <c r="C10" i="6"/>
  <c r="D10" i="6" s="1"/>
  <c r="V9" i="6"/>
  <c r="S9" i="6"/>
  <c r="T9" i="6" s="1"/>
  <c r="N9" i="6"/>
  <c r="L9" i="6"/>
  <c r="K9" i="6"/>
  <c r="F9" i="6"/>
  <c r="C9" i="6"/>
  <c r="D9" i="6" s="1"/>
  <c r="V8" i="6"/>
  <c r="S8" i="6"/>
  <c r="T8" i="6" s="1"/>
  <c r="N8" i="6"/>
  <c r="K8" i="6"/>
  <c r="L8" i="6" s="1"/>
  <c r="F8" i="6"/>
  <c r="C8" i="6"/>
  <c r="D8" i="6" s="1"/>
  <c r="V7" i="6"/>
  <c r="S7" i="6"/>
  <c r="T7" i="6" s="1"/>
  <c r="N7" i="6"/>
  <c r="K7" i="6"/>
  <c r="L7" i="6" s="1"/>
  <c r="F7" i="6"/>
  <c r="C7" i="6"/>
  <c r="D7" i="6" s="1"/>
  <c r="V6" i="6"/>
  <c r="S6" i="6"/>
  <c r="T6" i="6" s="1"/>
  <c r="N6" i="6"/>
  <c r="K6" i="6"/>
  <c r="L6" i="6" s="1"/>
  <c r="F6" i="6"/>
  <c r="C6" i="6"/>
  <c r="D6" i="6" s="1"/>
  <c r="V5" i="6"/>
  <c r="S5" i="6"/>
  <c r="T5" i="6" s="1"/>
  <c r="N5" i="6"/>
  <c r="L5" i="6"/>
  <c r="K5" i="6"/>
  <c r="F5" i="6"/>
  <c r="C5" i="6"/>
  <c r="D5" i="6" s="1"/>
  <c r="V4" i="6"/>
  <c r="S4" i="6"/>
  <c r="T4" i="6" s="1"/>
  <c r="N4" i="6"/>
  <c r="K4" i="6"/>
  <c r="L4" i="6" s="1"/>
  <c r="F4" i="6"/>
  <c r="C4" i="6"/>
  <c r="D4" i="6" s="1"/>
  <c r="V3" i="6"/>
  <c r="S3" i="6"/>
  <c r="T3" i="6" s="1"/>
  <c r="N3" i="6"/>
  <c r="K3" i="6"/>
  <c r="L3" i="6" s="1"/>
  <c r="F3" i="6"/>
  <c r="C3" i="6"/>
  <c r="D3" i="6" s="1"/>
  <c r="V4" i="5"/>
  <c r="V5" i="5"/>
  <c r="V6" i="5"/>
  <c r="V7" i="5"/>
  <c r="V8" i="5"/>
  <c r="V9" i="5"/>
  <c r="V10" i="5"/>
  <c r="V3" i="5"/>
  <c r="N4" i="5"/>
  <c r="N5" i="5"/>
  <c r="N6" i="5"/>
  <c r="N7" i="5"/>
  <c r="N8" i="5"/>
  <c r="N9" i="5"/>
  <c r="N10" i="5"/>
  <c r="N3" i="5"/>
  <c r="F4" i="5"/>
  <c r="F5" i="5"/>
  <c r="F6" i="5"/>
  <c r="F7" i="5"/>
  <c r="F8" i="5"/>
  <c r="F9" i="5"/>
  <c r="F10" i="5"/>
  <c r="F3" i="5"/>
  <c r="S10" i="5"/>
  <c r="T10" i="5" s="1"/>
  <c r="W10" i="5" s="1"/>
  <c r="K10" i="5"/>
  <c r="L10" i="5" s="1"/>
  <c r="D10" i="5"/>
  <c r="S9" i="5"/>
  <c r="T9" i="5" s="1"/>
  <c r="K9" i="5"/>
  <c r="L9" i="5" s="1"/>
  <c r="D9" i="5"/>
  <c r="S8" i="5"/>
  <c r="T8" i="5" s="1"/>
  <c r="K8" i="5"/>
  <c r="L8" i="5" s="1"/>
  <c r="S7" i="5"/>
  <c r="T7" i="5" s="1"/>
  <c r="K7" i="5"/>
  <c r="L7" i="5" s="1"/>
  <c r="D7" i="5"/>
  <c r="S6" i="5"/>
  <c r="T6" i="5" s="1"/>
  <c r="W6" i="5" s="1"/>
  <c r="K6" i="5"/>
  <c r="L6" i="5" s="1"/>
  <c r="D6" i="5"/>
  <c r="S5" i="5"/>
  <c r="T5" i="5" s="1"/>
  <c r="K5" i="5"/>
  <c r="L5" i="5" s="1"/>
  <c r="D5" i="5"/>
  <c r="T4" i="5"/>
  <c r="S4" i="5"/>
  <c r="K4" i="5"/>
  <c r="L4" i="5" s="1"/>
  <c r="S3" i="5"/>
  <c r="T3" i="5" s="1"/>
  <c r="L3" i="5"/>
  <c r="K3" i="5"/>
  <c r="D3" i="5"/>
  <c r="G8" i="5" l="1"/>
  <c r="W3" i="5"/>
  <c r="W8" i="5"/>
  <c r="W9" i="5"/>
  <c r="G9" i="11"/>
  <c r="W4" i="7"/>
  <c r="W6" i="9"/>
  <c r="W4" i="6"/>
  <c r="O3" i="5"/>
  <c r="O10" i="5"/>
  <c r="O7" i="5"/>
  <c r="O8" i="5"/>
  <c r="G4" i="5"/>
  <c r="G8" i="14"/>
  <c r="G3" i="14"/>
  <c r="W8" i="15"/>
  <c r="W9" i="15"/>
  <c r="W4" i="15"/>
  <c r="O3" i="15"/>
  <c r="O4" i="15"/>
  <c r="O7" i="15"/>
  <c r="G6" i="15"/>
  <c r="G7" i="15"/>
  <c r="G10" i="15"/>
  <c r="G3" i="15"/>
  <c r="W5" i="15"/>
  <c r="O8" i="15"/>
  <c r="W3" i="15"/>
  <c r="O6" i="15"/>
  <c r="G9" i="15"/>
  <c r="G4" i="15"/>
  <c r="W6" i="15"/>
  <c r="O9" i="15"/>
  <c r="G5" i="15"/>
  <c r="W7" i="15"/>
  <c r="O10" i="15"/>
  <c r="O5" i="15"/>
  <c r="G8" i="15"/>
  <c r="W10" i="15"/>
  <c r="W6" i="14"/>
  <c r="W3" i="14"/>
  <c r="W10" i="14"/>
  <c r="W7" i="14"/>
  <c r="W4" i="14"/>
  <c r="W8" i="14"/>
  <c r="W5" i="14"/>
  <c r="O7" i="14"/>
  <c r="O3" i="14"/>
  <c r="O6" i="14"/>
  <c r="O10" i="14"/>
  <c r="G5" i="14"/>
  <c r="G6" i="14"/>
  <c r="G10" i="14"/>
  <c r="G4" i="14"/>
  <c r="G7" i="14"/>
  <c r="G9" i="14"/>
  <c r="O8" i="14"/>
  <c r="O4" i="14"/>
  <c r="W9" i="14"/>
  <c r="W9" i="13"/>
  <c r="W7" i="13"/>
  <c r="W5" i="13"/>
  <c r="W6" i="13"/>
  <c r="W10" i="13"/>
  <c r="W3" i="13"/>
  <c r="W8" i="13"/>
  <c r="W4" i="13"/>
  <c r="O7" i="13"/>
  <c r="O3" i="13"/>
  <c r="O9" i="13"/>
  <c r="O5" i="13"/>
  <c r="O10" i="13"/>
  <c r="O4" i="13"/>
  <c r="O6" i="13"/>
  <c r="O8" i="13"/>
  <c r="G10" i="13"/>
  <c r="G4" i="13"/>
  <c r="G8" i="13"/>
  <c r="G6" i="13"/>
  <c r="G3" i="13"/>
  <c r="G5" i="13"/>
  <c r="G7" i="13"/>
  <c r="G9" i="13"/>
  <c r="W4" i="12"/>
  <c r="W3" i="12"/>
  <c r="O7" i="12"/>
  <c r="O6" i="12"/>
  <c r="O10" i="12"/>
  <c r="G9" i="12"/>
  <c r="G5" i="12"/>
  <c r="G3" i="12"/>
  <c r="W5" i="12"/>
  <c r="O8" i="12"/>
  <c r="O3" i="12"/>
  <c r="G6" i="12"/>
  <c r="W8" i="12"/>
  <c r="W6" i="12"/>
  <c r="O9" i="12"/>
  <c r="O4" i="12"/>
  <c r="G7" i="12"/>
  <c r="W9" i="12"/>
  <c r="O5" i="12"/>
  <c r="G8" i="12"/>
  <c r="W10" i="12"/>
  <c r="W3" i="11"/>
  <c r="W7" i="11"/>
  <c r="W5" i="11"/>
  <c r="O6" i="11"/>
  <c r="O10" i="11"/>
  <c r="O3" i="11"/>
  <c r="G5" i="11"/>
  <c r="G4" i="11"/>
  <c r="O4" i="11"/>
  <c r="W6" i="11"/>
  <c r="W4" i="11"/>
  <c r="G7" i="11"/>
  <c r="O9" i="11"/>
  <c r="O7" i="11"/>
  <c r="W9" i="11"/>
  <c r="G3" i="11"/>
  <c r="G10" i="11"/>
  <c r="O5" i="11"/>
  <c r="G8" i="11"/>
  <c r="W8" i="11"/>
  <c r="G6" i="11"/>
  <c r="O8" i="11"/>
  <c r="W10" i="11"/>
  <c r="W3" i="10"/>
  <c r="W7" i="10"/>
  <c r="O6" i="10"/>
  <c r="O10" i="10"/>
  <c r="G9" i="10"/>
  <c r="G5" i="10"/>
  <c r="G3" i="10"/>
  <c r="W5" i="10"/>
  <c r="O8" i="10"/>
  <c r="O3" i="10"/>
  <c r="G6" i="10"/>
  <c r="W8" i="10"/>
  <c r="G4" i="10"/>
  <c r="W6" i="10"/>
  <c r="O9" i="10"/>
  <c r="O4" i="10"/>
  <c r="G7" i="10"/>
  <c r="W9" i="10"/>
  <c r="W4" i="10"/>
  <c r="O7" i="10"/>
  <c r="G10" i="10"/>
  <c r="O5" i="10"/>
  <c r="G8" i="10"/>
  <c r="W10" i="10"/>
  <c r="G8" i="9"/>
  <c r="O5" i="9"/>
  <c r="W9" i="9"/>
  <c r="G6" i="9"/>
  <c r="G9" i="9"/>
  <c r="G5" i="9"/>
  <c r="G10" i="9"/>
  <c r="O6" i="9"/>
  <c r="O7" i="9"/>
  <c r="O3" i="9"/>
  <c r="O10" i="9"/>
  <c r="W8" i="9"/>
  <c r="W4" i="9"/>
  <c r="W7" i="9"/>
  <c r="W3" i="9"/>
  <c r="W5" i="9"/>
  <c r="W10" i="9"/>
  <c r="O9" i="9"/>
  <c r="O8" i="9"/>
  <c r="O4" i="9"/>
  <c r="G7" i="9"/>
  <c r="G3" i="9"/>
  <c r="G4" i="9"/>
  <c r="O6" i="7"/>
  <c r="W3" i="7"/>
  <c r="W7" i="7"/>
  <c r="G6" i="5"/>
  <c r="G7" i="6"/>
  <c r="G9" i="7"/>
  <c r="G5" i="7"/>
  <c r="O4" i="7"/>
  <c r="W6" i="7"/>
  <c r="G7" i="7"/>
  <c r="O9" i="7"/>
  <c r="O7" i="7"/>
  <c r="W9" i="7"/>
  <c r="G10" i="7"/>
  <c r="G3" i="7"/>
  <c r="O5" i="7"/>
  <c r="O3" i="7"/>
  <c r="W5" i="7"/>
  <c r="G8" i="7"/>
  <c r="W8" i="7"/>
  <c r="G6" i="7"/>
  <c r="O8" i="7"/>
  <c r="W10" i="7"/>
  <c r="G10" i="6"/>
  <c r="G4" i="6"/>
  <c r="G6" i="6"/>
  <c r="O9" i="6"/>
  <c r="O7" i="6"/>
  <c r="W5" i="6"/>
  <c r="O5" i="6"/>
  <c r="G8" i="6"/>
  <c r="W6" i="6"/>
  <c r="W10" i="6"/>
  <c r="W9" i="6"/>
  <c r="W8" i="6"/>
  <c r="O3" i="6"/>
  <c r="O8" i="6"/>
  <c r="O4" i="6"/>
  <c r="G3" i="6"/>
  <c r="G9" i="6"/>
  <c r="G5" i="6"/>
  <c r="W7" i="6"/>
  <c r="W3" i="6"/>
  <c r="O10" i="6"/>
  <c r="O6" i="6"/>
  <c r="G10" i="5"/>
  <c r="W4" i="5"/>
  <c r="W7" i="5"/>
  <c r="W5" i="5"/>
  <c r="O6" i="5"/>
  <c r="O4" i="5"/>
  <c r="O9" i="5"/>
  <c r="O5" i="5"/>
  <c r="G5" i="5"/>
  <c r="G7" i="5"/>
  <c r="G9" i="5"/>
  <c r="G3" i="5"/>
</calcChain>
</file>

<file path=xl/sharedStrings.xml><?xml version="1.0" encoding="utf-8"?>
<sst xmlns="http://schemas.openxmlformats.org/spreadsheetml/2006/main" count="547" uniqueCount="113">
  <si>
    <t>Time point</t>
  </si>
  <si>
    <t>AVM003-A</t>
  </si>
  <si>
    <t>AVM003-B</t>
  </si>
  <si>
    <t>AVM003-C</t>
  </si>
  <si>
    <t>growth rate</t>
  </si>
  <si>
    <t>OD</t>
  </si>
  <si>
    <t>Cellobiose (mM)</t>
  </si>
  <si>
    <t>CDW (g/L)</t>
  </si>
  <si>
    <t>Average</t>
  </si>
  <si>
    <t>LL1004-A</t>
  </si>
  <si>
    <t>LL1004-B</t>
  </si>
  <si>
    <t>LL1004-C</t>
  </si>
  <si>
    <t>AVM008-A</t>
  </si>
  <si>
    <t>AVM008-B</t>
  </si>
  <si>
    <t>AVM008-C</t>
  </si>
  <si>
    <t>AVM051-A</t>
  </si>
  <si>
    <t>AVM051-B</t>
  </si>
  <si>
    <t>AVM059-A</t>
  </si>
  <si>
    <t>AVM059-B</t>
  </si>
  <si>
    <t>AVM053-A</t>
  </si>
  <si>
    <t>AVM053-B</t>
  </si>
  <si>
    <t>AVM052-A</t>
  </si>
  <si>
    <t>AVM060-A</t>
  </si>
  <si>
    <t>AVM060-B</t>
  </si>
  <si>
    <t>AVM056-A</t>
  </si>
  <si>
    <t>AVM056-B</t>
  </si>
  <si>
    <t>AVM061-A</t>
  </si>
  <si>
    <t>AVM061-B</t>
  </si>
  <si>
    <t>Median</t>
  </si>
  <si>
    <t>AVM061-C</t>
  </si>
  <si>
    <t>cellobiose usage (mmol/h)</t>
  </si>
  <si>
    <t>cellobiose usage (mmol/gDW*h)</t>
  </si>
  <si>
    <t>CDW (gDW/L)</t>
  </si>
  <si>
    <t>inverse cell weight (L/gDW)</t>
  </si>
  <si>
    <t xml:space="preserve">a </t>
  </si>
  <si>
    <t>b</t>
  </si>
  <si>
    <t>c</t>
  </si>
  <si>
    <t>cellobiose uptake (mmol/gDW*h)</t>
  </si>
  <si>
    <t/>
  </si>
  <si>
    <t>strain&amp;replicate</t>
  </si>
  <si>
    <t>growth rate (h^-1)</t>
  </si>
  <si>
    <t>ATPM flux (mmol/gDW*h)</t>
  </si>
  <si>
    <t>LL1004A</t>
  </si>
  <si>
    <t>LL1004B</t>
  </si>
  <si>
    <t>LL1004C</t>
  </si>
  <si>
    <t>AVM008A</t>
  </si>
  <si>
    <t>AVM008B</t>
  </si>
  <si>
    <t>AVM008C</t>
  </si>
  <si>
    <t>AVM051A</t>
  </si>
  <si>
    <t>AVM051B</t>
  </si>
  <si>
    <t>AVM051C</t>
  </si>
  <si>
    <t>AVM003A</t>
  </si>
  <si>
    <t>AVM003B</t>
  </si>
  <si>
    <t>AVM003C</t>
  </si>
  <si>
    <t>AVM059A</t>
  </si>
  <si>
    <t>AVM059B</t>
  </si>
  <si>
    <t>AVM059C</t>
  </si>
  <si>
    <t>AVM053A</t>
  </si>
  <si>
    <t>AVM053B</t>
  </si>
  <si>
    <t>AVM053C</t>
  </si>
  <si>
    <t>AVM052A</t>
  </si>
  <si>
    <t>AVM052B</t>
  </si>
  <si>
    <t>AVM052C</t>
  </si>
  <si>
    <t>AVM060B</t>
  </si>
  <si>
    <t>AVM060C</t>
  </si>
  <si>
    <t>AVM056A</t>
  </si>
  <si>
    <t>AVM056B</t>
  </si>
  <si>
    <t>AVM056C</t>
  </si>
  <si>
    <t>AVM061A</t>
  </si>
  <si>
    <t>AVM061B</t>
  </si>
  <si>
    <t>AVM061C</t>
  </si>
  <si>
    <t>AVM051-C</t>
  </si>
  <si>
    <t>AVM052-C</t>
  </si>
  <si>
    <t>AVM053-C</t>
  </si>
  <si>
    <t>AVM056-C</t>
  </si>
  <si>
    <t>AVM060-C</t>
  </si>
  <si>
    <t>AVM059-C</t>
  </si>
  <si>
    <t>intecept</t>
  </si>
  <si>
    <t>slope</t>
  </si>
  <si>
    <t>SSR</t>
  </si>
  <si>
    <t>Double-ckeck AGS conserved cases because linear fit is having trouble</t>
  </si>
  <si>
    <t>linear fit</t>
  </si>
  <si>
    <t>squared residuals</t>
  </si>
  <si>
    <t>Double-ckeck AGS knockout cases because linear fit is having trouble for AGS conserved cases</t>
  </si>
  <si>
    <t>model: iCTH665</t>
  </si>
  <si>
    <t>AVM060A</t>
  </si>
  <si>
    <t>cellobiose MW</t>
  </si>
  <si>
    <t>g/mol</t>
  </si>
  <si>
    <t>cellobiose uptake (g/gDW*h)</t>
  </si>
  <si>
    <t>biomass yield (g bio/g cellb)</t>
  </si>
  <si>
    <t>LL1004 average</t>
  </si>
  <si>
    <t>AVM008 average</t>
  </si>
  <si>
    <t>AVM051 average</t>
  </si>
  <si>
    <t>AVM003 average</t>
  </si>
  <si>
    <t>AVM059 average</t>
  </si>
  <si>
    <t>AVM053 average</t>
  </si>
  <si>
    <t>AVM052 average</t>
  </si>
  <si>
    <t>AVM060 average</t>
  </si>
  <si>
    <t>AVM056 average</t>
  </si>
  <si>
    <t>AVM061 average</t>
  </si>
  <si>
    <t>X</t>
  </si>
  <si>
    <t>Y</t>
  </si>
  <si>
    <t>X^2</t>
  </si>
  <si>
    <t>Y^2</t>
  </si>
  <si>
    <t>XY</t>
  </si>
  <si>
    <t>sums</t>
  </si>
  <si>
    <t>means</t>
  </si>
  <si>
    <t>stdevs</t>
  </si>
  <si>
    <t>ind. Of cov.</t>
  </si>
  <si>
    <t>N</t>
  </si>
  <si>
    <t>variation x</t>
  </si>
  <si>
    <t>variation y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</si>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</sst>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2" fontId="1" fillId="0" borderId="0" xfId="1" applyNumberFormat="1" applyFill="1" applyAlignment="1">
      <alignment horizontal="center"/>
    </xf>
    <xf numFmtId="0" fontId="0" fillId="0" borderId="0" xfId="0" applyFill="1"/>
    <xf numFmtId="0" fontId="0" fillId="0" borderId="0" xfId="0" applyBorder="1"/>
    <xf numFmtId="2" fontId="1" fillId="0" borderId="0" xfId="1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/>
    <xf numFmtId="164" fontId="1" fillId="0" borderId="0" xfId="1" applyNumberForma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/>
  </cellXfs>
  <cellStyles count="2">
    <cellStyle name="Normal" xfId="0" builtinId="0"/>
    <cellStyle name="Normal 2" xfId="1" xr:uid="{9EF66A61-5D1D-4CDE-AC34-6A56C28FB7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Linearity of Cellobiose usage and growth rate curve LL1004</a:t>
            </a:r>
          </a:p>
        </c:rich>
      </c:tx>
      <c:layout>
        <c:manualLayout>
          <c:xMode val="edge"/>
          <c:yMode val="edge"/>
          <c:x val="9.8875088467624356E-2"/>
          <c:y val="1.719027031114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39119486374767"/>
                  <c:y val="-0.24350653878412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('LL1004'!$G$12,'LL1004'!$O$12,'LL1004'!$W$12)</c:f>
              <c:numCache>
                <c:formatCode>0.0000</c:formatCode>
                <c:ptCount val="3"/>
                <c:pt idx="0">
                  <c:v>-4.3059348779175721</c:v>
                </c:pt>
                <c:pt idx="1">
                  <c:v>-4.4702479245490458</c:v>
                </c:pt>
                <c:pt idx="2">
                  <c:v>-4.3093232326294926</c:v>
                </c:pt>
              </c:numCache>
            </c:numRef>
          </c:xVal>
          <c:yVal>
            <c:numRef>
              <c:f>('LL1004'!$G$16,'LL1004'!$O$16,'LL1004'!$W$16)</c:f>
              <c:numCache>
                <c:formatCode>0.0000</c:formatCode>
                <c:ptCount val="3"/>
                <c:pt idx="0">
                  <c:v>0.40160000000000001</c:v>
                </c:pt>
                <c:pt idx="1">
                  <c:v>0.40489999999999998</c:v>
                </c:pt>
                <c:pt idx="2">
                  <c:v>0.40139999999999998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8-4F90-B150-9027782BC945}"/>
            </c:ext>
          </c:extLst>
        </c:ser>
        <c:ser>
          <c:idx val="1"/>
          <c:order val="1"/>
          <c:tx>
            <c:v>Mean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E9-4F5A-A95D-FB4BC6B8E16D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21298597899395"/>
                  <c:y val="-0.34305523550978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('LL1004'!$G$11,'LL1004'!$O$11,'LL1004'!$W$11)</c:f>
              <c:numCache>
                <c:formatCode>0.0000</c:formatCode>
                <c:ptCount val="3"/>
                <c:pt idx="0">
                  <c:v>-4.2356153479313088</c:v>
                </c:pt>
                <c:pt idx="1">
                  <c:v>-4.3905682653215612</c:v>
                </c:pt>
                <c:pt idx="2">
                  <c:v>-4.2366463455676051</c:v>
                </c:pt>
              </c:numCache>
            </c:numRef>
          </c:xVal>
          <c:yVal>
            <c:numRef>
              <c:f>('LL1004'!$G$16,'LL1004'!$O$16,'LL1004'!$W$16)</c:f>
              <c:numCache>
                <c:formatCode>0.0000</c:formatCode>
                <c:ptCount val="3"/>
                <c:pt idx="0">
                  <c:v>0.40160000000000001</c:v>
                </c:pt>
                <c:pt idx="1">
                  <c:v>0.40489999999999998</c:v>
                </c:pt>
                <c:pt idx="2">
                  <c:v>0.40139999999999998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18-4F90-B150-9027782B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Cellobiose Usage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AVM003B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'AVM003'!$I$4:$I$9</c:f>
              <c:numCache>
                <c:formatCode>0.00</c:formatCode>
                <c:ptCount val="6"/>
                <c:pt idx="0">
                  <c:v>4.1333333333604969</c:v>
                </c:pt>
                <c:pt idx="1">
                  <c:v>5.2000000000116415</c:v>
                </c:pt>
                <c:pt idx="2">
                  <c:v>6.1666666666860692</c:v>
                </c:pt>
                <c:pt idx="3">
                  <c:v>7.03333333338378</c:v>
                </c:pt>
                <c:pt idx="4">
                  <c:v>7.7166666666744277</c:v>
                </c:pt>
                <c:pt idx="5">
                  <c:v>8.4833333333954215</c:v>
                </c:pt>
              </c:numCache>
            </c:numRef>
          </c:xVal>
          <c:yVal>
            <c:numRef>
              <c:f>'AVM003'!$M$4:$M$9</c:f>
              <c:numCache>
                <c:formatCode>0.00</c:formatCode>
                <c:ptCount val="6"/>
                <c:pt idx="0">
                  <c:v>11.45340431739662</c:v>
                </c:pt>
                <c:pt idx="1">
                  <c:v>10.47276929253249</c:v>
                </c:pt>
                <c:pt idx="2">
                  <c:v>9.1142575207581835</c:v>
                </c:pt>
                <c:pt idx="3">
                  <c:v>7.2620632391353945</c:v>
                </c:pt>
                <c:pt idx="4">
                  <c:v>5.3855661983940433</c:v>
                </c:pt>
                <c:pt idx="5">
                  <c:v>2.8111437675811231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0-43A5-B988-EC853E4A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AVM003C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'AVM003'!$Q$4:$Q$9</c:f>
              <c:numCache>
                <c:formatCode>0.00</c:formatCode>
                <c:ptCount val="6"/>
                <c:pt idx="0">
                  <c:v>4.1333333333604969</c:v>
                </c:pt>
                <c:pt idx="1">
                  <c:v>5.2000000000116415</c:v>
                </c:pt>
                <c:pt idx="2">
                  <c:v>6.1666666666860692</c:v>
                </c:pt>
                <c:pt idx="3">
                  <c:v>7.03333333338378</c:v>
                </c:pt>
                <c:pt idx="4">
                  <c:v>7.7166666666744277</c:v>
                </c:pt>
                <c:pt idx="5">
                  <c:v>8.4833333333954215</c:v>
                </c:pt>
              </c:numCache>
            </c:numRef>
          </c:xVal>
          <c:yVal>
            <c:numRef>
              <c:f>'AVM003'!$U$4:$U$9</c:f>
              <c:numCache>
                <c:formatCode>0.00</c:formatCode>
                <c:ptCount val="6"/>
                <c:pt idx="0">
                  <c:v>12.644837735969151</c:v>
                </c:pt>
                <c:pt idx="1">
                  <c:v>11.708221862493108</c:v>
                </c:pt>
                <c:pt idx="2">
                  <c:v>10.295595947081466</c:v>
                </c:pt>
                <c:pt idx="3">
                  <c:v>8.3969397752053414</c:v>
                </c:pt>
                <c:pt idx="4">
                  <c:v>6.4932734960647744</c:v>
                </c:pt>
                <c:pt idx="5">
                  <c:v>3.9297187606115402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6-435B-961E-99038C60B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 concentration per gDW (mmol/gDW)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AVM003A</a:t>
            </a:r>
            <a:endParaRPr lang="en-US"/>
          </a:p>
        </c:rich>
      </c:tx>
      <c:layout>
        <c:manualLayout>
          <c:xMode val="edge"/>
          <c:yMode val="edge"/>
          <c:x val="0.2695473315876486"/>
          <c:y val="2.6770582432314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68559130396351"/>
                  <c:y val="0.2330362330095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'AVM003'!$A$4:$A$8</c:f>
              <c:numCache>
                <c:formatCode>0.00</c:formatCode>
                <c:ptCount val="5"/>
                <c:pt idx="0">
                  <c:v>4.1666666666278616</c:v>
                </c:pt>
                <c:pt idx="1">
                  <c:v>5.2333333332790062</c:v>
                </c:pt>
                <c:pt idx="2">
                  <c:v>6.1999999999534339</c:v>
                </c:pt>
                <c:pt idx="3">
                  <c:v>7.0666666666511446</c:v>
                </c:pt>
                <c:pt idx="4">
                  <c:v>7.7499999999417923</c:v>
                </c:pt>
              </c:numCache>
            </c:numRef>
          </c:xVal>
          <c:yVal>
            <c:numRef>
              <c:f>'AVM003'!$C$4:$C$8</c:f>
              <c:numCache>
                <c:formatCode>0.00</c:formatCode>
                <c:ptCount val="5"/>
                <c:pt idx="0">
                  <c:v>0.17435897435897435</c:v>
                </c:pt>
                <c:pt idx="1">
                  <c:v>0.2525641025641025</c:v>
                </c:pt>
                <c:pt idx="2">
                  <c:v>0.37948717948717947</c:v>
                </c:pt>
                <c:pt idx="3">
                  <c:v>0.54999999999999993</c:v>
                </c:pt>
                <c:pt idx="4">
                  <c:v>0.6923076923076924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FA-4A82-8A51-2F09A4995119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'AVM003'!$A$4:$A$10</c:f>
              <c:numCache>
                <c:formatCode>0.00</c:formatCode>
                <c:ptCount val="7"/>
                <c:pt idx="0">
                  <c:v>4.1666666666278616</c:v>
                </c:pt>
                <c:pt idx="1">
                  <c:v>5.2333333332790062</c:v>
                </c:pt>
                <c:pt idx="2">
                  <c:v>6.1999999999534339</c:v>
                </c:pt>
                <c:pt idx="3">
                  <c:v>7.0666666666511446</c:v>
                </c:pt>
                <c:pt idx="4">
                  <c:v>7.7499999999417923</c:v>
                </c:pt>
                <c:pt idx="5">
                  <c:v>8.5166666666627862</c:v>
                </c:pt>
                <c:pt idx="6">
                  <c:v>75.849999999976717</c:v>
                </c:pt>
              </c:numCache>
            </c:numRef>
          </c:xVal>
          <c:yVal>
            <c:numRef>
              <c:f>'AVM003'!$C$4:$C$10</c:f>
              <c:numCache>
                <c:formatCode>0.00</c:formatCode>
                <c:ptCount val="7"/>
                <c:pt idx="0">
                  <c:v>0.17435897435897435</c:v>
                </c:pt>
                <c:pt idx="1">
                  <c:v>0.2525641025641025</c:v>
                </c:pt>
                <c:pt idx="2">
                  <c:v>0.37948717948717947</c:v>
                </c:pt>
                <c:pt idx="3">
                  <c:v>0.54999999999999993</c:v>
                </c:pt>
                <c:pt idx="4">
                  <c:v>0.6923076923076924</c:v>
                </c:pt>
                <c:pt idx="5">
                  <c:v>0.92307692307692291</c:v>
                </c:pt>
                <c:pt idx="6">
                  <c:v>0.5346153846153846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FA-4A82-8A51-2F09A4995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AVM003B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170685243130567"/>
                  <c:y val="0.2848595038310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'AVM003'!$I$4:$I$9</c:f>
              <c:numCache>
                <c:formatCode>0.00</c:formatCode>
                <c:ptCount val="6"/>
                <c:pt idx="0">
                  <c:v>4.1333333333604969</c:v>
                </c:pt>
                <c:pt idx="1">
                  <c:v>5.2000000000116415</c:v>
                </c:pt>
                <c:pt idx="2">
                  <c:v>6.1666666666860692</c:v>
                </c:pt>
                <c:pt idx="3">
                  <c:v>7.03333333338378</c:v>
                </c:pt>
                <c:pt idx="4">
                  <c:v>7.7166666666744277</c:v>
                </c:pt>
                <c:pt idx="5">
                  <c:v>8.4833333333954215</c:v>
                </c:pt>
              </c:numCache>
            </c:numRef>
          </c:xVal>
          <c:yVal>
            <c:numRef>
              <c:f>'AVM003'!$K$4:$K$9</c:f>
              <c:numCache>
                <c:formatCode>0.00</c:formatCode>
                <c:ptCount val="6"/>
                <c:pt idx="0">
                  <c:v>0.15846153846153843</c:v>
                </c:pt>
                <c:pt idx="1">
                  <c:v>0.22499999999999998</c:v>
                </c:pt>
                <c:pt idx="2">
                  <c:v>0.3446153846153846</c:v>
                </c:pt>
                <c:pt idx="3">
                  <c:v>0.49230769230769228</c:v>
                </c:pt>
                <c:pt idx="4">
                  <c:v>0.63846153846153841</c:v>
                </c:pt>
                <c:pt idx="5">
                  <c:v>0.82564102564102548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6-495C-9DFA-93082A5452A9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'AVM003'!$I$4:$I$10</c:f>
              <c:numCache>
                <c:formatCode>0.00</c:formatCode>
                <c:ptCount val="7"/>
                <c:pt idx="0">
                  <c:v>4.1333333333604969</c:v>
                </c:pt>
                <c:pt idx="1">
                  <c:v>5.2000000000116415</c:v>
                </c:pt>
                <c:pt idx="2">
                  <c:v>6.1666666666860692</c:v>
                </c:pt>
                <c:pt idx="3">
                  <c:v>7.03333333338378</c:v>
                </c:pt>
                <c:pt idx="4">
                  <c:v>7.7166666666744277</c:v>
                </c:pt>
                <c:pt idx="5">
                  <c:v>8.4833333333954215</c:v>
                </c:pt>
                <c:pt idx="6">
                  <c:v>75.816666666709352</c:v>
                </c:pt>
              </c:numCache>
            </c:numRef>
          </c:xVal>
          <c:yVal>
            <c:numRef>
              <c:f>'AVM003'!$K$4:$K$10</c:f>
              <c:numCache>
                <c:formatCode>0.00</c:formatCode>
                <c:ptCount val="7"/>
                <c:pt idx="0">
                  <c:v>0.15846153846153843</c:v>
                </c:pt>
                <c:pt idx="1">
                  <c:v>0.22499999999999998</c:v>
                </c:pt>
                <c:pt idx="2">
                  <c:v>0.3446153846153846</c:v>
                </c:pt>
                <c:pt idx="3">
                  <c:v>0.49230769230769228</c:v>
                </c:pt>
                <c:pt idx="4">
                  <c:v>0.63846153846153841</c:v>
                </c:pt>
                <c:pt idx="5">
                  <c:v>0.82564102564102548</c:v>
                </c:pt>
                <c:pt idx="6">
                  <c:v>0.5064102564102565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96-495C-9DFA-93082A545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038422378837982E-2"/>
              <c:y val="0.16080980472370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AVM003C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70875467681691"/>
                  <c:y val="0.2886249402677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'AVM003'!$Q$4:$Q$9</c:f>
              <c:numCache>
                <c:formatCode>0.00</c:formatCode>
                <c:ptCount val="6"/>
                <c:pt idx="0">
                  <c:v>4.1333333333604969</c:v>
                </c:pt>
                <c:pt idx="1">
                  <c:v>5.2000000000116415</c:v>
                </c:pt>
                <c:pt idx="2">
                  <c:v>6.1666666666860692</c:v>
                </c:pt>
                <c:pt idx="3">
                  <c:v>7.03333333338378</c:v>
                </c:pt>
                <c:pt idx="4">
                  <c:v>7.7166666666744277</c:v>
                </c:pt>
                <c:pt idx="5">
                  <c:v>8.4833333333954215</c:v>
                </c:pt>
              </c:numCache>
            </c:numRef>
          </c:xVal>
          <c:yVal>
            <c:numRef>
              <c:f>'AVM003'!$S$4:$S$9</c:f>
              <c:numCache>
                <c:formatCode>0.00</c:formatCode>
                <c:ptCount val="6"/>
                <c:pt idx="0">
                  <c:v>0.13897435897435897</c:v>
                </c:pt>
                <c:pt idx="1">
                  <c:v>0.21410256410256406</c:v>
                </c:pt>
                <c:pt idx="2">
                  <c:v>0.33333333333333331</c:v>
                </c:pt>
                <c:pt idx="3">
                  <c:v>0.48717948717948723</c:v>
                </c:pt>
                <c:pt idx="4">
                  <c:v>0.64871794871794863</c:v>
                </c:pt>
                <c:pt idx="5">
                  <c:v>0.76923076923076938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3F-48DE-9E63-F33AFF80EBD4}"/>
            </c:ext>
          </c:extLst>
        </c:ser>
        <c:ser>
          <c:idx val="1"/>
          <c:order val="1"/>
          <c:tx>
            <c:v>All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'AVM003'!$Q$4:$Q$10</c:f>
              <c:numCache>
                <c:formatCode>0.00</c:formatCode>
                <c:ptCount val="7"/>
                <c:pt idx="0">
                  <c:v>4.1333333333604969</c:v>
                </c:pt>
                <c:pt idx="1">
                  <c:v>5.2000000000116415</c:v>
                </c:pt>
                <c:pt idx="2">
                  <c:v>6.1666666666860692</c:v>
                </c:pt>
                <c:pt idx="3">
                  <c:v>7.03333333338378</c:v>
                </c:pt>
                <c:pt idx="4">
                  <c:v>7.7166666666744277</c:v>
                </c:pt>
                <c:pt idx="5">
                  <c:v>8.4833333333954215</c:v>
                </c:pt>
                <c:pt idx="6">
                  <c:v>75.816666666709352</c:v>
                </c:pt>
              </c:numCache>
            </c:numRef>
          </c:xVal>
          <c:yVal>
            <c:numRef>
              <c:f>'AVM003'!$S$4:$S$10</c:f>
              <c:numCache>
                <c:formatCode>0.00</c:formatCode>
                <c:ptCount val="7"/>
                <c:pt idx="0">
                  <c:v>0.13897435897435897</c:v>
                </c:pt>
                <c:pt idx="1">
                  <c:v>0.21410256410256406</c:v>
                </c:pt>
                <c:pt idx="2">
                  <c:v>0.33333333333333331</c:v>
                </c:pt>
                <c:pt idx="3">
                  <c:v>0.48717948717948723</c:v>
                </c:pt>
                <c:pt idx="4">
                  <c:v>0.64871794871794863</c:v>
                </c:pt>
                <c:pt idx="5">
                  <c:v>0.76923076923076938</c:v>
                </c:pt>
                <c:pt idx="6">
                  <c:v>0.58461538461538454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3F-48DE-9E63-F33AFF80E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Linearity of Cellobiose usage and growth rate curve AVM008</a:t>
            </a:r>
          </a:p>
        </c:rich>
      </c:tx>
      <c:layout>
        <c:manualLayout>
          <c:xMode val="edge"/>
          <c:yMode val="edge"/>
          <c:x val="7.9815527775417228E-2"/>
          <c:y val="1.9304834159048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4115304895241064"/>
                  <c:y val="0.14193331396350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('AVM008'!$G$12,'AVM008'!$O$12,'AVM008'!$W$12)</c:f>
              <c:numCache>
                <c:formatCode>0.0000</c:formatCode>
                <c:ptCount val="3"/>
                <c:pt idx="0">
                  <c:v>-3.9724985034154168</c:v>
                </c:pt>
                <c:pt idx="1">
                  <c:v>-4.3776415257115957</c:v>
                </c:pt>
                <c:pt idx="2">
                  <c:v>-4.454519287166911</c:v>
                </c:pt>
              </c:numCache>
            </c:numRef>
          </c:xVal>
          <c:yVal>
            <c:numRef>
              <c:f>('AVM008'!$G$16,'AVM008'!$O$16,'AVM008'!$W$16)</c:f>
              <c:numCache>
                <c:formatCode>0.0000</c:formatCode>
                <c:ptCount val="3"/>
                <c:pt idx="0">
                  <c:v>0.35659999999999997</c:v>
                </c:pt>
                <c:pt idx="1">
                  <c:v>0.40089999999999998</c:v>
                </c:pt>
                <c:pt idx="2">
                  <c:v>0.42780000000000001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E-40E4-9A51-18D08C858E50}"/>
            </c:ext>
          </c:extLst>
        </c:ser>
        <c:ser>
          <c:idx val="1"/>
          <c:order val="1"/>
          <c:tx>
            <c:v>Mean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434839204925011E-2"/>
                  <c:y val="5.3636379529812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('AVM008'!$G$11,'AVM008'!$O$11,'AVM008'!$W$11)</c:f>
              <c:numCache>
                <c:formatCode>0.0000</c:formatCode>
                <c:ptCount val="3"/>
                <c:pt idx="0">
                  <c:v>-3.9693590230007665</c:v>
                </c:pt>
                <c:pt idx="1">
                  <c:v>-4.3177939982669677</c:v>
                </c:pt>
                <c:pt idx="2">
                  <c:v>-4.44563938233832</c:v>
                </c:pt>
              </c:numCache>
            </c:numRef>
          </c:xVal>
          <c:yVal>
            <c:numRef>
              <c:f>('AVM008'!$G$16,'AVM008'!$O$16,'AVM008'!$W$16)</c:f>
              <c:numCache>
                <c:formatCode>0.0000</c:formatCode>
                <c:ptCount val="3"/>
                <c:pt idx="0">
                  <c:v>0.35659999999999997</c:v>
                </c:pt>
                <c:pt idx="1">
                  <c:v>0.40089999999999998</c:v>
                </c:pt>
                <c:pt idx="2">
                  <c:v>0.42780000000000001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9E-40E4-9A51-18D08C858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Cellobiose Usage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AVM008A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'AVM008'!$A$4:$A$9</c:f>
              <c:numCache>
                <c:formatCode>0.00</c:formatCode>
                <c:ptCount val="6"/>
                <c:pt idx="0">
                  <c:v>4.8333333333721384</c:v>
                </c:pt>
                <c:pt idx="1">
                  <c:v>5.6500000000814907</c:v>
                </c:pt>
                <c:pt idx="2">
                  <c:v>6.7166666667326353</c:v>
                </c:pt>
                <c:pt idx="3">
                  <c:v>7.5333333334419876</c:v>
                </c:pt>
                <c:pt idx="4">
                  <c:v>8.2833333334419876</c:v>
                </c:pt>
                <c:pt idx="5">
                  <c:v>9.183333333407063</c:v>
                </c:pt>
              </c:numCache>
            </c:numRef>
          </c:xVal>
          <c:yVal>
            <c:numRef>
              <c:f>'AVM008'!$E$4:$E$9</c:f>
              <c:numCache>
                <c:formatCode>0.00</c:formatCode>
                <c:ptCount val="6"/>
                <c:pt idx="0">
                  <c:v>11.557469978237648</c:v>
                </c:pt>
                <c:pt idx="1">
                  <c:v>10.901719222451835</c:v>
                </c:pt>
                <c:pt idx="2">
                  <c:v>9.6352089726330323</c:v>
                </c:pt>
                <c:pt idx="3">
                  <c:v>8.3474618502306246</c:v>
                </c:pt>
                <c:pt idx="4">
                  <c:v>6.8763846834004889</c:v>
                </c:pt>
                <c:pt idx="5">
                  <c:v>4.8530740516762245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2-4294-96E0-85855C32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AVM008B</a:t>
            </a:r>
            <a:endParaRPr lang="en-US"/>
          </a:p>
        </c:rich>
      </c:tx>
      <c:layout>
        <c:manualLayout>
          <c:xMode val="edge"/>
          <c:yMode val="edge"/>
          <c:x val="0.23277312002419917"/>
          <c:y val="1.9254640728492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'AVM008'!$I$4:$I$8</c:f>
              <c:numCache>
                <c:formatCode>0.00</c:formatCode>
                <c:ptCount val="5"/>
                <c:pt idx="0">
                  <c:v>4.8500000000931323</c:v>
                </c:pt>
                <c:pt idx="1">
                  <c:v>5.6666666668024845</c:v>
                </c:pt>
                <c:pt idx="2">
                  <c:v>6.7333333334536292</c:v>
                </c:pt>
                <c:pt idx="3">
                  <c:v>7.5500000001629815</c:v>
                </c:pt>
                <c:pt idx="4">
                  <c:v>8.3000000001629815</c:v>
                </c:pt>
              </c:numCache>
            </c:numRef>
          </c:xVal>
          <c:yVal>
            <c:numRef>
              <c:f>'AVM008'!$M$4:$M$8</c:f>
              <c:numCache>
                <c:formatCode>0.00</c:formatCode>
                <c:ptCount val="5"/>
                <c:pt idx="0">
                  <c:v>11.495578951682374</c:v>
                </c:pt>
                <c:pt idx="1">
                  <c:v>10.551111417568023</c:v>
                </c:pt>
                <c:pt idx="2">
                  <c:v>9.0342204340610479</c:v>
                </c:pt>
                <c:pt idx="3">
                  <c:v>7.2352180375244277</c:v>
                </c:pt>
                <c:pt idx="4">
                  <c:v>4.9198754818687895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0B-43BB-AA5F-0AA98E1B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AVM008C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'AVM008'!$Q$4:$Q$8</c:f>
              <c:numCache>
                <c:formatCode>0.00</c:formatCode>
                <c:ptCount val="5"/>
                <c:pt idx="0">
                  <c:v>4.8666666668141261</c:v>
                </c:pt>
                <c:pt idx="1">
                  <c:v>5.6833333335234784</c:v>
                </c:pt>
                <c:pt idx="2">
                  <c:v>6.750000000174623</c:v>
                </c:pt>
                <c:pt idx="3">
                  <c:v>7.5666666668839753</c:v>
                </c:pt>
                <c:pt idx="4">
                  <c:v>8.3166666668839753</c:v>
                </c:pt>
              </c:numCache>
            </c:numRef>
          </c:xVal>
          <c:yVal>
            <c:numRef>
              <c:f>'AVM008'!$U$4:$U$8</c:f>
              <c:numCache>
                <c:formatCode>0.00</c:formatCode>
                <c:ptCount val="5"/>
                <c:pt idx="0">
                  <c:v>11.938487389403148</c:v>
                </c:pt>
                <c:pt idx="1">
                  <c:v>11.316137348713616</c:v>
                </c:pt>
                <c:pt idx="2">
                  <c:v>9.9470819183678696</c:v>
                </c:pt>
                <c:pt idx="3">
                  <c:v>8.3551639554281998</c:v>
                </c:pt>
                <c:pt idx="4">
                  <c:v>6.3351186174931993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18-4D13-831B-79A8A157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 concentration per gDW (mmol/gDW)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AVM008A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68559130396351"/>
                  <c:y val="0.2330362330095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'AVM008'!$A$4:$A$9</c:f>
              <c:numCache>
                <c:formatCode>0.00</c:formatCode>
                <c:ptCount val="6"/>
                <c:pt idx="0">
                  <c:v>4.8333333333721384</c:v>
                </c:pt>
                <c:pt idx="1">
                  <c:v>5.6500000000814907</c:v>
                </c:pt>
                <c:pt idx="2">
                  <c:v>6.7166666667326353</c:v>
                </c:pt>
                <c:pt idx="3">
                  <c:v>7.5333333334419876</c:v>
                </c:pt>
                <c:pt idx="4">
                  <c:v>8.2833333334419876</c:v>
                </c:pt>
                <c:pt idx="5">
                  <c:v>9.183333333407063</c:v>
                </c:pt>
              </c:numCache>
            </c:numRef>
          </c:xVal>
          <c:yVal>
            <c:numRef>
              <c:f>'AVM008'!$C$4:$C$9</c:f>
              <c:numCache>
                <c:formatCode>0.00</c:formatCode>
                <c:ptCount val="6"/>
                <c:pt idx="0">
                  <c:v>0.15487179487179489</c:v>
                </c:pt>
                <c:pt idx="1">
                  <c:v>0.21410256410256406</c:v>
                </c:pt>
                <c:pt idx="2">
                  <c:v>0.33461538461538465</c:v>
                </c:pt>
                <c:pt idx="3">
                  <c:v>0.44871794871794873</c:v>
                </c:pt>
                <c:pt idx="4">
                  <c:v>0.57179487179487165</c:v>
                </c:pt>
                <c:pt idx="5">
                  <c:v>0.70769230769230773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DF-491A-9B48-2236E270C31D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'AVM008'!$A$4:$A$10</c:f>
              <c:numCache>
                <c:formatCode>0.00</c:formatCode>
                <c:ptCount val="7"/>
                <c:pt idx="0">
                  <c:v>4.8333333333721384</c:v>
                </c:pt>
                <c:pt idx="1">
                  <c:v>5.6500000000814907</c:v>
                </c:pt>
                <c:pt idx="2">
                  <c:v>6.7166666667326353</c:v>
                </c:pt>
                <c:pt idx="3">
                  <c:v>7.5333333334419876</c:v>
                </c:pt>
                <c:pt idx="4">
                  <c:v>8.2833333334419876</c:v>
                </c:pt>
                <c:pt idx="5">
                  <c:v>9.183333333407063</c:v>
                </c:pt>
                <c:pt idx="6">
                  <c:v>73.450000000011642</c:v>
                </c:pt>
              </c:numCache>
            </c:numRef>
          </c:xVal>
          <c:yVal>
            <c:numRef>
              <c:f>'AVM008'!$C$4:$C$10</c:f>
              <c:numCache>
                <c:formatCode>0.00</c:formatCode>
                <c:ptCount val="7"/>
                <c:pt idx="0">
                  <c:v>0.15487179487179489</c:v>
                </c:pt>
                <c:pt idx="1">
                  <c:v>0.21410256410256406</c:v>
                </c:pt>
                <c:pt idx="2">
                  <c:v>0.33461538461538465</c:v>
                </c:pt>
                <c:pt idx="3">
                  <c:v>0.44871794871794873</c:v>
                </c:pt>
                <c:pt idx="4">
                  <c:v>0.57179487179487165</c:v>
                </c:pt>
                <c:pt idx="5">
                  <c:v>0.70769230769230773</c:v>
                </c:pt>
                <c:pt idx="6">
                  <c:v>0.36153846153846159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DF-491A-9B48-2236E270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AVM061A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'LL1004'!$A$4:$A$8</c:f>
              <c:numCache>
                <c:formatCode>0.00</c:formatCode>
                <c:ptCount val="5"/>
                <c:pt idx="0">
                  <c:v>4.9000000000814907</c:v>
                </c:pt>
                <c:pt idx="1">
                  <c:v>6.4000000000814907</c:v>
                </c:pt>
                <c:pt idx="2">
                  <c:v>7.4833333332790062</c:v>
                </c:pt>
                <c:pt idx="3">
                  <c:v>8.3666666666977108</c:v>
                </c:pt>
                <c:pt idx="4">
                  <c:v>9.0499999999883585</c:v>
                </c:pt>
              </c:numCache>
            </c:numRef>
          </c:xVal>
          <c:yVal>
            <c:numRef>
              <c:f>'LL1004'!$E$4:$E$8</c:f>
              <c:numCache>
                <c:formatCode>0.00</c:formatCode>
                <c:ptCount val="5"/>
                <c:pt idx="0">
                  <c:v>13.980338899087279</c:v>
                </c:pt>
                <c:pt idx="1">
                  <c:v>12.790431921829054</c:v>
                </c:pt>
                <c:pt idx="2">
                  <c:v>11.205148759901874</c:v>
                </c:pt>
                <c:pt idx="3">
                  <c:v>9.3209256407343641</c:v>
                </c:pt>
                <c:pt idx="4">
                  <c:v>7.3380436922256642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DD-4D23-AFAA-DF7927FB5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AVM008B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170685243130567"/>
                  <c:y val="0.2848595038310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'AVM008'!$I$4:$I$8</c:f>
              <c:numCache>
                <c:formatCode>0.00</c:formatCode>
                <c:ptCount val="5"/>
                <c:pt idx="0">
                  <c:v>4.8500000000931323</c:v>
                </c:pt>
                <c:pt idx="1">
                  <c:v>5.6666666668024845</c:v>
                </c:pt>
                <c:pt idx="2">
                  <c:v>6.7333333334536292</c:v>
                </c:pt>
                <c:pt idx="3">
                  <c:v>7.5500000001629815</c:v>
                </c:pt>
                <c:pt idx="4">
                  <c:v>8.3000000001629815</c:v>
                </c:pt>
              </c:numCache>
            </c:numRef>
          </c:xVal>
          <c:yVal>
            <c:numRef>
              <c:f>'AVM008'!$K$4:$K$8</c:f>
              <c:numCache>
                <c:formatCode>0.00</c:formatCode>
                <c:ptCount val="5"/>
                <c:pt idx="0">
                  <c:v>0.20666666666666664</c:v>
                </c:pt>
                <c:pt idx="1">
                  <c:v>0.26666666666666672</c:v>
                </c:pt>
                <c:pt idx="2">
                  <c:v>0.43461538461538463</c:v>
                </c:pt>
                <c:pt idx="3">
                  <c:v>0.60512820512820509</c:v>
                </c:pt>
                <c:pt idx="4">
                  <c:v>0.79487179487179471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B-4ACD-B10F-92FFFAE2D64E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'AVM008'!$I$4:$I$10</c:f>
              <c:numCache>
                <c:formatCode>0.00</c:formatCode>
                <c:ptCount val="7"/>
                <c:pt idx="0">
                  <c:v>4.8500000000931323</c:v>
                </c:pt>
                <c:pt idx="1">
                  <c:v>5.6666666668024845</c:v>
                </c:pt>
                <c:pt idx="2">
                  <c:v>6.7333333334536292</c:v>
                </c:pt>
                <c:pt idx="3">
                  <c:v>7.5500000001629815</c:v>
                </c:pt>
                <c:pt idx="4">
                  <c:v>8.3000000001629815</c:v>
                </c:pt>
                <c:pt idx="5">
                  <c:v>9.2000000001280569</c:v>
                </c:pt>
                <c:pt idx="6">
                  <c:v>73.466666666732635</c:v>
                </c:pt>
              </c:numCache>
            </c:numRef>
          </c:xVal>
          <c:yVal>
            <c:numRef>
              <c:f>'AVM008'!$K$4:$K$10</c:f>
              <c:numCache>
                <c:formatCode>0.00</c:formatCode>
                <c:ptCount val="7"/>
                <c:pt idx="0">
                  <c:v>0.20666666666666664</c:v>
                </c:pt>
                <c:pt idx="1">
                  <c:v>0.26666666666666672</c:v>
                </c:pt>
                <c:pt idx="2">
                  <c:v>0.43461538461538463</c:v>
                </c:pt>
                <c:pt idx="3">
                  <c:v>0.60512820512820509</c:v>
                </c:pt>
                <c:pt idx="4">
                  <c:v>0.79487179487179471</c:v>
                </c:pt>
                <c:pt idx="5">
                  <c:v>1.0717948717948718</c:v>
                </c:pt>
                <c:pt idx="6">
                  <c:v>0.36666666666666664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5B-4ACD-B10F-92FFFAE2D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AVM008C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70875467681691"/>
                  <c:y val="0.2886249402677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'AVM008'!$Q$4:$Q$8</c:f>
              <c:numCache>
                <c:formatCode>0.00</c:formatCode>
                <c:ptCount val="5"/>
                <c:pt idx="0">
                  <c:v>4.8666666668141261</c:v>
                </c:pt>
                <c:pt idx="1">
                  <c:v>5.6833333335234784</c:v>
                </c:pt>
                <c:pt idx="2">
                  <c:v>6.750000000174623</c:v>
                </c:pt>
                <c:pt idx="3">
                  <c:v>7.5666666668839753</c:v>
                </c:pt>
                <c:pt idx="4">
                  <c:v>8.3166666668839753</c:v>
                </c:pt>
              </c:numCache>
            </c:numRef>
          </c:xVal>
          <c:yVal>
            <c:numRef>
              <c:f>'AVM008'!$S$4:$S$8</c:f>
              <c:numCache>
                <c:formatCode>0.00</c:formatCode>
                <c:ptCount val="5"/>
                <c:pt idx="0">
                  <c:v>0.16307692307692306</c:v>
                </c:pt>
                <c:pt idx="1">
                  <c:v>0.21730769230769231</c:v>
                </c:pt>
                <c:pt idx="2">
                  <c:v>0.36025641025641025</c:v>
                </c:pt>
                <c:pt idx="3">
                  <c:v>0.51025641025641033</c:v>
                </c:pt>
                <c:pt idx="4">
                  <c:v>0.69487179487179485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6-4565-99C7-C43753AC1BF6}"/>
            </c:ext>
          </c:extLst>
        </c:ser>
        <c:ser>
          <c:idx val="1"/>
          <c:order val="1"/>
          <c:tx>
            <c:v>All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'AVM008'!$Q$4:$Q$10</c:f>
              <c:numCache>
                <c:formatCode>0.00</c:formatCode>
                <c:ptCount val="7"/>
                <c:pt idx="0">
                  <c:v>4.8666666668141261</c:v>
                </c:pt>
                <c:pt idx="1">
                  <c:v>5.6833333335234784</c:v>
                </c:pt>
                <c:pt idx="2">
                  <c:v>6.750000000174623</c:v>
                </c:pt>
                <c:pt idx="3">
                  <c:v>7.5666666668839753</c:v>
                </c:pt>
                <c:pt idx="4">
                  <c:v>8.3166666668839753</c:v>
                </c:pt>
                <c:pt idx="5">
                  <c:v>9.2166666668490507</c:v>
                </c:pt>
                <c:pt idx="6">
                  <c:v>73.483333333453629</c:v>
                </c:pt>
              </c:numCache>
            </c:numRef>
          </c:xVal>
          <c:yVal>
            <c:numRef>
              <c:f>'AVM008'!$S$4:$S$10</c:f>
              <c:numCache>
                <c:formatCode>0.00</c:formatCode>
                <c:ptCount val="7"/>
                <c:pt idx="0">
                  <c:v>0.16307692307692306</c:v>
                </c:pt>
                <c:pt idx="1">
                  <c:v>0.21730769230769231</c:v>
                </c:pt>
                <c:pt idx="2">
                  <c:v>0.36025641025641025</c:v>
                </c:pt>
                <c:pt idx="3">
                  <c:v>0.51025641025641033</c:v>
                </c:pt>
                <c:pt idx="4">
                  <c:v>0.69487179487179485</c:v>
                </c:pt>
                <c:pt idx="5">
                  <c:v>0.94102564102564101</c:v>
                </c:pt>
                <c:pt idx="6">
                  <c:v>0.3923076923076923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D6-4565-99C7-C43753AC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Linearity of Cellobiose usage and growth rate curve AVM051</a:t>
            </a:r>
          </a:p>
        </c:rich>
      </c:tx>
      <c:layout>
        <c:manualLayout>
          <c:xMode val="edge"/>
          <c:yMode val="edge"/>
          <c:x val="9.8875088467624356E-2"/>
          <c:y val="1.719027031114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8165700464876158"/>
                  <c:y val="-0.16789626209538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('AVM051'!$G$12,'AVM051'!$O$12,'AVM051'!$W$12)</c:f>
              <c:numCache>
                <c:formatCode>0.0000</c:formatCode>
                <c:ptCount val="3"/>
                <c:pt idx="0">
                  <c:v>-4.9595433331811023</c:v>
                </c:pt>
                <c:pt idx="1">
                  <c:v>-4.7033444379955469</c:v>
                </c:pt>
                <c:pt idx="2">
                  <c:v>-4.7119737913540565</c:v>
                </c:pt>
              </c:numCache>
            </c:numRef>
          </c:xVal>
          <c:yVal>
            <c:numRef>
              <c:f>('AVM051'!$G$16,'AVM051'!$O$16,'AVM051'!$W$16)</c:f>
              <c:numCache>
                <c:formatCode>0.0000</c:formatCode>
                <c:ptCount val="3"/>
                <c:pt idx="0">
                  <c:v>0.36809999999999998</c:v>
                </c:pt>
                <c:pt idx="1">
                  <c:v>0.35780000000000001</c:v>
                </c:pt>
                <c:pt idx="2">
                  <c:v>0.35680000000000001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E-44B5-A04A-0485E6988BC0}"/>
            </c:ext>
          </c:extLst>
        </c:ser>
        <c:ser>
          <c:idx val="1"/>
          <c:order val="1"/>
          <c:tx>
            <c:v>Mean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434839204925011E-2"/>
                  <c:y val="5.3636379529812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('AVM051'!$G$11,'AVM051'!$O$11,'AVM051'!$W$11)</c:f>
              <c:numCache>
                <c:formatCode>0.0000</c:formatCode>
                <c:ptCount val="3"/>
                <c:pt idx="0">
                  <c:v>-5.029874938526083</c:v>
                </c:pt>
                <c:pt idx="1">
                  <c:v>-4.6998599383035176</c:v>
                </c:pt>
                <c:pt idx="2">
                  <c:v>-4.7136897273344589</c:v>
                </c:pt>
              </c:numCache>
            </c:numRef>
          </c:xVal>
          <c:yVal>
            <c:numRef>
              <c:f>('AVM051'!$G$16,'AVM051'!$O$16,'AVM051'!$W$16)</c:f>
              <c:numCache>
                <c:formatCode>0.0000</c:formatCode>
                <c:ptCount val="3"/>
                <c:pt idx="0">
                  <c:v>0.36809999999999998</c:v>
                </c:pt>
                <c:pt idx="1">
                  <c:v>0.35780000000000001</c:v>
                </c:pt>
                <c:pt idx="2">
                  <c:v>0.35680000000000001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6E-44B5-A04A-0485E698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Cellobiose Usage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AVM051A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'AVM051'!$A$4:$A$8</c:f>
              <c:numCache>
                <c:formatCode>0.00</c:formatCode>
                <c:ptCount val="5"/>
                <c:pt idx="0">
                  <c:v>5.4666666666744277</c:v>
                </c:pt>
                <c:pt idx="1">
                  <c:v>6.3499999999185093</c:v>
                </c:pt>
                <c:pt idx="2">
                  <c:v>7.6333333332440816</c:v>
                </c:pt>
                <c:pt idx="3">
                  <c:v>8.9333333332906477</c:v>
                </c:pt>
                <c:pt idx="4">
                  <c:v>9.2333333333954215</c:v>
                </c:pt>
              </c:numCache>
            </c:numRef>
          </c:xVal>
          <c:yVal>
            <c:numRef>
              <c:f>'AVM051'!$E$4:$E$8</c:f>
              <c:numCache>
                <c:formatCode>0.00</c:formatCode>
                <c:ptCount val="5"/>
                <c:pt idx="0">
                  <c:v>12.648654615384054</c:v>
                </c:pt>
                <c:pt idx="1">
                  <c:v>11.665745962916281</c:v>
                </c:pt>
                <c:pt idx="2">
                  <c:v>9.5546198840524355</c:v>
                </c:pt>
                <c:pt idx="3">
                  <c:v>5.7265338277301883</c:v>
                </c:pt>
                <c:pt idx="4">
                  <c:v>4.7618752065222765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8-4693-870B-86647633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AVM051B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'AVM051'!$I$4:$I$8</c:f>
              <c:numCache>
                <c:formatCode>0.00</c:formatCode>
                <c:ptCount val="5"/>
                <c:pt idx="0">
                  <c:v>5.4833333333954215</c:v>
                </c:pt>
                <c:pt idx="1">
                  <c:v>6.3666666666395031</c:v>
                </c:pt>
                <c:pt idx="2">
                  <c:v>7.6499999999650754</c:v>
                </c:pt>
                <c:pt idx="3">
                  <c:v>8.9500000000116415</c:v>
                </c:pt>
                <c:pt idx="4">
                  <c:v>9.2500000001164153</c:v>
                </c:pt>
              </c:numCache>
            </c:numRef>
          </c:xVal>
          <c:yVal>
            <c:numRef>
              <c:f>'AVM051'!$M$4:$M$8</c:f>
              <c:numCache>
                <c:formatCode>0.00</c:formatCode>
                <c:ptCount val="5"/>
                <c:pt idx="0">
                  <c:v>12.641097768881323</c:v>
                </c:pt>
                <c:pt idx="1">
                  <c:v>11.521548489944262</c:v>
                </c:pt>
                <c:pt idx="2">
                  <c:v>9.3920735975133312</c:v>
                </c:pt>
                <c:pt idx="3">
                  <c:v>6.1830068694179419</c:v>
                </c:pt>
                <c:pt idx="4">
                  <c:v>5.2862116932737582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49-418A-A780-AE64ACD16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AVM051C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'AVM051'!$Q$4:$Q$8</c:f>
              <c:numCache>
                <c:formatCode>0.00</c:formatCode>
                <c:ptCount val="5"/>
                <c:pt idx="0">
                  <c:v>5.5000000001164153</c:v>
                </c:pt>
                <c:pt idx="1">
                  <c:v>6.3833333333604969</c:v>
                </c:pt>
                <c:pt idx="2">
                  <c:v>7.6666666666860692</c:v>
                </c:pt>
                <c:pt idx="3">
                  <c:v>8.9666666667326353</c:v>
                </c:pt>
                <c:pt idx="4">
                  <c:v>9.2666666668374091</c:v>
                </c:pt>
              </c:numCache>
            </c:numRef>
          </c:xVal>
          <c:yVal>
            <c:numRef>
              <c:f>'AVM051'!$U$4:$U$8</c:f>
              <c:numCache>
                <c:formatCode>0.00</c:formatCode>
                <c:ptCount val="5"/>
                <c:pt idx="0">
                  <c:v>13.23813803375057</c:v>
                </c:pt>
                <c:pt idx="1">
                  <c:v>12.220136966641038</c:v>
                </c:pt>
                <c:pt idx="2">
                  <c:v>10.328653347892473</c:v>
                </c:pt>
                <c:pt idx="3">
                  <c:v>7.1091650863848237</c:v>
                </c:pt>
                <c:pt idx="4">
                  <c:v>6.2494873621805169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B-4309-AC7A-6F6C07CF7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 concentration per gDW (mmol/gDW)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AVM051A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68559130396351"/>
                  <c:y val="0.2330362330095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'AVM051'!$A$4:$A$8</c:f>
              <c:numCache>
                <c:formatCode>0.00</c:formatCode>
                <c:ptCount val="5"/>
                <c:pt idx="0">
                  <c:v>5.4666666666744277</c:v>
                </c:pt>
                <c:pt idx="1">
                  <c:v>6.3499999999185093</c:v>
                </c:pt>
                <c:pt idx="2">
                  <c:v>7.6333333332440816</c:v>
                </c:pt>
                <c:pt idx="3">
                  <c:v>8.9333333332906477</c:v>
                </c:pt>
                <c:pt idx="4">
                  <c:v>9.2333333333954215</c:v>
                </c:pt>
              </c:numCache>
            </c:numRef>
          </c:xVal>
          <c:yVal>
            <c:numRef>
              <c:f>'AVM051'!$C$4:$C$8</c:f>
              <c:numCache>
                <c:formatCode>0.00</c:formatCode>
                <c:ptCount val="5"/>
                <c:pt idx="0">
                  <c:v>0.19487179487179487</c:v>
                </c:pt>
                <c:pt idx="1">
                  <c:v>0.25384615384615383</c:v>
                </c:pt>
                <c:pt idx="2">
                  <c:v>0.42461538461538462</c:v>
                </c:pt>
                <c:pt idx="3">
                  <c:v>0.6923076923076924</c:v>
                </c:pt>
                <c:pt idx="4">
                  <c:v>0.75384615384615394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35-4592-926A-F8E1747DDCBD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'AVM051'!$A$4:$A$10</c:f>
              <c:numCache>
                <c:formatCode>0.00</c:formatCode>
                <c:ptCount val="7"/>
                <c:pt idx="0">
                  <c:v>5.4666666666744277</c:v>
                </c:pt>
                <c:pt idx="1">
                  <c:v>6.3499999999185093</c:v>
                </c:pt>
                <c:pt idx="2">
                  <c:v>7.6333333332440816</c:v>
                </c:pt>
                <c:pt idx="3">
                  <c:v>8.9333333332906477</c:v>
                </c:pt>
                <c:pt idx="4">
                  <c:v>9.2333333333954215</c:v>
                </c:pt>
                <c:pt idx="5">
                  <c:v>9.8999999999650754</c:v>
                </c:pt>
                <c:pt idx="6">
                  <c:v>73.833333333372138</c:v>
                </c:pt>
              </c:numCache>
            </c:numRef>
          </c:xVal>
          <c:yVal>
            <c:numRef>
              <c:f>'AVM051'!$C$4:$C$10</c:f>
              <c:numCache>
                <c:formatCode>0.00</c:formatCode>
                <c:ptCount val="7"/>
                <c:pt idx="0">
                  <c:v>0.19487179487179487</c:v>
                </c:pt>
                <c:pt idx="1">
                  <c:v>0.25384615384615383</c:v>
                </c:pt>
                <c:pt idx="2">
                  <c:v>0.42461538461538462</c:v>
                </c:pt>
                <c:pt idx="3">
                  <c:v>0.6923076923076924</c:v>
                </c:pt>
                <c:pt idx="4">
                  <c:v>0.75384615384615394</c:v>
                </c:pt>
                <c:pt idx="5">
                  <c:v>0.92307692307692291</c:v>
                </c:pt>
                <c:pt idx="6">
                  <c:v>0.38589743589743591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35-4592-926A-F8E1747D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AVM051B</a:t>
            </a:r>
            <a:endParaRPr lang="en-US"/>
          </a:p>
        </c:rich>
      </c:tx>
      <c:layout>
        <c:manualLayout>
          <c:xMode val="edge"/>
          <c:yMode val="edge"/>
          <c:x val="0.28425775677412507"/>
          <c:y val="2.6734797127798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170685243130567"/>
                  <c:y val="0.2848595038310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'AVM051'!$I$4:$I$8</c:f>
              <c:numCache>
                <c:formatCode>0.00</c:formatCode>
                <c:ptCount val="5"/>
                <c:pt idx="0">
                  <c:v>5.4833333333954215</c:v>
                </c:pt>
                <c:pt idx="1">
                  <c:v>6.3666666666395031</c:v>
                </c:pt>
                <c:pt idx="2">
                  <c:v>7.6499999999650754</c:v>
                </c:pt>
                <c:pt idx="3">
                  <c:v>8.9500000000116415</c:v>
                </c:pt>
                <c:pt idx="4">
                  <c:v>9.2500000001164153</c:v>
                </c:pt>
              </c:numCache>
            </c:numRef>
          </c:xVal>
          <c:yVal>
            <c:numRef>
              <c:f>'AVM051'!$K$4:$K$8</c:f>
              <c:numCache>
                <c:formatCode>0.00</c:formatCode>
                <c:ptCount val="5"/>
                <c:pt idx="0">
                  <c:v>0.18974358974358974</c:v>
                </c:pt>
                <c:pt idx="1">
                  <c:v>0.26153846153846155</c:v>
                </c:pt>
                <c:pt idx="2">
                  <c:v>0.40512820512820513</c:v>
                </c:pt>
                <c:pt idx="3">
                  <c:v>0.65897435897435896</c:v>
                </c:pt>
                <c:pt idx="4">
                  <c:v>0.73076923076923084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E-49B8-B5B8-1FF5D994624E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'AVM051'!$I$4:$I$10</c:f>
              <c:numCache>
                <c:formatCode>0.00</c:formatCode>
                <c:ptCount val="7"/>
                <c:pt idx="0">
                  <c:v>5.4833333333954215</c:v>
                </c:pt>
                <c:pt idx="1">
                  <c:v>6.3666666666395031</c:v>
                </c:pt>
                <c:pt idx="2">
                  <c:v>7.6499999999650754</c:v>
                </c:pt>
                <c:pt idx="3">
                  <c:v>8.9500000000116415</c:v>
                </c:pt>
                <c:pt idx="4">
                  <c:v>9.2500000001164153</c:v>
                </c:pt>
                <c:pt idx="5">
                  <c:v>9.9166666666860692</c:v>
                </c:pt>
                <c:pt idx="6">
                  <c:v>73.850000000093132</c:v>
                </c:pt>
              </c:numCache>
            </c:numRef>
          </c:xVal>
          <c:yVal>
            <c:numRef>
              <c:f>'AVM051'!$K$4:$K$10</c:f>
              <c:numCache>
                <c:formatCode>0.00</c:formatCode>
                <c:ptCount val="7"/>
                <c:pt idx="0">
                  <c:v>0.18974358974358974</c:v>
                </c:pt>
                <c:pt idx="1">
                  <c:v>0.26153846153846155</c:v>
                </c:pt>
                <c:pt idx="2">
                  <c:v>0.40512820512820513</c:v>
                </c:pt>
                <c:pt idx="3">
                  <c:v>0.65897435897435896</c:v>
                </c:pt>
                <c:pt idx="4">
                  <c:v>0.73076923076923084</c:v>
                </c:pt>
                <c:pt idx="5">
                  <c:v>0.88717948717948714</c:v>
                </c:pt>
                <c:pt idx="6">
                  <c:v>0.37435897435897436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E-49B8-B5B8-1FF5D994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AVM051C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70875467681691"/>
                  <c:y val="0.2886249402677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'AVM051'!$Q$4:$Q$8</c:f>
              <c:numCache>
                <c:formatCode>0.00</c:formatCode>
                <c:ptCount val="5"/>
                <c:pt idx="0">
                  <c:v>5.5000000001164153</c:v>
                </c:pt>
                <c:pt idx="1">
                  <c:v>6.3833333333604969</c:v>
                </c:pt>
                <c:pt idx="2">
                  <c:v>7.6666666666860692</c:v>
                </c:pt>
                <c:pt idx="3">
                  <c:v>8.9666666667326353</c:v>
                </c:pt>
                <c:pt idx="4">
                  <c:v>9.2666666668374091</c:v>
                </c:pt>
              </c:numCache>
            </c:numRef>
          </c:xVal>
          <c:yVal>
            <c:numRef>
              <c:f>'AVM051'!$S$4:$S$8</c:f>
              <c:numCache>
                <c:formatCode>0.00</c:formatCode>
                <c:ptCount val="5"/>
                <c:pt idx="0">
                  <c:v>0.181025641025641</c:v>
                </c:pt>
                <c:pt idx="1">
                  <c:v>0.25128205128205128</c:v>
                </c:pt>
                <c:pt idx="2">
                  <c:v>0.38666666666666666</c:v>
                </c:pt>
                <c:pt idx="3">
                  <c:v>0.6217948717948717</c:v>
                </c:pt>
                <c:pt idx="4">
                  <c:v>0.70256410256410251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9-4A0B-8CCC-35457044A0CD}"/>
            </c:ext>
          </c:extLst>
        </c:ser>
        <c:ser>
          <c:idx val="1"/>
          <c:order val="1"/>
          <c:tx>
            <c:v>All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'AVM051'!$Q$4:$Q$10</c:f>
              <c:numCache>
                <c:formatCode>0.00</c:formatCode>
                <c:ptCount val="7"/>
                <c:pt idx="0">
                  <c:v>5.5000000001164153</c:v>
                </c:pt>
                <c:pt idx="1">
                  <c:v>6.3833333333604969</c:v>
                </c:pt>
                <c:pt idx="2">
                  <c:v>7.6666666666860692</c:v>
                </c:pt>
                <c:pt idx="3">
                  <c:v>8.9666666667326353</c:v>
                </c:pt>
                <c:pt idx="4">
                  <c:v>9.2666666668374091</c:v>
                </c:pt>
                <c:pt idx="5">
                  <c:v>9.933333333407063</c:v>
                </c:pt>
                <c:pt idx="6">
                  <c:v>73.866666666814126</c:v>
                </c:pt>
              </c:numCache>
            </c:numRef>
          </c:xVal>
          <c:yVal>
            <c:numRef>
              <c:f>'AVM051'!$S$4:$S$10</c:f>
              <c:numCache>
                <c:formatCode>0.00</c:formatCode>
                <c:ptCount val="7"/>
                <c:pt idx="0">
                  <c:v>0.181025641025641</c:v>
                </c:pt>
                <c:pt idx="1">
                  <c:v>0.25128205128205128</c:v>
                </c:pt>
                <c:pt idx="2">
                  <c:v>0.38666666666666666</c:v>
                </c:pt>
                <c:pt idx="3">
                  <c:v>0.6217948717948717</c:v>
                </c:pt>
                <c:pt idx="4">
                  <c:v>0.70256410256410251</c:v>
                </c:pt>
                <c:pt idx="5">
                  <c:v>0.88717948717948714</c:v>
                </c:pt>
                <c:pt idx="6">
                  <c:v>0.42948717948717946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09-4A0B-8CCC-35457044A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Linearity of Cellobiose usage and growth rate curve AVM052</a:t>
            </a:r>
          </a:p>
        </c:rich>
      </c:tx>
      <c:layout>
        <c:manualLayout>
          <c:xMode val="edge"/>
          <c:yMode val="edge"/>
          <c:x val="9.8875088467624356E-2"/>
          <c:y val="1.719027031114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813178350851779"/>
                  <c:y val="-6.00757088232330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('AVM052'!$G$12,'AVM052'!$O$12,'AVM052'!$W$12)</c:f>
              <c:numCache>
                <c:formatCode>0.0000</c:formatCode>
                <c:ptCount val="3"/>
                <c:pt idx="0">
                  <c:v>-5.7508148146972173</c:v>
                </c:pt>
                <c:pt idx="1">
                  <c:v>-5.494656559830597</c:v>
                </c:pt>
                <c:pt idx="2">
                  <c:v>-5.3379873201266674</c:v>
                </c:pt>
              </c:numCache>
            </c:numRef>
          </c:xVal>
          <c:yVal>
            <c:numRef>
              <c:f>('AVM052'!$G$16,'AVM052'!$O$16,'AVM052'!$W$16)</c:f>
              <c:numCache>
                <c:formatCode>0.0000</c:formatCode>
                <c:ptCount val="3"/>
                <c:pt idx="0">
                  <c:v>0.40910000000000002</c:v>
                </c:pt>
                <c:pt idx="1">
                  <c:v>0.40479999999999999</c:v>
                </c:pt>
                <c:pt idx="2">
                  <c:v>0.39340000000000003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D-49D1-B8CA-935663496151}"/>
            </c:ext>
          </c:extLst>
        </c:ser>
        <c:ser>
          <c:idx val="1"/>
          <c:order val="1"/>
          <c:tx>
            <c:v>Mean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963480555059996E-2"/>
                  <c:y val="-7.402880997951183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('AVM052'!$G$11,'AVM052'!$O$11,'AVM052'!$W$11)</c:f>
              <c:numCache>
                <c:formatCode>0.0000</c:formatCode>
                <c:ptCount val="3"/>
                <c:pt idx="0">
                  <c:v>-5.7418423417591349</c:v>
                </c:pt>
                <c:pt idx="1">
                  <c:v>-5.5474428924468588</c:v>
                </c:pt>
                <c:pt idx="2">
                  <c:v>-5.5683931669618092</c:v>
                </c:pt>
              </c:numCache>
            </c:numRef>
          </c:xVal>
          <c:yVal>
            <c:numRef>
              <c:f>('AVM052'!$G$16,'AVM052'!$O$16,'AVM052'!$W$16)</c:f>
              <c:numCache>
                <c:formatCode>0.0000</c:formatCode>
                <c:ptCount val="3"/>
                <c:pt idx="0">
                  <c:v>0.40910000000000002</c:v>
                </c:pt>
                <c:pt idx="1">
                  <c:v>0.40479999999999999</c:v>
                </c:pt>
                <c:pt idx="2">
                  <c:v>0.39340000000000003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DD-49D1-B8CA-935663496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Cellobiose Usage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AVM061B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'LL1004'!$I$4:$I$8</c:f>
              <c:numCache>
                <c:formatCode>0.00</c:formatCode>
                <c:ptCount val="5"/>
                <c:pt idx="0">
                  <c:v>4.9166666668024845</c:v>
                </c:pt>
                <c:pt idx="1">
                  <c:v>6.4166666668024845</c:v>
                </c:pt>
                <c:pt idx="2">
                  <c:v>7.5</c:v>
                </c:pt>
                <c:pt idx="3">
                  <c:v>8.3833333334187046</c:v>
                </c:pt>
                <c:pt idx="4">
                  <c:v>9.0666666667093523</c:v>
                </c:pt>
              </c:numCache>
            </c:numRef>
          </c:xVal>
          <c:yVal>
            <c:numRef>
              <c:f>'LL1004'!$M$4:$M$8</c:f>
              <c:numCache>
                <c:formatCode>0.00</c:formatCode>
                <c:ptCount val="5"/>
                <c:pt idx="0">
                  <c:v>13.837104553610706</c:v>
                </c:pt>
                <c:pt idx="1">
                  <c:v>12.697724726498182</c:v>
                </c:pt>
                <c:pt idx="2">
                  <c:v>11.219892019255239</c:v>
                </c:pt>
                <c:pt idx="3">
                  <c:v>9.4119782324192141</c:v>
                </c:pt>
                <c:pt idx="4">
                  <c:v>7.4879705390167457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C-48CA-BA66-C78F45588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AVM052A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'AVM052'!$A$4:$A$9</c:f>
              <c:numCache>
                <c:formatCode>0.00</c:formatCode>
                <c:ptCount val="6"/>
                <c:pt idx="0">
                  <c:v>5.0999999998603016</c:v>
                </c:pt>
                <c:pt idx="1">
                  <c:v>6.2666666666627862</c:v>
                </c:pt>
                <c:pt idx="2">
                  <c:v>6.8333333332557231</c:v>
                </c:pt>
                <c:pt idx="3">
                  <c:v>7.5166666665463708</c:v>
                </c:pt>
                <c:pt idx="4">
                  <c:v>8.2833333332673647</c:v>
                </c:pt>
                <c:pt idx="5">
                  <c:v>9.0499999999883585</c:v>
                </c:pt>
              </c:numCache>
            </c:numRef>
          </c:xVal>
          <c:yVal>
            <c:numRef>
              <c:f>'AVM052'!$E$4:$E$9</c:f>
              <c:numCache>
                <c:formatCode>0.00</c:formatCode>
                <c:ptCount val="6"/>
                <c:pt idx="0">
                  <c:v>11.536058624306525</c:v>
                </c:pt>
                <c:pt idx="1">
                  <c:v>9.643260040525643</c:v>
                </c:pt>
                <c:pt idx="2">
                  <c:v>8.3972887379003769</c:v>
                </c:pt>
                <c:pt idx="3">
                  <c:v>6.5621188506139774</c:v>
                </c:pt>
                <c:pt idx="4">
                  <c:v>4.1732199440261528</c:v>
                </c:pt>
                <c:pt idx="5">
                  <c:v>1.5607605794543322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6-461E-A352-F077DBD00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AVM052B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'AVM052'!$I$4:$I$8</c:f>
              <c:numCache>
                <c:formatCode>0.00</c:formatCode>
                <c:ptCount val="5"/>
                <c:pt idx="0">
                  <c:v>5.0833333333139308</c:v>
                </c:pt>
                <c:pt idx="1">
                  <c:v>6.2500000001164153</c:v>
                </c:pt>
                <c:pt idx="2">
                  <c:v>6.8166666667093523</c:v>
                </c:pt>
                <c:pt idx="3">
                  <c:v>7.5</c:v>
                </c:pt>
                <c:pt idx="4">
                  <c:v>8.2666666667209938</c:v>
                </c:pt>
              </c:numCache>
            </c:numRef>
          </c:xVal>
          <c:yVal>
            <c:numRef>
              <c:f>'AVM052'!$M$4:$M$8</c:f>
              <c:numCache>
                <c:formatCode>0.00</c:formatCode>
                <c:ptCount val="5"/>
                <c:pt idx="0">
                  <c:v>11.380545891854506</c:v>
                </c:pt>
                <c:pt idx="1">
                  <c:v>9.459730588843609</c:v>
                </c:pt>
                <c:pt idx="2">
                  <c:v>8.1950897820339286</c:v>
                </c:pt>
                <c:pt idx="3">
                  <c:v>6.3555578610595811</c:v>
                </c:pt>
                <c:pt idx="4">
                  <c:v>4.0027516675011725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EE-4BBF-A48F-D0EB3FD54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AVM052C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'AVM052'!$Q$4:$Q$8</c:f>
              <c:numCache>
                <c:formatCode>0.00</c:formatCode>
                <c:ptCount val="5"/>
                <c:pt idx="0">
                  <c:v>5.0666666667675599</c:v>
                </c:pt>
                <c:pt idx="1">
                  <c:v>6.2333333335700445</c:v>
                </c:pt>
                <c:pt idx="2">
                  <c:v>6.8000000001629815</c:v>
                </c:pt>
                <c:pt idx="3">
                  <c:v>7.4833333334536292</c:v>
                </c:pt>
                <c:pt idx="4">
                  <c:v>8.250000000174623</c:v>
                </c:pt>
              </c:numCache>
            </c:numRef>
          </c:xVal>
          <c:yVal>
            <c:numRef>
              <c:f>'AVM052'!$U$4:$U$8</c:f>
              <c:numCache>
                <c:formatCode>0.00</c:formatCode>
                <c:ptCount val="5"/>
                <c:pt idx="0">
                  <c:v>11.123983533282839</c:v>
                </c:pt>
                <c:pt idx="1">
                  <c:v>9.2439968655911304</c:v>
                </c:pt>
                <c:pt idx="2">
                  <c:v>8.006076630858475</c:v>
                </c:pt>
                <c:pt idx="3">
                  <c:v>6.2118600084252034</c:v>
                </c:pt>
                <c:pt idx="4">
                  <c:v>3.8667060682507932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9-46F5-9DF9-82395EE2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 concentration per gDW (mmol/gDW)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AVM052A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68559130396351"/>
                  <c:y val="0.2330362330095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'AVM052'!$A$4:$A$8</c:f>
              <c:numCache>
                <c:formatCode>0.00</c:formatCode>
                <c:ptCount val="5"/>
                <c:pt idx="0">
                  <c:v>5.0999999998603016</c:v>
                </c:pt>
                <c:pt idx="1">
                  <c:v>6.2666666666627862</c:v>
                </c:pt>
                <c:pt idx="2">
                  <c:v>6.8333333332557231</c:v>
                </c:pt>
                <c:pt idx="3">
                  <c:v>7.5166666665463708</c:v>
                </c:pt>
                <c:pt idx="4">
                  <c:v>8.2833333332673647</c:v>
                </c:pt>
              </c:numCache>
            </c:numRef>
          </c:xVal>
          <c:yVal>
            <c:numRef>
              <c:f>'AVM052'!$C$4:$C$8</c:f>
              <c:numCache>
                <c:formatCode>0.00</c:formatCode>
                <c:ptCount val="5"/>
                <c:pt idx="0">
                  <c:v>0.19076923076923075</c:v>
                </c:pt>
                <c:pt idx="1">
                  <c:v>0.32756410256410257</c:v>
                </c:pt>
                <c:pt idx="2">
                  <c:v>0.41538461538461535</c:v>
                </c:pt>
                <c:pt idx="3">
                  <c:v>0.53846153846153844</c:v>
                </c:pt>
                <c:pt idx="4">
                  <c:v>0.70000000000000007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F-4377-8C2C-EDFEABDD8EA3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'AVM052'!$A$4:$A$10</c:f>
              <c:numCache>
                <c:formatCode>0.00</c:formatCode>
                <c:ptCount val="7"/>
                <c:pt idx="0">
                  <c:v>5.0999999998603016</c:v>
                </c:pt>
                <c:pt idx="1">
                  <c:v>6.2666666666627862</c:v>
                </c:pt>
                <c:pt idx="2">
                  <c:v>6.8333333332557231</c:v>
                </c:pt>
                <c:pt idx="3">
                  <c:v>7.5166666665463708</c:v>
                </c:pt>
                <c:pt idx="4">
                  <c:v>8.2833333332673647</c:v>
                </c:pt>
                <c:pt idx="5">
                  <c:v>9.0499999999883585</c:v>
                </c:pt>
                <c:pt idx="6">
                  <c:v>72.066666666534729</c:v>
                </c:pt>
              </c:numCache>
            </c:numRef>
          </c:xVal>
          <c:yVal>
            <c:numRef>
              <c:f>'AVM052'!$C$4:$C$10</c:f>
              <c:numCache>
                <c:formatCode>0.00</c:formatCode>
                <c:ptCount val="7"/>
                <c:pt idx="0">
                  <c:v>0.19076923076923075</c:v>
                </c:pt>
                <c:pt idx="1">
                  <c:v>0.32756410256410257</c:v>
                </c:pt>
                <c:pt idx="2">
                  <c:v>0.41538461538461535</c:v>
                </c:pt>
                <c:pt idx="3">
                  <c:v>0.53846153846153844</c:v>
                </c:pt>
                <c:pt idx="4">
                  <c:v>0.70000000000000007</c:v>
                </c:pt>
                <c:pt idx="5">
                  <c:v>0.79743589743589738</c:v>
                </c:pt>
                <c:pt idx="6">
                  <c:v>0.6564102564102563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F-4377-8C2C-EDFEABDD8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AVM052B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170685243130567"/>
                  <c:y val="0.2848595038310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'AVM052'!$I$4:$I$8</c:f>
              <c:numCache>
                <c:formatCode>0.00</c:formatCode>
                <c:ptCount val="5"/>
                <c:pt idx="0">
                  <c:v>5.0833333333139308</c:v>
                </c:pt>
                <c:pt idx="1">
                  <c:v>6.2500000001164153</c:v>
                </c:pt>
                <c:pt idx="2">
                  <c:v>6.8166666667093523</c:v>
                </c:pt>
                <c:pt idx="3">
                  <c:v>7.5</c:v>
                </c:pt>
                <c:pt idx="4">
                  <c:v>8.2666666667209938</c:v>
                </c:pt>
              </c:numCache>
            </c:numRef>
          </c:xVal>
          <c:yVal>
            <c:numRef>
              <c:f>'AVM052'!$K$4:$K$8</c:f>
              <c:numCache>
                <c:formatCode>0.00</c:formatCode>
                <c:ptCount val="5"/>
                <c:pt idx="0">
                  <c:v>0.19846153846153844</c:v>
                </c:pt>
                <c:pt idx="1">
                  <c:v>0.34038461538461529</c:v>
                </c:pt>
                <c:pt idx="2">
                  <c:v>0.43974358974358979</c:v>
                </c:pt>
                <c:pt idx="3">
                  <c:v>0.56410256410256387</c:v>
                </c:pt>
                <c:pt idx="4">
                  <c:v>0.71282051282051284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D-453A-93E1-AD0AD238A55E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'AVM052'!$I$4:$I$10</c:f>
              <c:numCache>
                <c:formatCode>0.00</c:formatCode>
                <c:ptCount val="7"/>
                <c:pt idx="0">
                  <c:v>5.0833333333139308</c:v>
                </c:pt>
                <c:pt idx="1">
                  <c:v>6.2500000001164153</c:v>
                </c:pt>
                <c:pt idx="2">
                  <c:v>6.8166666667093523</c:v>
                </c:pt>
                <c:pt idx="3">
                  <c:v>7.5</c:v>
                </c:pt>
                <c:pt idx="4">
                  <c:v>8.2666666667209938</c:v>
                </c:pt>
                <c:pt idx="5">
                  <c:v>9.0333333334419876</c:v>
                </c:pt>
                <c:pt idx="6">
                  <c:v>72.049999999988358</c:v>
                </c:pt>
              </c:numCache>
            </c:numRef>
          </c:xVal>
          <c:yVal>
            <c:numRef>
              <c:f>'AVM052'!$K$4:$K$10</c:f>
              <c:numCache>
                <c:formatCode>0.00</c:formatCode>
                <c:ptCount val="7"/>
                <c:pt idx="0">
                  <c:v>0.19846153846153844</c:v>
                </c:pt>
                <c:pt idx="1">
                  <c:v>0.34038461538461529</c:v>
                </c:pt>
                <c:pt idx="2">
                  <c:v>0.43974358974358979</c:v>
                </c:pt>
                <c:pt idx="3">
                  <c:v>0.56410256410256387</c:v>
                </c:pt>
                <c:pt idx="4">
                  <c:v>0.71282051282051284</c:v>
                </c:pt>
                <c:pt idx="5">
                  <c:v>0.86153846153846159</c:v>
                </c:pt>
                <c:pt idx="6">
                  <c:v>0.60384615384615381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D-453A-93E1-AD0AD238A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AVM052C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70875467681691"/>
                  <c:y val="0.2886249402677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'AVM052'!$Q$4:$Q$8</c:f>
              <c:numCache>
                <c:formatCode>0.00</c:formatCode>
                <c:ptCount val="5"/>
                <c:pt idx="0">
                  <c:v>5.0666666667675599</c:v>
                </c:pt>
                <c:pt idx="1">
                  <c:v>6.2333333335700445</c:v>
                </c:pt>
                <c:pt idx="2">
                  <c:v>6.8000000001629815</c:v>
                </c:pt>
                <c:pt idx="3">
                  <c:v>7.4833333334536292</c:v>
                </c:pt>
                <c:pt idx="4">
                  <c:v>8.250000000174623</c:v>
                </c:pt>
              </c:numCache>
            </c:numRef>
          </c:xVal>
          <c:yVal>
            <c:numRef>
              <c:f>'AVM052'!$S$4:$S$8</c:f>
              <c:numCache>
                <c:formatCode>0.00</c:formatCode>
                <c:ptCount val="5"/>
                <c:pt idx="0">
                  <c:v>0.19897435897435894</c:v>
                </c:pt>
                <c:pt idx="1">
                  <c:v>0.3166666666666666</c:v>
                </c:pt>
                <c:pt idx="2">
                  <c:v>0.44487179487179479</c:v>
                </c:pt>
                <c:pt idx="3">
                  <c:v>0.56666666666666654</c:v>
                </c:pt>
                <c:pt idx="4">
                  <c:v>0.66410256410256396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C8-4DAD-8F1F-ACB047B98B6D}"/>
            </c:ext>
          </c:extLst>
        </c:ser>
        <c:ser>
          <c:idx val="1"/>
          <c:order val="1"/>
          <c:tx>
            <c:v>All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'AVM052'!$Q$4:$Q$10</c:f>
              <c:numCache>
                <c:formatCode>0.00</c:formatCode>
                <c:ptCount val="7"/>
                <c:pt idx="0">
                  <c:v>5.0666666667675599</c:v>
                </c:pt>
                <c:pt idx="1">
                  <c:v>6.2333333335700445</c:v>
                </c:pt>
                <c:pt idx="2">
                  <c:v>6.8000000001629815</c:v>
                </c:pt>
                <c:pt idx="3">
                  <c:v>7.4833333334536292</c:v>
                </c:pt>
                <c:pt idx="4">
                  <c:v>8.250000000174623</c:v>
                </c:pt>
                <c:pt idx="5">
                  <c:v>9.0166666668956168</c:v>
                </c:pt>
                <c:pt idx="6">
                  <c:v>72.033333333441988</c:v>
                </c:pt>
              </c:numCache>
            </c:numRef>
          </c:xVal>
          <c:yVal>
            <c:numRef>
              <c:f>'AVM052'!$S$4:$S$10</c:f>
              <c:numCache>
                <c:formatCode>0.00</c:formatCode>
                <c:ptCount val="7"/>
                <c:pt idx="0">
                  <c:v>0.19897435897435894</c:v>
                </c:pt>
                <c:pt idx="1">
                  <c:v>0.3166666666666666</c:v>
                </c:pt>
                <c:pt idx="2">
                  <c:v>0.44487179487179479</c:v>
                </c:pt>
                <c:pt idx="3">
                  <c:v>0.56666666666666654</c:v>
                </c:pt>
                <c:pt idx="4">
                  <c:v>0.66410256410256396</c:v>
                </c:pt>
                <c:pt idx="5">
                  <c:v>0.85641025641025625</c:v>
                </c:pt>
                <c:pt idx="6">
                  <c:v>0.59615384615384615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C8-4DAD-8F1F-ACB047B9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Linearity of Cellobiose usage and growth rate curve AVM053</a:t>
            </a:r>
          </a:p>
        </c:rich>
      </c:tx>
      <c:layout>
        <c:manualLayout>
          <c:xMode val="edge"/>
          <c:yMode val="edge"/>
          <c:x val="9.8875088467624356E-2"/>
          <c:y val="1.719027031114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4088242615792732"/>
                  <c:y val="-0.27276888329069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('AVM053'!$G$12,'AVM053'!$O$12,'AVM053'!$W$12)</c:f>
              <c:numCache>
                <c:formatCode>0.0000</c:formatCode>
                <c:ptCount val="3"/>
                <c:pt idx="0">
                  <c:v>-4.7994310000312845</c:v>
                </c:pt>
                <c:pt idx="1">
                  <c:v>-4.8531166668610446</c:v>
                </c:pt>
                <c:pt idx="2">
                  <c:v>-4.7275268820416603</c:v>
                </c:pt>
              </c:numCache>
            </c:numRef>
          </c:xVal>
          <c:yVal>
            <c:numRef>
              <c:f>('AVM053'!$G$16,'AVM053'!$O$16,'AVM053'!$W$16)</c:f>
              <c:numCache>
                <c:formatCode>0.0000</c:formatCode>
                <c:ptCount val="3"/>
                <c:pt idx="0">
                  <c:v>0.35420000000000001</c:v>
                </c:pt>
                <c:pt idx="1">
                  <c:v>0.36109999999999998</c:v>
                </c:pt>
                <c:pt idx="2">
                  <c:v>0.32429999999999998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1A-444E-99D8-CFDB68D11697}"/>
            </c:ext>
          </c:extLst>
        </c:ser>
        <c:ser>
          <c:idx val="1"/>
          <c:order val="1"/>
          <c:tx>
            <c:v>Mean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963480555059996E-2"/>
                  <c:y val="-7.402880997951183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('AVM053'!$G$11,'AVM053'!$O$11,'AVM053'!$W$11)</c:f>
              <c:numCache>
                <c:formatCode>0.0000</c:formatCode>
                <c:ptCount val="3"/>
                <c:pt idx="0">
                  <c:v>-4.6373871205628054</c:v>
                </c:pt>
                <c:pt idx="1">
                  <c:v>-4.8341476465951398</c:v>
                </c:pt>
                <c:pt idx="2">
                  <c:v>-4.5721124990358373</c:v>
                </c:pt>
              </c:numCache>
            </c:numRef>
          </c:xVal>
          <c:yVal>
            <c:numRef>
              <c:f>('AVM053'!$G$16,'AVM053'!$O$16,'AVM053'!$W$16)</c:f>
              <c:numCache>
                <c:formatCode>0.0000</c:formatCode>
                <c:ptCount val="3"/>
                <c:pt idx="0">
                  <c:v>0.35420000000000001</c:v>
                </c:pt>
                <c:pt idx="1">
                  <c:v>0.36109999999999998</c:v>
                </c:pt>
                <c:pt idx="2">
                  <c:v>0.32429999999999998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1A-444E-99D8-CFDB68D1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Cellobiose Usage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AVM053A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'AVM053'!$A$4:$A$8</c:f>
              <c:numCache>
                <c:formatCode>0.00</c:formatCode>
                <c:ptCount val="5"/>
                <c:pt idx="0">
                  <c:v>5.5666666666511446</c:v>
                </c:pt>
                <c:pt idx="1">
                  <c:v>6.5333333333255723</c:v>
                </c:pt>
                <c:pt idx="2">
                  <c:v>7.78333333338378</c:v>
                </c:pt>
                <c:pt idx="3">
                  <c:v>8.6333333333604969</c:v>
                </c:pt>
                <c:pt idx="4">
                  <c:v>9.6833333332906477</c:v>
                </c:pt>
              </c:numCache>
            </c:numRef>
          </c:xVal>
          <c:yVal>
            <c:numRef>
              <c:f>'AVM053'!$E$4:$E$8</c:f>
              <c:numCache>
                <c:formatCode>0.00</c:formatCode>
                <c:ptCount val="5"/>
                <c:pt idx="0">
                  <c:v>11.760541340841687</c:v>
                </c:pt>
                <c:pt idx="1">
                  <c:v>10.806277925359547</c:v>
                </c:pt>
                <c:pt idx="2">
                  <c:v>8.8417675077488127</c:v>
                </c:pt>
                <c:pt idx="3">
                  <c:v>7.0145739106346596</c:v>
                </c:pt>
                <c:pt idx="4">
                  <c:v>4.0435803028203594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4-4F3A-8A41-352399FF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AVM053B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'AVM053'!$I$4:$I$8</c:f>
              <c:numCache>
                <c:formatCode>0.00</c:formatCode>
                <c:ptCount val="5"/>
                <c:pt idx="0">
                  <c:v>5.5500000001047738</c:v>
                </c:pt>
                <c:pt idx="1">
                  <c:v>6.5166666667792015</c:v>
                </c:pt>
                <c:pt idx="2">
                  <c:v>7.7666666668374091</c:v>
                </c:pt>
                <c:pt idx="3">
                  <c:v>8.6166666668141261</c:v>
                </c:pt>
                <c:pt idx="4">
                  <c:v>9.6666666667442769</c:v>
                </c:pt>
              </c:numCache>
            </c:numRef>
          </c:xVal>
          <c:yVal>
            <c:numRef>
              <c:f>'AVM053'!$M$4:$M$8</c:f>
              <c:numCache>
                <c:formatCode>0.00</c:formatCode>
                <c:ptCount val="5"/>
                <c:pt idx="0">
                  <c:v>11.368631308409713</c:v>
                </c:pt>
                <c:pt idx="1">
                  <c:v>10.289165063130092</c:v>
                </c:pt>
                <c:pt idx="2">
                  <c:v>8.151918111476645</c:v>
                </c:pt>
                <c:pt idx="3">
                  <c:v>6.0944340615456616</c:v>
                </c:pt>
                <c:pt idx="4">
                  <c:v>2.8271461997391922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C-4315-9388-4B6BF79D6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AVM053C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'AVM053'!$Q$4:$Q$9</c:f>
              <c:numCache>
                <c:formatCode>0.00</c:formatCode>
                <c:ptCount val="6"/>
                <c:pt idx="0">
                  <c:v>5.533333333558403</c:v>
                </c:pt>
                <c:pt idx="1">
                  <c:v>6.5000000002328306</c:v>
                </c:pt>
                <c:pt idx="2">
                  <c:v>7.7500000002910383</c:v>
                </c:pt>
                <c:pt idx="3">
                  <c:v>8.6000000002677552</c:v>
                </c:pt>
                <c:pt idx="4">
                  <c:v>9.650000000197906</c:v>
                </c:pt>
                <c:pt idx="5">
                  <c:v>10.650000000314321</c:v>
                </c:pt>
              </c:numCache>
            </c:numRef>
          </c:xVal>
          <c:yVal>
            <c:numRef>
              <c:f>'AVM053'!$U$4:$U$9</c:f>
              <c:numCache>
                <c:formatCode>0.00</c:formatCode>
                <c:ptCount val="6"/>
                <c:pt idx="0">
                  <c:v>11.585062957052264</c:v>
                </c:pt>
                <c:pt idx="1">
                  <c:v>10.656921891884231</c:v>
                </c:pt>
                <c:pt idx="2">
                  <c:v>8.9076217534834221</c:v>
                </c:pt>
                <c:pt idx="3">
                  <c:v>7.2746508220634718</c:v>
                </c:pt>
                <c:pt idx="4">
                  <c:v>4.7628173431958984</c:v>
                </c:pt>
                <c:pt idx="5">
                  <c:v>2.352806193558409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37-4D69-93B5-6FB11D32D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 concentration per gDW (mmol/gDW)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LL1004C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'LL1004'!$Q$4:$Q$8</c:f>
              <c:numCache>
                <c:formatCode>0.00</c:formatCode>
                <c:ptCount val="5"/>
                <c:pt idx="0">
                  <c:v>4.9333333335234784</c:v>
                </c:pt>
                <c:pt idx="1">
                  <c:v>6.4333333335234784</c:v>
                </c:pt>
                <c:pt idx="2">
                  <c:v>7.5166666667209938</c:v>
                </c:pt>
                <c:pt idx="3">
                  <c:v>8.4000000001396984</c:v>
                </c:pt>
                <c:pt idx="4">
                  <c:v>9.0833333334303461</c:v>
                </c:pt>
              </c:numCache>
            </c:numRef>
          </c:xVal>
          <c:yVal>
            <c:numRef>
              <c:f>'LL1004'!$U$4:$U$8</c:f>
              <c:numCache>
                <c:formatCode>0.00</c:formatCode>
                <c:ptCount val="5"/>
                <c:pt idx="0">
                  <c:v>14.026692496752714</c:v>
                </c:pt>
                <c:pt idx="1">
                  <c:v>12.80910177789462</c:v>
                </c:pt>
                <c:pt idx="2">
                  <c:v>11.179366577716092</c:v>
                </c:pt>
                <c:pt idx="3">
                  <c:v>9.2636565981205425</c:v>
                </c:pt>
                <c:pt idx="4">
                  <c:v>7.2196284014394285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0F-4D70-8712-5F8D9CB11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 concentration per gDW (mmol/gDW)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AVM053A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68559130396351"/>
                  <c:y val="0.2330362330095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'AVM053'!$A$4:$A$8</c:f>
              <c:numCache>
                <c:formatCode>0.00</c:formatCode>
                <c:ptCount val="5"/>
                <c:pt idx="0">
                  <c:v>5.5666666666511446</c:v>
                </c:pt>
                <c:pt idx="1">
                  <c:v>6.5333333333255723</c:v>
                </c:pt>
                <c:pt idx="2">
                  <c:v>7.78333333338378</c:v>
                </c:pt>
                <c:pt idx="3">
                  <c:v>8.6333333333604969</c:v>
                </c:pt>
                <c:pt idx="4">
                  <c:v>9.6833333332906477</c:v>
                </c:pt>
              </c:numCache>
            </c:numRef>
          </c:xVal>
          <c:yVal>
            <c:numRef>
              <c:f>'AVM053'!$C$4:$C$8</c:f>
              <c:numCache>
                <c:formatCode>0.00</c:formatCode>
                <c:ptCount val="5"/>
                <c:pt idx="0">
                  <c:v>0.17076923076923076</c:v>
                </c:pt>
                <c:pt idx="1">
                  <c:v>0.23589743589743586</c:v>
                </c:pt>
                <c:pt idx="2">
                  <c:v>0.38205128205128203</c:v>
                </c:pt>
                <c:pt idx="3">
                  <c:v>0.51282051282051277</c:v>
                </c:pt>
                <c:pt idx="4">
                  <c:v>0.72051282051282051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46-418C-A4D2-32C0DF905EFF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'AVM053'!$A$4:$A$10</c:f>
              <c:numCache>
                <c:formatCode>0.00</c:formatCode>
                <c:ptCount val="7"/>
                <c:pt idx="0">
                  <c:v>5.5666666666511446</c:v>
                </c:pt>
                <c:pt idx="1">
                  <c:v>6.5333333333255723</c:v>
                </c:pt>
                <c:pt idx="2">
                  <c:v>7.78333333338378</c:v>
                </c:pt>
                <c:pt idx="3">
                  <c:v>8.6333333333604969</c:v>
                </c:pt>
                <c:pt idx="4">
                  <c:v>9.6833333332906477</c:v>
                </c:pt>
                <c:pt idx="5">
                  <c:v>10.683333333407063</c:v>
                </c:pt>
                <c:pt idx="6">
                  <c:v>74.333333333430346</c:v>
                </c:pt>
              </c:numCache>
            </c:numRef>
          </c:xVal>
          <c:yVal>
            <c:numRef>
              <c:f>'AVM053'!$C$4:$C$10</c:f>
              <c:numCache>
                <c:formatCode>0.00</c:formatCode>
                <c:ptCount val="7"/>
                <c:pt idx="0">
                  <c:v>0.17076923076923076</c:v>
                </c:pt>
                <c:pt idx="1">
                  <c:v>0.23589743589743586</c:v>
                </c:pt>
                <c:pt idx="2">
                  <c:v>0.38205128205128203</c:v>
                </c:pt>
                <c:pt idx="3">
                  <c:v>0.51282051282051277</c:v>
                </c:pt>
                <c:pt idx="4">
                  <c:v>0.72051282051282051</c:v>
                </c:pt>
                <c:pt idx="5">
                  <c:v>0.89487179487179491</c:v>
                </c:pt>
                <c:pt idx="6">
                  <c:v>0.4410256410256409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46-418C-A4D2-32C0DF905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AVM053B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170685243130567"/>
                  <c:y val="0.2848595038310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'AVM053'!$I$4:$I$8</c:f>
              <c:numCache>
                <c:formatCode>0.00</c:formatCode>
                <c:ptCount val="5"/>
                <c:pt idx="0">
                  <c:v>5.5500000001047738</c:v>
                </c:pt>
                <c:pt idx="1">
                  <c:v>6.5166666667792015</c:v>
                </c:pt>
                <c:pt idx="2">
                  <c:v>7.7666666668374091</c:v>
                </c:pt>
                <c:pt idx="3">
                  <c:v>8.6166666668141261</c:v>
                </c:pt>
                <c:pt idx="4">
                  <c:v>9.6666666667442769</c:v>
                </c:pt>
              </c:numCache>
            </c:numRef>
          </c:xVal>
          <c:yVal>
            <c:numRef>
              <c:f>'AVM053'!$K$4:$K$8</c:f>
              <c:numCache>
                <c:formatCode>0.00</c:formatCode>
                <c:ptCount val="5"/>
                <c:pt idx="0">
                  <c:v>0.1851282051282051</c:v>
                </c:pt>
                <c:pt idx="1">
                  <c:v>0.25769230769230766</c:v>
                </c:pt>
                <c:pt idx="2">
                  <c:v>0.43076923076923079</c:v>
                </c:pt>
                <c:pt idx="3">
                  <c:v>0.57179487179487165</c:v>
                </c:pt>
                <c:pt idx="4">
                  <c:v>0.79999999999999993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A-4AC4-A16F-116AB2ECA77B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'AVM053'!$I$4:$I$10</c:f>
              <c:numCache>
                <c:formatCode>0.00</c:formatCode>
                <c:ptCount val="7"/>
                <c:pt idx="0">
                  <c:v>5.5500000001047738</c:v>
                </c:pt>
                <c:pt idx="1">
                  <c:v>6.5166666667792015</c:v>
                </c:pt>
                <c:pt idx="2">
                  <c:v>7.7666666668374091</c:v>
                </c:pt>
                <c:pt idx="3">
                  <c:v>8.6166666668141261</c:v>
                </c:pt>
                <c:pt idx="4">
                  <c:v>9.6666666667442769</c:v>
                </c:pt>
                <c:pt idx="5">
                  <c:v>10.666666666860692</c:v>
                </c:pt>
                <c:pt idx="6">
                  <c:v>74.316666666883975</c:v>
                </c:pt>
              </c:numCache>
            </c:numRef>
          </c:xVal>
          <c:yVal>
            <c:numRef>
              <c:f>'AVM053'!$K$4:$K$10</c:f>
              <c:numCache>
                <c:formatCode>0.00</c:formatCode>
                <c:ptCount val="7"/>
                <c:pt idx="0">
                  <c:v>0.1851282051282051</c:v>
                </c:pt>
                <c:pt idx="1">
                  <c:v>0.25769230769230766</c:v>
                </c:pt>
                <c:pt idx="2">
                  <c:v>0.43076923076923079</c:v>
                </c:pt>
                <c:pt idx="3">
                  <c:v>0.57179487179487165</c:v>
                </c:pt>
                <c:pt idx="4">
                  <c:v>0.79999999999999993</c:v>
                </c:pt>
                <c:pt idx="5">
                  <c:v>0.94871794871794868</c:v>
                </c:pt>
                <c:pt idx="6">
                  <c:v>0.40641025641025635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BA-4AC4-A16F-116AB2EC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AVM053C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70875467681691"/>
                  <c:y val="0.2886249402677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'AVM053'!$Q$4:$Q$8</c:f>
              <c:numCache>
                <c:formatCode>0.00</c:formatCode>
                <c:ptCount val="5"/>
                <c:pt idx="0">
                  <c:v>5.533333333558403</c:v>
                </c:pt>
                <c:pt idx="1">
                  <c:v>6.5000000002328306</c:v>
                </c:pt>
                <c:pt idx="2">
                  <c:v>7.7500000002910383</c:v>
                </c:pt>
                <c:pt idx="3">
                  <c:v>8.6000000002677552</c:v>
                </c:pt>
                <c:pt idx="4">
                  <c:v>9.650000000197906</c:v>
                </c:pt>
              </c:numCache>
            </c:numRef>
          </c:xVal>
          <c:yVal>
            <c:numRef>
              <c:f>'AVM053'!$S$4:$S$8</c:f>
              <c:numCache>
                <c:formatCode>0.00</c:formatCode>
                <c:ptCount val="5"/>
                <c:pt idx="0">
                  <c:v>0.16974358974358975</c:v>
                </c:pt>
                <c:pt idx="1">
                  <c:v>0.232051282051282</c:v>
                </c:pt>
                <c:pt idx="2">
                  <c:v>0.3576923076923077</c:v>
                </c:pt>
                <c:pt idx="3">
                  <c:v>0.46666666666666662</c:v>
                </c:pt>
                <c:pt idx="4">
                  <c:v>0.63846153846153841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3-4ACB-8C16-D572753A1844}"/>
            </c:ext>
          </c:extLst>
        </c:ser>
        <c:ser>
          <c:idx val="1"/>
          <c:order val="1"/>
          <c:tx>
            <c:v>All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'AVM053'!$Q$4:$Q$10</c:f>
              <c:numCache>
                <c:formatCode>0.00</c:formatCode>
                <c:ptCount val="7"/>
                <c:pt idx="0">
                  <c:v>5.533333333558403</c:v>
                </c:pt>
                <c:pt idx="1">
                  <c:v>6.5000000002328306</c:v>
                </c:pt>
                <c:pt idx="2">
                  <c:v>7.7500000002910383</c:v>
                </c:pt>
                <c:pt idx="3">
                  <c:v>8.6000000002677552</c:v>
                </c:pt>
                <c:pt idx="4">
                  <c:v>9.650000000197906</c:v>
                </c:pt>
                <c:pt idx="5">
                  <c:v>10.650000000314321</c:v>
                </c:pt>
                <c:pt idx="6">
                  <c:v>74.300000000337604</c:v>
                </c:pt>
              </c:numCache>
            </c:numRef>
          </c:xVal>
          <c:yVal>
            <c:numRef>
              <c:f>'AVM053'!$S$4:$S$10</c:f>
              <c:numCache>
                <c:formatCode>0.00</c:formatCode>
                <c:ptCount val="7"/>
                <c:pt idx="0">
                  <c:v>0.16974358974358975</c:v>
                </c:pt>
                <c:pt idx="1">
                  <c:v>0.232051282051282</c:v>
                </c:pt>
                <c:pt idx="2">
                  <c:v>0.3576923076923077</c:v>
                </c:pt>
                <c:pt idx="3">
                  <c:v>0.46666666666666662</c:v>
                </c:pt>
                <c:pt idx="4">
                  <c:v>0.63846153846153841</c:v>
                </c:pt>
                <c:pt idx="5">
                  <c:v>0.74102564102564095</c:v>
                </c:pt>
                <c:pt idx="6">
                  <c:v>0.42051282051282046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B3-4ACB-8C16-D572753A1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Linearity of Cellobiose usage and growth rate curve AVM056</a:t>
            </a:r>
          </a:p>
        </c:rich>
      </c:tx>
      <c:layout>
        <c:manualLayout>
          <c:xMode val="edge"/>
          <c:yMode val="edge"/>
          <c:x val="9.8875088467624356E-2"/>
          <c:y val="1.719027031114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8985427151986796E-2"/>
                  <c:y val="9.0509756647832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('AVM056'!$G$12,'AVM056'!$O$12,'AVM056'!$W$12)</c:f>
              <c:numCache>
                <c:formatCode>0.0000</c:formatCode>
                <c:ptCount val="3"/>
                <c:pt idx="0">
                  <c:v>-5.2798413965033912</c:v>
                </c:pt>
                <c:pt idx="1">
                  <c:v>-5.1659343067271326</c:v>
                </c:pt>
                <c:pt idx="2">
                  <c:v>-4.9510971695658439</c:v>
                </c:pt>
              </c:numCache>
            </c:numRef>
          </c:xVal>
          <c:yVal>
            <c:numRef>
              <c:f>('AVM056'!$G$16,'AVM056'!$O$16,'AVM056'!$W$16)</c:f>
              <c:numCache>
                <c:formatCode>0.0000</c:formatCode>
                <c:ptCount val="3"/>
                <c:pt idx="0">
                  <c:v>0.37740000000000001</c:v>
                </c:pt>
                <c:pt idx="1">
                  <c:v>0.38769999999999999</c:v>
                </c:pt>
                <c:pt idx="2">
                  <c:v>0.38100000000000001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0-404B-8ABE-270DA3511E36}"/>
            </c:ext>
          </c:extLst>
        </c:ser>
        <c:ser>
          <c:idx val="1"/>
          <c:order val="1"/>
          <c:tx>
            <c:v>Mean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963480555059996E-2"/>
                  <c:y val="-7.402880997951183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('AVM056'!$G$11,'AVM056'!$O$11,'AVM056'!$W$11)</c:f>
              <c:numCache>
                <c:formatCode>0.0000</c:formatCode>
                <c:ptCount val="3"/>
                <c:pt idx="0">
                  <c:v>-4.9415968777179398</c:v>
                </c:pt>
                <c:pt idx="1">
                  <c:v>-4.8533545236693296</c:v>
                </c:pt>
                <c:pt idx="2">
                  <c:v>-4.6849111522113409</c:v>
                </c:pt>
              </c:numCache>
            </c:numRef>
          </c:xVal>
          <c:yVal>
            <c:numRef>
              <c:f>('AVM056'!$G$16,'AVM056'!$O$16,'AVM056'!$W$16)</c:f>
              <c:numCache>
                <c:formatCode>0.0000</c:formatCode>
                <c:ptCount val="3"/>
                <c:pt idx="0">
                  <c:v>0.37740000000000001</c:v>
                </c:pt>
                <c:pt idx="1">
                  <c:v>0.38769999999999999</c:v>
                </c:pt>
                <c:pt idx="2">
                  <c:v>0.38100000000000001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00-404B-8ABE-270DA3511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Cellobiose Usage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AVM056A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'AVM056'!$A$4:$A$8</c:f>
              <c:numCache>
                <c:formatCode>0.00</c:formatCode>
                <c:ptCount val="5"/>
                <c:pt idx="0">
                  <c:v>4.7000000001280569</c:v>
                </c:pt>
                <c:pt idx="1">
                  <c:v>5.7833333333255723</c:v>
                </c:pt>
                <c:pt idx="2">
                  <c:v>6.8499999999767169</c:v>
                </c:pt>
                <c:pt idx="3">
                  <c:v>7.7666666666627862</c:v>
                </c:pt>
                <c:pt idx="4">
                  <c:v>8.53333333338378</c:v>
                </c:pt>
              </c:numCache>
            </c:numRef>
          </c:xVal>
          <c:yVal>
            <c:numRef>
              <c:f>'AVM056'!$E$4:$E$8</c:f>
              <c:numCache>
                <c:formatCode>0.00</c:formatCode>
                <c:ptCount val="5"/>
                <c:pt idx="0">
                  <c:v>11.727988106576205</c:v>
                </c:pt>
                <c:pt idx="1">
                  <c:v>10.645082086159803</c:v>
                </c:pt>
                <c:pt idx="2">
                  <c:v>8.9087932711024713</c:v>
                </c:pt>
                <c:pt idx="3">
                  <c:v>6.7511818536030068</c:v>
                </c:pt>
                <c:pt idx="4">
                  <c:v>4.3856883734893684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30-426B-8954-212242A06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CDW</a:t>
                </a:r>
                <a:r>
                  <a:rPr lang="en-US" baseline="0"/>
                  <a:t> Estimate (g/L)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AVM056B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'AVM056'!$I$4:$I$8</c:f>
              <c:numCache>
                <c:formatCode>0.00</c:formatCode>
                <c:ptCount val="5"/>
                <c:pt idx="0">
                  <c:v>4.683333333581686</c:v>
                </c:pt>
                <c:pt idx="1">
                  <c:v>5.7666666667792015</c:v>
                </c:pt>
                <c:pt idx="2">
                  <c:v>6.8333333334303461</c:v>
                </c:pt>
                <c:pt idx="3">
                  <c:v>7.7500000001164153</c:v>
                </c:pt>
                <c:pt idx="4">
                  <c:v>8.5166666668374091</c:v>
                </c:pt>
              </c:numCache>
            </c:numRef>
          </c:xVal>
          <c:yVal>
            <c:numRef>
              <c:f>'AVM056'!$M$4:$M$8</c:f>
              <c:numCache>
                <c:formatCode>0.00</c:formatCode>
                <c:ptCount val="5"/>
                <c:pt idx="0">
                  <c:v>11.993598569312013</c:v>
                </c:pt>
                <c:pt idx="1">
                  <c:v>10.926096759290763</c:v>
                </c:pt>
                <c:pt idx="2">
                  <c:v>9.1934720525313072</c:v>
                </c:pt>
                <c:pt idx="3">
                  <c:v>7.0266131236133935</c:v>
                </c:pt>
                <c:pt idx="4">
                  <c:v>4.6606709771775661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6-4937-80CE-36ED48347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CDW</a:t>
                </a:r>
                <a:r>
                  <a:rPr lang="en-US" baseline="0"/>
                  <a:t> Estimate (g/L)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AVM056C</a:t>
            </a:r>
          </a:p>
        </c:rich>
      </c:tx>
      <c:layout>
        <c:manualLayout>
          <c:xMode val="edge"/>
          <c:yMode val="edge"/>
          <c:x val="0.24985416052174483"/>
          <c:y val="2.018585289599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'AVM056'!$Q$4:$Q$9</c:f>
              <c:numCache>
                <c:formatCode>0.00</c:formatCode>
                <c:ptCount val="6"/>
                <c:pt idx="0">
                  <c:v>4.6666666670353152</c:v>
                </c:pt>
                <c:pt idx="1">
                  <c:v>5.7500000002328306</c:v>
                </c:pt>
                <c:pt idx="2">
                  <c:v>6.8166666668839753</c:v>
                </c:pt>
                <c:pt idx="3">
                  <c:v>7.7333333335700445</c:v>
                </c:pt>
                <c:pt idx="4">
                  <c:v>8.5000000002910383</c:v>
                </c:pt>
                <c:pt idx="5">
                  <c:v>9.3333333337213844</c:v>
                </c:pt>
              </c:numCache>
            </c:numRef>
          </c:xVal>
          <c:yVal>
            <c:numRef>
              <c:f>'AVM056'!$U$4:$U$9</c:f>
              <c:numCache>
                <c:formatCode>0.00</c:formatCode>
                <c:ptCount val="6"/>
                <c:pt idx="0">
                  <c:v>12.820939267428281</c:v>
                </c:pt>
                <c:pt idx="1">
                  <c:v>11.811016302087934</c:v>
                </c:pt>
                <c:pt idx="2">
                  <c:v>10.203345166058076</c:v>
                </c:pt>
                <c:pt idx="3">
                  <c:v>8.2188940230167269</c:v>
                </c:pt>
                <c:pt idx="4">
                  <c:v>6.0177121204513657</c:v>
                </c:pt>
                <c:pt idx="5">
                  <c:v>3.1828887414213858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A-485A-9D04-1B2AADE33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 concentration per gDW (mmol/gDW)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AVM056A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68559130396351"/>
                  <c:y val="0.2330362330095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'AVM056'!$A$4:$A$8</c:f>
              <c:numCache>
                <c:formatCode>0.00</c:formatCode>
                <c:ptCount val="5"/>
                <c:pt idx="0">
                  <c:v>4.7000000001280569</c:v>
                </c:pt>
                <c:pt idx="1">
                  <c:v>5.7833333333255723</c:v>
                </c:pt>
                <c:pt idx="2">
                  <c:v>6.8499999999767169</c:v>
                </c:pt>
                <c:pt idx="3">
                  <c:v>7.7666666666627862</c:v>
                </c:pt>
                <c:pt idx="4">
                  <c:v>8.53333333338378</c:v>
                </c:pt>
              </c:numCache>
            </c:numRef>
          </c:xVal>
          <c:yVal>
            <c:numRef>
              <c:f>'AVM056'!$C$4:$C$8</c:f>
              <c:numCache>
                <c:formatCode>0.00</c:formatCode>
                <c:ptCount val="5"/>
                <c:pt idx="0">
                  <c:v>0.1641025641025641</c:v>
                </c:pt>
                <c:pt idx="1">
                  <c:v>0.22948717948717948</c:v>
                </c:pt>
                <c:pt idx="2">
                  <c:v>0.37128205128205122</c:v>
                </c:pt>
                <c:pt idx="3">
                  <c:v>0.51410256410256416</c:v>
                </c:pt>
                <c:pt idx="4">
                  <c:v>0.67692307692307696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9-4538-B3F0-F46A6DCC0705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'AVM056'!$A$4:$A$10</c:f>
              <c:numCache>
                <c:formatCode>0.00</c:formatCode>
                <c:ptCount val="7"/>
                <c:pt idx="0">
                  <c:v>4.7000000001280569</c:v>
                </c:pt>
                <c:pt idx="1">
                  <c:v>5.7833333333255723</c:v>
                </c:pt>
                <c:pt idx="2">
                  <c:v>6.8499999999767169</c:v>
                </c:pt>
                <c:pt idx="3">
                  <c:v>7.7666666666627862</c:v>
                </c:pt>
                <c:pt idx="4">
                  <c:v>8.53333333338378</c:v>
                </c:pt>
                <c:pt idx="5">
                  <c:v>9.3666666668141261</c:v>
                </c:pt>
                <c:pt idx="6">
                  <c:v>72.416666666802485</c:v>
                </c:pt>
              </c:numCache>
            </c:numRef>
          </c:xVal>
          <c:yVal>
            <c:numRef>
              <c:f>'AVM056'!$C$4:$C$10</c:f>
              <c:numCache>
                <c:formatCode>0.00</c:formatCode>
                <c:ptCount val="7"/>
                <c:pt idx="0">
                  <c:v>0.1641025641025641</c:v>
                </c:pt>
                <c:pt idx="1">
                  <c:v>0.22948717948717948</c:v>
                </c:pt>
                <c:pt idx="2">
                  <c:v>0.37128205128205122</c:v>
                </c:pt>
                <c:pt idx="3">
                  <c:v>0.51410256410256416</c:v>
                </c:pt>
                <c:pt idx="4">
                  <c:v>0.67692307692307696</c:v>
                </c:pt>
                <c:pt idx="5">
                  <c:v>0.87435897435897436</c:v>
                </c:pt>
                <c:pt idx="6">
                  <c:v>0.3576923076923077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9-4538-B3F0-F46A6DCC0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AVM056B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170685243130567"/>
                  <c:y val="0.2848595038310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'AVM056'!$I$4:$I$8</c:f>
              <c:numCache>
                <c:formatCode>0.00</c:formatCode>
                <c:ptCount val="5"/>
                <c:pt idx="0">
                  <c:v>4.683333333581686</c:v>
                </c:pt>
                <c:pt idx="1">
                  <c:v>5.7666666667792015</c:v>
                </c:pt>
                <c:pt idx="2">
                  <c:v>6.8333333334303461</c:v>
                </c:pt>
                <c:pt idx="3">
                  <c:v>7.7500000001164153</c:v>
                </c:pt>
                <c:pt idx="4">
                  <c:v>8.5166666668374091</c:v>
                </c:pt>
              </c:numCache>
            </c:numRef>
          </c:xVal>
          <c:yVal>
            <c:numRef>
              <c:f>'AVM056'!$K$4:$K$8</c:f>
              <c:numCache>
                <c:formatCode>0.00</c:formatCode>
                <c:ptCount val="5"/>
                <c:pt idx="0">
                  <c:v>0.16205128205128203</c:v>
                </c:pt>
                <c:pt idx="1">
                  <c:v>0.23333333333333331</c:v>
                </c:pt>
                <c:pt idx="2">
                  <c:v>0.37230769230769228</c:v>
                </c:pt>
                <c:pt idx="3">
                  <c:v>0.52692307692307694</c:v>
                </c:pt>
                <c:pt idx="4">
                  <c:v>0.70000000000000007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B-4F4E-946C-DB50E4E6EDA6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'AVM056'!$I$4:$I$10</c:f>
              <c:numCache>
                <c:formatCode>0.00</c:formatCode>
                <c:ptCount val="7"/>
                <c:pt idx="0">
                  <c:v>4.683333333581686</c:v>
                </c:pt>
                <c:pt idx="1">
                  <c:v>5.7666666667792015</c:v>
                </c:pt>
                <c:pt idx="2">
                  <c:v>6.8333333334303461</c:v>
                </c:pt>
                <c:pt idx="3">
                  <c:v>7.7500000001164153</c:v>
                </c:pt>
                <c:pt idx="4">
                  <c:v>8.5166666668374091</c:v>
                </c:pt>
                <c:pt idx="5">
                  <c:v>9.3500000002677552</c:v>
                </c:pt>
                <c:pt idx="6">
                  <c:v>72.400000000256114</c:v>
                </c:pt>
              </c:numCache>
            </c:numRef>
          </c:xVal>
          <c:yVal>
            <c:numRef>
              <c:f>'AVM056'!$K$4:$K$10</c:f>
              <c:numCache>
                <c:formatCode>0.00</c:formatCode>
                <c:ptCount val="7"/>
                <c:pt idx="0">
                  <c:v>0.16205128205128203</c:v>
                </c:pt>
                <c:pt idx="1">
                  <c:v>0.23333333333333331</c:v>
                </c:pt>
                <c:pt idx="2">
                  <c:v>0.37230769230769228</c:v>
                </c:pt>
                <c:pt idx="3">
                  <c:v>0.52692307692307694</c:v>
                </c:pt>
                <c:pt idx="4">
                  <c:v>0.70000000000000007</c:v>
                </c:pt>
                <c:pt idx="5">
                  <c:v>0.88205128205128203</c:v>
                </c:pt>
                <c:pt idx="6">
                  <c:v>0.37564102564102564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0B-4F4E-946C-DB50E4E6E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AVM056C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70875467681691"/>
                  <c:y val="0.2886249402677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'AVM056'!$Q$4:$Q$8</c:f>
              <c:numCache>
                <c:formatCode>0.00</c:formatCode>
                <c:ptCount val="5"/>
                <c:pt idx="0">
                  <c:v>4.6666666670353152</c:v>
                </c:pt>
                <c:pt idx="1">
                  <c:v>5.7500000002328306</c:v>
                </c:pt>
                <c:pt idx="2">
                  <c:v>6.8166666668839753</c:v>
                </c:pt>
                <c:pt idx="3">
                  <c:v>7.7333333335700445</c:v>
                </c:pt>
                <c:pt idx="4">
                  <c:v>8.5000000002910383</c:v>
                </c:pt>
              </c:numCache>
            </c:numRef>
          </c:xVal>
          <c:yVal>
            <c:numRef>
              <c:f>'AVM056'!$S$4:$S$8</c:f>
              <c:numCache>
                <c:formatCode>0.00</c:formatCode>
                <c:ptCount val="5"/>
                <c:pt idx="0">
                  <c:v>0.1553846153846154</c:v>
                </c:pt>
                <c:pt idx="1">
                  <c:v>0.22051282051282051</c:v>
                </c:pt>
                <c:pt idx="2">
                  <c:v>0.35384615384615381</c:v>
                </c:pt>
                <c:pt idx="3">
                  <c:v>0.48846153846153845</c:v>
                </c:pt>
                <c:pt idx="4">
                  <c:v>0.6564102564102563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C-4EFE-906F-CF5DED24C8B7}"/>
            </c:ext>
          </c:extLst>
        </c:ser>
        <c:ser>
          <c:idx val="1"/>
          <c:order val="1"/>
          <c:tx>
            <c:v>All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'AVM056'!$Q$4:$Q$10</c:f>
              <c:numCache>
                <c:formatCode>0.00</c:formatCode>
                <c:ptCount val="7"/>
                <c:pt idx="0">
                  <c:v>4.6666666670353152</c:v>
                </c:pt>
                <c:pt idx="1">
                  <c:v>5.7500000002328306</c:v>
                </c:pt>
                <c:pt idx="2">
                  <c:v>6.8166666668839753</c:v>
                </c:pt>
                <c:pt idx="3">
                  <c:v>7.7333333335700445</c:v>
                </c:pt>
                <c:pt idx="4">
                  <c:v>8.5000000002910383</c:v>
                </c:pt>
                <c:pt idx="5">
                  <c:v>9.3333333337213844</c:v>
                </c:pt>
                <c:pt idx="6">
                  <c:v>72.383333333709743</c:v>
                </c:pt>
              </c:numCache>
            </c:numRef>
          </c:xVal>
          <c:yVal>
            <c:numRef>
              <c:f>'AVM056'!$S$4:$S$10</c:f>
              <c:numCache>
                <c:formatCode>0.00</c:formatCode>
                <c:ptCount val="7"/>
                <c:pt idx="0">
                  <c:v>0.1553846153846154</c:v>
                </c:pt>
                <c:pt idx="1">
                  <c:v>0.22051282051282051</c:v>
                </c:pt>
                <c:pt idx="2">
                  <c:v>0.35384615384615381</c:v>
                </c:pt>
                <c:pt idx="3">
                  <c:v>0.48846153846153845</c:v>
                </c:pt>
                <c:pt idx="4">
                  <c:v>0.6564102564102563</c:v>
                </c:pt>
                <c:pt idx="5">
                  <c:v>0.84358974358974348</c:v>
                </c:pt>
                <c:pt idx="6">
                  <c:v>0.36923076923076925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C-4EFE-906F-CF5DED24C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1448438068413069E-2"/>
              <c:y val="0.15624957268673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</a:t>
            </a:r>
            <a:r>
              <a:rPr lang="en-US" sz="1400" b="0" i="0" u="none" strike="noStrike" baseline="0">
                <a:effectLst/>
              </a:rPr>
              <a:t>LL1004</a:t>
            </a:r>
            <a:r>
              <a:rPr lang="en-US" baseline="0"/>
              <a:t>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68559130396351"/>
                  <c:y val="0.2330362330095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'LL1004'!$A$4:$A$8</c:f>
              <c:numCache>
                <c:formatCode>0.00</c:formatCode>
                <c:ptCount val="5"/>
                <c:pt idx="0">
                  <c:v>4.9000000000814907</c:v>
                </c:pt>
                <c:pt idx="1">
                  <c:v>6.4000000000814907</c:v>
                </c:pt>
                <c:pt idx="2">
                  <c:v>7.4833333332790062</c:v>
                </c:pt>
                <c:pt idx="3">
                  <c:v>8.3666666666977108</c:v>
                </c:pt>
                <c:pt idx="4">
                  <c:v>9.0499999999883585</c:v>
                </c:pt>
              </c:numCache>
            </c:numRef>
          </c:xVal>
          <c:yVal>
            <c:numRef>
              <c:f>'LL1004'!$C$4:$C$8</c:f>
              <c:numCache>
                <c:formatCode>0.00</c:formatCode>
                <c:ptCount val="5"/>
                <c:pt idx="0">
                  <c:v>0.14923076923076925</c:v>
                </c:pt>
                <c:pt idx="1">
                  <c:v>0.26474358974358975</c:v>
                </c:pt>
                <c:pt idx="2">
                  <c:v>0.42461538461538462</c:v>
                </c:pt>
                <c:pt idx="3">
                  <c:v>0.60256410256410242</c:v>
                </c:pt>
                <c:pt idx="4">
                  <c:v>0.77692307692307683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5-4964-B7CE-C9BC25A863C4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'LL1004'!$A$4:$A$10</c:f>
              <c:numCache>
                <c:formatCode>0.00</c:formatCode>
                <c:ptCount val="7"/>
                <c:pt idx="0">
                  <c:v>4.9000000000814907</c:v>
                </c:pt>
                <c:pt idx="1">
                  <c:v>6.4000000000814907</c:v>
                </c:pt>
                <c:pt idx="2">
                  <c:v>7.4833333332790062</c:v>
                </c:pt>
                <c:pt idx="3">
                  <c:v>8.3666666666977108</c:v>
                </c:pt>
                <c:pt idx="4">
                  <c:v>9.0499999999883585</c:v>
                </c:pt>
                <c:pt idx="5">
                  <c:v>9.5166666666045785</c:v>
                </c:pt>
                <c:pt idx="6">
                  <c:v>73.266666666604578</c:v>
                </c:pt>
              </c:numCache>
            </c:numRef>
          </c:xVal>
          <c:yVal>
            <c:numRef>
              <c:f>'LL1004'!$C$4:$C$10</c:f>
              <c:numCache>
                <c:formatCode>0.00</c:formatCode>
                <c:ptCount val="7"/>
                <c:pt idx="0">
                  <c:v>0.14923076923076925</c:v>
                </c:pt>
                <c:pt idx="1">
                  <c:v>0.26474358974358975</c:v>
                </c:pt>
                <c:pt idx="2">
                  <c:v>0.42461538461538462</c:v>
                </c:pt>
                <c:pt idx="3">
                  <c:v>0.60256410256410242</c:v>
                </c:pt>
                <c:pt idx="4">
                  <c:v>0.77692307692307683</c:v>
                </c:pt>
                <c:pt idx="5">
                  <c:v>0.92820512820512802</c:v>
                </c:pt>
                <c:pt idx="6">
                  <c:v>0.48076923076923073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B5-4964-B7CE-C9BC25A86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Linearity of Cellobiose usage and growth rate curve AVM059</a:t>
            </a:r>
          </a:p>
        </c:rich>
      </c:tx>
      <c:layout>
        <c:manualLayout>
          <c:xMode val="edge"/>
          <c:yMode val="edge"/>
          <c:x val="9.8875088467624356E-2"/>
          <c:y val="1.719027031114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0124121427956386E-2"/>
                  <c:y val="-4.50729740147404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('AVM059'!$G$12,'AVM059'!$O$12,'AVM059'!$W$12)</c:f>
              <c:numCache>
                <c:formatCode>0.0000</c:formatCode>
                <c:ptCount val="3"/>
                <c:pt idx="0">
                  <c:v>-4.0468514521668455</c:v>
                </c:pt>
                <c:pt idx="1">
                  <c:v>-3.9310127118723455</c:v>
                </c:pt>
                <c:pt idx="2">
                  <c:v>-3.715679941411024</c:v>
                </c:pt>
              </c:numCache>
            </c:numRef>
          </c:xVal>
          <c:yVal>
            <c:numRef>
              <c:f>('AVM059'!$G$16,'AVM059'!$O$16,'AVM059'!$W$16)</c:f>
              <c:numCache>
                <c:formatCode>0.0000</c:formatCode>
                <c:ptCount val="3"/>
                <c:pt idx="0">
                  <c:v>0.39119999999999999</c:v>
                </c:pt>
                <c:pt idx="1">
                  <c:v>0.3836</c:v>
                </c:pt>
                <c:pt idx="2">
                  <c:v>0.38479999999999998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A-4B15-ADCC-B22AF51A89A5}"/>
            </c:ext>
          </c:extLst>
        </c:ser>
        <c:ser>
          <c:idx val="1"/>
          <c:order val="1"/>
          <c:tx>
            <c:v>Mean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759627078562589E-2"/>
                  <c:y val="-0.35248809296850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('AVM059'!$G$11,'AVM059'!$O$11,'AVM059'!$W$11)</c:f>
              <c:numCache>
                <c:formatCode>0.0000</c:formatCode>
                <c:ptCount val="3"/>
                <c:pt idx="0">
                  <c:v>-3.9281149566425491</c:v>
                </c:pt>
                <c:pt idx="1">
                  <c:v>-3.7239782199922757</c:v>
                </c:pt>
                <c:pt idx="2">
                  <c:v>-3.715679941411024</c:v>
                </c:pt>
              </c:numCache>
            </c:numRef>
          </c:xVal>
          <c:yVal>
            <c:numRef>
              <c:f>('AVM059'!$G$16,'AVM059'!$O$16,'AVM059'!$W$16)</c:f>
              <c:numCache>
                <c:formatCode>0.0000</c:formatCode>
                <c:ptCount val="3"/>
                <c:pt idx="0">
                  <c:v>0.39119999999999999</c:v>
                </c:pt>
                <c:pt idx="1">
                  <c:v>0.3836</c:v>
                </c:pt>
                <c:pt idx="2">
                  <c:v>0.38479999999999998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9A-4B15-ADCC-B22AF51A8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Cellobiose Usage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AVM059A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'AVM059'!$A$4:$A$8</c:f>
              <c:numCache>
                <c:formatCode>0.00</c:formatCode>
                <c:ptCount val="5"/>
                <c:pt idx="0">
                  <c:v>5.3666666665230878</c:v>
                </c:pt>
                <c:pt idx="1">
                  <c:v>6.6833333332906477</c:v>
                </c:pt>
                <c:pt idx="2">
                  <c:v>7.7666666666627862</c:v>
                </c:pt>
                <c:pt idx="3">
                  <c:v>8.4833333332207985</c:v>
                </c:pt>
                <c:pt idx="4">
                  <c:v>9.2166666666744277</c:v>
                </c:pt>
              </c:numCache>
            </c:numRef>
          </c:xVal>
          <c:yVal>
            <c:numRef>
              <c:f>'AVM059'!$E$4:$E$8</c:f>
              <c:numCache>
                <c:formatCode>0.00</c:formatCode>
                <c:ptCount val="5"/>
                <c:pt idx="0">
                  <c:v>11.975178324195483</c:v>
                </c:pt>
                <c:pt idx="1">
                  <c:v>10.667490476362458</c:v>
                </c:pt>
                <c:pt idx="2">
                  <c:v>8.9079208643648826</c:v>
                </c:pt>
                <c:pt idx="3">
                  <c:v>7.2563801323876689</c:v>
                </c:pt>
                <c:pt idx="4">
                  <c:v>5.2184878451922669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3-48ED-AD06-9E3E930EF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CDW</a:t>
                </a:r>
                <a:r>
                  <a:rPr lang="en-US" baseline="0"/>
                  <a:t> Estimate (g/L)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AVM059B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'AVM059'!$I$4:$I$8</c:f>
              <c:numCache>
                <c:formatCode>0.00</c:formatCode>
                <c:ptCount val="5"/>
                <c:pt idx="0">
                  <c:v>5.3499999999767169</c:v>
                </c:pt>
                <c:pt idx="1">
                  <c:v>6.6666666667442769</c:v>
                </c:pt>
                <c:pt idx="2">
                  <c:v>7.7500000001164153</c:v>
                </c:pt>
                <c:pt idx="3">
                  <c:v>8.4666666666744277</c:v>
                </c:pt>
                <c:pt idx="4">
                  <c:v>9.2000000001280569</c:v>
                </c:pt>
              </c:numCache>
            </c:numRef>
          </c:xVal>
          <c:yVal>
            <c:numRef>
              <c:f>'AVM059'!$M$4:$M$8</c:f>
              <c:numCache>
                <c:formatCode>0.00</c:formatCode>
                <c:ptCount val="5"/>
                <c:pt idx="0">
                  <c:v>12.145571823000097</c:v>
                </c:pt>
                <c:pt idx="1">
                  <c:v>10.933449901793303</c:v>
                </c:pt>
                <c:pt idx="2">
                  <c:v>9.3125929610724505</c:v>
                </c:pt>
                <c:pt idx="3">
                  <c:v>7.7393195764104057</c:v>
                </c:pt>
                <c:pt idx="4">
                  <c:v>5.7841314479384849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0-46C3-B175-4B776B006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CDW</a:t>
                </a:r>
                <a:r>
                  <a:rPr lang="en-US" baseline="0"/>
                  <a:t> Estimate (g/L)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AVM059C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'AVM059'!$Q$4:$Q$8</c:f>
              <c:numCache>
                <c:formatCode>0.00</c:formatCode>
                <c:ptCount val="5"/>
                <c:pt idx="0">
                  <c:v>5.3333333334303461</c:v>
                </c:pt>
                <c:pt idx="1">
                  <c:v>6.650000000197906</c:v>
                </c:pt>
                <c:pt idx="2">
                  <c:v>7.7333333335700445</c:v>
                </c:pt>
                <c:pt idx="3">
                  <c:v>8.4500000001280569</c:v>
                </c:pt>
                <c:pt idx="4">
                  <c:v>9.183333333581686</c:v>
                </c:pt>
              </c:numCache>
            </c:numRef>
          </c:xVal>
          <c:yVal>
            <c:numRef>
              <c:f>'AVM059'!$U$4:$U$8</c:f>
              <c:numCache>
                <c:formatCode>0.00</c:formatCode>
                <c:ptCount val="5"/>
                <c:pt idx="0">
                  <c:v>12.082758537893657</c:v>
                </c:pt>
                <c:pt idx="1">
                  <c:v>10.918868246322164</c:v>
                </c:pt>
                <c:pt idx="2">
                  <c:v>9.3844294244362452</c:v>
                </c:pt>
                <c:pt idx="3">
                  <c:v>7.9654723287003826</c:v>
                </c:pt>
                <c:pt idx="4">
                  <c:v>6.1505422777260579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4-473E-A560-4E4B985DF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 concentration per gDW (mmol/gDW)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AVM059A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68559130396351"/>
                  <c:y val="0.2330362330095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'AVM059'!$A$4:$A$8</c:f>
              <c:numCache>
                <c:formatCode>0.00</c:formatCode>
                <c:ptCount val="5"/>
                <c:pt idx="0">
                  <c:v>5.3666666665230878</c:v>
                </c:pt>
                <c:pt idx="1">
                  <c:v>6.6833333332906477</c:v>
                </c:pt>
                <c:pt idx="2">
                  <c:v>7.7666666666627862</c:v>
                </c:pt>
                <c:pt idx="3">
                  <c:v>8.4833333332207985</c:v>
                </c:pt>
                <c:pt idx="4">
                  <c:v>9.2166666666744277</c:v>
                </c:pt>
              </c:numCache>
            </c:numRef>
          </c:xVal>
          <c:yVal>
            <c:numRef>
              <c:f>'AVM059'!$C$4:$C$8</c:f>
              <c:numCache>
                <c:formatCode>0.00</c:formatCode>
                <c:ptCount val="5"/>
                <c:pt idx="0">
                  <c:v>0.17435897435897435</c:v>
                </c:pt>
                <c:pt idx="1">
                  <c:v>0.3066666666666667</c:v>
                </c:pt>
                <c:pt idx="2">
                  <c:v>0.47435897435897434</c:v>
                </c:pt>
                <c:pt idx="3">
                  <c:v>0.61794871794871786</c:v>
                </c:pt>
                <c:pt idx="4">
                  <c:v>0.77692307692307705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5E-44C1-8826-559129DD4CFF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'AVM059'!$A$4:$A$10</c:f>
              <c:numCache>
                <c:formatCode>0.00</c:formatCode>
                <c:ptCount val="7"/>
                <c:pt idx="0">
                  <c:v>5.3666666665230878</c:v>
                </c:pt>
                <c:pt idx="1">
                  <c:v>6.6833333332906477</c:v>
                </c:pt>
                <c:pt idx="2">
                  <c:v>7.7666666666627862</c:v>
                </c:pt>
                <c:pt idx="3">
                  <c:v>8.4833333332207985</c:v>
                </c:pt>
                <c:pt idx="4">
                  <c:v>9.2166666666744277</c:v>
                </c:pt>
                <c:pt idx="5">
                  <c:v>9.8166666665347293</c:v>
                </c:pt>
                <c:pt idx="6">
                  <c:v>77.533333333209157</c:v>
                </c:pt>
              </c:numCache>
            </c:numRef>
          </c:xVal>
          <c:yVal>
            <c:numRef>
              <c:f>'AVM059'!$C$4:$C$10</c:f>
              <c:numCache>
                <c:formatCode>0.00</c:formatCode>
                <c:ptCount val="7"/>
                <c:pt idx="0">
                  <c:v>0.17435897435897435</c:v>
                </c:pt>
                <c:pt idx="1">
                  <c:v>0.3066666666666667</c:v>
                </c:pt>
                <c:pt idx="2">
                  <c:v>0.47435897435897434</c:v>
                </c:pt>
                <c:pt idx="3">
                  <c:v>0.61794871794871786</c:v>
                </c:pt>
                <c:pt idx="4">
                  <c:v>0.77692307692307705</c:v>
                </c:pt>
                <c:pt idx="5">
                  <c:v>0.94871794871794868</c:v>
                </c:pt>
                <c:pt idx="6">
                  <c:v>0.39358974358974358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E-44C1-8826-559129DD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AVM059B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170685243130567"/>
                  <c:y val="0.2848595038310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'AVM059'!$I$4:$I$8</c:f>
              <c:numCache>
                <c:formatCode>0.00</c:formatCode>
                <c:ptCount val="5"/>
                <c:pt idx="0">
                  <c:v>5.3499999999767169</c:v>
                </c:pt>
                <c:pt idx="1">
                  <c:v>6.6666666667442769</c:v>
                </c:pt>
                <c:pt idx="2">
                  <c:v>7.7500000001164153</c:v>
                </c:pt>
                <c:pt idx="3">
                  <c:v>8.4666666666744277</c:v>
                </c:pt>
                <c:pt idx="4">
                  <c:v>9.2000000001280569</c:v>
                </c:pt>
              </c:numCache>
            </c:numRef>
          </c:xVal>
          <c:yVal>
            <c:numRef>
              <c:f>'AVM059'!$K$4:$K$8</c:f>
              <c:numCache>
                <c:formatCode>0.00</c:formatCode>
                <c:ptCount val="5"/>
                <c:pt idx="0">
                  <c:v>0.17589743589743589</c:v>
                </c:pt>
                <c:pt idx="1">
                  <c:v>0.30051282051282052</c:v>
                </c:pt>
                <c:pt idx="2">
                  <c:v>0.46153846153846145</c:v>
                </c:pt>
                <c:pt idx="3">
                  <c:v>0.60512820512820509</c:v>
                </c:pt>
                <c:pt idx="4">
                  <c:v>0.75897435897435905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3-4C36-A025-7DBD060D7770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'AVM059'!$I$4:$I$10</c:f>
              <c:numCache>
                <c:formatCode>0.00</c:formatCode>
                <c:ptCount val="7"/>
                <c:pt idx="0">
                  <c:v>5.3499999999767169</c:v>
                </c:pt>
                <c:pt idx="1">
                  <c:v>6.6666666667442769</c:v>
                </c:pt>
                <c:pt idx="2">
                  <c:v>7.7500000001164153</c:v>
                </c:pt>
                <c:pt idx="3">
                  <c:v>8.4666666666744277</c:v>
                </c:pt>
                <c:pt idx="4">
                  <c:v>9.2000000001280569</c:v>
                </c:pt>
                <c:pt idx="5">
                  <c:v>9.7999999999883585</c:v>
                </c:pt>
                <c:pt idx="6">
                  <c:v>77.516666666662786</c:v>
                </c:pt>
              </c:numCache>
            </c:numRef>
          </c:xVal>
          <c:yVal>
            <c:numRef>
              <c:f>'AVM059'!$K$4:$K$10</c:f>
              <c:numCache>
                <c:formatCode>0.00</c:formatCode>
                <c:ptCount val="7"/>
                <c:pt idx="0">
                  <c:v>0.17589743589743589</c:v>
                </c:pt>
                <c:pt idx="1">
                  <c:v>0.30051282051282052</c:v>
                </c:pt>
                <c:pt idx="2">
                  <c:v>0.46153846153846145</c:v>
                </c:pt>
                <c:pt idx="3">
                  <c:v>0.60512820512820509</c:v>
                </c:pt>
                <c:pt idx="4">
                  <c:v>0.75897435897435905</c:v>
                </c:pt>
                <c:pt idx="5">
                  <c:v>0.89999999999999991</c:v>
                </c:pt>
                <c:pt idx="6">
                  <c:v>0.36538461538461542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23-4C36-A025-7DBD060D7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AVM059C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70875467681691"/>
                  <c:y val="0.2886249402677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'AVM059'!$Q$4:$Q$8</c:f>
              <c:numCache>
                <c:formatCode>0.00</c:formatCode>
                <c:ptCount val="5"/>
                <c:pt idx="0">
                  <c:v>5.3333333334303461</c:v>
                </c:pt>
                <c:pt idx="1">
                  <c:v>6.650000000197906</c:v>
                </c:pt>
                <c:pt idx="2">
                  <c:v>7.7333333335700445</c:v>
                </c:pt>
                <c:pt idx="3">
                  <c:v>8.4500000001280569</c:v>
                </c:pt>
                <c:pt idx="4">
                  <c:v>9.183333333581686</c:v>
                </c:pt>
              </c:numCache>
            </c:numRef>
          </c:xVal>
          <c:yVal>
            <c:numRef>
              <c:f>'AVM059'!$S$4:$S$8</c:f>
              <c:numCache>
                <c:formatCode>0.00</c:formatCode>
                <c:ptCount val="5"/>
                <c:pt idx="0">
                  <c:v>0.16615384615384612</c:v>
                </c:pt>
                <c:pt idx="1">
                  <c:v>0.28205128205128205</c:v>
                </c:pt>
                <c:pt idx="2">
                  <c:v>0.43717948717948718</c:v>
                </c:pt>
                <c:pt idx="3">
                  <c:v>0.56923076923076921</c:v>
                </c:pt>
                <c:pt idx="4">
                  <c:v>0.72051282051282051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D-4A0A-A9FE-953335BFB396}"/>
            </c:ext>
          </c:extLst>
        </c:ser>
        <c:ser>
          <c:idx val="1"/>
          <c:order val="1"/>
          <c:tx>
            <c:v>All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'AVM059'!$Q$4:$Q$10</c:f>
              <c:numCache>
                <c:formatCode>0.00</c:formatCode>
                <c:ptCount val="7"/>
                <c:pt idx="0">
                  <c:v>5.3333333334303461</c:v>
                </c:pt>
                <c:pt idx="1">
                  <c:v>6.650000000197906</c:v>
                </c:pt>
                <c:pt idx="2">
                  <c:v>7.7333333335700445</c:v>
                </c:pt>
                <c:pt idx="3">
                  <c:v>8.4500000001280569</c:v>
                </c:pt>
                <c:pt idx="4">
                  <c:v>9.183333333581686</c:v>
                </c:pt>
                <c:pt idx="5">
                  <c:v>9.7833333334419876</c:v>
                </c:pt>
                <c:pt idx="6">
                  <c:v>77.500000000116415</c:v>
                </c:pt>
              </c:numCache>
            </c:numRef>
          </c:xVal>
          <c:yVal>
            <c:numRef>
              <c:f>'AVM059'!$S$4:$S$10</c:f>
              <c:numCache>
                <c:formatCode>0.00</c:formatCode>
                <c:ptCount val="7"/>
                <c:pt idx="0">
                  <c:v>0.16615384615384612</c:v>
                </c:pt>
                <c:pt idx="1">
                  <c:v>0.28205128205128205</c:v>
                </c:pt>
                <c:pt idx="2">
                  <c:v>0.43717948717948718</c:v>
                </c:pt>
                <c:pt idx="3">
                  <c:v>0.56923076923076921</c:v>
                </c:pt>
                <c:pt idx="4">
                  <c:v>0.72051282051282051</c:v>
                </c:pt>
                <c:pt idx="5">
                  <c:v>0.87435897435897436</c:v>
                </c:pt>
                <c:pt idx="6">
                  <c:v>0.39743589743589736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AD-4A0A-A9FE-953335BFB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1448438068413069E-2"/>
              <c:y val="0.15624957268673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Linearity of Cellobiose usage and growth rate curve AVM060</a:t>
            </a:r>
          </a:p>
        </c:rich>
      </c:tx>
      <c:layout>
        <c:manualLayout>
          <c:xMode val="edge"/>
          <c:yMode val="edge"/>
          <c:x val="9.8875088467624356E-2"/>
          <c:y val="1.719027031114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757125099387435"/>
                  <c:y val="-0.27090989849694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('AVM060'!$G$12,'AVM060'!$O$12,'AVM060'!$W$12)</c:f>
              <c:numCache>
                <c:formatCode>0.0000</c:formatCode>
                <c:ptCount val="3"/>
                <c:pt idx="0">
                  <c:v>-4.8848079209280879</c:v>
                </c:pt>
                <c:pt idx="1">
                  <c:v>-4.7999855932923259</c:v>
                </c:pt>
                <c:pt idx="2">
                  <c:v>-4.2256906251547042</c:v>
                </c:pt>
              </c:numCache>
            </c:numRef>
          </c:xVal>
          <c:yVal>
            <c:numRef>
              <c:f>('AVM060'!$G$16,'AVM060'!$O$16,'AVM060'!$W$16)</c:f>
              <c:numCache>
                <c:formatCode>0.0000</c:formatCode>
                <c:ptCount val="3"/>
                <c:pt idx="0">
                  <c:v>0.37680000000000002</c:v>
                </c:pt>
                <c:pt idx="1">
                  <c:v>0.37090000000000001</c:v>
                </c:pt>
                <c:pt idx="2">
                  <c:v>0.29780000000000001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CB-4BB0-8AAE-5658FCF4FBAD}"/>
            </c:ext>
          </c:extLst>
        </c:ser>
        <c:ser>
          <c:idx val="1"/>
          <c:order val="1"/>
          <c:tx>
            <c:v>Mean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48320398968237"/>
                  <c:y val="-0.27462251073031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('AVM060'!$G$11,'AVM060'!$O$11,'AVM060'!$W$11)</c:f>
              <c:numCache>
                <c:formatCode>0.0000</c:formatCode>
                <c:ptCount val="3"/>
                <c:pt idx="0">
                  <c:v>-4.6649745110941954</c:v>
                </c:pt>
                <c:pt idx="1">
                  <c:v>-4.5353513853563747</c:v>
                </c:pt>
                <c:pt idx="2">
                  <c:v>-4.3299979870986069</c:v>
                </c:pt>
              </c:numCache>
            </c:numRef>
          </c:xVal>
          <c:yVal>
            <c:numRef>
              <c:f>('AVM060'!$G$16,'AVM060'!$O$16,'AVM060'!$W$16)</c:f>
              <c:numCache>
                <c:formatCode>0.0000</c:formatCode>
                <c:ptCount val="3"/>
                <c:pt idx="0">
                  <c:v>0.37680000000000002</c:v>
                </c:pt>
                <c:pt idx="1">
                  <c:v>0.37090000000000001</c:v>
                </c:pt>
                <c:pt idx="2">
                  <c:v>0.29780000000000001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CB-4BB0-8AAE-5658FCF4F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Cellobiose Usage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AVM060A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'AVM060'!$A$4:$A$8</c:f>
              <c:numCache>
                <c:formatCode>0.00</c:formatCode>
                <c:ptCount val="5"/>
                <c:pt idx="0">
                  <c:v>5.7666666667792015</c:v>
                </c:pt>
                <c:pt idx="1">
                  <c:v>6.9500000001280569</c:v>
                </c:pt>
                <c:pt idx="2">
                  <c:v>8.1000000000349246</c:v>
                </c:pt>
                <c:pt idx="3">
                  <c:v>9.2500000001164153</c:v>
                </c:pt>
                <c:pt idx="4">
                  <c:v>9.7999999999883585</c:v>
                </c:pt>
              </c:numCache>
            </c:numRef>
          </c:xVal>
          <c:yVal>
            <c:numRef>
              <c:f>'AVM060'!$E$4:$E$8</c:f>
              <c:numCache>
                <c:formatCode>0.00</c:formatCode>
                <c:ptCount val="5"/>
                <c:pt idx="0">
                  <c:v>10.906031404326205</c:v>
                </c:pt>
                <c:pt idx="1">
                  <c:v>9.7180377608904553</c:v>
                </c:pt>
                <c:pt idx="2">
                  <c:v>7.6315648813647137</c:v>
                </c:pt>
                <c:pt idx="3">
                  <c:v>4.4673954959413189</c:v>
                </c:pt>
                <c:pt idx="4">
                  <c:v>2.6153756956660481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C-43B6-837F-5D5CF17B6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CDW</a:t>
                </a:r>
                <a:r>
                  <a:rPr lang="en-US" baseline="0"/>
                  <a:t> Estimate (g/L)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AVM060B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'AVM060'!$I$4:$I$8</c:f>
              <c:numCache>
                <c:formatCode>0.00</c:formatCode>
                <c:ptCount val="5"/>
                <c:pt idx="0">
                  <c:v>5.7500000000582077</c:v>
                </c:pt>
                <c:pt idx="1">
                  <c:v>6.933333333407063</c:v>
                </c:pt>
                <c:pt idx="2">
                  <c:v>8.0833333333139308</c:v>
                </c:pt>
                <c:pt idx="3">
                  <c:v>9.2333333333954215</c:v>
                </c:pt>
                <c:pt idx="4">
                  <c:v>9.7833333332673647</c:v>
                </c:pt>
              </c:numCache>
            </c:numRef>
          </c:xVal>
          <c:yVal>
            <c:numRef>
              <c:f>'AVM060'!$M$4:$M$8</c:f>
              <c:numCache>
                <c:formatCode>0.00</c:formatCode>
                <c:ptCount val="5"/>
                <c:pt idx="0">
                  <c:v>11.129816195471296</c:v>
                </c:pt>
                <c:pt idx="1">
                  <c:v>10.036042479695206</c:v>
                </c:pt>
                <c:pt idx="2">
                  <c:v>8.1477305591362139</c:v>
                </c:pt>
                <c:pt idx="3">
                  <c:v>5.2791076505013406</c:v>
                </c:pt>
                <c:pt idx="4">
                  <c:v>3.5207594079363895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2-4942-8305-745863C96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CDW</a:t>
                </a:r>
                <a:r>
                  <a:rPr lang="en-US" baseline="0"/>
                  <a:t> Estimate (g/L)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</a:t>
            </a:r>
            <a:r>
              <a:rPr lang="en-US" sz="1400" b="0" i="0" u="none" strike="noStrike" baseline="0">
                <a:effectLst/>
              </a:rPr>
              <a:t>LL1004</a:t>
            </a:r>
            <a:r>
              <a:rPr lang="en-US" baseline="0"/>
              <a:t>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170685243130567"/>
                  <c:y val="0.2848595038310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'LL1004'!$I$4:$I$8</c:f>
              <c:numCache>
                <c:formatCode>0.00</c:formatCode>
                <c:ptCount val="5"/>
                <c:pt idx="0">
                  <c:v>4.9166666668024845</c:v>
                </c:pt>
                <c:pt idx="1">
                  <c:v>6.4166666668024845</c:v>
                </c:pt>
                <c:pt idx="2">
                  <c:v>7.5</c:v>
                </c:pt>
                <c:pt idx="3">
                  <c:v>8.3833333334187046</c:v>
                </c:pt>
                <c:pt idx="4">
                  <c:v>9.0666666667093523</c:v>
                </c:pt>
              </c:numCache>
            </c:numRef>
          </c:xVal>
          <c:yVal>
            <c:numRef>
              <c:f>'LL1004'!$K$4:$K$8</c:f>
              <c:numCache>
                <c:formatCode>0.00</c:formatCode>
                <c:ptCount val="5"/>
                <c:pt idx="0">
                  <c:v>0.13897435897435897</c:v>
                </c:pt>
                <c:pt idx="1">
                  <c:v>0.23910256410256409</c:v>
                </c:pt>
                <c:pt idx="2">
                  <c:v>0.39179487179487171</c:v>
                </c:pt>
                <c:pt idx="3">
                  <c:v>0.55512820512820504</c:v>
                </c:pt>
                <c:pt idx="4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8B-45C7-9876-C856EA8082D6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'LL1004'!$I$4:$I$10</c:f>
              <c:numCache>
                <c:formatCode>0.00</c:formatCode>
                <c:ptCount val="7"/>
                <c:pt idx="0">
                  <c:v>4.9166666668024845</c:v>
                </c:pt>
                <c:pt idx="1">
                  <c:v>6.4166666668024845</c:v>
                </c:pt>
                <c:pt idx="2">
                  <c:v>7.5</c:v>
                </c:pt>
                <c:pt idx="3">
                  <c:v>8.3833333334187046</c:v>
                </c:pt>
                <c:pt idx="4">
                  <c:v>9.0666666667093523</c:v>
                </c:pt>
                <c:pt idx="5">
                  <c:v>9.5333333333255723</c:v>
                </c:pt>
                <c:pt idx="6">
                  <c:v>73.283333333325572</c:v>
                </c:pt>
              </c:numCache>
            </c:numRef>
          </c:xVal>
          <c:yVal>
            <c:numRef>
              <c:f>'LL1004'!$K$4:$K$10</c:f>
              <c:numCache>
                <c:formatCode>0.00</c:formatCode>
                <c:ptCount val="7"/>
                <c:pt idx="0">
                  <c:v>0.13897435897435897</c:v>
                </c:pt>
                <c:pt idx="1">
                  <c:v>0.23910256410256409</c:v>
                </c:pt>
                <c:pt idx="2">
                  <c:v>0.39179487179487171</c:v>
                </c:pt>
                <c:pt idx="3">
                  <c:v>0.55512820512820504</c:v>
                </c:pt>
                <c:pt idx="4">
                  <c:v>0.73333333333333328</c:v>
                </c:pt>
                <c:pt idx="5">
                  <c:v>0.87692307692307692</c:v>
                </c:pt>
                <c:pt idx="6">
                  <c:v>0.46282051282051279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8B-45C7-9876-C856EA808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AVM060C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'AVM060'!$Q$4:$Q$9</c:f>
              <c:numCache>
                <c:formatCode>0.00</c:formatCode>
                <c:ptCount val="6"/>
                <c:pt idx="0">
                  <c:v>5.7500000002328306</c:v>
                </c:pt>
                <c:pt idx="1">
                  <c:v>6.933333333581686</c:v>
                </c:pt>
                <c:pt idx="2">
                  <c:v>8.0833333334885538</c:v>
                </c:pt>
                <c:pt idx="3">
                  <c:v>9.2333333335700445</c:v>
                </c:pt>
                <c:pt idx="4">
                  <c:v>9.7833333334419876</c:v>
                </c:pt>
                <c:pt idx="5">
                  <c:v>10.650000000139698</c:v>
                </c:pt>
              </c:numCache>
            </c:numRef>
          </c:xVal>
          <c:yVal>
            <c:numRef>
              <c:f>'AVM060'!$U$4:$U$9</c:f>
              <c:numCache>
                <c:formatCode>0.00</c:formatCode>
                <c:ptCount val="6"/>
                <c:pt idx="0">
                  <c:v>11.084725230091314</c:v>
                </c:pt>
                <c:pt idx="1">
                  <c:v>9.7788320475470449</c:v>
                </c:pt>
                <c:pt idx="2">
                  <c:v>7.9444847151846592</c:v>
                </c:pt>
                <c:pt idx="3">
                  <c:v>5.5849734527002051</c:v>
                </c:pt>
                <c:pt idx="4">
                  <c:v>4.2937367033474398</c:v>
                </c:pt>
                <c:pt idx="5">
                  <c:v>2.0573095685834648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8-4D25-9431-8EBE2DCC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 concentration per gDW (mmol/gDW)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AVM060A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68559130396351"/>
                  <c:y val="0.2330362330095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'AVM060'!$A$4:$A$8</c:f>
              <c:numCache>
                <c:formatCode>0.00</c:formatCode>
                <c:ptCount val="5"/>
                <c:pt idx="0">
                  <c:v>5.7666666667792015</c:v>
                </c:pt>
                <c:pt idx="1">
                  <c:v>6.9500000001280569</c:v>
                </c:pt>
                <c:pt idx="2">
                  <c:v>8.1000000000349246</c:v>
                </c:pt>
                <c:pt idx="3">
                  <c:v>9.2500000001164153</c:v>
                </c:pt>
                <c:pt idx="4">
                  <c:v>9.7999999999883585</c:v>
                </c:pt>
              </c:numCache>
            </c:numRef>
          </c:xVal>
          <c:yVal>
            <c:numRef>
              <c:f>'AVM060'!$C$4:$C$8</c:f>
              <c:numCache>
                <c:formatCode>0.00</c:formatCode>
                <c:ptCount val="5"/>
                <c:pt idx="0">
                  <c:v>0.17794871794871794</c:v>
                </c:pt>
                <c:pt idx="1">
                  <c:v>0.25769230769230766</c:v>
                </c:pt>
                <c:pt idx="2">
                  <c:v>0.42179487179487174</c:v>
                </c:pt>
                <c:pt idx="3">
                  <c:v>0.64743589743589736</c:v>
                </c:pt>
                <c:pt idx="4">
                  <c:v>0.79230769230769227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5-469B-B9B0-FB7BC3F0030C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'AVM060'!$A$4:$A$10</c:f>
              <c:numCache>
                <c:formatCode>0.00</c:formatCode>
                <c:ptCount val="7"/>
                <c:pt idx="0">
                  <c:v>5.7666666667792015</c:v>
                </c:pt>
                <c:pt idx="1">
                  <c:v>6.9500000001280569</c:v>
                </c:pt>
                <c:pt idx="2">
                  <c:v>8.1000000000349246</c:v>
                </c:pt>
                <c:pt idx="3">
                  <c:v>9.2500000001164153</c:v>
                </c:pt>
                <c:pt idx="4">
                  <c:v>9.7999999999883585</c:v>
                </c:pt>
                <c:pt idx="5">
                  <c:v>10.666666666686069</c:v>
                </c:pt>
                <c:pt idx="6">
                  <c:v>74.700000000069849</c:v>
                </c:pt>
              </c:numCache>
            </c:numRef>
          </c:xVal>
          <c:yVal>
            <c:numRef>
              <c:f>'AVM060'!$C$4:$C$10</c:f>
              <c:numCache>
                <c:formatCode>0.00</c:formatCode>
                <c:ptCount val="7"/>
                <c:pt idx="0">
                  <c:v>0.17794871794871794</c:v>
                </c:pt>
                <c:pt idx="1">
                  <c:v>0.25769230769230766</c:v>
                </c:pt>
                <c:pt idx="2">
                  <c:v>0.42179487179487174</c:v>
                </c:pt>
                <c:pt idx="3">
                  <c:v>0.64743589743589736</c:v>
                </c:pt>
                <c:pt idx="4">
                  <c:v>0.79230769230769227</c:v>
                </c:pt>
                <c:pt idx="5">
                  <c:v>0.91025641025641024</c:v>
                </c:pt>
                <c:pt idx="6">
                  <c:v>0.38461538461538469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75-469B-B9B0-FB7BC3F00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AVM060B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170685243130567"/>
                  <c:y val="0.2848595038310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'AVM060'!$I$4:$I$8</c:f>
              <c:numCache>
                <c:formatCode>0.00</c:formatCode>
                <c:ptCount val="5"/>
                <c:pt idx="0">
                  <c:v>5.7500000000582077</c:v>
                </c:pt>
                <c:pt idx="1">
                  <c:v>6.933333333407063</c:v>
                </c:pt>
                <c:pt idx="2">
                  <c:v>8.0833333333139308</c:v>
                </c:pt>
                <c:pt idx="3">
                  <c:v>9.2333333333954215</c:v>
                </c:pt>
                <c:pt idx="4">
                  <c:v>9.7833333332673647</c:v>
                </c:pt>
              </c:numCache>
            </c:numRef>
          </c:xVal>
          <c:yVal>
            <c:numRef>
              <c:f>'AVM060'!$K$4:$K$8</c:f>
              <c:numCache>
                <c:formatCode>0.00</c:formatCode>
                <c:ptCount val="5"/>
                <c:pt idx="0">
                  <c:v>0.16871794871794871</c:v>
                </c:pt>
                <c:pt idx="1">
                  <c:v>0.24294871794871789</c:v>
                </c:pt>
                <c:pt idx="2">
                  <c:v>0.39358974358974358</c:v>
                </c:pt>
                <c:pt idx="3">
                  <c:v>0.60512820512820509</c:v>
                </c:pt>
                <c:pt idx="4">
                  <c:v>0.73076923076923084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5-4B98-A5EF-4539B07A58E0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'AVM060'!$I$4:$I$10</c:f>
              <c:numCache>
                <c:formatCode>0.00</c:formatCode>
                <c:ptCount val="7"/>
                <c:pt idx="0">
                  <c:v>5.7500000000582077</c:v>
                </c:pt>
                <c:pt idx="1">
                  <c:v>6.933333333407063</c:v>
                </c:pt>
                <c:pt idx="2">
                  <c:v>8.0833333333139308</c:v>
                </c:pt>
                <c:pt idx="3">
                  <c:v>9.2333333333954215</c:v>
                </c:pt>
                <c:pt idx="4">
                  <c:v>9.7833333332673647</c:v>
                </c:pt>
                <c:pt idx="5">
                  <c:v>10.649999999965075</c:v>
                </c:pt>
                <c:pt idx="6">
                  <c:v>74.683333333348855</c:v>
                </c:pt>
              </c:numCache>
            </c:numRef>
          </c:xVal>
          <c:yVal>
            <c:numRef>
              <c:f>'AVM060'!$K$4:$K$10</c:f>
              <c:numCache>
                <c:formatCode>0.00</c:formatCode>
                <c:ptCount val="7"/>
                <c:pt idx="0">
                  <c:v>0.16871794871794871</c:v>
                </c:pt>
                <c:pt idx="1">
                  <c:v>0.24294871794871789</c:v>
                </c:pt>
                <c:pt idx="2">
                  <c:v>0.39358974358974358</c:v>
                </c:pt>
                <c:pt idx="3">
                  <c:v>0.60512820512820509</c:v>
                </c:pt>
                <c:pt idx="4">
                  <c:v>0.73076923076923084</c:v>
                </c:pt>
                <c:pt idx="5">
                  <c:v>0.91282051282051269</c:v>
                </c:pt>
                <c:pt idx="6">
                  <c:v>0.32564102564102559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85-4B98-A5EF-4539B07A5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AVM060C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70875467681691"/>
                  <c:y val="0.2886249402677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'AVM060'!$Q$4:$Q$8</c:f>
              <c:numCache>
                <c:formatCode>0.00</c:formatCode>
                <c:ptCount val="5"/>
                <c:pt idx="0">
                  <c:v>5.7500000002328306</c:v>
                </c:pt>
                <c:pt idx="1">
                  <c:v>6.933333333581686</c:v>
                </c:pt>
                <c:pt idx="2">
                  <c:v>8.0833333334885538</c:v>
                </c:pt>
                <c:pt idx="3">
                  <c:v>9.2333333335700445</c:v>
                </c:pt>
                <c:pt idx="4">
                  <c:v>9.7833333334419876</c:v>
                </c:pt>
              </c:numCache>
            </c:numRef>
          </c:xVal>
          <c:yVal>
            <c:numRef>
              <c:f>'AVM060'!$S$4:$S$8</c:f>
              <c:numCache>
                <c:formatCode>0.00</c:formatCode>
                <c:ptCount val="5"/>
                <c:pt idx="0">
                  <c:v>0.18769230769230766</c:v>
                </c:pt>
                <c:pt idx="1">
                  <c:v>0.27435897435897427</c:v>
                </c:pt>
                <c:pt idx="2">
                  <c:v>0.41025641025641019</c:v>
                </c:pt>
                <c:pt idx="3">
                  <c:v>0.55384615384615377</c:v>
                </c:pt>
                <c:pt idx="4">
                  <c:v>0.61025641025641009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B-4D2F-BFCF-FC036C268872}"/>
            </c:ext>
          </c:extLst>
        </c:ser>
        <c:ser>
          <c:idx val="1"/>
          <c:order val="1"/>
          <c:tx>
            <c:v>All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'AVM060'!$Q$4:$Q$10</c:f>
              <c:numCache>
                <c:formatCode>0.00</c:formatCode>
                <c:ptCount val="7"/>
                <c:pt idx="0">
                  <c:v>5.7500000002328306</c:v>
                </c:pt>
                <c:pt idx="1">
                  <c:v>6.933333333581686</c:v>
                </c:pt>
                <c:pt idx="2">
                  <c:v>8.0833333334885538</c:v>
                </c:pt>
                <c:pt idx="3">
                  <c:v>9.2333333335700445</c:v>
                </c:pt>
                <c:pt idx="4">
                  <c:v>9.7833333334419876</c:v>
                </c:pt>
                <c:pt idx="5">
                  <c:v>10.650000000139698</c:v>
                </c:pt>
                <c:pt idx="6">
                  <c:v>74.683333333523478</c:v>
                </c:pt>
              </c:numCache>
            </c:numRef>
          </c:xVal>
          <c:yVal>
            <c:numRef>
              <c:f>'AVM060'!$S$4:$S$10</c:f>
              <c:numCache>
                <c:formatCode>0.00</c:formatCode>
                <c:ptCount val="7"/>
                <c:pt idx="0">
                  <c:v>0.18769230769230766</c:v>
                </c:pt>
                <c:pt idx="1">
                  <c:v>0.27435897435897427</c:v>
                </c:pt>
                <c:pt idx="2">
                  <c:v>0.41025641025641019</c:v>
                </c:pt>
                <c:pt idx="3">
                  <c:v>0.55384615384615377</c:v>
                </c:pt>
                <c:pt idx="4">
                  <c:v>0.61025641025641009</c:v>
                </c:pt>
                <c:pt idx="5">
                  <c:v>0.75384615384615394</c:v>
                </c:pt>
                <c:pt idx="6">
                  <c:v>0.35000000000000003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EB-4D2F-BFCF-FC036C26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1448438068413069E-2"/>
              <c:y val="0.15624957268673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Linearity of Cellobiose usage and growth rate curve AVM061</a:t>
            </a:r>
          </a:p>
        </c:rich>
      </c:tx>
      <c:layout>
        <c:manualLayout>
          <c:xMode val="edge"/>
          <c:yMode val="edge"/>
          <c:x val="9.8875088467624356E-2"/>
          <c:y val="1.719027031114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487742903467803E-2"/>
                  <c:y val="0.242981698844720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('AVM061'!$G$12,'AVM061'!$O$12,'AVM061'!$W$12)</c:f>
              <c:numCache>
                <c:formatCode>0.0000</c:formatCode>
                <c:ptCount val="3"/>
                <c:pt idx="0">
                  <c:v>-3.990999999903694</c:v>
                </c:pt>
                <c:pt idx="1">
                  <c:v>-3.7305843023188987</c:v>
                </c:pt>
                <c:pt idx="2">
                  <c:v>-3.6526723860913473</c:v>
                </c:pt>
              </c:numCache>
            </c:numRef>
          </c:xVal>
          <c:yVal>
            <c:numRef>
              <c:f>('AVM061'!$G$16,'AVM061'!$O$16,'AVM061'!$W$16)</c:f>
              <c:numCache>
                <c:formatCode>0.0000</c:formatCode>
                <c:ptCount val="3"/>
                <c:pt idx="0">
                  <c:v>0.2437</c:v>
                </c:pt>
                <c:pt idx="1">
                  <c:v>0.24859999999999999</c:v>
                </c:pt>
                <c:pt idx="2">
                  <c:v>0.25440000000000002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4-4990-8DD7-28EE13092BB8}"/>
            </c:ext>
          </c:extLst>
        </c:ser>
        <c:ser>
          <c:idx val="1"/>
          <c:order val="1"/>
          <c:tx>
            <c:v>Mean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53280063392185"/>
                  <c:y val="4.87961758720074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('AVM061'!$G$11,'AVM061'!$O$11,'AVM061'!$W$11)</c:f>
              <c:numCache>
                <c:formatCode>0.0000</c:formatCode>
                <c:ptCount val="3"/>
                <c:pt idx="0">
                  <c:v>-3.8730016347172964</c:v>
                </c:pt>
                <c:pt idx="1">
                  <c:v>-3.7301162891988495</c:v>
                </c:pt>
                <c:pt idx="2">
                  <c:v>-3.6654574030731935</c:v>
                </c:pt>
              </c:numCache>
            </c:numRef>
          </c:xVal>
          <c:yVal>
            <c:numRef>
              <c:f>('AVM061'!$G$16,'AVM061'!$O$16,'AVM061'!$W$16)</c:f>
              <c:numCache>
                <c:formatCode>0.0000</c:formatCode>
                <c:ptCount val="3"/>
                <c:pt idx="0">
                  <c:v>0.2437</c:v>
                </c:pt>
                <c:pt idx="1">
                  <c:v>0.24859999999999999</c:v>
                </c:pt>
                <c:pt idx="2">
                  <c:v>0.25440000000000002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E4-4990-8DD7-28EE13092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Cellobiose Usage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AVM061A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'AVM061'!$A$4:$A$9</c:f>
              <c:numCache>
                <c:formatCode>0.00</c:formatCode>
                <c:ptCount val="6"/>
                <c:pt idx="0">
                  <c:v>6.2499999999417923</c:v>
                </c:pt>
                <c:pt idx="1">
                  <c:v>7.5666666667093523</c:v>
                </c:pt>
                <c:pt idx="2">
                  <c:v>8.7333333333372138</c:v>
                </c:pt>
                <c:pt idx="3">
                  <c:v>9.9999999999417923</c:v>
                </c:pt>
                <c:pt idx="4">
                  <c:v>11.916666666744277</c:v>
                </c:pt>
                <c:pt idx="5">
                  <c:v>12.56666666676756</c:v>
                </c:pt>
              </c:numCache>
            </c:numRef>
          </c:xVal>
          <c:yVal>
            <c:numRef>
              <c:f>'AVM061'!$E$4:$E$9</c:f>
              <c:numCache>
                <c:formatCode>0.00</c:formatCode>
                <c:ptCount val="6"/>
                <c:pt idx="0">
                  <c:v>10.857607907506734</c:v>
                </c:pt>
                <c:pt idx="1">
                  <c:v>9.613568225889086</c:v>
                </c:pt>
                <c:pt idx="2">
                  <c:v>8.3010971009411669</c:v>
                </c:pt>
                <c:pt idx="3">
                  <c:v>6.3743235029363925</c:v>
                </c:pt>
                <c:pt idx="4">
                  <c:v>2.4645938696924987</c:v>
                </c:pt>
                <c:pt idx="5">
                  <c:v>0.9881441147507084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9-49E0-9F46-0132C8B91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CDW</a:t>
                </a:r>
                <a:r>
                  <a:rPr lang="en-US" baseline="0"/>
                  <a:t> Estimate (g/L)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AVM061B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'AVM061'!$I$4:$I$9</c:f>
              <c:numCache>
                <c:formatCode>0.00</c:formatCode>
                <c:ptCount val="6"/>
                <c:pt idx="0">
                  <c:v>6.2666666666627862</c:v>
                </c:pt>
                <c:pt idx="1">
                  <c:v>7.5833333334303461</c:v>
                </c:pt>
                <c:pt idx="2">
                  <c:v>8.7500000000582077</c:v>
                </c:pt>
                <c:pt idx="3">
                  <c:v>10.016666666662786</c:v>
                </c:pt>
                <c:pt idx="4">
                  <c:v>11.933333333465271</c:v>
                </c:pt>
                <c:pt idx="5">
                  <c:v>12.583333333488554</c:v>
                </c:pt>
              </c:numCache>
            </c:numRef>
          </c:xVal>
          <c:yVal>
            <c:numRef>
              <c:f>'AVM061'!$M$4:$M$9</c:f>
              <c:numCache>
                <c:formatCode>0.00</c:formatCode>
                <c:ptCount val="6"/>
                <c:pt idx="0">
                  <c:v>10.676589329516514</c:v>
                </c:pt>
                <c:pt idx="1">
                  <c:v>9.5273312716814669</c:v>
                </c:pt>
                <c:pt idx="2">
                  <c:v>8.0977537215180462</c:v>
                </c:pt>
                <c:pt idx="3">
                  <c:v>6.1101796134161468</c:v>
                </c:pt>
                <c:pt idx="4">
                  <c:v>1.9850057681140427</c:v>
                </c:pt>
                <c:pt idx="5">
                  <c:v>0.50099916666952293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C-408D-88D2-5D896A3CE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CDW</a:t>
                </a:r>
                <a:r>
                  <a:rPr lang="en-US" baseline="0"/>
                  <a:t> Estimate (g/L)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AVM061C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'AVM061'!$Q$4:$Q$9</c:f>
              <c:numCache>
                <c:formatCode>0.00</c:formatCode>
                <c:ptCount val="6"/>
                <c:pt idx="0">
                  <c:v>6.28333333338378</c:v>
                </c:pt>
                <c:pt idx="1">
                  <c:v>7.6000000001513399</c:v>
                </c:pt>
                <c:pt idx="2">
                  <c:v>8.7666666667792015</c:v>
                </c:pt>
                <c:pt idx="3">
                  <c:v>10.03333333338378</c:v>
                </c:pt>
                <c:pt idx="4">
                  <c:v>11.950000000186265</c:v>
                </c:pt>
                <c:pt idx="5">
                  <c:v>12.600000000209548</c:v>
                </c:pt>
              </c:numCache>
            </c:numRef>
          </c:xVal>
          <c:yVal>
            <c:numRef>
              <c:f>'AVM061'!$U$4:$U$9</c:f>
              <c:numCache>
                <c:formatCode>0.00</c:formatCode>
                <c:ptCount val="6"/>
                <c:pt idx="0">
                  <c:v>10.769518785038642</c:v>
                </c:pt>
                <c:pt idx="1">
                  <c:v>9.6937300682023544</c:v>
                </c:pt>
                <c:pt idx="2">
                  <c:v>8.3936808183880061</c:v>
                </c:pt>
                <c:pt idx="3">
                  <c:v>6.3739777648611042</c:v>
                </c:pt>
                <c:pt idx="4">
                  <c:v>2.403447621520086</c:v>
                </c:pt>
                <c:pt idx="5">
                  <c:v>0.93675261941678634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2-4412-A05B-2E5D9C9C9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 concentration per gDW (mmol/gDW)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AVM061A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68559130396351"/>
                  <c:y val="0.2330362330095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'AVM061'!$A$4:$A$8</c:f>
              <c:numCache>
                <c:formatCode>0.00</c:formatCode>
                <c:ptCount val="5"/>
                <c:pt idx="0">
                  <c:v>6.2499999999417923</c:v>
                </c:pt>
                <c:pt idx="1">
                  <c:v>7.5666666667093523</c:v>
                </c:pt>
                <c:pt idx="2">
                  <c:v>8.7333333333372138</c:v>
                </c:pt>
                <c:pt idx="3">
                  <c:v>9.9999999999417923</c:v>
                </c:pt>
                <c:pt idx="4">
                  <c:v>11.916666666744277</c:v>
                </c:pt>
              </c:numCache>
            </c:numRef>
          </c:xVal>
          <c:yVal>
            <c:numRef>
              <c:f>'AVM061'!$C$4:$C$8</c:f>
              <c:numCache>
                <c:formatCode>0.00</c:formatCode>
                <c:ptCount val="5"/>
                <c:pt idx="0">
                  <c:v>0.16923076923076921</c:v>
                </c:pt>
                <c:pt idx="1">
                  <c:v>0.25320512820512825</c:v>
                </c:pt>
                <c:pt idx="2">
                  <c:v>0.33461538461538465</c:v>
                </c:pt>
                <c:pt idx="3">
                  <c:v>0.44743589743589746</c:v>
                </c:pt>
                <c:pt idx="4">
                  <c:v>0.68589743589743579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DE-464D-8D6E-83E1D3B9D340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'AVM061'!$A$4:$A$10</c:f>
              <c:numCache>
                <c:formatCode>0.00</c:formatCode>
                <c:ptCount val="7"/>
                <c:pt idx="0">
                  <c:v>6.2499999999417923</c:v>
                </c:pt>
                <c:pt idx="1">
                  <c:v>7.5666666667093523</c:v>
                </c:pt>
                <c:pt idx="2">
                  <c:v>8.7333333333372138</c:v>
                </c:pt>
                <c:pt idx="3">
                  <c:v>9.9999999999417923</c:v>
                </c:pt>
                <c:pt idx="4">
                  <c:v>11.916666666744277</c:v>
                </c:pt>
                <c:pt idx="5">
                  <c:v>12.56666666676756</c:v>
                </c:pt>
                <c:pt idx="6">
                  <c:v>72.56666666676756</c:v>
                </c:pt>
              </c:numCache>
            </c:numRef>
          </c:xVal>
          <c:yVal>
            <c:numRef>
              <c:f>'AVM061'!$C$4:$C$10</c:f>
              <c:numCache>
                <c:formatCode>0.00</c:formatCode>
                <c:ptCount val="7"/>
                <c:pt idx="0">
                  <c:v>0.16923076923076921</c:v>
                </c:pt>
                <c:pt idx="1">
                  <c:v>0.25320512820512825</c:v>
                </c:pt>
                <c:pt idx="2">
                  <c:v>0.33461538461538465</c:v>
                </c:pt>
                <c:pt idx="3">
                  <c:v>0.44743589743589746</c:v>
                </c:pt>
                <c:pt idx="4">
                  <c:v>0.68589743589743579</c:v>
                </c:pt>
                <c:pt idx="5">
                  <c:v>0.74358974358974361</c:v>
                </c:pt>
                <c:pt idx="6">
                  <c:v>0.52179487179487183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DE-464D-8D6E-83E1D3B9D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AVM061B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170685243130567"/>
                  <c:y val="0.2848595038310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'AVM061'!$I$4:$I$8</c:f>
              <c:numCache>
                <c:formatCode>0.00</c:formatCode>
                <c:ptCount val="5"/>
                <c:pt idx="0">
                  <c:v>6.2666666666627862</c:v>
                </c:pt>
                <c:pt idx="1">
                  <c:v>7.5833333334303461</c:v>
                </c:pt>
                <c:pt idx="2">
                  <c:v>8.7500000000582077</c:v>
                </c:pt>
                <c:pt idx="3">
                  <c:v>10.016666666662786</c:v>
                </c:pt>
                <c:pt idx="4">
                  <c:v>11.933333333465271</c:v>
                </c:pt>
              </c:numCache>
            </c:numRef>
          </c:xVal>
          <c:yVal>
            <c:numRef>
              <c:f>'AVM061'!$K$4:$K$8</c:f>
              <c:numCache>
                <c:formatCode>0.00</c:formatCode>
                <c:ptCount val="5"/>
                <c:pt idx="0">
                  <c:v>0.17641025641025643</c:v>
                </c:pt>
                <c:pt idx="1">
                  <c:v>0.26602564102564097</c:v>
                </c:pt>
                <c:pt idx="2">
                  <c:v>0.35641025641025642</c:v>
                </c:pt>
                <c:pt idx="3">
                  <c:v>0.48205128205128195</c:v>
                </c:pt>
                <c:pt idx="4">
                  <c:v>0.732051282051282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19-419F-9653-A4312F6C1A2A}"/>
            </c:ext>
          </c:extLst>
        </c:ser>
        <c:ser>
          <c:idx val="1"/>
          <c:order val="1"/>
          <c:tx>
            <c:v>All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'AVM061'!$I$4:$I$10</c:f>
              <c:numCache>
                <c:formatCode>0.00</c:formatCode>
                <c:ptCount val="7"/>
                <c:pt idx="0">
                  <c:v>6.2666666666627862</c:v>
                </c:pt>
                <c:pt idx="1">
                  <c:v>7.5833333334303461</c:v>
                </c:pt>
                <c:pt idx="2">
                  <c:v>8.7500000000582077</c:v>
                </c:pt>
                <c:pt idx="3">
                  <c:v>10.016666666662786</c:v>
                </c:pt>
                <c:pt idx="4">
                  <c:v>11.933333333465271</c:v>
                </c:pt>
                <c:pt idx="5">
                  <c:v>12.583333333488554</c:v>
                </c:pt>
                <c:pt idx="6">
                  <c:v>72.583333333488554</c:v>
                </c:pt>
              </c:numCache>
            </c:numRef>
          </c:xVal>
          <c:yVal>
            <c:numRef>
              <c:f>'AVM061'!$K$4:$K$10</c:f>
              <c:numCache>
                <c:formatCode>0.00</c:formatCode>
                <c:ptCount val="7"/>
                <c:pt idx="0">
                  <c:v>0.17641025641025643</c:v>
                </c:pt>
                <c:pt idx="1">
                  <c:v>0.26602564102564097</c:v>
                </c:pt>
                <c:pt idx="2">
                  <c:v>0.35641025641025642</c:v>
                </c:pt>
                <c:pt idx="3">
                  <c:v>0.48205128205128195</c:v>
                </c:pt>
                <c:pt idx="4">
                  <c:v>0.732051282051282</c:v>
                </c:pt>
                <c:pt idx="5">
                  <c:v>0.79999999999999993</c:v>
                </c:pt>
                <c:pt idx="6">
                  <c:v>0.54358974358974355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19-419F-9653-A4312F6C1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LL1004C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70875467681691"/>
                  <c:y val="0.2886249402677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'LL1004'!$Q$4:$Q$8</c:f>
              <c:numCache>
                <c:formatCode>0.00</c:formatCode>
                <c:ptCount val="5"/>
                <c:pt idx="0">
                  <c:v>4.9333333335234784</c:v>
                </c:pt>
                <c:pt idx="1">
                  <c:v>6.4333333335234784</c:v>
                </c:pt>
                <c:pt idx="2">
                  <c:v>7.5166666667209938</c:v>
                </c:pt>
                <c:pt idx="3">
                  <c:v>8.4000000001396984</c:v>
                </c:pt>
                <c:pt idx="4">
                  <c:v>9.0833333334303461</c:v>
                </c:pt>
              </c:numCache>
            </c:numRef>
          </c:xVal>
          <c:yVal>
            <c:numRef>
              <c:f>'LL1004'!$S$4:$S$8</c:f>
              <c:numCache>
                <c:formatCode>0.00</c:formatCode>
                <c:ptCount val="5"/>
                <c:pt idx="0">
                  <c:v>0.1553846153846154</c:v>
                </c:pt>
                <c:pt idx="1">
                  <c:v>0.2673076923076923</c:v>
                </c:pt>
                <c:pt idx="2">
                  <c:v>0.43794871794871787</c:v>
                </c:pt>
                <c:pt idx="3">
                  <c:v>0.61153846153846148</c:v>
                </c:pt>
                <c:pt idx="4">
                  <c:v>0.81025641025641015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E-4FCE-A3C4-27810F937E5F}"/>
            </c:ext>
          </c:extLst>
        </c:ser>
        <c:ser>
          <c:idx val="1"/>
          <c:order val="1"/>
          <c:tx>
            <c:v>All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'LL1004'!$Q$4:$Q$10</c:f>
              <c:numCache>
                <c:formatCode>0.00</c:formatCode>
                <c:ptCount val="7"/>
                <c:pt idx="0">
                  <c:v>4.9333333335234784</c:v>
                </c:pt>
                <c:pt idx="1">
                  <c:v>6.4333333335234784</c:v>
                </c:pt>
                <c:pt idx="2">
                  <c:v>7.5166666667209938</c:v>
                </c:pt>
                <c:pt idx="3">
                  <c:v>8.4000000001396984</c:v>
                </c:pt>
                <c:pt idx="4">
                  <c:v>9.0833333334303461</c:v>
                </c:pt>
                <c:pt idx="5">
                  <c:v>9.5500000000465661</c:v>
                </c:pt>
                <c:pt idx="6">
                  <c:v>73.300000000046566</c:v>
                </c:pt>
              </c:numCache>
            </c:numRef>
          </c:xVal>
          <c:yVal>
            <c:numRef>
              <c:f>'LL1004'!$S$4:$S$10</c:f>
              <c:numCache>
                <c:formatCode>0.00</c:formatCode>
                <c:ptCount val="7"/>
                <c:pt idx="0">
                  <c:v>0.1553846153846154</c:v>
                </c:pt>
                <c:pt idx="1">
                  <c:v>0.2673076923076923</c:v>
                </c:pt>
                <c:pt idx="2">
                  <c:v>0.43794871794871787</c:v>
                </c:pt>
                <c:pt idx="3">
                  <c:v>0.61153846153846148</c:v>
                </c:pt>
                <c:pt idx="4">
                  <c:v>0.81025641025641015</c:v>
                </c:pt>
                <c:pt idx="5">
                  <c:v>0.95641025641025634</c:v>
                </c:pt>
                <c:pt idx="6">
                  <c:v>0.47564102564102556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0E-4FCE-A3C4-27810F937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 Growth Rate, AVM061C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1870875467681691"/>
                  <c:y val="0.2886249402677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'AVM061'!$Q$4:$Q$8</c:f>
              <c:numCache>
                <c:formatCode>0.00</c:formatCode>
                <c:ptCount val="5"/>
                <c:pt idx="0">
                  <c:v>6.28333333338378</c:v>
                </c:pt>
                <c:pt idx="1">
                  <c:v>7.6000000001513399</c:v>
                </c:pt>
                <c:pt idx="2">
                  <c:v>8.7666666667792015</c:v>
                </c:pt>
                <c:pt idx="3">
                  <c:v>10.03333333338378</c:v>
                </c:pt>
                <c:pt idx="4">
                  <c:v>11.950000000186265</c:v>
                </c:pt>
              </c:numCache>
            </c:numRef>
          </c:xVal>
          <c:yVal>
            <c:numRef>
              <c:f>'AVM061'!$S$4:$S$8</c:f>
              <c:numCache>
                <c:formatCode>0.00</c:formatCode>
                <c:ptCount val="5"/>
                <c:pt idx="0">
                  <c:v>0.16717948717948719</c:v>
                </c:pt>
                <c:pt idx="1">
                  <c:v>0.25641025641025639</c:v>
                </c:pt>
                <c:pt idx="2">
                  <c:v>0.34487179487179487</c:v>
                </c:pt>
                <c:pt idx="3">
                  <c:v>0.47820512820512817</c:v>
                </c:pt>
                <c:pt idx="4">
                  <c:v>0.71410256410256401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C-4562-9570-0DD937E0C8A0}"/>
            </c:ext>
          </c:extLst>
        </c:ser>
        <c:ser>
          <c:idx val="1"/>
          <c:order val="1"/>
          <c:tx>
            <c:v>All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'AVM061'!$Q$4:$Q$10</c:f>
              <c:numCache>
                <c:formatCode>0.00</c:formatCode>
                <c:ptCount val="7"/>
                <c:pt idx="0">
                  <c:v>6.28333333338378</c:v>
                </c:pt>
                <c:pt idx="1">
                  <c:v>7.6000000001513399</c:v>
                </c:pt>
                <c:pt idx="2">
                  <c:v>8.7666666667792015</c:v>
                </c:pt>
                <c:pt idx="3">
                  <c:v>10.03333333338378</c:v>
                </c:pt>
                <c:pt idx="4">
                  <c:v>11.950000000186265</c:v>
                </c:pt>
                <c:pt idx="5">
                  <c:v>12.600000000209548</c:v>
                </c:pt>
                <c:pt idx="6">
                  <c:v>72.600000000209548</c:v>
                </c:pt>
              </c:numCache>
            </c:numRef>
          </c:xVal>
          <c:yVal>
            <c:numRef>
              <c:f>'AVM061'!$S$4:$S$10</c:f>
              <c:numCache>
                <c:formatCode>0.00</c:formatCode>
                <c:ptCount val="7"/>
                <c:pt idx="0">
                  <c:v>0.16717948717948719</c:v>
                </c:pt>
                <c:pt idx="1">
                  <c:v>0.25641025641025639</c:v>
                </c:pt>
                <c:pt idx="2">
                  <c:v>0.34487179487179487</c:v>
                </c:pt>
                <c:pt idx="3">
                  <c:v>0.47820512820512817</c:v>
                </c:pt>
                <c:pt idx="4">
                  <c:v>0.71410256410256401</c:v>
                </c:pt>
                <c:pt idx="5">
                  <c:v>0.76666666666666672</c:v>
                </c:pt>
                <c:pt idx="6">
                  <c:v>0.5461538461538461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C-4562-9570-0DD937E0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CDW Estimate (g/L)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1448438068413069E-2"/>
              <c:y val="0.15624957268673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Values, All</a:t>
            </a:r>
          </a:p>
        </c:rich>
      </c:tx>
      <c:layout>
        <c:manualLayout>
          <c:xMode val="edge"/>
          <c:yMode val="edge"/>
          <c:x val="1.6509765932255392E-3"/>
          <c:y val="9.61610567909780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939036405938217E-2"/>
                  <c:y val="-0.23387737590493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Overall!$C$4:$C$33</c:f>
              <c:numCache>
                <c:formatCode>General</c:formatCode>
                <c:ptCount val="30"/>
                <c:pt idx="0">
                  <c:v>0.40160000000000001</c:v>
                </c:pt>
                <c:pt idx="1">
                  <c:v>0.40489999999999998</c:v>
                </c:pt>
                <c:pt idx="2">
                  <c:v>0.40139999999999998</c:v>
                </c:pt>
                <c:pt idx="3">
                  <c:v>0.35659999999999997</c:v>
                </c:pt>
                <c:pt idx="4">
                  <c:v>0.40089999999999998</c:v>
                </c:pt>
                <c:pt idx="5">
                  <c:v>0.42780000000000001</c:v>
                </c:pt>
                <c:pt idx="6">
                  <c:v>0.36809999999999998</c:v>
                </c:pt>
                <c:pt idx="7">
                  <c:v>0.35780000000000001</c:v>
                </c:pt>
                <c:pt idx="8">
                  <c:v>0.35680000000000001</c:v>
                </c:pt>
                <c:pt idx="9">
                  <c:v>0.39290000000000003</c:v>
                </c:pt>
                <c:pt idx="10">
                  <c:v>0.38929999999999998</c:v>
                </c:pt>
                <c:pt idx="11">
                  <c:v>0.40810000000000002</c:v>
                </c:pt>
                <c:pt idx="12">
                  <c:v>0.39119999999999999</c:v>
                </c:pt>
                <c:pt idx="13">
                  <c:v>0.3836</c:v>
                </c:pt>
                <c:pt idx="14">
                  <c:v>0.38479999999999998</c:v>
                </c:pt>
                <c:pt idx="15">
                  <c:v>0.35420000000000001</c:v>
                </c:pt>
                <c:pt idx="16">
                  <c:v>0.36109999999999998</c:v>
                </c:pt>
                <c:pt idx="17">
                  <c:v>0.32429999999999998</c:v>
                </c:pt>
                <c:pt idx="18">
                  <c:v>0.40910000000000002</c:v>
                </c:pt>
                <c:pt idx="19">
                  <c:v>0.40479999999999999</c:v>
                </c:pt>
                <c:pt idx="20">
                  <c:v>0.39340000000000003</c:v>
                </c:pt>
                <c:pt idx="21">
                  <c:v>0.37680000000000002</c:v>
                </c:pt>
                <c:pt idx="22">
                  <c:v>0.37090000000000001</c:v>
                </c:pt>
                <c:pt idx="23">
                  <c:v>0.29780000000000001</c:v>
                </c:pt>
                <c:pt idx="24">
                  <c:v>0.37740000000000001</c:v>
                </c:pt>
                <c:pt idx="25">
                  <c:v>0.38769999999999999</c:v>
                </c:pt>
                <c:pt idx="26">
                  <c:v>0.38100000000000001</c:v>
                </c:pt>
                <c:pt idx="27">
                  <c:v>0.2437</c:v>
                </c:pt>
                <c:pt idx="28">
                  <c:v>0.24859999999999999</c:v>
                </c:pt>
                <c:pt idx="29">
                  <c:v>0.25440000000000002</c:v>
                </c:pt>
              </c:numCache>
            </c:numRef>
          </c:xVal>
          <c:yVal>
            <c:numRef>
              <c:f>Overall!$D$4:$D$33</c:f>
              <c:numCache>
                <c:formatCode>General</c:formatCode>
                <c:ptCount val="30"/>
                <c:pt idx="0">
                  <c:v>15.192509011897799</c:v>
                </c:pt>
                <c:pt idx="1">
                  <c:v>16.2842317577628</c:v>
                </c:pt>
                <c:pt idx="2">
                  <c:v>15.2265258151787</c:v>
                </c:pt>
                <c:pt idx="3">
                  <c:v>14.6082897501067</c:v>
                </c:pt>
                <c:pt idx="4">
                  <c:v>15.7600678233814</c:v>
                </c:pt>
                <c:pt idx="5">
                  <c:v>15.1913077820967</c:v>
                </c:pt>
                <c:pt idx="6">
                  <c:v>21.5210735614532</c:v>
                </c:pt>
                <c:pt idx="7">
                  <c:v>20.0381889304218</c:v>
                </c:pt>
                <c:pt idx="8">
                  <c:v>20.146022946826701</c:v>
                </c:pt>
                <c:pt idx="9">
                  <c:v>19.168644175509002</c:v>
                </c:pt>
                <c:pt idx="10">
                  <c:v>18.2802950051557</c:v>
                </c:pt>
                <c:pt idx="11">
                  <c:v>17.895396228111998</c:v>
                </c:pt>
                <c:pt idx="12">
                  <c:v>13.692882782506601</c:v>
                </c:pt>
                <c:pt idx="13">
                  <c:v>13.147271307181899</c:v>
                </c:pt>
                <c:pt idx="14">
                  <c:v>11.4814204874961</c:v>
                </c:pt>
                <c:pt idx="15">
                  <c:v>20.912241389477799</c:v>
                </c:pt>
                <c:pt idx="16">
                  <c:v>21.021161676286301</c:v>
                </c:pt>
                <c:pt idx="17">
                  <c:v>21.646253479976799</c:v>
                </c:pt>
                <c:pt idx="18">
                  <c:v>23.715365442099099</c:v>
                </c:pt>
                <c:pt idx="19">
                  <c:v>22.096517821954802</c:v>
                </c:pt>
                <c:pt idx="20">
                  <c:v>21.4605287825025</c:v>
                </c:pt>
                <c:pt idx="21">
                  <c:v>20.590342618733398</c:v>
                </c:pt>
                <c:pt idx="22">
                  <c:v>20.2055883155206</c:v>
                </c:pt>
                <c:pt idx="23">
                  <c:v>19.011229914699101</c:v>
                </c:pt>
                <c:pt idx="24">
                  <c:v>14.390937957986001</c:v>
                </c:pt>
                <c:pt idx="25">
                  <c:v>13.493713954189801</c:v>
                </c:pt>
                <c:pt idx="26">
                  <c:v>12.632893645979699</c:v>
                </c:pt>
                <c:pt idx="27">
                  <c:v>12.2009864344513</c:v>
                </c:pt>
                <c:pt idx="28">
                  <c:v>10.743078898664701</c:v>
                </c:pt>
                <c:pt idx="29">
                  <c:v>10.1690352848765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5-4F23-9B1D-712C46B7C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Cellobiose and Growth Rate Correlation, All</a:t>
            </a:r>
          </a:p>
        </c:rich>
      </c:tx>
      <c:layout>
        <c:manualLayout>
          <c:xMode val="edge"/>
          <c:yMode val="edge"/>
          <c:x val="0.32900678040244974"/>
          <c:y val="4.1724617524339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202602799650044"/>
                  <c:y val="-0.28180288312361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Overall!$B$4:$B$33</c:f>
              <c:numCache>
                <c:formatCode>General</c:formatCode>
                <c:ptCount val="30"/>
                <c:pt idx="0">
                  <c:v>-4.3059000000000003</c:v>
                </c:pt>
                <c:pt idx="1">
                  <c:v>-4.4702000000000002</c:v>
                </c:pt>
                <c:pt idx="2">
                  <c:v>-4.3093000000000004</c:v>
                </c:pt>
                <c:pt idx="3">
                  <c:v>-3.9725000000000001</c:v>
                </c:pt>
                <c:pt idx="4">
                  <c:v>-4.3776000000000002</c:v>
                </c:pt>
                <c:pt idx="5">
                  <c:v>-4.4545000000000003</c:v>
                </c:pt>
                <c:pt idx="6">
                  <c:v>-4.9595000000000002</c:v>
                </c:pt>
                <c:pt idx="7">
                  <c:v>-4.7032999999999996</c:v>
                </c:pt>
                <c:pt idx="8">
                  <c:v>-4.7119999999999997</c:v>
                </c:pt>
                <c:pt idx="9">
                  <c:v>-5.0076999999999998</c:v>
                </c:pt>
                <c:pt idx="10">
                  <c:v>-4.8600000000000003</c:v>
                </c:pt>
                <c:pt idx="11">
                  <c:v>-4.9135999999999997</c:v>
                </c:pt>
                <c:pt idx="12">
                  <c:v>-4.0468999999999999</c:v>
                </c:pt>
                <c:pt idx="13">
                  <c:v>-3.931</c:v>
                </c:pt>
                <c:pt idx="14">
                  <c:v>-3.7157</c:v>
                </c:pt>
                <c:pt idx="15">
                  <c:v>-4.7994000000000003</c:v>
                </c:pt>
                <c:pt idx="16">
                  <c:v>-4.8531000000000004</c:v>
                </c:pt>
                <c:pt idx="17">
                  <c:v>-4.7275</c:v>
                </c:pt>
                <c:pt idx="18">
                  <c:v>-5.7507999999999999</c:v>
                </c:pt>
                <c:pt idx="19">
                  <c:v>-5.4946999999999999</c:v>
                </c:pt>
                <c:pt idx="20">
                  <c:v>-5.3380000000000001</c:v>
                </c:pt>
                <c:pt idx="21">
                  <c:v>-4.8848000000000003</c:v>
                </c:pt>
                <c:pt idx="22">
                  <c:v>-4.8</c:v>
                </c:pt>
                <c:pt idx="23">
                  <c:v>-4.2256999999999998</c:v>
                </c:pt>
                <c:pt idx="24">
                  <c:v>-5.2797999999999998</c:v>
                </c:pt>
                <c:pt idx="25">
                  <c:v>-5.1658999999999997</c:v>
                </c:pt>
                <c:pt idx="26">
                  <c:v>-4.9511000000000003</c:v>
                </c:pt>
                <c:pt idx="27">
                  <c:v>-3.9910000000000001</c:v>
                </c:pt>
                <c:pt idx="28">
                  <c:v>-3.7305999999999999</c:v>
                </c:pt>
                <c:pt idx="29">
                  <c:v>-3.6526999999999998</c:v>
                </c:pt>
              </c:numCache>
            </c:numRef>
          </c:xVal>
          <c:yVal>
            <c:numRef>
              <c:f>Overall!$C$4:$C$33</c:f>
              <c:numCache>
                <c:formatCode>General</c:formatCode>
                <c:ptCount val="30"/>
                <c:pt idx="0">
                  <c:v>0.40160000000000001</c:v>
                </c:pt>
                <c:pt idx="1">
                  <c:v>0.40489999999999998</c:v>
                </c:pt>
                <c:pt idx="2">
                  <c:v>0.40139999999999998</c:v>
                </c:pt>
                <c:pt idx="3">
                  <c:v>0.35659999999999997</c:v>
                </c:pt>
                <c:pt idx="4">
                  <c:v>0.40089999999999998</c:v>
                </c:pt>
                <c:pt idx="5">
                  <c:v>0.42780000000000001</c:v>
                </c:pt>
                <c:pt idx="6">
                  <c:v>0.36809999999999998</c:v>
                </c:pt>
                <c:pt idx="7">
                  <c:v>0.35780000000000001</c:v>
                </c:pt>
                <c:pt idx="8">
                  <c:v>0.35680000000000001</c:v>
                </c:pt>
                <c:pt idx="9">
                  <c:v>0.39290000000000003</c:v>
                </c:pt>
                <c:pt idx="10">
                  <c:v>0.38929999999999998</c:v>
                </c:pt>
                <c:pt idx="11">
                  <c:v>0.40810000000000002</c:v>
                </c:pt>
                <c:pt idx="12">
                  <c:v>0.39119999999999999</c:v>
                </c:pt>
                <c:pt idx="13">
                  <c:v>0.3836</c:v>
                </c:pt>
                <c:pt idx="14">
                  <c:v>0.38479999999999998</c:v>
                </c:pt>
                <c:pt idx="15">
                  <c:v>0.35420000000000001</c:v>
                </c:pt>
                <c:pt idx="16">
                  <c:v>0.36109999999999998</c:v>
                </c:pt>
                <c:pt idx="17">
                  <c:v>0.32429999999999998</c:v>
                </c:pt>
                <c:pt idx="18">
                  <c:v>0.40910000000000002</c:v>
                </c:pt>
                <c:pt idx="19">
                  <c:v>0.40479999999999999</c:v>
                </c:pt>
                <c:pt idx="20">
                  <c:v>0.39340000000000003</c:v>
                </c:pt>
                <c:pt idx="21">
                  <c:v>0.37680000000000002</c:v>
                </c:pt>
                <c:pt idx="22">
                  <c:v>0.37090000000000001</c:v>
                </c:pt>
                <c:pt idx="23">
                  <c:v>0.29780000000000001</c:v>
                </c:pt>
                <c:pt idx="24">
                  <c:v>0.37740000000000001</c:v>
                </c:pt>
                <c:pt idx="25">
                  <c:v>0.38769999999999999</c:v>
                </c:pt>
                <c:pt idx="26">
                  <c:v>0.38100000000000001</c:v>
                </c:pt>
                <c:pt idx="27">
                  <c:v>0.2437</c:v>
                </c:pt>
                <c:pt idx="28">
                  <c:v>0.24859999999999999</c:v>
                </c:pt>
                <c:pt idx="29">
                  <c:v>0.25440000000000002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4-412E-A82F-FE11E5E70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70704"/>
        <c:axId val="121771952"/>
      </c:scatterChart>
      <c:valAx>
        <c:axId val="1217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</a:t>
                </a:r>
                <a:r>
                  <a:rPr lang="en-US" baseline="0"/>
                  <a:t> Uptake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1952"/>
        <c:crosses val="autoZero"/>
        <c:crossBetween val="midCat"/>
      </c:valAx>
      <c:valAx>
        <c:axId val="1217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(h^-1)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Cellobiose and Growth Rate Correlation AGS</a:t>
            </a:r>
            <a:r>
              <a:rPr lang="en-US" baseline="0"/>
              <a:t> Knockouts</a:t>
            </a:r>
            <a:endParaRPr lang="en-US"/>
          </a:p>
        </c:rich>
      </c:tx>
      <c:layout>
        <c:manualLayout>
          <c:xMode val="edge"/>
          <c:yMode val="edge"/>
          <c:x val="0.28461111111111109"/>
          <c:y val="1.8624439096880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51902887139108"/>
                  <c:y val="-0.276216980153988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(Overall!$B$10:$B$12,Overall!$B$19:$B$21,Overall!$B$22:$B$24,Overall!$B$25:$B$27,Overall!$B$28:$B$30,Overall!$B$31:$B$33)</c:f>
              <c:numCache>
                <c:formatCode>General</c:formatCode>
                <c:ptCount val="18"/>
                <c:pt idx="0">
                  <c:v>-4.9595000000000002</c:v>
                </c:pt>
                <c:pt idx="1">
                  <c:v>-4.7032999999999996</c:v>
                </c:pt>
                <c:pt idx="2">
                  <c:v>-4.7119999999999997</c:v>
                </c:pt>
                <c:pt idx="3">
                  <c:v>-4.7994000000000003</c:v>
                </c:pt>
                <c:pt idx="4">
                  <c:v>-4.8531000000000004</c:v>
                </c:pt>
                <c:pt idx="5">
                  <c:v>-4.7275</c:v>
                </c:pt>
                <c:pt idx="6">
                  <c:v>-5.7507999999999999</c:v>
                </c:pt>
                <c:pt idx="7">
                  <c:v>-5.4946999999999999</c:v>
                </c:pt>
                <c:pt idx="8">
                  <c:v>-5.3380000000000001</c:v>
                </c:pt>
                <c:pt idx="9">
                  <c:v>-4.8848000000000003</c:v>
                </c:pt>
                <c:pt idx="10">
                  <c:v>-4.8</c:v>
                </c:pt>
                <c:pt idx="11">
                  <c:v>-4.2256999999999998</c:v>
                </c:pt>
                <c:pt idx="12">
                  <c:v>-5.2797999999999998</c:v>
                </c:pt>
                <c:pt idx="13">
                  <c:v>-5.1658999999999997</c:v>
                </c:pt>
                <c:pt idx="14">
                  <c:v>-4.9511000000000003</c:v>
                </c:pt>
                <c:pt idx="15">
                  <c:v>-3.9910000000000001</c:v>
                </c:pt>
                <c:pt idx="16">
                  <c:v>-3.7305999999999999</c:v>
                </c:pt>
                <c:pt idx="17">
                  <c:v>-3.6526999999999998</c:v>
                </c:pt>
              </c:numCache>
            </c:numRef>
          </c:xVal>
          <c:yVal>
            <c:numRef>
              <c:f>(Overall!$C$10:$C$12,Overall!$C$19:$C$33)</c:f>
              <c:numCache>
                <c:formatCode>General</c:formatCode>
                <c:ptCount val="18"/>
                <c:pt idx="0">
                  <c:v>0.36809999999999998</c:v>
                </c:pt>
                <c:pt idx="1">
                  <c:v>0.35780000000000001</c:v>
                </c:pt>
                <c:pt idx="2">
                  <c:v>0.35680000000000001</c:v>
                </c:pt>
                <c:pt idx="3">
                  <c:v>0.35420000000000001</c:v>
                </c:pt>
                <c:pt idx="4">
                  <c:v>0.36109999999999998</c:v>
                </c:pt>
                <c:pt idx="5">
                  <c:v>0.32429999999999998</c:v>
                </c:pt>
                <c:pt idx="6">
                  <c:v>0.40910000000000002</c:v>
                </c:pt>
                <c:pt idx="7">
                  <c:v>0.40479999999999999</c:v>
                </c:pt>
                <c:pt idx="8">
                  <c:v>0.39340000000000003</c:v>
                </c:pt>
                <c:pt idx="9">
                  <c:v>0.37680000000000002</c:v>
                </c:pt>
                <c:pt idx="10">
                  <c:v>0.37090000000000001</c:v>
                </c:pt>
                <c:pt idx="11">
                  <c:v>0.29780000000000001</c:v>
                </c:pt>
                <c:pt idx="12">
                  <c:v>0.37740000000000001</c:v>
                </c:pt>
                <c:pt idx="13">
                  <c:v>0.38769999999999999</c:v>
                </c:pt>
                <c:pt idx="14">
                  <c:v>0.38100000000000001</c:v>
                </c:pt>
                <c:pt idx="15">
                  <c:v>0.2437</c:v>
                </c:pt>
                <c:pt idx="16">
                  <c:v>0.24859999999999999</c:v>
                </c:pt>
                <c:pt idx="17">
                  <c:v>0.25440000000000002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2E-4D7F-A82D-6658A6042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70704"/>
        <c:axId val="121771952"/>
      </c:scatterChart>
      <c:valAx>
        <c:axId val="1217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</a:t>
                </a:r>
                <a:r>
                  <a:rPr lang="en-US" baseline="0"/>
                  <a:t> Uptake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1952"/>
        <c:crosses val="autoZero"/>
        <c:crossBetween val="midCat"/>
      </c:valAx>
      <c:valAx>
        <c:axId val="1217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(h^-1)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Cellobiose and Growth Rate Correlation on </a:t>
            </a:r>
            <a:r>
              <a:rPr lang="en-US" baseline="0"/>
              <a:t> Strains Retaining AGS (outliers = yellow)</a:t>
            </a:r>
            <a:endParaRPr lang="en-US"/>
          </a:p>
        </c:rich>
      </c:tx>
      <c:layout>
        <c:manualLayout>
          <c:xMode val="edge"/>
          <c:yMode val="edge"/>
          <c:x val="0.15272222222222223"/>
          <c:y val="2.786444833688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91469816272966"/>
                  <c:y val="-0.37305009430993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(Overall!$B$4:$B$7,Overall!$B$13:$B$18)</c:f>
              <c:numCache>
                <c:formatCode>General</c:formatCode>
                <c:ptCount val="10"/>
                <c:pt idx="0">
                  <c:v>-4.3059000000000003</c:v>
                </c:pt>
                <c:pt idx="1">
                  <c:v>-4.4702000000000002</c:v>
                </c:pt>
                <c:pt idx="2">
                  <c:v>-4.3093000000000004</c:v>
                </c:pt>
                <c:pt idx="3">
                  <c:v>-3.9725000000000001</c:v>
                </c:pt>
                <c:pt idx="4">
                  <c:v>-5.0076999999999998</c:v>
                </c:pt>
                <c:pt idx="5">
                  <c:v>-4.8600000000000003</c:v>
                </c:pt>
                <c:pt idx="6">
                  <c:v>-4.9135999999999997</c:v>
                </c:pt>
                <c:pt idx="7">
                  <c:v>-4.0468999999999999</c:v>
                </c:pt>
                <c:pt idx="8">
                  <c:v>-3.931</c:v>
                </c:pt>
                <c:pt idx="9">
                  <c:v>-3.7157</c:v>
                </c:pt>
              </c:numCache>
            </c:numRef>
          </c:xVal>
          <c:yVal>
            <c:numRef>
              <c:f>(Overall!$C$4:$C$7,Overall!$C$13:$C$18)</c:f>
              <c:numCache>
                <c:formatCode>General</c:formatCode>
                <c:ptCount val="10"/>
                <c:pt idx="0">
                  <c:v>0.40160000000000001</c:v>
                </c:pt>
                <c:pt idx="1">
                  <c:v>0.40489999999999998</c:v>
                </c:pt>
                <c:pt idx="2">
                  <c:v>0.40139999999999998</c:v>
                </c:pt>
                <c:pt idx="3">
                  <c:v>0.35659999999999997</c:v>
                </c:pt>
                <c:pt idx="4">
                  <c:v>0.39290000000000003</c:v>
                </c:pt>
                <c:pt idx="5">
                  <c:v>0.38929999999999998</c:v>
                </c:pt>
                <c:pt idx="6">
                  <c:v>0.40810000000000002</c:v>
                </c:pt>
                <c:pt idx="7">
                  <c:v>0.39119999999999999</c:v>
                </c:pt>
                <c:pt idx="8">
                  <c:v>0.3836</c:v>
                </c:pt>
                <c:pt idx="9">
                  <c:v>0.38479999999999998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6-42D3-A8FD-47A0CAEE0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70704"/>
        <c:axId val="121771952"/>
      </c:scatterChart>
      <c:valAx>
        <c:axId val="1217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Cellobiose</a:t>
                </a:r>
                <a:r>
                  <a:rPr lang="en-US" baseline="0"/>
                  <a:t> Uptake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1952"/>
        <c:crosses val="autoZero"/>
        <c:crossBetween val="midCat"/>
      </c:valAx>
      <c:valAx>
        <c:axId val="1217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(h^-1)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AGS Knockouts (outlier = orange)</a:t>
            </a:r>
          </a:p>
        </c:rich>
      </c:tx>
      <c:layout>
        <c:manualLayout>
          <c:xMode val="edge"/>
          <c:yMode val="edge"/>
          <c:x val="0.12257633420822397"/>
          <c:y val="3.7088548910523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922900909575653"/>
                  <c:y val="0.22138888888888889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(Overall!$C$10:$C$12,Overall!$C$19:$C$33)</c:f>
              <c:numCache>
                <c:formatCode>General</c:formatCode>
                <c:ptCount val="18"/>
                <c:pt idx="0">
                  <c:v>0.36809999999999998</c:v>
                </c:pt>
                <c:pt idx="1">
                  <c:v>0.35780000000000001</c:v>
                </c:pt>
                <c:pt idx="2">
                  <c:v>0.35680000000000001</c:v>
                </c:pt>
                <c:pt idx="3">
                  <c:v>0.35420000000000001</c:v>
                </c:pt>
                <c:pt idx="4">
                  <c:v>0.36109999999999998</c:v>
                </c:pt>
                <c:pt idx="5">
                  <c:v>0.32429999999999998</c:v>
                </c:pt>
                <c:pt idx="6">
                  <c:v>0.40910000000000002</c:v>
                </c:pt>
                <c:pt idx="7">
                  <c:v>0.40479999999999999</c:v>
                </c:pt>
                <c:pt idx="8">
                  <c:v>0.39340000000000003</c:v>
                </c:pt>
                <c:pt idx="9">
                  <c:v>0.37680000000000002</c:v>
                </c:pt>
                <c:pt idx="10">
                  <c:v>0.37090000000000001</c:v>
                </c:pt>
                <c:pt idx="11">
                  <c:v>0.29780000000000001</c:v>
                </c:pt>
                <c:pt idx="12">
                  <c:v>0.37740000000000001</c:v>
                </c:pt>
                <c:pt idx="13">
                  <c:v>0.38769999999999999</c:v>
                </c:pt>
                <c:pt idx="14">
                  <c:v>0.38100000000000001</c:v>
                </c:pt>
                <c:pt idx="15">
                  <c:v>0.2437</c:v>
                </c:pt>
                <c:pt idx="16">
                  <c:v>0.24859999999999999</c:v>
                </c:pt>
                <c:pt idx="17">
                  <c:v>0.25440000000000002</c:v>
                </c:pt>
              </c:numCache>
            </c:numRef>
          </c:xVal>
          <c:yVal>
            <c:numRef>
              <c:f>(Overall!$D$10:$D$12,Overall!$D$19:$D$33)</c:f>
              <c:numCache>
                <c:formatCode>General</c:formatCode>
                <c:ptCount val="18"/>
                <c:pt idx="0">
                  <c:v>21.5210735614532</c:v>
                </c:pt>
                <c:pt idx="1">
                  <c:v>20.0381889304218</c:v>
                </c:pt>
                <c:pt idx="2">
                  <c:v>20.146022946826701</c:v>
                </c:pt>
                <c:pt idx="3">
                  <c:v>20.912241389477799</c:v>
                </c:pt>
                <c:pt idx="4">
                  <c:v>21.021161676286301</c:v>
                </c:pt>
                <c:pt idx="5">
                  <c:v>21.646253479976799</c:v>
                </c:pt>
                <c:pt idx="6">
                  <c:v>23.715365442099099</c:v>
                </c:pt>
                <c:pt idx="7">
                  <c:v>22.096517821954802</c:v>
                </c:pt>
                <c:pt idx="8">
                  <c:v>21.4605287825025</c:v>
                </c:pt>
                <c:pt idx="9">
                  <c:v>20.590342618733398</c:v>
                </c:pt>
                <c:pt idx="10">
                  <c:v>20.2055883155206</c:v>
                </c:pt>
                <c:pt idx="11">
                  <c:v>19.011229914699101</c:v>
                </c:pt>
                <c:pt idx="12">
                  <c:v>14.390937957986001</c:v>
                </c:pt>
                <c:pt idx="13">
                  <c:v>13.493713954189801</c:v>
                </c:pt>
                <c:pt idx="14">
                  <c:v>12.632893645979699</c:v>
                </c:pt>
                <c:pt idx="15">
                  <c:v>12.2009864344513</c:v>
                </c:pt>
                <c:pt idx="16">
                  <c:v>10.743078898664701</c:v>
                </c:pt>
                <c:pt idx="17">
                  <c:v>10.1690352848765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0-42B0-9384-834221369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AGS Concerved</a:t>
            </a:r>
          </a:p>
        </c:rich>
      </c:tx>
      <c:layout>
        <c:manualLayout>
          <c:xMode val="edge"/>
          <c:yMode val="edge"/>
          <c:x val="0.11702077865266841"/>
          <c:y val="5.0996754751970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0713548380416944"/>
                  <c:y val="-5.0856577559237642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(Overall!$C$4:$C$7,Overall!$C$13:$C$18)</c:f>
              <c:numCache>
                <c:formatCode>General</c:formatCode>
                <c:ptCount val="10"/>
                <c:pt idx="0">
                  <c:v>0.40160000000000001</c:v>
                </c:pt>
                <c:pt idx="1">
                  <c:v>0.40489999999999998</c:v>
                </c:pt>
                <c:pt idx="2">
                  <c:v>0.40139999999999998</c:v>
                </c:pt>
                <c:pt idx="3">
                  <c:v>0.35659999999999997</c:v>
                </c:pt>
                <c:pt idx="4">
                  <c:v>0.39290000000000003</c:v>
                </c:pt>
                <c:pt idx="5">
                  <c:v>0.38929999999999998</c:v>
                </c:pt>
                <c:pt idx="6">
                  <c:v>0.40810000000000002</c:v>
                </c:pt>
                <c:pt idx="7">
                  <c:v>0.39119999999999999</c:v>
                </c:pt>
                <c:pt idx="8">
                  <c:v>0.3836</c:v>
                </c:pt>
                <c:pt idx="9">
                  <c:v>0.38479999999999998</c:v>
                </c:pt>
              </c:numCache>
            </c:numRef>
          </c:xVal>
          <c:yVal>
            <c:numRef>
              <c:f>(Overall!$D$4:$D$7,Overall!$D$13:$D$18)</c:f>
              <c:numCache>
                <c:formatCode>General</c:formatCode>
                <c:ptCount val="10"/>
                <c:pt idx="0">
                  <c:v>15.192509011897799</c:v>
                </c:pt>
                <c:pt idx="1">
                  <c:v>16.2842317577628</c:v>
                </c:pt>
                <c:pt idx="2">
                  <c:v>15.2265258151787</c:v>
                </c:pt>
                <c:pt idx="3">
                  <c:v>14.6082897501067</c:v>
                </c:pt>
                <c:pt idx="4">
                  <c:v>19.168644175509002</c:v>
                </c:pt>
                <c:pt idx="5">
                  <c:v>18.2802950051557</c:v>
                </c:pt>
                <c:pt idx="6">
                  <c:v>17.895396228111998</c:v>
                </c:pt>
                <c:pt idx="7">
                  <c:v>13.692882782506601</c:v>
                </c:pt>
                <c:pt idx="8">
                  <c:v>13.147271307181899</c:v>
                </c:pt>
                <c:pt idx="9">
                  <c:v>11.4814204874961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8-432F-8E09-7AC0D2D3C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LL1004 Knockouts </a:t>
            </a:r>
          </a:p>
        </c:rich>
      </c:tx>
      <c:layout>
        <c:manualLayout>
          <c:xMode val="edge"/>
          <c:yMode val="edge"/>
          <c:x val="0.13043444184868011"/>
          <c:y val="2.286235539501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Overall!$C$4:$C$6</c:f>
              <c:numCache>
                <c:formatCode>General</c:formatCode>
                <c:ptCount val="3"/>
                <c:pt idx="0">
                  <c:v>0.40160000000000001</c:v>
                </c:pt>
                <c:pt idx="1">
                  <c:v>0.40489999999999998</c:v>
                </c:pt>
                <c:pt idx="2">
                  <c:v>0.40139999999999998</c:v>
                </c:pt>
              </c:numCache>
            </c:numRef>
          </c:xVal>
          <c:yVal>
            <c:numRef>
              <c:f>Overall!$D$4:$D$6</c:f>
              <c:numCache>
                <c:formatCode>General</c:formatCode>
                <c:ptCount val="3"/>
                <c:pt idx="0">
                  <c:v>15.192509011897799</c:v>
                </c:pt>
                <c:pt idx="1">
                  <c:v>16.2842317577628</c:v>
                </c:pt>
                <c:pt idx="2">
                  <c:v>15.2265258151787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76-4FDF-ADA1-C2A0C483230F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53009582144735E-2"/>
                  <c:y val="0.10389864974359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Overall!$C$4:$C$6</c:f>
              <c:numCache>
                <c:formatCode>General</c:formatCode>
                <c:ptCount val="3"/>
                <c:pt idx="0">
                  <c:v>0.40160000000000001</c:v>
                </c:pt>
                <c:pt idx="1">
                  <c:v>0.40489999999999998</c:v>
                </c:pt>
                <c:pt idx="2">
                  <c:v>0.40139999999999998</c:v>
                </c:pt>
              </c:numCache>
            </c:numRef>
          </c:xVal>
          <c:yVal>
            <c:numRef>
              <c:f>Overall!$D$4:$D$6</c:f>
              <c:numCache>
                <c:formatCode>General</c:formatCode>
                <c:ptCount val="3"/>
                <c:pt idx="0">
                  <c:v>15.192509011897799</c:v>
                </c:pt>
                <c:pt idx="1">
                  <c:v>16.2842317577628</c:v>
                </c:pt>
                <c:pt idx="2">
                  <c:v>15.2265258151787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76-4FDF-ADA1-C2A0C483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AVM008 Knockouts </a:t>
            </a:r>
          </a:p>
        </c:rich>
      </c:tx>
      <c:layout>
        <c:manualLayout>
          <c:xMode val="edge"/>
          <c:yMode val="edge"/>
          <c:x val="0.14090369797294361"/>
          <c:y val="2.2862522261603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733986429196517E-2"/>
                  <c:y val="0.1271821901471085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Overall!$C$4:$C$6</c:f>
              <c:numCache>
                <c:formatCode>General</c:formatCode>
                <c:ptCount val="3"/>
                <c:pt idx="0">
                  <c:v>0.40160000000000001</c:v>
                </c:pt>
                <c:pt idx="1">
                  <c:v>0.40489999999999998</c:v>
                </c:pt>
                <c:pt idx="2">
                  <c:v>0.40139999999999998</c:v>
                </c:pt>
              </c:numCache>
            </c:numRef>
          </c:xVal>
          <c:yVal>
            <c:numRef>
              <c:f>Overall!$D$4:$D$6</c:f>
              <c:numCache>
                <c:formatCode>General</c:formatCode>
                <c:ptCount val="3"/>
                <c:pt idx="0">
                  <c:v>15.192509011897799</c:v>
                </c:pt>
                <c:pt idx="1">
                  <c:v>16.2842317577628</c:v>
                </c:pt>
                <c:pt idx="2">
                  <c:v>15.2265258151787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7-41F2-99F5-5DCAF4CCB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AVM051 Knockouts </a:t>
            </a:r>
          </a:p>
        </c:rich>
      </c:tx>
      <c:layout>
        <c:manualLayout>
          <c:xMode val="edge"/>
          <c:yMode val="edge"/>
          <c:x val="0.14614438143477593"/>
          <c:y val="2.286235539501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733986429196517E-2"/>
                  <c:y val="0.1271821901471085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Overall!$C$10:$C$12</c:f>
              <c:numCache>
                <c:formatCode>General</c:formatCode>
                <c:ptCount val="3"/>
                <c:pt idx="0">
                  <c:v>0.36809999999999998</c:v>
                </c:pt>
                <c:pt idx="1">
                  <c:v>0.35780000000000001</c:v>
                </c:pt>
                <c:pt idx="2">
                  <c:v>0.35680000000000001</c:v>
                </c:pt>
              </c:numCache>
            </c:numRef>
          </c:xVal>
          <c:yVal>
            <c:numRef>
              <c:f>Overall!$D$10:$D$12</c:f>
              <c:numCache>
                <c:formatCode>General</c:formatCode>
                <c:ptCount val="3"/>
                <c:pt idx="0">
                  <c:v>21.5210735614532</c:v>
                </c:pt>
                <c:pt idx="1">
                  <c:v>20.0381889304218</c:v>
                </c:pt>
                <c:pt idx="2">
                  <c:v>20.146022946826701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8-42A5-B421-3D240BB5D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Linearity of Cellobiose usage and growth rate curve AVM003</a:t>
            </a:r>
          </a:p>
        </c:rich>
      </c:tx>
      <c:layout>
        <c:manualLayout>
          <c:xMode val="edge"/>
          <c:yMode val="edge"/>
          <c:x val="9.8875088467624356E-2"/>
          <c:y val="1.719027031114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6224170446212455E-2"/>
                  <c:y val="-0.251584066015030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('AVM003'!$G$12,'AVM003'!$O$12,'AVM003'!$W$12)</c:f>
              <c:numCache>
                <c:formatCode>0.0000</c:formatCode>
                <c:ptCount val="3"/>
                <c:pt idx="0">
                  <c:v>-5.0076848484633327</c:v>
                </c:pt>
                <c:pt idx="1">
                  <c:v>-4.8600121486356205</c:v>
                </c:pt>
                <c:pt idx="2">
                  <c:v>-4.9135811982946294</c:v>
                </c:pt>
              </c:numCache>
            </c:numRef>
          </c:xVal>
          <c:yVal>
            <c:numRef>
              <c:f>('AVM003'!$G$16,'AVM003'!$O$16,'AVM003'!$W$16)</c:f>
              <c:numCache>
                <c:formatCode>0.0000</c:formatCode>
                <c:ptCount val="3"/>
                <c:pt idx="0">
                  <c:v>0.39290000000000003</c:v>
                </c:pt>
                <c:pt idx="1">
                  <c:v>0.38929999999999998</c:v>
                </c:pt>
                <c:pt idx="2">
                  <c:v>0.40810000000000002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DB-478D-9470-64DE82DB80DA}"/>
            </c:ext>
          </c:extLst>
        </c:ser>
        <c:ser>
          <c:idx val="1"/>
          <c:order val="1"/>
          <c:tx>
            <c:v>Mean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21416137980482"/>
                  <c:y val="2.4076970914458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('AVM003'!$G$11,'AVM003'!$O$11,'AVM003'!$W$11)</c:f>
              <c:numCache>
                <c:formatCode>0.0000</c:formatCode>
                <c:ptCount val="3"/>
                <c:pt idx="0">
                  <c:v>-4.748362684482176</c:v>
                </c:pt>
                <c:pt idx="1">
                  <c:v>-4.5216558799707105</c:v>
                </c:pt>
                <c:pt idx="2">
                  <c:v>-4.768915571578586</c:v>
                </c:pt>
              </c:numCache>
            </c:numRef>
          </c:xVal>
          <c:yVal>
            <c:numRef>
              <c:f>('AVM003'!$G$16,'AVM003'!$O$16,'AVM003'!$W$16)</c:f>
              <c:numCache>
                <c:formatCode>0.0000</c:formatCode>
                <c:ptCount val="3"/>
                <c:pt idx="0">
                  <c:v>0.39290000000000003</c:v>
                </c:pt>
                <c:pt idx="1">
                  <c:v>0.38929999999999998</c:v>
                </c:pt>
                <c:pt idx="2">
                  <c:v>0.40810000000000002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DB-478D-9470-64DE82DB8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Cellobiose Usage (mmol/gDW*h)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AVM003 Knockouts </a:t>
            </a:r>
          </a:p>
        </c:rich>
      </c:tx>
      <c:layout>
        <c:manualLayout>
          <c:xMode val="edge"/>
          <c:yMode val="edge"/>
          <c:x val="0.14614438143477593"/>
          <c:y val="2.286235539501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733986429196517E-2"/>
                  <c:y val="0.1271821901471085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Overall!$C$13:$C$15</c:f>
              <c:numCache>
                <c:formatCode>General</c:formatCode>
                <c:ptCount val="3"/>
                <c:pt idx="0">
                  <c:v>0.39290000000000003</c:v>
                </c:pt>
                <c:pt idx="1">
                  <c:v>0.38929999999999998</c:v>
                </c:pt>
                <c:pt idx="2">
                  <c:v>0.40810000000000002</c:v>
                </c:pt>
              </c:numCache>
            </c:numRef>
          </c:xVal>
          <c:yVal>
            <c:numRef>
              <c:f>Overall!$D$13:$D$15</c:f>
              <c:numCache>
                <c:formatCode>General</c:formatCode>
                <c:ptCount val="3"/>
                <c:pt idx="0">
                  <c:v>19.168644175509002</c:v>
                </c:pt>
                <c:pt idx="1">
                  <c:v>18.2802950051557</c:v>
                </c:pt>
                <c:pt idx="2">
                  <c:v>17.895396228111998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8-4577-B6C5-FD69863C7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AVM059 Knockouts </a:t>
            </a:r>
          </a:p>
        </c:rich>
      </c:tx>
      <c:layout>
        <c:manualLayout>
          <c:xMode val="edge"/>
          <c:yMode val="edge"/>
          <c:x val="0.14614438143477593"/>
          <c:y val="2.286235539501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733986429196517E-2"/>
                  <c:y val="0.1271821901471085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Overall!$C$16:$C$18</c:f>
              <c:numCache>
                <c:formatCode>General</c:formatCode>
                <c:ptCount val="3"/>
                <c:pt idx="0">
                  <c:v>0.39119999999999999</c:v>
                </c:pt>
                <c:pt idx="1">
                  <c:v>0.3836</c:v>
                </c:pt>
                <c:pt idx="2">
                  <c:v>0.38479999999999998</c:v>
                </c:pt>
              </c:numCache>
            </c:numRef>
          </c:xVal>
          <c:yVal>
            <c:numRef>
              <c:f>Overall!$D$16:$D$18</c:f>
              <c:numCache>
                <c:formatCode>General</c:formatCode>
                <c:ptCount val="3"/>
                <c:pt idx="0">
                  <c:v>13.692882782506601</c:v>
                </c:pt>
                <c:pt idx="1">
                  <c:v>13.147271307181899</c:v>
                </c:pt>
                <c:pt idx="2">
                  <c:v>11.4814204874961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A8-4B35-866E-41F55D85B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AVM053 Knockouts </a:t>
            </a:r>
          </a:p>
        </c:rich>
      </c:tx>
      <c:layout>
        <c:manualLayout>
          <c:xMode val="edge"/>
          <c:yMode val="edge"/>
          <c:x val="0.14614438143477593"/>
          <c:y val="2.286235539501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98802134543608"/>
                  <c:y val="-0.1738572427400549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Overall!$C$19:$C$21</c:f>
              <c:numCache>
                <c:formatCode>General</c:formatCode>
                <c:ptCount val="3"/>
                <c:pt idx="0">
                  <c:v>0.35420000000000001</c:v>
                </c:pt>
                <c:pt idx="1">
                  <c:v>0.36109999999999998</c:v>
                </c:pt>
                <c:pt idx="2">
                  <c:v>0.32429999999999998</c:v>
                </c:pt>
              </c:numCache>
            </c:numRef>
          </c:xVal>
          <c:yVal>
            <c:numRef>
              <c:f>Overall!$D$19:$D$21</c:f>
              <c:numCache>
                <c:formatCode>General</c:formatCode>
                <c:ptCount val="3"/>
                <c:pt idx="0">
                  <c:v>20.912241389477799</c:v>
                </c:pt>
                <c:pt idx="1">
                  <c:v>21.021161676286301</c:v>
                </c:pt>
                <c:pt idx="2">
                  <c:v>21.646253479976799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DE-4BB4-A418-1E70AC374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AVM052 Knockouts </a:t>
            </a:r>
          </a:p>
        </c:rich>
      </c:tx>
      <c:layout>
        <c:manualLayout>
          <c:xMode val="edge"/>
          <c:yMode val="edge"/>
          <c:x val="0.14614438143477593"/>
          <c:y val="2.286235539501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733986429196517E-2"/>
                  <c:y val="0.1271821901471085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Overall!$C$22:$C$24</c:f>
              <c:numCache>
                <c:formatCode>General</c:formatCode>
                <c:ptCount val="3"/>
                <c:pt idx="0">
                  <c:v>0.40910000000000002</c:v>
                </c:pt>
                <c:pt idx="1">
                  <c:v>0.40479999999999999</c:v>
                </c:pt>
                <c:pt idx="2">
                  <c:v>0.39340000000000003</c:v>
                </c:pt>
              </c:numCache>
            </c:numRef>
          </c:xVal>
          <c:yVal>
            <c:numRef>
              <c:f>Overall!$D$22:$D$24</c:f>
              <c:numCache>
                <c:formatCode>General</c:formatCode>
                <c:ptCount val="3"/>
                <c:pt idx="0">
                  <c:v>23.715365442099099</c:v>
                </c:pt>
                <c:pt idx="1">
                  <c:v>22.096517821954802</c:v>
                </c:pt>
                <c:pt idx="2">
                  <c:v>21.4605287825025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0A-4C47-9DD9-126A14893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AVM060 Knockouts </a:t>
            </a:r>
          </a:p>
        </c:rich>
      </c:tx>
      <c:layout>
        <c:manualLayout>
          <c:xMode val="edge"/>
          <c:yMode val="edge"/>
          <c:x val="0.14614438143477593"/>
          <c:y val="2.286235539501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733986429196517E-2"/>
                  <c:y val="0.1271821901471085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Overall!$C$25:$C$27</c:f>
              <c:numCache>
                <c:formatCode>General</c:formatCode>
                <c:ptCount val="3"/>
                <c:pt idx="0">
                  <c:v>0.37680000000000002</c:v>
                </c:pt>
                <c:pt idx="1">
                  <c:v>0.37090000000000001</c:v>
                </c:pt>
                <c:pt idx="2">
                  <c:v>0.29780000000000001</c:v>
                </c:pt>
              </c:numCache>
            </c:numRef>
          </c:xVal>
          <c:yVal>
            <c:numRef>
              <c:f>Overall!$D$25:$D$27</c:f>
              <c:numCache>
                <c:formatCode>General</c:formatCode>
                <c:ptCount val="3"/>
                <c:pt idx="0">
                  <c:v>20.590342618733398</c:v>
                </c:pt>
                <c:pt idx="1">
                  <c:v>20.2055883155206</c:v>
                </c:pt>
                <c:pt idx="2">
                  <c:v>19.011229914699101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C4-4782-AC84-ADA85D70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AVM056 Knockouts </a:t>
            </a:r>
          </a:p>
        </c:rich>
      </c:tx>
      <c:layout>
        <c:manualLayout>
          <c:xMode val="edge"/>
          <c:yMode val="edge"/>
          <c:x val="0.14614438143477593"/>
          <c:y val="2.286235539501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733986429196517E-2"/>
                  <c:y val="0.1271821901471085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Overall!$C$28:$C$30</c:f>
              <c:numCache>
                <c:formatCode>General</c:formatCode>
                <c:ptCount val="3"/>
                <c:pt idx="0">
                  <c:v>0.37740000000000001</c:v>
                </c:pt>
                <c:pt idx="1">
                  <c:v>0.38769999999999999</c:v>
                </c:pt>
                <c:pt idx="2">
                  <c:v>0.38100000000000001</c:v>
                </c:pt>
              </c:numCache>
            </c:numRef>
          </c:xVal>
          <c:yVal>
            <c:numRef>
              <c:f>Overall!$D$28:$D$30</c:f>
              <c:numCache>
                <c:formatCode>General</c:formatCode>
                <c:ptCount val="3"/>
                <c:pt idx="0">
                  <c:v>14.390937957986001</c:v>
                </c:pt>
                <c:pt idx="1">
                  <c:v>13.493713954189801</c:v>
                </c:pt>
                <c:pt idx="2">
                  <c:v>12.632893645979699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D-4E82-8210-989D7BECD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 GAM and NGAM Values AVM061 Knockouts </a:t>
            </a:r>
          </a:p>
        </c:rich>
      </c:tx>
      <c:layout>
        <c:manualLayout>
          <c:xMode val="edge"/>
          <c:yMode val="edge"/>
          <c:x val="0.14614438143477593"/>
          <c:y val="2.286235539501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733986429196517E-2"/>
                  <c:y val="0.1271821901471085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Overall!$C$31:$C$33</c:f>
              <c:numCache>
                <c:formatCode>General</c:formatCode>
                <c:ptCount val="3"/>
                <c:pt idx="0">
                  <c:v>0.2437</c:v>
                </c:pt>
                <c:pt idx="1">
                  <c:v>0.24859999999999999</c:v>
                </c:pt>
                <c:pt idx="2">
                  <c:v>0.25440000000000002</c:v>
                </c:pt>
              </c:numCache>
            </c:numRef>
          </c:xVal>
          <c:yVal>
            <c:numRef>
              <c:f>Overall!$D$31:$D$33</c:f>
              <c:numCache>
                <c:formatCode>General</c:formatCode>
                <c:ptCount val="3"/>
                <c:pt idx="0">
                  <c:v>12.2009864344513</c:v>
                </c:pt>
                <c:pt idx="1">
                  <c:v>10.743078898664701</c:v>
                </c:pt>
                <c:pt idx="2">
                  <c:v>10.1690352848765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E-4AFB-A2EF-865E5A54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5504"/>
        <c:axId val="493941760"/>
      </c:scatterChart>
      <c:valAx>
        <c:axId val="493945504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  <a:r>
                  <a:rPr lang="en-US" baseline="0"/>
                  <a:t> (h^-1)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1760"/>
        <c:crosses val="autoZero"/>
        <c:crossBetween val="midCat"/>
      </c:valAx>
      <c:valAx>
        <c:axId val="4939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ATP Hydrolysis (mmol/gDW*h)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Cellobiose utilization, AVM003A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59001085761712"/>
                  <c:y val="-1.4548262797417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'AVM003'!$A$4:$A$8</c:f>
              <c:numCache>
                <c:formatCode>0.00</c:formatCode>
                <c:ptCount val="5"/>
                <c:pt idx="0">
                  <c:v>4.1666666666278616</c:v>
                </c:pt>
                <c:pt idx="1">
                  <c:v>5.2333333332790062</c:v>
                </c:pt>
                <c:pt idx="2">
                  <c:v>6.1999999999534339</c:v>
                </c:pt>
                <c:pt idx="3">
                  <c:v>7.0666666666511446</c:v>
                </c:pt>
                <c:pt idx="4">
                  <c:v>7.7499999999417923</c:v>
                </c:pt>
              </c:numCache>
            </c:numRef>
          </c:xVal>
          <c:yVal>
            <c:numRef>
              <c:f>'AVM003'!$E$4:$E$8</c:f>
              <c:numCache>
                <c:formatCode>0.00</c:formatCode>
                <c:ptCount val="5"/>
                <c:pt idx="0">
                  <c:v>11.41940538053742</c:v>
                </c:pt>
                <c:pt idx="1">
                  <c:v>10.358583713535424</c:v>
                </c:pt>
                <c:pt idx="2">
                  <c:v>8.7470739878601744</c:v>
                </c:pt>
                <c:pt idx="3">
                  <c:v>6.6367968673516344</c:v>
                </c:pt>
                <c:pt idx="4">
                  <c:v>4.55181954223319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0-453B-B2AC-4F860EC31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2336"/>
        <c:axId val="361134000"/>
      </c:scatterChart>
      <c:valAx>
        <c:axId val="3611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4000"/>
        <c:crosses val="autoZero"/>
        <c:crossBetween val="midCat"/>
      </c:valAx>
      <c:valAx>
        <c:axId val="361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Cellobiose concentration per gDW (mmol/gDW)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8.xml"/><Relationship Id="rId13" Type="http://schemas.openxmlformats.org/officeDocument/2006/relationships/chart" Target="../charts/chart83.xml"/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12" Type="http://schemas.openxmlformats.org/officeDocument/2006/relationships/chart" Target="../charts/chart82.xml"/><Relationship Id="rId2" Type="http://schemas.openxmlformats.org/officeDocument/2006/relationships/chart" Target="../charts/chart72.xml"/><Relationship Id="rId16" Type="http://schemas.openxmlformats.org/officeDocument/2006/relationships/chart" Target="../charts/chart86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11" Type="http://schemas.openxmlformats.org/officeDocument/2006/relationships/chart" Target="../charts/chart81.xml"/><Relationship Id="rId5" Type="http://schemas.openxmlformats.org/officeDocument/2006/relationships/chart" Target="../charts/chart75.xml"/><Relationship Id="rId15" Type="http://schemas.openxmlformats.org/officeDocument/2006/relationships/chart" Target="../charts/chart85.xml"/><Relationship Id="rId10" Type="http://schemas.openxmlformats.org/officeDocument/2006/relationships/chart" Target="../charts/chart80.xml"/><Relationship Id="rId4" Type="http://schemas.openxmlformats.org/officeDocument/2006/relationships/chart" Target="../charts/chart74.xml"/><Relationship Id="rId9" Type="http://schemas.openxmlformats.org/officeDocument/2006/relationships/chart" Target="../charts/chart79.xml"/><Relationship Id="rId14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279689</xdr:colOff>
      <xdr:row>0</xdr:row>
      <xdr:rowOff>122958</xdr:rowOff>
    </xdr:from>
    <xdr:to>
      <xdr:col>32</xdr:col>
      <xdr:colOff>164297</xdr:colOff>
      <xdr:row>32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C7020-A5B1-40C4-A6A6-14F934D31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171450</xdr:rowOff>
    </xdr:from>
    <xdr:to>
      <xdr:col>7</xdr:col>
      <xdr:colOff>197852</xdr:colOff>
      <xdr:row>33</xdr:row>
      <xdr:rowOff>133688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5D9891-DD5F-4151-BF43-AF6864E1E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599381</xdr:colOff>
      <xdr:row>18</xdr:row>
      <xdr:rowOff>151750</xdr:rowOff>
    </xdr:from>
    <xdr:to>
      <xdr:col>15</xdr:col>
      <xdr:colOff>165710</xdr:colOff>
      <xdr:row>33</xdr:row>
      <xdr:rowOff>100663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855119-B2C4-43B5-8FC8-89C728A48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487943</xdr:colOff>
      <xdr:row>19</xdr:row>
      <xdr:rowOff>12746</xdr:rowOff>
    </xdr:from>
    <xdr:to>
      <xdr:col>23</xdr:col>
      <xdr:colOff>35528</xdr:colOff>
      <xdr:row>33</xdr:row>
      <xdr:rowOff>19243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7C9621-943F-4AB1-B439-194E73BCD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24848</xdr:colOff>
      <xdr:row>34</xdr:row>
      <xdr:rowOff>145120</xdr:rowOff>
    </xdr:from>
    <xdr:to>
      <xdr:col>7</xdr:col>
      <xdr:colOff>176649</xdr:colOff>
      <xdr:row>50</xdr:row>
      <xdr:rowOff>83670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46450C-1876-4FB4-812E-2CE894FCE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461912</xdr:colOff>
      <xdr:row>34</xdr:row>
      <xdr:rowOff>114300</xdr:rowOff>
    </xdr:from>
    <xdr:to>
      <xdr:col>14</xdr:col>
      <xdr:colOff>607997</xdr:colOff>
      <xdr:row>50</xdr:row>
      <xdr:rowOff>49040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397A37-A53F-4858-BFB5-26ED291EC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319874</xdr:colOff>
      <xdr:row>34</xdr:row>
      <xdr:rowOff>0</xdr:rowOff>
    </xdr:from>
    <xdr:to>
      <xdr:col>22</xdr:col>
      <xdr:colOff>475485</xdr:colOff>
      <xdr:row>49</xdr:row>
      <xdr:rowOff>128387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4746CE-03C8-4509-B6CF-F4BB01566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279689</xdr:colOff>
      <xdr:row>0</xdr:row>
      <xdr:rowOff>122958</xdr:rowOff>
    </xdr:from>
    <xdr:to>
      <xdr:col>32</xdr:col>
      <xdr:colOff>164297</xdr:colOff>
      <xdr:row>32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F5DF2-D844-45A0-BDE9-1F9B53CFE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171450</xdr:rowOff>
    </xdr:from>
    <xdr:to>
      <xdr:col>7</xdr:col>
      <xdr:colOff>197852</xdr:colOff>
      <xdr:row>33</xdr:row>
      <xdr:rowOff>133688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F6B453-586F-49E4-AA72-166F2C251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599381</xdr:colOff>
      <xdr:row>18</xdr:row>
      <xdr:rowOff>151750</xdr:rowOff>
    </xdr:from>
    <xdr:to>
      <xdr:col>15</xdr:col>
      <xdr:colOff>165710</xdr:colOff>
      <xdr:row>33</xdr:row>
      <xdr:rowOff>100663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76822D-4792-469B-9DB2-B4C1C504A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487943</xdr:colOff>
      <xdr:row>19</xdr:row>
      <xdr:rowOff>12746</xdr:rowOff>
    </xdr:from>
    <xdr:to>
      <xdr:col>23</xdr:col>
      <xdr:colOff>35528</xdr:colOff>
      <xdr:row>33</xdr:row>
      <xdr:rowOff>19243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5FFDF1-A2BA-4416-8E90-D50C63820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91440</xdr:rowOff>
    </xdr:from>
    <xdr:to>
      <xdr:col>7</xdr:col>
      <xdr:colOff>206368</xdr:colOff>
      <xdr:row>50</xdr:row>
      <xdr:rowOff>65332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57C8A3-2445-45AE-AF5F-BDAB2E1A5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475241</xdr:colOff>
      <xdr:row>34</xdr:row>
      <xdr:rowOff>114300</xdr:rowOff>
    </xdr:from>
    <xdr:to>
      <xdr:col>15</xdr:col>
      <xdr:colOff>78397</xdr:colOff>
      <xdr:row>50</xdr:row>
      <xdr:rowOff>95812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78C3B-B455-4024-B6AB-89279A157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440615</xdr:colOff>
      <xdr:row>34</xdr:row>
      <xdr:rowOff>0</xdr:rowOff>
    </xdr:from>
    <xdr:to>
      <xdr:col>23</xdr:col>
      <xdr:colOff>41866</xdr:colOff>
      <xdr:row>49</xdr:row>
      <xdr:rowOff>168426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741644-FEA0-49D6-B599-88C4F8105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522922</xdr:colOff>
      <xdr:row>0</xdr:row>
      <xdr:rowOff>113347</xdr:rowOff>
    </xdr:from>
    <xdr:to>
      <xdr:col>17</xdr:col>
      <xdr:colOff>218122</xdr:colOff>
      <xdr:row>15</xdr:row>
      <xdr:rowOff>143827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E3CF4-E5ED-186E-FD54-BC20BE2EF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477202</xdr:colOff>
      <xdr:row>0</xdr:row>
      <xdr:rowOff>79057</xdr:rowOff>
    </xdr:from>
    <xdr:to>
      <xdr:col>25</xdr:col>
      <xdr:colOff>172402</xdr:colOff>
      <xdr:row>15</xdr:row>
      <xdr:rowOff>107632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877EA-17EB-8A5F-E865-019421851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495300</xdr:colOff>
      <xdr:row>16</xdr:row>
      <xdr:rowOff>57150</xdr:rowOff>
    </xdr:from>
    <xdr:to>
      <xdr:col>25</xdr:col>
      <xdr:colOff>190500</xdr:colOff>
      <xdr:row>31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743E8B-3349-44F8-B5C6-F94C4CC4C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533400</xdr:colOff>
      <xdr:row>32</xdr:row>
      <xdr:rowOff>38100</xdr:rowOff>
    </xdr:from>
    <xdr:to>
      <xdr:col>25</xdr:col>
      <xdr:colOff>228600</xdr:colOff>
      <xdr:row>47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1D0EDC-F043-442C-AA3A-4FFB6F9B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512445</xdr:colOff>
      <xdr:row>16</xdr:row>
      <xdr:rowOff>104775</xdr:rowOff>
    </xdr:from>
    <xdr:to>
      <xdr:col>17</xdr:col>
      <xdr:colOff>207645</xdr:colOff>
      <xdr:row>31</xdr:row>
      <xdr:rowOff>135255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F3B8AB-468B-4607-8922-3A665A0A8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512445</xdr:colOff>
      <xdr:row>32</xdr:row>
      <xdr:rowOff>62865</xdr:rowOff>
    </xdr:from>
    <xdr:to>
      <xdr:col>17</xdr:col>
      <xdr:colOff>207645</xdr:colOff>
      <xdr:row>47</xdr:row>
      <xdr:rowOff>81915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F60D24-316D-4D57-941F-8BDA0013F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190501</xdr:colOff>
      <xdr:row>2</xdr:row>
      <xdr:rowOff>0</xdr:rowOff>
    </xdr:from>
    <xdr:to>
      <xdr:col>34</xdr:col>
      <xdr:colOff>142331</xdr:colOff>
      <xdr:row>17</xdr:row>
      <xdr:rowOff>26670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D164C6-2D13-46F5-A8BB-EE28F0A7F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136072</xdr:colOff>
      <xdr:row>17</xdr:row>
      <xdr:rowOff>136070</xdr:rowOff>
    </xdr:from>
    <xdr:to>
      <xdr:col>34</xdr:col>
      <xdr:colOff>84092</xdr:colOff>
      <xdr:row>32</xdr:row>
      <xdr:rowOff>157026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7C2FAFD-25B3-4665-A803-8EE88E32B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68036</xdr:colOff>
      <xdr:row>33</xdr:row>
      <xdr:rowOff>149678</xdr:rowOff>
    </xdr:from>
    <xdr:to>
      <xdr:col>34</xdr:col>
      <xdr:colOff>19866</xdr:colOff>
      <xdr:row>48</xdr:row>
      <xdr:rowOff>174443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0A6FF-9609-445E-870E-6D151CA94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33</xdr:col>
      <xdr:colOff>562247</xdr:colOff>
      <xdr:row>66</xdr:row>
      <xdr:rowOff>20955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242475-1BC6-445B-BB10-89C7DB93C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67</xdr:row>
      <xdr:rowOff>0</xdr:rowOff>
    </xdr:from>
    <xdr:to>
      <xdr:col>33</xdr:col>
      <xdr:colOff>560342</xdr:colOff>
      <xdr:row>83</xdr:row>
      <xdr:rowOff>17146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C0CD03A-F29F-435E-8C11-E1E22A462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42</xdr:col>
      <xdr:colOff>558437</xdr:colOff>
      <xdr:row>17</xdr:row>
      <xdr:rowOff>20955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C57AB02-3C31-4007-B0E4-8BCCA9BB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0</xdr:colOff>
      <xdr:row>19</xdr:row>
      <xdr:rowOff>0</xdr:rowOff>
    </xdr:from>
    <xdr:to>
      <xdr:col>42</xdr:col>
      <xdr:colOff>554627</xdr:colOff>
      <xdr:row>34</xdr:row>
      <xdr:rowOff>17145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09FF80C-443C-4562-BC8B-412ADB40C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43543</xdr:colOff>
      <xdr:row>35</xdr:row>
      <xdr:rowOff>21771</xdr:rowOff>
    </xdr:from>
    <xdr:to>
      <xdr:col>42</xdr:col>
      <xdr:colOff>594360</xdr:colOff>
      <xdr:row>51</xdr:row>
      <xdr:rowOff>42726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615DE6A-EBC4-43F0-A807-9FE444FD3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0</xdr:colOff>
      <xdr:row>52</xdr:row>
      <xdr:rowOff>0</xdr:rowOff>
    </xdr:from>
    <xdr:to>
      <xdr:col>42</xdr:col>
      <xdr:colOff>550817</xdr:colOff>
      <xdr:row>67</xdr:row>
      <xdr:rowOff>20955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715486C-647C-4076-B0B5-4F897DE1F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478971</xdr:colOff>
      <xdr:row>67</xdr:row>
      <xdr:rowOff>54430</xdr:rowOff>
    </xdr:from>
    <xdr:to>
      <xdr:col>42</xdr:col>
      <xdr:colOff>420188</xdr:colOff>
      <xdr:row>83</xdr:row>
      <xdr:rowOff>75384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FA5DF22-21A2-4EA8-96FC-945B835A3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279689</xdr:colOff>
      <xdr:row>0</xdr:row>
      <xdr:rowOff>122958</xdr:rowOff>
    </xdr:from>
    <xdr:to>
      <xdr:col>32</xdr:col>
      <xdr:colOff>164297</xdr:colOff>
      <xdr:row>32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DAE2A-CDE0-4AF3-946B-E3D1E91A1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171450</xdr:rowOff>
    </xdr:from>
    <xdr:to>
      <xdr:col>7</xdr:col>
      <xdr:colOff>197852</xdr:colOff>
      <xdr:row>33</xdr:row>
      <xdr:rowOff>133688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8BE678-3403-40DB-8138-0B354453C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599381</xdr:colOff>
      <xdr:row>18</xdr:row>
      <xdr:rowOff>151750</xdr:rowOff>
    </xdr:from>
    <xdr:to>
      <xdr:col>15</xdr:col>
      <xdr:colOff>165710</xdr:colOff>
      <xdr:row>33</xdr:row>
      <xdr:rowOff>100663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3897F1-6B2E-48D9-893C-38C05A1F8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487943</xdr:colOff>
      <xdr:row>19</xdr:row>
      <xdr:rowOff>12746</xdr:rowOff>
    </xdr:from>
    <xdr:to>
      <xdr:col>23</xdr:col>
      <xdr:colOff>35528</xdr:colOff>
      <xdr:row>33</xdr:row>
      <xdr:rowOff>19243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2A44A2-DEA2-4524-9DC2-EF01F333F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54012</xdr:rowOff>
    </xdr:from>
    <xdr:to>
      <xdr:col>7</xdr:col>
      <xdr:colOff>210178</xdr:colOff>
      <xdr:row>51</xdr:row>
      <xdr:rowOff>35524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672BDE-2D17-4A62-80F9-2A5A9C1F7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512669</xdr:colOff>
      <xdr:row>35</xdr:row>
      <xdr:rowOff>114300</xdr:rowOff>
    </xdr:from>
    <xdr:to>
      <xdr:col>15</xdr:col>
      <xdr:colOff>112015</xdr:colOff>
      <xdr:row>51</xdr:row>
      <xdr:rowOff>92002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67CA71-DAA9-421A-849F-0DC65F044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436805</xdr:colOff>
      <xdr:row>34</xdr:row>
      <xdr:rowOff>145676</xdr:rowOff>
    </xdr:from>
    <xdr:to>
      <xdr:col>23</xdr:col>
      <xdr:colOff>41866</xdr:colOff>
      <xdr:row>50</xdr:row>
      <xdr:rowOff>138618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D5BCE5-9A6C-4CC5-A226-F2B18FEAC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279689</xdr:colOff>
      <xdr:row>0</xdr:row>
      <xdr:rowOff>122958</xdr:rowOff>
    </xdr:from>
    <xdr:to>
      <xdr:col>32</xdr:col>
      <xdr:colOff>164297</xdr:colOff>
      <xdr:row>32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37CC1-F3A5-4B6C-9F5F-990053B53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171450</xdr:rowOff>
    </xdr:from>
    <xdr:to>
      <xdr:col>7</xdr:col>
      <xdr:colOff>197852</xdr:colOff>
      <xdr:row>33</xdr:row>
      <xdr:rowOff>133688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2A5F10-DEA9-42EE-9C48-566D759E4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599381</xdr:colOff>
      <xdr:row>18</xdr:row>
      <xdr:rowOff>151750</xdr:rowOff>
    </xdr:from>
    <xdr:to>
      <xdr:col>15</xdr:col>
      <xdr:colOff>165710</xdr:colOff>
      <xdr:row>33</xdr:row>
      <xdr:rowOff>100663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26879D-A592-4B8C-8213-D684B5090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487943</xdr:colOff>
      <xdr:row>19</xdr:row>
      <xdr:rowOff>12746</xdr:rowOff>
    </xdr:from>
    <xdr:to>
      <xdr:col>23</xdr:col>
      <xdr:colOff>35528</xdr:colOff>
      <xdr:row>33</xdr:row>
      <xdr:rowOff>19243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0DC636-4422-48A4-BD46-7E7E72E20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57822</xdr:rowOff>
    </xdr:from>
    <xdr:to>
      <xdr:col>7</xdr:col>
      <xdr:colOff>206368</xdr:colOff>
      <xdr:row>51</xdr:row>
      <xdr:rowOff>35524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FCC8FD-2BAE-454F-9D9D-E5B1DD7E8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516479</xdr:colOff>
      <xdr:row>35</xdr:row>
      <xdr:rowOff>114300</xdr:rowOff>
    </xdr:from>
    <xdr:to>
      <xdr:col>15</xdr:col>
      <xdr:colOff>112015</xdr:colOff>
      <xdr:row>51</xdr:row>
      <xdr:rowOff>95812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2DEB7C-4108-4342-A120-F2EC94D0B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436805</xdr:colOff>
      <xdr:row>35</xdr:row>
      <xdr:rowOff>0</xdr:rowOff>
    </xdr:from>
    <xdr:to>
      <xdr:col>23</xdr:col>
      <xdr:colOff>41866</xdr:colOff>
      <xdr:row>50</xdr:row>
      <xdr:rowOff>164616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EA10BC-0E0A-4E24-B399-26BE5108D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279689</xdr:colOff>
      <xdr:row>0</xdr:row>
      <xdr:rowOff>122958</xdr:rowOff>
    </xdr:from>
    <xdr:to>
      <xdr:col>32</xdr:col>
      <xdr:colOff>164297</xdr:colOff>
      <xdr:row>32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07A1E-33E7-47AC-B450-1431AF902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171450</xdr:rowOff>
    </xdr:from>
    <xdr:to>
      <xdr:col>7</xdr:col>
      <xdr:colOff>197852</xdr:colOff>
      <xdr:row>33</xdr:row>
      <xdr:rowOff>133688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3135A-A2D2-421D-87E0-1F9FE9112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563858</xdr:colOff>
      <xdr:row>18</xdr:row>
      <xdr:rowOff>151750</xdr:rowOff>
    </xdr:from>
    <xdr:to>
      <xdr:col>15</xdr:col>
      <xdr:colOff>135902</xdr:colOff>
      <xdr:row>33</xdr:row>
      <xdr:rowOff>96853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58800-1F8B-4830-827B-6EE3E40C9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486038</xdr:colOff>
      <xdr:row>19</xdr:row>
      <xdr:rowOff>16556</xdr:rowOff>
    </xdr:from>
    <xdr:to>
      <xdr:col>23</xdr:col>
      <xdr:colOff>35528</xdr:colOff>
      <xdr:row>33</xdr:row>
      <xdr:rowOff>15433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1950F2-2E15-4872-9778-7FED64C72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54012</xdr:rowOff>
    </xdr:from>
    <xdr:to>
      <xdr:col>7</xdr:col>
      <xdr:colOff>202558</xdr:colOff>
      <xdr:row>51</xdr:row>
      <xdr:rowOff>35524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9EBDB0-B31D-44BB-8E6A-92AF8A457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512669</xdr:colOff>
      <xdr:row>35</xdr:row>
      <xdr:rowOff>114300</xdr:rowOff>
    </xdr:from>
    <xdr:to>
      <xdr:col>15</xdr:col>
      <xdr:colOff>112015</xdr:colOff>
      <xdr:row>51</xdr:row>
      <xdr:rowOff>92002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01483C-20BC-448D-9174-C040986A3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440615</xdr:colOff>
      <xdr:row>35</xdr:row>
      <xdr:rowOff>0</xdr:rowOff>
    </xdr:from>
    <xdr:to>
      <xdr:col>23</xdr:col>
      <xdr:colOff>41866</xdr:colOff>
      <xdr:row>50</xdr:row>
      <xdr:rowOff>162711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EA8CF2-A5D9-44EB-917B-16900F8F2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279689</xdr:colOff>
      <xdr:row>0</xdr:row>
      <xdr:rowOff>122958</xdr:rowOff>
    </xdr:from>
    <xdr:to>
      <xdr:col>32</xdr:col>
      <xdr:colOff>164297</xdr:colOff>
      <xdr:row>32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F1219-A15E-4EDF-B411-D89656B62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171450</xdr:rowOff>
    </xdr:from>
    <xdr:to>
      <xdr:col>7</xdr:col>
      <xdr:colOff>197852</xdr:colOff>
      <xdr:row>33</xdr:row>
      <xdr:rowOff>133688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35453-3758-4709-9230-4AD9F387C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599381</xdr:colOff>
      <xdr:row>18</xdr:row>
      <xdr:rowOff>151750</xdr:rowOff>
    </xdr:from>
    <xdr:to>
      <xdr:col>15</xdr:col>
      <xdr:colOff>165710</xdr:colOff>
      <xdr:row>33</xdr:row>
      <xdr:rowOff>100663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6E07F3-E05D-42F4-8F5B-C16D7C457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487943</xdr:colOff>
      <xdr:row>19</xdr:row>
      <xdr:rowOff>12746</xdr:rowOff>
    </xdr:from>
    <xdr:to>
      <xdr:col>23</xdr:col>
      <xdr:colOff>35528</xdr:colOff>
      <xdr:row>33</xdr:row>
      <xdr:rowOff>19243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4FC2EA-F6EC-4D91-A362-30FBF5750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57822</xdr:rowOff>
    </xdr:from>
    <xdr:to>
      <xdr:col>7</xdr:col>
      <xdr:colOff>200653</xdr:colOff>
      <xdr:row>51</xdr:row>
      <xdr:rowOff>35524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0232C6-DEA1-49AE-9A50-136FD25B4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484766</xdr:colOff>
      <xdr:row>35</xdr:row>
      <xdr:rowOff>114300</xdr:rowOff>
    </xdr:from>
    <xdr:to>
      <xdr:col>15</xdr:col>
      <xdr:colOff>78397</xdr:colOff>
      <xdr:row>51</xdr:row>
      <xdr:rowOff>99622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69B901-5F15-4E36-ABCF-1100C2799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444425</xdr:colOff>
      <xdr:row>35</xdr:row>
      <xdr:rowOff>0</xdr:rowOff>
    </xdr:from>
    <xdr:to>
      <xdr:col>23</xdr:col>
      <xdr:colOff>41866</xdr:colOff>
      <xdr:row>50</xdr:row>
      <xdr:rowOff>160806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41FEB6-329D-43F5-9A70-B8E561DA3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279689</xdr:colOff>
      <xdr:row>0</xdr:row>
      <xdr:rowOff>122958</xdr:rowOff>
    </xdr:from>
    <xdr:to>
      <xdr:col>32</xdr:col>
      <xdr:colOff>164297</xdr:colOff>
      <xdr:row>32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272B4-08F9-478E-8F28-F429F5917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18</xdr:row>
      <xdr:rowOff>9525</xdr:rowOff>
    </xdr:from>
    <xdr:to>
      <xdr:col>7</xdr:col>
      <xdr:colOff>369302</xdr:colOff>
      <xdr:row>33</xdr:row>
      <xdr:rowOff>152738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055FA-72A6-49EE-92B3-E234AC373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599381</xdr:colOff>
      <xdr:row>18</xdr:row>
      <xdr:rowOff>151750</xdr:rowOff>
    </xdr:from>
    <xdr:to>
      <xdr:col>15</xdr:col>
      <xdr:colOff>165710</xdr:colOff>
      <xdr:row>33</xdr:row>
      <xdr:rowOff>100663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4A0091-948D-4DD5-A971-36CF30FE6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487943</xdr:colOff>
      <xdr:row>19</xdr:row>
      <xdr:rowOff>12746</xdr:rowOff>
    </xdr:from>
    <xdr:to>
      <xdr:col>23</xdr:col>
      <xdr:colOff>35528</xdr:colOff>
      <xdr:row>33</xdr:row>
      <xdr:rowOff>19243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94C48C-B055-4791-B6EC-A139FC34B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34</xdr:row>
      <xdr:rowOff>104775</xdr:rowOff>
    </xdr:from>
    <xdr:to>
      <xdr:col>7</xdr:col>
      <xdr:colOff>298817</xdr:colOff>
      <xdr:row>50</xdr:row>
      <xdr:rowOff>63203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0440D9-E0BE-4D87-99CF-3DFAAE789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581025</xdr:colOff>
      <xdr:row>34</xdr:row>
      <xdr:rowOff>133350</xdr:rowOff>
    </xdr:from>
    <xdr:to>
      <xdr:col>15</xdr:col>
      <xdr:colOff>142607</xdr:colOff>
      <xdr:row>50</xdr:row>
      <xdr:rowOff>86063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E08EDF-F392-4297-88A3-C6B199252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504825</xdr:colOff>
      <xdr:row>34</xdr:row>
      <xdr:rowOff>19050</xdr:rowOff>
    </xdr:from>
    <xdr:to>
      <xdr:col>23</xdr:col>
      <xdr:colOff>70217</xdr:colOff>
      <xdr:row>49</xdr:row>
      <xdr:rowOff>150833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42C419-9C76-4E49-BFFC-39A155B2E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279689</xdr:colOff>
      <xdr:row>0</xdr:row>
      <xdr:rowOff>122958</xdr:rowOff>
    </xdr:from>
    <xdr:to>
      <xdr:col>32</xdr:col>
      <xdr:colOff>164297</xdr:colOff>
      <xdr:row>32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67FB9-2DE3-4F38-BC28-8153A8438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171450</xdr:rowOff>
    </xdr:from>
    <xdr:to>
      <xdr:col>7</xdr:col>
      <xdr:colOff>197852</xdr:colOff>
      <xdr:row>33</xdr:row>
      <xdr:rowOff>133688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D02EE-EDBB-4079-847F-7129053C1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16676</xdr:colOff>
      <xdr:row>18</xdr:row>
      <xdr:rowOff>151750</xdr:rowOff>
    </xdr:from>
    <xdr:to>
      <xdr:col>15</xdr:col>
      <xdr:colOff>192605</xdr:colOff>
      <xdr:row>33</xdr:row>
      <xdr:rowOff>100663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E87E9B-113C-43C5-8F55-6941FF64E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487943</xdr:colOff>
      <xdr:row>19</xdr:row>
      <xdr:rowOff>12746</xdr:rowOff>
    </xdr:from>
    <xdr:to>
      <xdr:col>23</xdr:col>
      <xdr:colOff>35528</xdr:colOff>
      <xdr:row>33</xdr:row>
      <xdr:rowOff>19243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9C397A-7C94-48C6-AA60-2CC54C908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87630</xdr:rowOff>
    </xdr:from>
    <xdr:to>
      <xdr:col>7</xdr:col>
      <xdr:colOff>198748</xdr:colOff>
      <xdr:row>51</xdr:row>
      <xdr:rowOff>71047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915659-C639-4AC2-AFAC-3E486B810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484766</xdr:colOff>
      <xdr:row>35</xdr:row>
      <xdr:rowOff>114300</xdr:rowOff>
    </xdr:from>
    <xdr:to>
      <xdr:col>15</xdr:col>
      <xdr:colOff>78397</xdr:colOff>
      <xdr:row>51</xdr:row>
      <xdr:rowOff>99622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BF02E4-9D9E-4729-8D2C-43E5AC114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444425</xdr:colOff>
      <xdr:row>35</xdr:row>
      <xdr:rowOff>0</xdr:rowOff>
    </xdr:from>
    <xdr:to>
      <xdr:col>23</xdr:col>
      <xdr:colOff>41866</xdr:colOff>
      <xdr:row>50</xdr:row>
      <xdr:rowOff>160806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3E7790-2DBE-4E50-A1A9-83F9DCE98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279689</xdr:colOff>
      <xdr:row>0</xdr:row>
      <xdr:rowOff>122958</xdr:rowOff>
    </xdr:from>
    <xdr:to>
      <xdr:col>32</xdr:col>
      <xdr:colOff>164297</xdr:colOff>
      <xdr:row>32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6625E-AE29-4B5C-95AE-DCF8EE55E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171450</xdr:rowOff>
    </xdr:from>
    <xdr:to>
      <xdr:col>7</xdr:col>
      <xdr:colOff>197852</xdr:colOff>
      <xdr:row>33</xdr:row>
      <xdr:rowOff>133688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2C2B90-16FB-47DF-8F28-9C3EB0D5E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599381</xdr:colOff>
      <xdr:row>18</xdr:row>
      <xdr:rowOff>151750</xdr:rowOff>
    </xdr:from>
    <xdr:to>
      <xdr:col>15</xdr:col>
      <xdr:colOff>165710</xdr:colOff>
      <xdr:row>33</xdr:row>
      <xdr:rowOff>100663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1F1C8C-783C-4381-8B84-06BAC5CD3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487943</xdr:colOff>
      <xdr:row>19</xdr:row>
      <xdr:rowOff>12746</xdr:rowOff>
    </xdr:from>
    <xdr:to>
      <xdr:col>23</xdr:col>
      <xdr:colOff>35528</xdr:colOff>
      <xdr:row>33</xdr:row>
      <xdr:rowOff>19243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2D97FB-05C2-46CD-953B-1D99994F1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91440</xdr:rowOff>
    </xdr:from>
    <xdr:to>
      <xdr:col>7</xdr:col>
      <xdr:colOff>200653</xdr:colOff>
      <xdr:row>51</xdr:row>
      <xdr:rowOff>69142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5F7091-8840-4879-B6A9-5C8AB968B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482861</xdr:colOff>
      <xdr:row>35</xdr:row>
      <xdr:rowOff>114300</xdr:rowOff>
    </xdr:from>
    <xdr:to>
      <xdr:col>15</xdr:col>
      <xdr:colOff>78397</xdr:colOff>
      <xdr:row>51</xdr:row>
      <xdr:rowOff>95812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97ECC3-0E8E-4491-8AD0-4658688D2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440615</xdr:colOff>
      <xdr:row>35</xdr:row>
      <xdr:rowOff>0</xdr:rowOff>
    </xdr:from>
    <xdr:to>
      <xdr:col>23</xdr:col>
      <xdr:colOff>41866</xdr:colOff>
      <xdr:row>50</xdr:row>
      <xdr:rowOff>162711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33148F-4E14-44B6-BAEE-BA2800B39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279689</xdr:colOff>
      <xdr:row>0</xdr:row>
      <xdr:rowOff>122958</xdr:rowOff>
    </xdr:from>
    <xdr:to>
      <xdr:col>32</xdr:col>
      <xdr:colOff>164297</xdr:colOff>
      <xdr:row>32</xdr:row>
      <xdr:rowOff>103908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FF66D-4699-482A-BA79-051B42DEA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171450</xdr:rowOff>
    </xdr:from>
    <xdr:to>
      <xdr:col>7</xdr:col>
      <xdr:colOff>197852</xdr:colOff>
      <xdr:row>33</xdr:row>
      <xdr:rowOff>133688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D000C6-AC14-4474-8B3A-633460491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599381</xdr:colOff>
      <xdr:row>18</xdr:row>
      <xdr:rowOff>151750</xdr:rowOff>
    </xdr:from>
    <xdr:to>
      <xdr:col>15</xdr:col>
      <xdr:colOff>165710</xdr:colOff>
      <xdr:row>33</xdr:row>
      <xdr:rowOff>100663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2D8909-789F-40DF-B41B-292807C85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487943</xdr:colOff>
      <xdr:row>19</xdr:row>
      <xdr:rowOff>12746</xdr:rowOff>
    </xdr:from>
    <xdr:to>
      <xdr:col>23</xdr:col>
      <xdr:colOff>35528</xdr:colOff>
      <xdr:row>33</xdr:row>
      <xdr:rowOff>19243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46AF32-0064-4BDC-A941-4426B9168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95250</xdr:rowOff>
    </xdr:from>
    <xdr:to>
      <xdr:col>7</xdr:col>
      <xdr:colOff>202558</xdr:colOff>
      <xdr:row>51</xdr:row>
      <xdr:rowOff>67237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9CC1B6-031C-432A-B1EF-BC9ADD9EB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479051</xdr:colOff>
      <xdr:row>35</xdr:row>
      <xdr:rowOff>114300</xdr:rowOff>
    </xdr:from>
    <xdr:to>
      <xdr:col>15</xdr:col>
      <xdr:colOff>78397</xdr:colOff>
      <xdr:row>51</xdr:row>
      <xdr:rowOff>92002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412BB3-09F1-4284-854B-4DBFDEE60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436805</xdr:colOff>
      <xdr:row>35</xdr:row>
      <xdr:rowOff>0</xdr:rowOff>
    </xdr:from>
    <xdr:to>
      <xdr:col>23</xdr:col>
      <xdr:colOff>41866</xdr:colOff>
      <xdr:row>50</xdr:row>
      <xdr:rowOff>164616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A81A50-4C57-4ED4-8AC5-D237B363F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7920-EA86-4653-B7D2-2747E8F5ED2F}">
  <dimension ref="A1:W17"/>
  <sheetViews>
    <sheetView topLeftCell="D1" zoomScaleNormal="100" workbookViewId="0">
      <selection activeCell="N13" sqref="N13"/>
    </sheetView>
  </sheetViews>
  <sheetFormatPr defaultRowHeight="15" x14ac:dyDescent="0.25"/>
  <sheetData>
    <row r="1" spans="1:23" x14ac:dyDescent="0.25">
      <c r="A1" t="s">
        <v>9</v>
      </c>
      <c r="H1" t="s">
        <v>10</v>
      </c>
      <c r="Q1" t="s">
        <v>11</v>
      </c>
    </row>
    <row r="2" spans="1:23" x14ac:dyDescent="0.25">
      <c r="A2" t="s">
        <v>0</v>
      </c>
      <c r="B2" t="s">
        <v>5</v>
      </c>
      <c r="C2" t="s">
        <v>7</v>
      </c>
      <c r="D2" t="s">
        <v>33</v>
      </c>
      <c r="E2" t="s">
        <v>6</v>
      </c>
      <c r="F2" t="s">
        <v>30</v>
      </c>
      <c r="G2" t="s">
        <v>31</v>
      </c>
      <c r="I2" t="s">
        <v>0</v>
      </c>
      <c r="J2" t="s">
        <v>5</v>
      </c>
      <c r="K2" t="s">
        <v>7</v>
      </c>
      <c r="L2" t="s">
        <v>33</v>
      </c>
      <c r="M2" t="s">
        <v>6</v>
      </c>
      <c r="N2" t="s">
        <v>30</v>
      </c>
      <c r="O2" t="s">
        <v>37</v>
      </c>
      <c r="Q2" t="s">
        <v>0</v>
      </c>
      <c r="R2" t="s">
        <v>5</v>
      </c>
      <c r="S2" t="s">
        <v>32</v>
      </c>
      <c r="T2" t="s">
        <v>33</v>
      </c>
      <c r="U2" t="s">
        <v>6</v>
      </c>
      <c r="V2" t="s">
        <v>30</v>
      </c>
      <c r="W2" t="s">
        <v>37</v>
      </c>
    </row>
    <row r="3" spans="1:23" ht="15.75" x14ac:dyDescent="0.25">
      <c r="A3" s="5">
        <v>0</v>
      </c>
      <c r="B3" s="5">
        <v>0</v>
      </c>
      <c r="C3" s="1">
        <f>B3*(1/2.6)</f>
        <v>0</v>
      </c>
      <c r="D3" t="e">
        <f>1/C3</f>
        <v>#DIV/0!</v>
      </c>
      <c r="E3" s="5">
        <v>15.172369695950847</v>
      </c>
      <c r="F3" s="4">
        <f>2*$G$13*A3+$G$14</f>
        <v>2.9203000000000001</v>
      </c>
      <c r="G3" t="e">
        <f>F3*D3</f>
        <v>#DIV/0!</v>
      </c>
      <c r="I3" s="5">
        <v>0</v>
      </c>
      <c r="J3" s="5">
        <v>0</v>
      </c>
      <c r="K3" s="1">
        <f>J3*(1/2.6)</f>
        <v>0</v>
      </c>
      <c r="L3" t="e">
        <f>1/K3</f>
        <v>#DIV/0!</v>
      </c>
      <c r="M3" s="5">
        <v>15.005896812699541</v>
      </c>
      <c r="N3" s="4">
        <f>2*$O$13*I3+$O$14</f>
        <v>2.8687</v>
      </c>
      <c r="O3" t="e">
        <f>N3*L3</f>
        <v>#DIV/0!</v>
      </c>
      <c r="Q3" s="5">
        <v>0</v>
      </c>
      <c r="R3" s="5">
        <v>0</v>
      </c>
      <c r="S3" s="1">
        <f>R3*(1/2.6)</f>
        <v>0</v>
      </c>
      <c r="T3" t="e">
        <f>1/S3</f>
        <v>#DIV/0!</v>
      </c>
      <c r="U3" s="5">
        <v>15.322123673704285</v>
      </c>
      <c r="V3" s="4">
        <f>2*$W$13*Q3+$W$14</f>
        <v>3.0158999999999998</v>
      </c>
      <c r="W3" t="e">
        <f>V3*T3</f>
        <v>#DIV/0!</v>
      </c>
    </row>
    <row r="4" spans="1:23" ht="15.75" x14ac:dyDescent="0.25">
      <c r="A4" s="5">
        <v>4.9000000000814907</v>
      </c>
      <c r="B4" s="5">
        <v>0.38800000000000007</v>
      </c>
      <c r="C4" s="1">
        <f t="shared" ref="C4:C10" si="0">B4*(1/2.6)</f>
        <v>0.14923076923076925</v>
      </c>
      <c r="D4">
        <f t="shared" ref="D4:D10" si="1">1/C4</f>
        <v>6.7010309278350508</v>
      </c>
      <c r="E4" s="5">
        <v>13.980338899087279</v>
      </c>
      <c r="F4" s="4">
        <f t="shared" ref="F4:F10" si="2">2*$G$13*A4+$G$14</f>
        <v>-0.24216000005259408</v>
      </c>
      <c r="G4">
        <f t="shared" ref="G4:G10" si="3">F4*D4</f>
        <v>-1.6227216498369705</v>
      </c>
      <c r="I4" s="5">
        <v>4.9166666668024845</v>
      </c>
      <c r="J4" s="5">
        <v>0.36133333333333334</v>
      </c>
      <c r="K4" s="1">
        <f t="shared" ref="K4:K10" si="4">J4*(1/2.6)</f>
        <v>0.13897435897435897</v>
      </c>
      <c r="L4">
        <f t="shared" ref="L4:L10" si="5">1/K4</f>
        <v>7.195571955719557</v>
      </c>
      <c r="M4" s="5">
        <v>13.837104553610706</v>
      </c>
      <c r="N4" s="4">
        <f t="shared" ref="N4:N10" si="6">2*$O$13*I4+$O$14</f>
        <v>-0.20815000008499496</v>
      </c>
      <c r="O4">
        <f t="shared" ref="O4:O10" si="7">N4*L4</f>
        <v>-1.4977583031946131</v>
      </c>
      <c r="Q4" s="5">
        <v>4.9333333335234784</v>
      </c>
      <c r="R4" s="5">
        <v>0.40400000000000008</v>
      </c>
      <c r="S4" s="1">
        <f t="shared" ref="S4:S10" si="8">R4*(1/2.6)</f>
        <v>0.1553846153846154</v>
      </c>
      <c r="T4">
        <f t="shared" ref="T4:T10" si="9">1/S4</f>
        <v>6.4356435643564351</v>
      </c>
      <c r="U4" s="5">
        <v>14.026692496752714</v>
      </c>
      <c r="V4" s="4">
        <f t="shared" ref="V4:V10" si="10">2*$W$13*Q4+$W$14</f>
        <v>-0.24700666679242866</v>
      </c>
      <c r="W4">
        <f t="shared" ref="W4:W10" si="11">V4*T4</f>
        <v>-1.589646865495828</v>
      </c>
    </row>
    <row r="5" spans="1:23" ht="15.75" x14ac:dyDescent="0.25">
      <c r="A5" s="5">
        <v>6.4000000000814907</v>
      </c>
      <c r="B5" s="5">
        <v>0.68833333333333346</v>
      </c>
      <c r="C5" s="1">
        <f t="shared" si="0"/>
        <v>0.26474358974358975</v>
      </c>
      <c r="D5">
        <f t="shared" si="1"/>
        <v>3.7772397094430992</v>
      </c>
      <c r="E5" s="5">
        <v>12.790431921829054</v>
      </c>
      <c r="F5" s="4">
        <f t="shared" si="2"/>
        <v>-1.2102600000525943</v>
      </c>
      <c r="G5">
        <f t="shared" si="3"/>
        <v>-4.5714421309492668</v>
      </c>
      <c r="I5" s="5">
        <v>6.4166666668024845</v>
      </c>
      <c r="J5" s="5">
        <v>0.6216666666666667</v>
      </c>
      <c r="K5" s="1">
        <f t="shared" si="4"/>
        <v>0.23910256410256409</v>
      </c>
      <c r="L5">
        <f t="shared" si="5"/>
        <v>4.1823056300268098</v>
      </c>
      <c r="M5" s="5">
        <v>12.697724726498182</v>
      </c>
      <c r="N5" s="4">
        <f t="shared" si="6"/>
        <v>-1.1468500000849953</v>
      </c>
      <c r="O5">
        <f t="shared" si="7"/>
        <v>-4.7964772121517232</v>
      </c>
      <c r="Q5" s="5">
        <v>6.4333333335234784</v>
      </c>
      <c r="R5" s="5">
        <v>0.69500000000000006</v>
      </c>
      <c r="S5" s="1">
        <f t="shared" si="8"/>
        <v>0.2673076923076923</v>
      </c>
      <c r="T5">
        <f t="shared" si="9"/>
        <v>3.7410071942446046</v>
      </c>
      <c r="U5" s="5">
        <v>12.80910177789462</v>
      </c>
      <c r="V5" s="4">
        <f t="shared" si="10"/>
        <v>-1.2391066667924284</v>
      </c>
      <c r="W5">
        <f t="shared" si="11"/>
        <v>-4.6355069549069272</v>
      </c>
    </row>
    <row r="6" spans="1:23" ht="15.75" x14ac:dyDescent="0.25">
      <c r="A6" s="5">
        <v>7.4833333332790062</v>
      </c>
      <c r="B6" s="5">
        <v>1.1040000000000001</v>
      </c>
      <c r="C6" s="1">
        <f t="shared" si="0"/>
        <v>0.42461538461538462</v>
      </c>
      <c r="D6">
        <f t="shared" si="1"/>
        <v>2.3550724637681157</v>
      </c>
      <c r="E6" s="5">
        <v>11.205148759901874</v>
      </c>
      <c r="F6" s="4">
        <f t="shared" si="2"/>
        <v>-1.9094433332982703</v>
      </c>
      <c r="G6">
        <f t="shared" si="3"/>
        <v>-4.4968774153763604</v>
      </c>
      <c r="I6" s="5">
        <v>7.5</v>
      </c>
      <c r="J6" s="5">
        <v>1.0186666666666666</v>
      </c>
      <c r="K6" s="1">
        <f t="shared" si="4"/>
        <v>0.39179487179487171</v>
      </c>
      <c r="L6">
        <f t="shared" si="5"/>
        <v>2.5523560209424088</v>
      </c>
      <c r="M6" s="5">
        <v>11.219892019255239</v>
      </c>
      <c r="N6" s="4">
        <f t="shared" si="6"/>
        <v>-1.8248000000000002</v>
      </c>
      <c r="O6">
        <f t="shared" si="7"/>
        <v>-4.6575392670157081</v>
      </c>
      <c r="Q6" s="5">
        <v>7.5166666667209938</v>
      </c>
      <c r="R6" s="5">
        <v>1.1386666666666665</v>
      </c>
      <c r="S6" s="1">
        <f t="shared" si="8"/>
        <v>0.43794871794871787</v>
      </c>
      <c r="T6">
        <f t="shared" si="9"/>
        <v>2.283372365339579</v>
      </c>
      <c r="U6" s="5">
        <v>11.179366577716092</v>
      </c>
      <c r="V6" s="4">
        <f t="shared" si="10"/>
        <v>-1.9556233333692652</v>
      </c>
      <c r="W6">
        <f t="shared" si="11"/>
        <v>-4.4654162764286509</v>
      </c>
    </row>
    <row r="7" spans="1:23" ht="15.75" x14ac:dyDescent="0.25">
      <c r="A7" s="5">
        <v>8.3666666666977108</v>
      </c>
      <c r="B7" s="5">
        <v>1.5666666666666664</v>
      </c>
      <c r="C7" s="1">
        <f t="shared" si="0"/>
        <v>0.60256410256410242</v>
      </c>
      <c r="D7">
        <f t="shared" si="1"/>
        <v>1.6595744680851068</v>
      </c>
      <c r="E7" s="5">
        <v>9.3209256407343641</v>
      </c>
      <c r="F7" s="4">
        <f t="shared" si="2"/>
        <v>-2.4795466666867023</v>
      </c>
      <c r="G7">
        <f t="shared" si="3"/>
        <v>-4.1149923404587838</v>
      </c>
      <c r="I7" s="5">
        <v>8.3833333334187046</v>
      </c>
      <c r="J7" s="5">
        <v>1.4433333333333331</v>
      </c>
      <c r="K7" s="1">
        <f t="shared" si="4"/>
        <v>0.55512820512820504</v>
      </c>
      <c r="L7">
        <f t="shared" si="5"/>
        <v>1.8013856812933029</v>
      </c>
      <c r="M7" s="5">
        <v>9.4119782324192141</v>
      </c>
      <c r="N7" s="4">
        <f t="shared" si="6"/>
        <v>-2.3775900000534258</v>
      </c>
      <c r="O7">
        <f t="shared" si="7"/>
        <v>-4.2829565820823845</v>
      </c>
      <c r="Q7" s="5">
        <v>8.4000000001396984</v>
      </c>
      <c r="R7" s="5">
        <v>1.59</v>
      </c>
      <c r="S7" s="1">
        <f t="shared" si="8"/>
        <v>0.61153846153846148</v>
      </c>
      <c r="T7">
        <f t="shared" si="9"/>
        <v>1.6352201257861636</v>
      </c>
      <c r="U7" s="5">
        <v>9.2636565981205425</v>
      </c>
      <c r="V7" s="4">
        <f t="shared" si="10"/>
        <v>-2.5398600000923968</v>
      </c>
      <c r="W7">
        <f t="shared" si="11"/>
        <v>-4.1532301888303342</v>
      </c>
    </row>
    <row r="8" spans="1:23" ht="15.75" x14ac:dyDescent="0.25">
      <c r="A8" s="5">
        <v>9.0499999999883585</v>
      </c>
      <c r="B8" s="5">
        <v>2.02</v>
      </c>
      <c r="C8" s="1">
        <f t="shared" si="0"/>
        <v>0.77692307692307683</v>
      </c>
      <c r="D8">
        <f t="shared" si="1"/>
        <v>1.2871287128712874</v>
      </c>
      <c r="E8" s="5">
        <v>7.3380436922256642</v>
      </c>
      <c r="F8" s="4">
        <f t="shared" si="2"/>
        <v>-2.9205699999924866</v>
      </c>
      <c r="G8">
        <f t="shared" si="3"/>
        <v>-3.759149504940825</v>
      </c>
      <c r="I8" s="5">
        <v>9.0666666667093523</v>
      </c>
      <c r="J8" s="5">
        <v>1.9066666666666667</v>
      </c>
      <c r="K8" s="1">
        <f t="shared" si="4"/>
        <v>0.73333333333333328</v>
      </c>
      <c r="L8">
        <f t="shared" si="5"/>
        <v>1.3636363636363638</v>
      </c>
      <c r="M8" s="5">
        <v>7.4879705390167457</v>
      </c>
      <c r="N8" s="4">
        <f t="shared" si="6"/>
        <v>-2.8052200000267127</v>
      </c>
      <c r="O8">
        <f t="shared" si="7"/>
        <v>-3.8253000000364268</v>
      </c>
      <c r="Q8" s="5">
        <v>9.0833333334303461</v>
      </c>
      <c r="R8" s="5">
        <v>2.1066666666666665</v>
      </c>
      <c r="S8" s="1">
        <f t="shared" si="8"/>
        <v>0.81025641025641015</v>
      </c>
      <c r="T8">
        <f t="shared" si="9"/>
        <v>1.2341772151898736</v>
      </c>
      <c r="U8" s="5">
        <v>7.2196284014394285</v>
      </c>
      <c r="V8" s="4">
        <f t="shared" si="10"/>
        <v>-2.991816666730831</v>
      </c>
      <c r="W8">
        <f t="shared" si="11"/>
        <v>-3.6924319621045072</v>
      </c>
    </row>
    <row r="9" spans="1:23" ht="15.75" x14ac:dyDescent="0.25">
      <c r="A9" s="5">
        <v>9.5166666666045785</v>
      </c>
      <c r="B9" s="5">
        <v>2.4133333333333331</v>
      </c>
      <c r="C9" s="1">
        <f t="shared" si="0"/>
        <v>0.92820512820512802</v>
      </c>
      <c r="D9">
        <f t="shared" si="1"/>
        <v>1.0773480662983428</v>
      </c>
      <c r="E9" s="5">
        <v>5.6911450661667526</v>
      </c>
      <c r="F9" s="4">
        <f t="shared" si="2"/>
        <v>-3.2217566666265949</v>
      </c>
      <c r="G9">
        <f t="shared" si="3"/>
        <v>-3.4709533148739564</v>
      </c>
      <c r="I9" s="5">
        <v>9.5333333333255723</v>
      </c>
      <c r="J9" s="5">
        <v>2.2800000000000002</v>
      </c>
      <c r="K9" s="1">
        <f t="shared" si="4"/>
        <v>0.87692307692307692</v>
      </c>
      <c r="L9">
        <f t="shared" si="5"/>
        <v>1.1403508771929824</v>
      </c>
      <c r="M9" s="5">
        <v>6.9852426819707816</v>
      </c>
      <c r="N9" s="4">
        <f t="shared" si="6"/>
        <v>-3.0972599999951433</v>
      </c>
      <c r="O9">
        <f t="shared" si="7"/>
        <v>-3.5319631578891983</v>
      </c>
      <c r="Q9" s="5">
        <v>9.5500000000465661</v>
      </c>
      <c r="R9" s="5">
        <v>2.4866666666666668</v>
      </c>
      <c r="S9" s="1">
        <f t="shared" si="8"/>
        <v>0.95641025641025634</v>
      </c>
      <c r="T9">
        <f t="shared" si="9"/>
        <v>1.0455764075067024</v>
      </c>
      <c r="U9" s="5">
        <v>5.3756837680430039</v>
      </c>
      <c r="V9" s="4">
        <f t="shared" si="10"/>
        <v>-3.3004700000307987</v>
      </c>
      <c r="W9">
        <f t="shared" si="11"/>
        <v>-3.4508935657158486</v>
      </c>
    </row>
    <row r="10" spans="1:23" ht="15.75" x14ac:dyDescent="0.25">
      <c r="A10" s="5">
        <v>73.266666666604578</v>
      </c>
      <c r="B10" s="5">
        <v>1.25</v>
      </c>
      <c r="C10" s="1">
        <f t="shared" si="0"/>
        <v>0.48076923076923073</v>
      </c>
      <c r="D10">
        <f t="shared" si="1"/>
        <v>2.08</v>
      </c>
      <c r="E10" s="5">
        <v>0</v>
      </c>
      <c r="F10" s="4">
        <f t="shared" si="2"/>
        <v>-44.366006666626596</v>
      </c>
      <c r="G10">
        <f t="shared" si="3"/>
        <v>-92.281293866583326</v>
      </c>
      <c r="I10" s="5">
        <v>73.283333333325572</v>
      </c>
      <c r="J10" s="5">
        <v>1.2033333333333334</v>
      </c>
      <c r="K10" s="1">
        <f t="shared" si="4"/>
        <v>0.46282051282051279</v>
      </c>
      <c r="L10">
        <f t="shared" si="5"/>
        <v>2.1606648199445986</v>
      </c>
      <c r="M10" s="5">
        <v>0</v>
      </c>
      <c r="N10" s="4">
        <f t="shared" si="6"/>
        <v>-42.992009999995147</v>
      </c>
      <c r="O10">
        <f t="shared" si="7"/>
        <v>-92.891323545695897</v>
      </c>
      <c r="Q10" s="5">
        <v>73.300000000046566</v>
      </c>
      <c r="R10" s="5">
        <v>1.2366666666666666</v>
      </c>
      <c r="S10" s="1">
        <f t="shared" si="8"/>
        <v>0.47564102564102556</v>
      </c>
      <c r="T10">
        <f t="shared" si="9"/>
        <v>2.1024258760107819</v>
      </c>
      <c r="U10" s="5">
        <v>0</v>
      </c>
      <c r="V10" s="4">
        <f t="shared" si="10"/>
        <v>-45.464720000030795</v>
      </c>
      <c r="W10">
        <f t="shared" si="11"/>
        <v>-95.586203773649657</v>
      </c>
    </row>
    <row r="11" spans="1:23" ht="15.75" x14ac:dyDescent="0.25">
      <c r="B11" s="1"/>
      <c r="C11" s="1"/>
      <c r="D11" s="1"/>
      <c r="E11" s="1"/>
      <c r="F11" s="1" t="s">
        <v>8</v>
      </c>
      <c r="G11" s="7">
        <f>AVERAGE(G5:G8)</f>
        <v>-4.2356153479313088</v>
      </c>
      <c r="J11" s="1"/>
      <c r="K11" s="1"/>
      <c r="L11" s="1"/>
      <c r="M11" s="1"/>
      <c r="N11" s="1" t="s">
        <v>8</v>
      </c>
      <c r="O11" s="7">
        <f>AVERAGE(O5:O8)</f>
        <v>-4.3905682653215612</v>
      </c>
      <c r="R11" s="1"/>
      <c r="S11" s="1"/>
      <c r="V11" s="1" t="s">
        <v>8</v>
      </c>
      <c r="W11" s="7">
        <f>AVERAGE(W5:W8)</f>
        <v>-4.2366463455676051</v>
      </c>
    </row>
    <row r="12" spans="1:23" ht="15.75" x14ac:dyDescent="0.25">
      <c r="B12" s="1"/>
      <c r="C12" s="1"/>
      <c r="D12" s="1"/>
      <c r="E12" s="1"/>
      <c r="F12" s="1" t="s">
        <v>28</v>
      </c>
      <c r="G12" s="7">
        <f>MEDIAN(G5:G8)</f>
        <v>-4.3059348779175721</v>
      </c>
      <c r="J12" s="1"/>
      <c r="K12" s="1"/>
      <c r="L12" s="1"/>
      <c r="M12" s="1"/>
      <c r="N12" s="1" t="s">
        <v>28</v>
      </c>
      <c r="O12" s="7">
        <f>MEDIAN(O5:O8)</f>
        <v>-4.4702479245490458</v>
      </c>
      <c r="R12" s="1"/>
      <c r="S12" s="1"/>
      <c r="V12" s="1" t="s">
        <v>28</v>
      </c>
      <c r="W12" s="7">
        <f>MEDIAN(W5:W8)</f>
        <v>-4.3093232326294926</v>
      </c>
    </row>
    <row r="13" spans="1:23" ht="15.75" x14ac:dyDescent="0.25">
      <c r="B13" s="1"/>
      <c r="C13" s="1"/>
      <c r="D13" s="1"/>
      <c r="E13" s="1"/>
      <c r="F13" s="1" t="s">
        <v>34</v>
      </c>
      <c r="G13" s="1">
        <v>-0.32269999999999999</v>
      </c>
      <c r="J13" s="1"/>
      <c r="K13" s="1"/>
      <c r="L13" s="1"/>
      <c r="M13" s="1"/>
      <c r="N13" s="1" t="s">
        <v>34</v>
      </c>
      <c r="O13" s="1">
        <v>-0.31290000000000001</v>
      </c>
      <c r="R13" s="1"/>
      <c r="S13" s="1"/>
      <c r="V13" s="1" t="s">
        <v>34</v>
      </c>
      <c r="W13" s="1">
        <v>-0.33069999999999999</v>
      </c>
    </row>
    <row r="14" spans="1:23" ht="15.75" x14ac:dyDescent="0.25">
      <c r="B14" s="1"/>
      <c r="C14" s="1"/>
      <c r="D14" s="1"/>
      <c r="E14" s="1"/>
      <c r="F14" s="1" t="s">
        <v>35</v>
      </c>
      <c r="G14" s="1">
        <v>2.9203000000000001</v>
      </c>
      <c r="J14" s="1"/>
      <c r="K14" s="1"/>
      <c r="L14" s="1"/>
      <c r="M14" s="1"/>
      <c r="N14" s="1" t="s">
        <v>35</v>
      </c>
      <c r="O14" s="1">
        <v>2.8687</v>
      </c>
      <c r="R14" s="1"/>
      <c r="S14" s="1"/>
      <c r="V14" s="1" t="s">
        <v>35</v>
      </c>
      <c r="W14" s="1">
        <v>3.0158999999999998</v>
      </c>
    </row>
    <row r="15" spans="1:23" ht="15.75" x14ac:dyDescent="0.25">
      <c r="B15" s="1"/>
      <c r="C15" s="1"/>
      <c r="D15" s="1"/>
      <c r="E15" s="1"/>
      <c r="F15" s="1" t="s">
        <v>36</v>
      </c>
      <c r="G15" s="1">
        <v>7.3929</v>
      </c>
      <c r="J15" s="1"/>
      <c r="K15" s="1"/>
      <c r="L15" s="1"/>
      <c r="M15" s="1"/>
      <c r="N15" s="1" t="s">
        <v>36</v>
      </c>
      <c r="O15" s="1">
        <v>7.2675999999999998</v>
      </c>
      <c r="R15" s="1"/>
      <c r="S15" s="1"/>
      <c r="V15" s="1" t="s">
        <v>36</v>
      </c>
      <c r="W15" s="1">
        <v>7.1699000000000002</v>
      </c>
    </row>
    <row r="16" spans="1:23" x14ac:dyDescent="0.25">
      <c r="F16" s="3" t="s">
        <v>4</v>
      </c>
      <c r="G16" s="8">
        <v>0.40160000000000001</v>
      </c>
      <c r="H16" s="3"/>
      <c r="I16" s="3"/>
      <c r="J16" s="3"/>
      <c r="K16" s="3"/>
      <c r="L16" s="3"/>
      <c r="M16" s="3"/>
      <c r="N16" s="3" t="s">
        <v>4</v>
      </c>
      <c r="O16" s="8">
        <v>0.40489999999999998</v>
      </c>
      <c r="P16" s="3"/>
      <c r="Q16" s="3"/>
      <c r="R16" s="3"/>
      <c r="S16" s="3"/>
      <c r="T16" s="3"/>
      <c r="U16" s="3"/>
      <c r="V16" s="3" t="s">
        <v>4</v>
      </c>
      <c r="W16" s="8">
        <v>0.40139999999999998</v>
      </c>
    </row>
    <row r="17" spans="7:23" x14ac:dyDescent="0.25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2FAF-277A-4798-A020-40E1401F4316}">
  <dimension ref="A1:W16"/>
  <sheetViews>
    <sheetView zoomScale="85" zoomScaleNormal="85" workbookViewId="0">
      <selection activeCell="Z41" sqref="Z41"/>
    </sheetView>
  </sheetViews>
  <sheetFormatPr defaultRowHeight="15" x14ac:dyDescent="0.25"/>
  <sheetData>
    <row r="1" spans="1:23" x14ac:dyDescent="0.25">
      <c r="A1" t="s">
        <v>26</v>
      </c>
      <c r="H1" t="s">
        <v>27</v>
      </c>
      <c r="Q1" t="s">
        <v>29</v>
      </c>
    </row>
    <row r="2" spans="1:23" x14ac:dyDescent="0.25">
      <c r="A2" t="s">
        <v>0</v>
      </c>
      <c r="B2" t="s">
        <v>5</v>
      </c>
      <c r="C2" t="s">
        <v>7</v>
      </c>
      <c r="D2" t="s">
        <v>33</v>
      </c>
      <c r="E2" t="s">
        <v>6</v>
      </c>
      <c r="F2" t="s">
        <v>30</v>
      </c>
      <c r="G2" t="s">
        <v>31</v>
      </c>
      <c r="I2" t="s">
        <v>0</v>
      </c>
      <c r="J2" t="s">
        <v>5</v>
      </c>
      <c r="K2" t="s">
        <v>7</v>
      </c>
      <c r="L2" t="s">
        <v>33</v>
      </c>
      <c r="M2" t="s">
        <v>6</v>
      </c>
      <c r="N2" t="s">
        <v>30</v>
      </c>
      <c r="O2" t="s">
        <v>37</v>
      </c>
      <c r="Q2" t="s">
        <v>0</v>
      </c>
      <c r="R2" t="s">
        <v>5</v>
      </c>
      <c r="S2" t="s">
        <v>32</v>
      </c>
      <c r="T2" t="s">
        <v>33</v>
      </c>
      <c r="U2" t="s">
        <v>6</v>
      </c>
      <c r="V2" t="s">
        <v>30</v>
      </c>
      <c r="W2" t="s">
        <v>37</v>
      </c>
    </row>
    <row r="3" spans="1:23" ht="15.75" x14ac:dyDescent="0.25">
      <c r="A3" s="5">
        <v>0</v>
      </c>
      <c r="B3" s="5">
        <v>0</v>
      </c>
      <c r="C3" s="1">
        <f>B3*(1/2.6)</f>
        <v>0</v>
      </c>
      <c r="D3" t="e">
        <f>1/C3</f>
        <v>#DIV/0!</v>
      </c>
      <c r="E3" s="5">
        <v>12.550983609115114</v>
      </c>
      <c r="F3" s="4">
        <f>2*$G$13*A3+$G$14</f>
        <v>1.0746</v>
      </c>
      <c r="G3" t="e">
        <f>F3*D3</f>
        <v>#DIV/0!</v>
      </c>
      <c r="I3" s="5">
        <v>0</v>
      </c>
      <c r="J3" s="5">
        <v>0</v>
      </c>
      <c r="K3" s="1">
        <f>J3*(1/2.6)</f>
        <v>0</v>
      </c>
      <c r="L3" t="e">
        <f>1/K3</f>
        <v>#DIV/0!</v>
      </c>
      <c r="M3" s="5">
        <v>12.628157286634819</v>
      </c>
      <c r="N3" s="4">
        <f>2*$O$13*I3+$O$14</f>
        <v>1.2457</v>
      </c>
      <c r="O3" t="e">
        <f>N3*L3</f>
        <v>#DIV/0!</v>
      </c>
      <c r="Q3" s="5">
        <v>0</v>
      </c>
      <c r="R3" s="5">
        <v>0</v>
      </c>
      <c r="S3" s="1">
        <f>R3*(1/2.6)</f>
        <v>0</v>
      </c>
      <c r="T3" t="e">
        <f>1/S3</f>
        <v>#DIV/0!</v>
      </c>
      <c r="U3" s="5">
        <v>12.659471278025215</v>
      </c>
      <c r="V3" s="4">
        <f>2*$W$13*Q3+$W$14</f>
        <v>1.3314999999999999</v>
      </c>
      <c r="W3" t="e">
        <f>V3*T3</f>
        <v>#DIV/0!</v>
      </c>
    </row>
    <row r="4" spans="1:23" ht="15.75" x14ac:dyDescent="0.25">
      <c r="A4" s="5">
        <v>6.2499999999417923</v>
      </c>
      <c r="B4" s="5">
        <v>0.44</v>
      </c>
      <c r="C4" s="1">
        <f t="shared" ref="C4:C10" si="0">B4*(1/2.6)</f>
        <v>0.16923076923076921</v>
      </c>
      <c r="D4">
        <f t="shared" ref="D4:D10" si="1">1/C4</f>
        <v>5.9090909090909101</v>
      </c>
      <c r="E4" s="5">
        <v>10.857607907506734</v>
      </c>
      <c r="F4" s="4">
        <f t="shared" ref="F4:F10" si="2">2*$G$13*A4+$G$14</f>
        <v>-0.67539999998370193</v>
      </c>
      <c r="G4">
        <f t="shared" ref="G4:G10" si="3">F4*D4</f>
        <v>-3.990999999903694</v>
      </c>
      <c r="I4" s="5">
        <v>6.2666666666627862</v>
      </c>
      <c r="J4" s="5">
        <v>0.45866666666666672</v>
      </c>
      <c r="K4" s="1">
        <f t="shared" ref="K4:K10" si="4">J4*(1/2.6)</f>
        <v>0.17641025641025643</v>
      </c>
      <c r="L4">
        <f t="shared" ref="L4:L10" si="5">1/K4</f>
        <v>5.6686046511627906</v>
      </c>
      <c r="M4" s="5">
        <v>10.676589329516514</v>
      </c>
      <c r="N4" s="4">
        <f t="shared" ref="N4:N10" si="6">2*$O$13*I4+$O$14</f>
        <v>-0.65811333333215449</v>
      </c>
      <c r="O4">
        <f t="shared" ref="O4:O10" si="7">N4*L4</f>
        <v>-3.7305843023188987</v>
      </c>
      <c r="Q4" s="5">
        <v>6.28333333338378</v>
      </c>
      <c r="R4" s="5">
        <v>0.4346666666666667</v>
      </c>
      <c r="S4" s="1">
        <f t="shared" ref="S4:S10" si="8">R4*(1/2.6)</f>
        <v>0.16717948717948719</v>
      </c>
      <c r="T4">
        <f t="shared" ref="T4:T10" si="9">1/S4</f>
        <v>5.9815950920245395</v>
      </c>
      <c r="U4" s="5">
        <v>10.769518785038642</v>
      </c>
      <c r="V4" s="4">
        <f t="shared" ref="V4:V10" si="10">2*$W$13*Q4+$W$14</f>
        <v>-0.59622666668214386</v>
      </c>
      <c r="W4">
        <f t="shared" ref="W4:W10" si="11">V4*T4</f>
        <v>-3.5663865031600626</v>
      </c>
    </row>
    <row r="5" spans="1:23" ht="15.75" x14ac:dyDescent="0.25">
      <c r="A5" s="5">
        <v>7.5666666667093523</v>
      </c>
      <c r="B5" s="5">
        <v>0.65833333333333344</v>
      </c>
      <c r="C5" s="1">
        <f t="shared" si="0"/>
        <v>0.25320512820512825</v>
      </c>
      <c r="D5">
        <f t="shared" si="1"/>
        <v>3.9493670886075942</v>
      </c>
      <c r="E5" s="5">
        <v>9.613568225889086</v>
      </c>
      <c r="F5" s="4">
        <f t="shared" si="2"/>
        <v>-1.0440666666786187</v>
      </c>
      <c r="G5">
        <f t="shared" si="3"/>
        <v>-4.123402531692772</v>
      </c>
      <c r="I5" s="5">
        <v>7.5833333334303461</v>
      </c>
      <c r="J5" s="5">
        <v>0.69166666666666665</v>
      </c>
      <c r="K5" s="1">
        <f t="shared" si="4"/>
        <v>0.26602564102564097</v>
      </c>
      <c r="L5">
        <f t="shared" si="5"/>
        <v>3.7590361445783143</v>
      </c>
      <c r="M5" s="5">
        <v>9.5273312716814669</v>
      </c>
      <c r="N5" s="4">
        <f t="shared" si="6"/>
        <v>-1.058116666696139</v>
      </c>
      <c r="O5">
        <f t="shared" si="7"/>
        <v>-3.9774987952915115</v>
      </c>
      <c r="Q5" s="5">
        <v>7.6000000001513399</v>
      </c>
      <c r="R5" s="5">
        <v>0.66666666666666663</v>
      </c>
      <c r="S5" s="1">
        <f t="shared" si="8"/>
        <v>0.25641025641025639</v>
      </c>
      <c r="T5">
        <f t="shared" si="9"/>
        <v>3.9000000000000004</v>
      </c>
      <c r="U5" s="5">
        <v>9.6937300682023544</v>
      </c>
      <c r="V5" s="4">
        <f t="shared" si="10"/>
        <v>-1.0001800000464314</v>
      </c>
      <c r="W5">
        <f t="shared" si="11"/>
        <v>-3.9007020001810826</v>
      </c>
    </row>
    <row r="6" spans="1:23" ht="15.75" x14ac:dyDescent="0.25">
      <c r="A6" s="5">
        <v>8.7333333333372138</v>
      </c>
      <c r="B6" s="5">
        <v>0.87000000000000011</v>
      </c>
      <c r="C6" s="1">
        <f t="shared" si="0"/>
        <v>0.33461538461538465</v>
      </c>
      <c r="D6">
        <f t="shared" si="1"/>
        <v>2.9885057471264367</v>
      </c>
      <c r="E6" s="5">
        <v>8.3010971009411669</v>
      </c>
      <c r="F6" s="4">
        <f t="shared" si="2"/>
        <v>-1.3707333333344203</v>
      </c>
      <c r="G6">
        <f t="shared" si="3"/>
        <v>-4.0964444444476928</v>
      </c>
      <c r="I6" s="5">
        <v>8.7500000000582077</v>
      </c>
      <c r="J6" s="5">
        <v>0.92666666666666675</v>
      </c>
      <c r="K6" s="1">
        <f t="shared" si="4"/>
        <v>0.35641025641025642</v>
      </c>
      <c r="L6">
        <f t="shared" si="5"/>
        <v>2.8057553956834531</v>
      </c>
      <c r="M6" s="5">
        <v>8.0977537215180462</v>
      </c>
      <c r="N6" s="4">
        <f t="shared" si="6"/>
        <v>-1.4125500000176834</v>
      </c>
      <c r="O6">
        <f t="shared" si="7"/>
        <v>-3.9632697842222768</v>
      </c>
      <c r="Q6" s="5">
        <v>8.7666666667792015</v>
      </c>
      <c r="R6" s="5">
        <v>0.89666666666666672</v>
      </c>
      <c r="S6" s="1">
        <f t="shared" si="8"/>
        <v>0.34487179487179487</v>
      </c>
      <c r="T6">
        <f t="shared" si="9"/>
        <v>2.8996282527881041</v>
      </c>
      <c r="U6" s="5">
        <v>8.3936808183880061</v>
      </c>
      <c r="V6" s="4">
        <f t="shared" si="10"/>
        <v>-1.3581133333678592</v>
      </c>
      <c r="W6">
        <f t="shared" si="11"/>
        <v>-3.9380237919216734</v>
      </c>
    </row>
    <row r="7" spans="1:23" ht="15.75" x14ac:dyDescent="0.25">
      <c r="A7" s="5">
        <v>9.9999999999417923</v>
      </c>
      <c r="B7" s="5">
        <v>1.1633333333333336</v>
      </c>
      <c r="C7" s="1">
        <f t="shared" si="0"/>
        <v>0.44743589743589746</v>
      </c>
      <c r="D7">
        <f t="shared" si="1"/>
        <v>2.2349570200573066</v>
      </c>
      <c r="E7" s="5">
        <v>6.3743235029363925</v>
      </c>
      <c r="F7" s="4">
        <f t="shared" si="2"/>
        <v>-1.7253999999837022</v>
      </c>
      <c r="G7">
        <f t="shared" si="3"/>
        <v>-3.856194842370452</v>
      </c>
      <c r="I7" s="5">
        <v>10.016666666662786</v>
      </c>
      <c r="J7" s="5">
        <v>1.2533333333333332</v>
      </c>
      <c r="K7" s="1">
        <f t="shared" si="4"/>
        <v>0.48205128205128195</v>
      </c>
      <c r="L7">
        <f t="shared" si="5"/>
        <v>2.0744680851063833</v>
      </c>
      <c r="M7" s="5">
        <v>6.1101796134161468</v>
      </c>
      <c r="N7" s="4">
        <f t="shared" si="6"/>
        <v>-1.7973633333321544</v>
      </c>
      <c r="O7">
        <f t="shared" si="7"/>
        <v>-3.7285728723379803</v>
      </c>
      <c r="Q7" s="5">
        <v>10.03333333338378</v>
      </c>
      <c r="R7" s="5">
        <v>1.2433333333333334</v>
      </c>
      <c r="S7" s="1">
        <f t="shared" si="8"/>
        <v>0.47820512820512817</v>
      </c>
      <c r="T7">
        <f t="shared" si="9"/>
        <v>2.0911528150134049</v>
      </c>
      <c r="U7" s="5">
        <v>6.3739777648611042</v>
      </c>
      <c r="V7" s="4">
        <f t="shared" si="10"/>
        <v>-1.7467266666821442</v>
      </c>
      <c r="W7">
        <f t="shared" si="11"/>
        <v>-3.6526723860913473</v>
      </c>
    </row>
    <row r="8" spans="1:23" ht="15.75" x14ac:dyDescent="0.25">
      <c r="A8" s="5">
        <v>11.916666666744277</v>
      </c>
      <c r="B8" s="5">
        <v>1.7833333333333332</v>
      </c>
      <c r="C8" s="1">
        <f t="shared" si="0"/>
        <v>0.68589743589743579</v>
      </c>
      <c r="D8">
        <f t="shared" si="1"/>
        <v>1.457943925233645</v>
      </c>
      <c r="E8" s="5">
        <v>2.4645938696924987</v>
      </c>
      <c r="F8" s="4">
        <f t="shared" si="2"/>
        <v>-2.2620666666883977</v>
      </c>
      <c r="G8">
        <f t="shared" si="3"/>
        <v>-3.2979663551718699</v>
      </c>
      <c r="I8" s="5">
        <v>11.933333333465271</v>
      </c>
      <c r="J8" s="5">
        <v>1.9033333333333333</v>
      </c>
      <c r="K8" s="1">
        <f t="shared" si="4"/>
        <v>0.732051282051282</v>
      </c>
      <c r="L8">
        <f t="shared" si="5"/>
        <v>1.3660245183887916</v>
      </c>
      <c r="M8" s="5">
        <v>1.9850057681140427</v>
      </c>
      <c r="N8" s="4">
        <f t="shared" si="6"/>
        <v>-2.3796466667067495</v>
      </c>
      <c r="O8">
        <f t="shared" si="7"/>
        <v>-3.2506556918235807</v>
      </c>
      <c r="Q8" s="5">
        <v>11.950000000186265</v>
      </c>
      <c r="R8" s="5">
        <v>1.8566666666666665</v>
      </c>
      <c r="S8" s="1">
        <f t="shared" si="8"/>
        <v>0.71410256410256401</v>
      </c>
      <c r="T8">
        <f t="shared" si="9"/>
        <v>1.4003590664272891</v>
      </c>
      <c r="U8" s="5">
        <v>2.403447621520086</v>
      </c>
      <c r="V8" s="4">
        <f t="shared" si="10"/>
        <v>-2.3347600000571465</v>
      </c>
      <c r="W8">
        <f t="shared" si="11"/>
        <v>-3.2695023340118032</v>
      </c>
    </row>
    <row r="9" spans="1:23" ht="15.75" x14ac:dyDescent="0.25">
      <c r="A9" s="5">
        <v>12.56666666676756</v>
      </c>
      <c r="B9" s="5">
        <v>1.9333333333333336</v>
      </c>
      <c r="C9" s="1">
        <f t="shared" si="0"/>
        <v>0.74358974358974361</v>
      </c>
      <c r="D9">
        <f t="shared" si="1"/>
        <v>1.3448275862068966</v>
      </c>
      <c r="E9" s="5">
        <v>0.9881441147507084</v>
      </c>
      <c r="F9" s="4">
        <f t="shared" si="2"/>
        <v>-2.4440666666949173</v>
      </c>
      <c r="G9">
        <f t="shared" si="3"/>
        <v>-3.2868482759000615</v>
      </c>
      <c r="I9" s="5">
        <v>12.583333333488554</v>
      </c>
      <c r="J9" s="5">
        <v>2.08</v>
      </c>
      <c r="K9" s="1">
        <f t="shared" si="4"/>
        <v>0.79999999999999993</v>
      </c>
      <c r="L9">
        <f t="shared" si="5"/>
        <v>1.25</v>
      </c>
      <c r="M9" s="5">
        <v>0.50099916666952293</v>
      </c>
      <c r="N9" s="4">
        <f t="shared" si="6"/>
        <v>-2.577116666713823</v>
      </c>
      <c r="O9">
        <f t="shared" si="7"/>
        <v>-3.221395833392279</v>
      </c>
      <c r="Q9" s="5">
        <v>12.600000000209548</v>
      </c>
      <c r="R9" s="5">
        <v>1.9933333333333336</v>
      </c>
      <c r="S9" s="1">
        <f t="shared" si="8"/>
        <v>0.76666666666666672</v>
      </c>
      <c r="T9">
        <f t="shared" si="9"/>
        <v>1.3043478260869565</v>
      </c>
      <c r="U9" s="5">
        <v>0.93675261941678634</v>
      </c>
      <c r="V9" s="4">
        <f t="shared" si="10"/>
        <v>-2.5341800000642891</v>
      </c>
      <c r="W9">
        <f t="shared" si="11"/>
        <v>-3.3054521739968989</v>
      </c>
    </row>
    <row r="10" spans="1:23" ht="15.75" x14ac:dyDescent="0.25">
      <c r="A10" s="5">
        <v>72.56666666676756</v>
      </c>
      <c r="B10" s="5">
        <v>1.3566666666666669</v>
      </c>
      <c r="C10" s="1">
        <f t="shared" si="0"/>
        <v>0.52179487179487183</v>
      </c>
      <c r="D10">
        <f t="shared" si="1"/>
        <v>1.9164619164619163</v>
      </c>
      <c r="E10" s="5">
        <v>1.7459772802058102E-2</v>
      </c>
      <c r="F10" s="4">
        <f t="shared" si="2"/>
        <v>-19.24406666669492</v>
      </c>
      <c r="G10">
        <f t="shared" si="3"/>
        <v>-36.880520884575027</v>
      </c>
      <c r="I10" s="5">
        <v>72.583333333488554</v>
      </c>
      <c r="J10" s="5">
        <v>1.4133333333333333</v>
      </c>
      <c r="K10" s="1">
        <f t="shared" si="4"/>
        <v>0.54358974358974355</v>
      </c>
      <c r="L10">
        <f t="shared" si="5"/>
        <v>1.8396226415094341</v>
      </c>
      <c r="M10" s="5">
        <v>1.6768296651481544E-2</v>
      </c>
      <c r="N10" s="4">
        <f t="shared" si="6"/>
        <v>-20.805116666713825</v>
      </c>
      <c r="O10">
        <f t="shared" si="7"/>
        <v>-38.273563679332042</v>
      </c>
      <c r="Q10" s="5">
        <v>72.600000000209548</v>
      </c>
      <c r="R10" s="5">
        <v>1.42</v>
      </c>
      <c r="S10" s="1">
        <f t="shared" si="8"/>
        <v>0.5461538461538461</v>
      </c>
      <c r="T10">
        <f t="shared" si="9"/>
        <v>1.830985915492958</v>
      </c>
      <c r="U10" s="5">
        <v>1.8274726836666189E-2</v>
      </c>
      <c r="V10" s="4">
        <f t="shared" si="10"/>
        <v>-20.94218000006429</v>
      </c>
      <c r="W10">
        <f t="shared" si="11"/>
        <v>-38.34483661983603</v>
      </c>
    </row>
    <row r="11" spans="1:23" ht="15.75" x14ac:dyDescent="0.25">
      <c r="B11" s="1"/>
      <c r="C11" s="1"/>
      <c r="D11" s="1"/>
      <c r="E11" s="1"/>
      <c r="F11" s="1" t="s">
        <v>8</v>
      </c>
      <c r="G11" s="7">
        <f>AVERAGE(G4:G8)</f>
        <v>-3.8730016347172964</v>
      </c>
      <c r="J11" s="1"/>
      <c r="K11" s="1"/>
      <c r="L11" s="1"/>
      <c r="M11" s="1"/>
      <c r="N11" s="1" t="s">
        <v>8</v>
      </c>
      <c r="O11" s="7">
        <f>AVERAGE(O4:O8)</f>
        <v>-3.7301162891988495</v>
      </c>
      <c r="R11" s="1"/>
      <c r="S11" s="1"/>
      <c r="V11" s="1" t="s">
        <v>8</v>
      </c>
      <c r="W11" s="7">
        <f>AVERAGE(W4:W8)</f>
        <v>-3.6654574030731935</v>
      </c>
    </row>
    <row r="12" spans="1:23" ht="15.75" x14ac:dyDescent="0.25">
      <c r="B12" s="1"/>
      <c r="C12" s="1"/>
      <c r="D12" s="1"/>
      <c r="E12" s="1"/>
      <c r="F12" s="1" t="s">
        <v>28</v>
      </c>
      <c r="G12" s="7">
        <f>MEDIAN(G4:G8)</f>
        <v>-3.990999999903694</v>
      </c>
      <c r="J12" s="1"/>
      <c r="K12" s="1"/>
      <c r="L12" s="1"/>
      <c r="M12" s="1"/>
      <c r="N12" s="1" t="s">
        <v>28</v>
      </c>
      <c r="O12" s="7">
        <f>MEDIAN(O4:O8)</f>
        <v>-3.7305843023188987</v>
      </c>
      <c r="R12" s="1"/>
      <c r="S12" s="1"/>
      <c r="V12" s="1" t="s">
        <v>28</v>
      </c>
      <c r="W12" s="7">
        <f>MEDIAN(W4:W8)</f>
        <v>-3.6526723860913473</v>
      </c>
    </row>
    <row r="13" spans="1:23" ht="15.75" x14ac:dyDescent="0.25">
      <c r="B13" s="1"/>
      <c r="C13" s="1"/>
      <c r="D13" s="1"/>
      <c r="E13" s="1"/>
      <c r="F13" s="1" t="s">
        <v>34</v>
      </c>
      <c r="G13" s="1">
        <v>-0.14000000000000001</v>
      </c>
      <c r="J13" s="1"/>
      <c r="K13" s="1"/>
      <c r="L13" s="1"/>
      <c r="M13" s="1"/>
      <c r="N13" s="1" t="s">
        <v>34</v>
      </c>
      <c r="O13" s="1">
        <v>-0.15190000000000001</v>
      </c>
      <c r="R13" s="1"/>
      <c r="S13" s="1"/>
      <c r="V13" s="1" t="s">
        <v>34</v>
      </c>
      <c r="W13" s="1">
        <v>-0.15340000000000001</v>
      </c>
    </row>
    <row r="14" spans="1:23" ht="15.75" x14ac:dyDescent="0.25">
      <c r="B14" s="1"/>
      <c r="C14" s="1"/>
      <c r="D14" s="1"/>
      <c r="E14" s="1"/>
      <c r="F14" s="1" t="s">
        <v>35</v>
      </c>
      <c r="G14" s="1">
        <v>1.0746</v>
      </c>
      <c r="J14" s="1"/>
      <c r="K14" s="1"/>
      <c r="L14" s="1"/>
      <c r="M14" s="1"/>
      <c r="N14" s="1" t="s">
        <v>35</v>
      </c>
      <c r="O14" s="1">
        <v>1.2457</v>
      </c>
      <c r="R14" s="1"/>
      <c r="S14" s="1"/>
      <c r="V14" s="1" t="s">
        <v>35</v>
      </c>
      <c r="W14" s="1">
        <v>1.3314999999999999</v>
      </c>
    </row>
    <row r="15" spans="1:23" ht="15.75" x14ac:dyDescent="0.25">
      <c r="B15" s="1"/>
      <c r="C15" s="1"/>
      <c r="D15" s="1"/>
      <c r="E15" s="1"/>
      <c r="F15" s="1" t="s">
        <v>36</v>
      </c>
      <c r="G15" s="1">
        <v>9.5744000000000007</v>
      </c>
      <c r="J15" s="1"/>
      <c r="K15" s="1"/>
      <c r="L15" s="1"/>
      <c r="M15" s="1"/>
      <c r="N15" s="1" t="s">
        <v>36</v>
      </c>
      <c r="O15" s="1">
        <v>8.8321000000000005</v>
      </c>
      <c r="R15" s="1"/>
      <c r="S15" s="1"/>
      <c r="V15" s="1" t="s">
        <v>36</v>
      </c>
      <c r="W15" s="1">
        <v>8.4579000000000004</v>
      </c>
    </row>
    <row r="16" spans="1:23" x14ac:dyDescent="0.25">
      <c r="F16" s="3" t="s">
        <v>4</v>
      </c>
      <c r="G16" s="8">
        <v>0.2437</v>
      </c>
      <c r="H16" s="3"/>
      <c r="I16" s="3"/>
      <c r="J16" s="3"/>
      <c r="K16" s="3"/>
      <c r="L16" s="3"/>
      <c r="M16" s="3"/>
      <c r="N16" s="3" t="s">
        <v>4</v>
      </c>
      <c r="O16" s="9">
        <v>0.24859999999999999</v>
      </c>
      <c r="P16" s="3"/>
      <c r="Q16" s="3"/>
      <c r="R16" s="3"/>
      <c r="S16" s="3"/>
      <c r="V16" s="3" t="s">
        <v>4</v>
      </c>
      <c r="W16" s="9">
        <v>0.25440000000000002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81A4-3255-40F0-B9C3-3FE0ABCEC09E}">
  <dimension ref="A1:R96"/>
  <sheetViews>
    <sheetView tabSelected="1" topLeftCell="G1" zoomScaleNormal="100" workbookViewId="0">
      <selection activeCell="V59" sqref="V59"/>
    </sheetView>
  </sheetViews>
  <sheetFormatPr defaultRowHeight="15" x14ac:dyDescent="0.25"/>
  <cols>
    <col min="17" max="17" width="12.7109375" bestFit="1" customWidth="1"/>
    <col min="18" max="18" width="12" bestFit="1" customWidth="1"/>
  </cols>
  <sheetData>
    <row r="1" spans="1:8" x14ac:dyDescent="0.25">
      <c r="A1" t="s">
        <v>84</v>
      </c>
    </row>
    <row r="3" spans="1:8" x14ac:dyDescent="0.25">
      <c r="A3" s="2" t="s">
        <v>39</v>
      </c>
      <c r="B3" s="2" t="s">
        <v>37</v>
      </c>
      <c r="C3" s="2" t="s">
        <v>40</v>
      </c>
      <c r="D3" s="2" t="s">
        <v>41</v>
      </c>
      <c r="F3" t="s">
        <v>88</v>
      </c>
      <c r="G3" t="s">
        <v>89</v>
      </c>
    </row>
    <row r="4" spans="1:8" x14ac:dyDescent="0.25">
      <c r="A4" s="2" t="s">
        <v>42</v>
      </c>
      <c r="B4" s="2">
        <v>-4.3059000000000003</v>
      </c>
      <c r="C4" s="2">
        <v>0.40160000000000001</v>
      </c>
      <c r="D4" s="2">
        <v>15.192509011897799</v>
      </c>
      <c r="F4">
        <f>-B4*$A$36/1000</f>
        <v>1.4738944993499998</v>
      </c>
      <c r="G4">
        <f>C4/F4</f>
        <v>0.27247540456736158</v>
      </c>
    </row>
    <row r="5" spans="1:8" x14ac:dyDescent="0.25">
      <c r="A5" s="2" t="s">
        <v>43</v>
      </c>
      <c r="B5" s="2">
        <v>-4.4702000000000002</v>
      </c>
      <c r="C5" s="2">
        <v>0.40489999999999998</v>
      </c>
      <c r="D5" s="2">
        <v>16.2842317577628</v>
      </c>
      <c r="F5">
        <f t="shared" ref="F5:F33" si="0">-B5*$A$36/1000</f>
        <v>1.5301338143000001</v>
      </c>
      <c r="G5">
        <f t="shared" ref="G5:G33" si="1">C5/F5</f>
        <v>0.26461737935334245</v>
      </c>
      <c r="H5" t="s">
        <v>90</v>
      </c>
    </row>
    <row r="6" spans="1:8" x14ac:dyDescent="0.25">
      <c r="A6" s="2" t="s">
        <v>44</v>
      </c>
      <c r="B6" s="2">
        <v>-4.3093000000000004</v>
      </c>
      <c r="C6" s="2">
        <v>0.40139999999999998</v>
      </c>
      <c r="D6" s="2">
        <v>15.2265258151787</v>
      </c>
      <c r="F6">
        <f t="shared" si="0"/>
        <v>1.4750583074500001</v>
      </c>
      <c r="G6">
        <f t="shared" si="1"/>
        <v>0.27212483599642801</v>
      </c>
      <c r="H6">
        <f>AVERAGE(G4:G6)</f>
        <v>0.26973920663904399</v>
      </c>
    </row>
    <row r="7" spans="1:8" x14ac:dyDescent="0.25">
      <c r="A7" s="2" t="s">
        <v>45</v>
      </c>
      <c r="B7" s="2">
        <v>-3.9725000000000001</v>
      </c>
      <c r="C7" s="2">
        <v>0.35659999999999997</v>
      </c>
      <c r="D7" s="2">
        <v>14.6082897501067</v>
      </c>
      <c r="F7">
        <f t="shared" si="0"/>
        <v>1.3597728462499998</v>
      </c>
      <c r="G7">
        <f t="shared" si="1"/>
        <v>0.26224968455829689</v>
      </c>
    </row>
    <row r="8" spans="1:8" x14ac:dyDescent="0.25">
      <c r="A8" s="2" t="s">
        <v>46</v>
      </c>
      <c r="B8" s="2">
        <v>-4.3776000000000002</v>
      </c>
      <c r="C8" s="2">
        <v>0.40089999999999998</v>
      </c>
      <c r="D8" s="2">
        <v>15.7600678233814</v>
      </c>
      <c r="F8">
        <f t="shared" si="0"/>
        <v>1.4984371584</v>
      </c>
      <c r="G8">
        <f t="shared" si="1"/>
        <v>0.26754542074228366</v>
      </c>
      <c r="H8" t="s">
        <v>91</v>
      </c>
    </row>
    <row r="9" spans="1:8" x14ac:dyDescent="0.25">
      <c r="A9" s="2" t="s">
        <v>47</v>
      </c>
      <c r="B9" s="2">
        <v>-4.4545000000000003</v>
      </c>
      <c r="C9" s="2">
        <v>0.42780000000000001</v>
      </c>
      <c r="D9" s="2">
        <v>15.1913077820967</v>
      </c>
      <c r="F9">
        <f t="shared" si="0"/>
        <v>1.5247597592500002</v>
      </c>
      <c r="G9">
        <f t="shared" si="1"/>
        <v>0.28056878954519798</v>
      </c>
      <c r="H9">
        <f>AVERAGE(G7:G9)</f>
        <v>0.27012129828192616</v>
      </c>
    </row>
    <row r="10" spans="1:8" x14ac:dyDescent="0.25">
      <c r="A10" s="2" t="s">
        <v>48</v>
      </c>
      <c r="B10" s="2">
        <v>-4.9595000000000002</v>
      </c>
      <c r="C10" s="2">
        <v>0.36809999999999998</v>
      </c>
      <c r="D10" s="2">
        <v>21.5210735614532</v>
      </c>
      <c r="F10">
        <f t="shared" si="0"/>
        <v>1.69761949175</v>
      </c>
      <c r="G10">
        <f t="shared" si="1"/>
        <v>0.2168330428514002</v>
      </c>
    </row>
    <row r="11" spans="1:8" x14ac:dyDescent="0.25">
      <c r="A11" s="2" t="s">
        <v>49</v>
      </c>
      <c r="B11" s="2">
        <v>-4.7032999999999996</v>
      </c>
      <c r="C11" s="2">
        <v>0.35780000000000001</v>
      </c>
      <c r="D11" s="2">
        <v>20.0381889304218</v>
      </c>
      <c r="F11">
        <f t="shared" si="0"/>
        <v>1.6099231284499997</v>
      </c>
      <c r="G11">
        <f t="shared" si="1"/>
        <v>0.22224663630025762</v>
      </c>
      <c r="H11" t="s">
        <v>92</v>
      </c>
    </row>
    <row r="12" spans="1:8" x14ac:dyDescent="0.25">
      <c r="A12" s="2" t="s">
        <v>50</v>
      </c>
      <c r="B12" s="2">
        <v>-4.7119999999999997</v>
      </c>
      <c r="C12" s="2">
        <v>0.35680000000000001</v>
      </c>
      <c r="D12" s="2">
        <v>20.146022946826701</v>
      </c>
      <c r="F12">
        <f t="shared" si="0"/>
        <v>1.6129011079999998</v>
      </c>
      <c r="G12">
        <f t="shared" si="1"/>
        <v>0.22121629046583807</v>
      </c>
      <c r="H12">
        <f>AVERAGE(G10:G12)</f>
        <v>0.2200986565391653</v>
      </c>
    </row>
    <row r="13" spans="1:8" x14ac:dyDescent="0.25">
      <c r="A13" s="2" t="s">
        <v>51</v>
      </c>
      <c r="B13" s="2">
        <v>-5.0076999999999998</v>
      </c>
      <c r="C13" s="2">
        <v>0.39290000000000003</v>
      </c>
      <c r="D13" s="2">
        <v>19.168644175509002</v>
      </c>
      <c r="F13">
        <f t="shared" si="0"/>
        <v>1.7141181830499996</v>
      </c>
      <c r="G13">
        <f t="shared" si="1"/>
        <v>0.229214066967598</v>
      </c>
    </row>
    <row r="14" spans="1:8" x14ac:dyDescent="0.25">
      <c r="A14" s="2" t="s">
        <v>52</v>
      </c>
      <c r="B14" s="2">
        <v>-4.8600000000000003</v>
      </c>
      <c r="C14" s="2">
        <v>0.38929999999999998</v>
      </c>
      <c r="D14" s="2">
        <v>18.2802950051557</v>
      </c>
      <c r="F14">
        <f t="shared" si="0"/>
        <v>1.6635609899999999</v>
      </c>
      <c r="G14">
        <f t="shared" si="1"/>
        <v>0.23401606694323843</v>
      </c>
      <c r="H14" t="s">
        <v>93</v>
      </c>
    </row>
    <row r="15" spans="1:8" x14ac:dyDescent="0.25">
      <c r="A15" s="2" t="s">
        <v>53</v>
      </c>
      <c r="B15" s="2">
        <v>-4.9135999999999997</v>
      </c>
      <c r="C15" s="2">
        <v>0.40810000000000002</v>
      </c>
      <c r="D15" s="2">
        <v>17.895396228111998</v>
      </c>
      <c r="F15">
        <f t="shared" si="0"/>
        <v>1.6819080823999999</v>
      </c>
      <c r="G15">
        <f t="shared" si="1"/>
        <v>0.24264108382050312</v>
      </c>
      <c r="H15">
        <f>AVERAGE(G13:G15)</f>
        <v>0.2352904059104465</v>
      </c>
    </row>
    <row r="16" spans="1:8" x14ac:dyDescent="0.25">
      <c r="A16" s="2" t="s">
        <v>54</v>
      </c>
      <c r="B16" s="2">
        <v>-4.0468999999999999</v>
      </c>
      <c r="C16" s="2">
        <v>0.39119999999999999</v>
      </c>
      <c r="D16" s="2">
        <v>13.692882782506601</v>
      </c>
      <c r="F16">
        <f t="shared" si="0"/>
        <v>1.3852397058499999</v>
      </c>
      <c r="G16">
        <f t="shared" si="1"/>
        <v>0.28240599684511275</v>
      </c>
    </row>
    <row r="17" spans="1:8" x14ac:dyDescent="0.25">
      <c r="A17" s="2" t="s">
        <v>55</v>
      </c>
      <c r="B17" s="2">
        <v>-3.931</v>
      </c>
      <c r="C17" s="2">
        <v>0.3836</v>
      </c>
      <c r="D17" s="2">
        <v>13.147271307181899</v>
      </c>
      <c r="F17">
        <f t="shared" si="0"/>
        <v>1.3455675414999999</v>
      </c>
      <c r="G17">
        <f t="shared" si="1"/>
        <v>0.28508416572859197</v>
      </c>
      <c r="H17" t="s">
        <v>94</v>
      </c>
    </row>
    <row r="18" spans="1:8" x14ac:dyDescent="0.25">
      <c r="A18" s="2" t="s">
        <v>56</v>
      </c>
      <c r="B18" s="2">
        <v>-3.7157</v>
      </c>
      <c r="C18" s="2">
        <v>0.38479999999999998</v>
      </c>
      <c r="D18" s="2">
        <v>11.4814204874961</v>
      </c>
      <c r="F18">
        <f t="shared" si="0"/>
        <v>1.2718711050499998</v>
      </c>
      <c r="G18">
        <f t="shared" si="1"/>
        <v>0.30254638105397696</v>
      </c>
      <c r="H18">
        <f>AVERAGE(G16:G18)</f>
        <v>0.29001218120922728</v>
      </c>
    </row>
    <row r="19" spans="1:8" x14ac:dyDescent="0.25">
      <c r="A19" s="2" t="s">
        <v>57</v>
      </c>
      <c r="B19" s="2">
        <v>-4.7994000000000003</v>
      </c>
      <c r="C19" s="2">
        <v>0.35420000000000001</v>
      </c>
      <c r="D19" s="2">
        <v>20.912241389477799</v>
      </c>
      <c r="F19">
        <f t="shared" si="0"/>
        <v>1.6428178221</v>
      </c>
      <c r="G19">
        <f t="shared" si="1"/>
        <v>0.21560516037452598</v>
      </c>
    </row>
    <row r="20" spans="1:8" x14ac:dyDescent="0.25">
      <c r="A20" s="2" t="s">
        <v>58</v>
      </c>
      <c r="B20" s="2">
        <v>-4.8531000000000004</v>
      </c>
      <c r="C20" s="2">
        <v>0.36109999999999998</v>
      </c>
      <c r="D20" s="2">
        <v>21.021161676286301</v>
      </c>
      <c r="F20">
        <f t="shared" si="0"/>
        <v>1.66119914415</v>
      </c>
      <c r="G20">
        <f t="shared" si="1"/>
        <v>0.21737309537609176</v>
      </c>
      <c r="H20" t="s">
        <v>95</v>
      </c>
    </row>
    <row r="21" spans="1:8" x14ac:dyDescent="0.25">
      <c r="A21" s="2" t="s">
        <v>59</v>
      </c>
      <c r="B21" s="2">
        <v>-4.7275</v>
      </c>
      <c r="C21" s="2">
        <v>0.32429999999999998</v>
      </c>
      <c r="D21" s="2">
        <v>21.646253479976799</v>
      </c>
      <c r="F21">
        <f t="shared" si="0"/>
        <v>1.6182067037499999</v>
      </c>
      <c r="G21">
        <f t="shared" si="1"/>
        <v>0.2004070303555619</v>
      </c>
      <c r="H21">
        <f>AVERAGE(G19:G21)</f>
        <v>0.21112842870205992</v>
      </c>
    </row>
    <row r="22" spans="1:8" x14ac:dyDescent="0.25">
      <c r="A22" s="2" t="s">
        <v>60</v>
      </c>
      <c r="B22" s="2">
        <v>-5.7507999999999999</v>
      </c>
      <c r="C22" s="2">
        <v>0.40910000000000002</v>
      </c>
      <c r="D22" s="2">
        <v>23.715365442099099</v>
      </c>
      <c r="F22">
        <f t="shared" si="0"/>
        <v>1.9684787121999998</v>
      </c>
      <c r="G22">
        <f t="shared" si="1"/>
        <v>0.20782546311754829</v>
      </c>
    </row>
    <row r="23" spans="1:8" x14ac:dyDescent="0.25">
      <c r="A23" s="2" t="s">
        <v>61</v>
      </c>
      <c r="B23" s="2">
        <v>-5.4946999999999999</v>
      </c>
      <c r="C23" s="2">
        <v>0.40479999999999999</v>
      </c>
      <c r="D23" s="2">
        <v>22.096517821954802</v>
      </c>
      <c r="F23">
        <f t="shared" si="0"/>
        <v>1.8808165785499997</v>
      </c>
      <c r="G23">
        <f t="shared" si="1"/>
        <v>0.21522566560534961</v>
      </c>
      <c r="H23" t="s">
        <v>96</v>
      </c>
    </row>
    <row r="24" spans="1:8" x14ac:dyDescent="0.25">
      <c r="A24" s="2" t="s">
        <v>62</v>
      </c>
      <c r="B24" s="2">
        <v>-5.3380000000000001</v>
      </c>
      <c r="C24" s="2">
        <v>0.39340000000000003</v>
      </c>
      <c r="D24" s="2">
        <v>21.4605287825025</v>
      </c>
      <c r="F24">
        <f t="shared" si="0"/>
        <v>1.827178717</v>
      </c>
      <c r="G24">
        <f t="shared" si="1"/>
        <v>0.2153046094176895</v>
      </c>
      <c r="H24">
        <f>AVERAGE(G22:G24)</f>
        <v>0.21278524604686247</v>
      </c>
    </row>
    <row r="25" spans="1:8" x14ac:dyDescent="0.25">
      <c r="A25" s="2" t="s">
        <v>85</v>
      </c>
      <c r="B25" s="2">
        <v>-4.8848000000000003</v>
      </c>
      <c r="C25" s="2">
        <v>0.37680000000000002</v>
      </c>
      <c r="D25" s="2">
        <v>20.590342618733398</v>
      </c>
      <c r="F25">
        <f t="shared" si="0"/>
        <v>1.6720499432</v>
      </c>
      <c r="G25">
        <f t="shared" si="1"/>
        <v>0.22535212033133009</v>
      </c>
    </row>
    <row r="26" spans="1:8" x14ac:dyDescent="0.25">
      <c r="A26" s="2" t="s">
        <v>63</v>
      </c>
      <c r="B26" s="2">
        <v>-4.8</v>
      </c>
      <c r="C26" s="2">
        <v>0.37090000000000001</v>
      </c>
      <c r="D26" s="2">
        <v>20.2055883155206</v>
      </c>
      <c r="F26">
        <f t="shared" si="0"/>
        <v>1.6430231999999998</v>
      </c>
      <c r="G26">
        <f t="shared" si="1"/>
        <v>0.22574239974213392</v>
      </c>
      <c r="H26" t="s">
        <v>97</v>
      </c>
    </row>
    <row r="27" spans="1:8" x14ac:dyDescent="0.25">
      <c r="A27" s="2" t="s">
        <v>64</v>
      </c>
      <c r="B27" s="2">
        <v>-4.2256999999999998</v>
      </c>
      <c r="C27" s="2">
        <v>0.29780000000000001</v>
      </c>
      <c r="D27" s="2">
        <v>19.011229914699101</v>
      </c>
      <c r="F27">
        <f t="shared" si="0"/>
        <v>1.4464423200499998</v>
      </c>
      <c r="G27">
        <f t="shared" si="1"/>
        <v>0.20588446277602401</v>
      </c>
      <c r="H27">
        <f>AVERAGE(G25:G27)</f>
        <v>0.21899299428316268</v>
      </c>
    </row>
    <row r="28" spans="1:8" x14ac:dyDescent="0.25">
      <c r="A28" s="2" t="s">
        <v>65</v>
      </c>
      <c r="B28" s="2">
        <v>-5.2797999999999998</v>
      </c>
      <c r="C28" s="2">
        <v>0.37740000000000001</v>
      </c>
      <c r="D28" s="2">
        <v>14.390937957986001</v>
      </c>
      <c r="F28">
        <f t="shared" si="0"/>
        <v>1.8072570606999998</v>
      </c>
      <c r="G28">
        <f t="shared" si="1"/>
        <v>0.20882474784955204</v>
      </c>
    </row>
    <row r="29" spans="1:8" x14ac:dyDescent="0.25">
      <c r="A29" s="2" t="s">
        <v>66</v>
      </c>
      <c r="B29" s="2">
        <v>-5.1658999999999997</v>
      </c>
      <c r="C29" s="2">
        <v>0.38769999999999999</v>
      </c>
      <c r="D29" s="2">
        <v>13.493713954189801</v>
      </c>
      <c r="F29">
        <f t="shared" si="0"/>
        <v>1.7682694893499997</v>
      </c>
      <c r="G29">
        <f t="shared" si="1"/>
        <v>0.21925391029764082</v>
      </c>
      <c r="H29" t="s">
        <v>98</v>
      </c>
    </row>
    <row r="30" spans="1:8" x14ac:dyDescent="0.25">
      <c r="A30" s="2" t="s">
        <v>67</v>
      </c>
      <c r="B30" s="2">
        <v>-4.9511000000000003</v>
      </c>
      <c r="C30" s="2">
        <v>0.38100000000000001</v>
      </c>
      <c r="D30" s="2">
        <v>12.632893645979699</v>
      </c>
      <c r="F30">
        <f t="shared" si="0"/>
        <v>1.69474420115</v>
      </c>
      <c r="G30">
        <f t="shared" si="1"/>
        <v>0.22481268839360266</v>
      </c>
      <c r="H30">
        <f>AVERAGE(G28:G30)</f>
        <v>0.21763044884693183</v>
      </c>
    </row>
    <row r="31" spans="1:8" x14ac:dyDescent="0.25">
      <c r="A31" s="2" t="s">
        <v>68</v>
      </c>
      <c r="B31" s="2">
        <v>-3.9910000000000001</v>
      </c>
      <c r="C31" s="2">
        <v>0.2437</v>
      </c>
      <c r="D31" s="2">
        <v>12.2009864344513</v>
      </c>
      <c r="F31">
        <f t="shared" si="0"/>
        <v>1.3661053315</v>
      </c>
      <c r="G31">
        <f t="shared" si="1"/>
        <v>0.17839034398058784</v>
      </c>
    </row>
    <row r="32" spans="1:8" x14ac:dyDescent="0.25">
      <c r="A32" t="s">
        <v>69</v>
      </c>
      <c r="B32">
        <v>-3.7305999999999999</v>
      </c>
      <c r="C32">
        <v>0.24859999999999999</v>
      </c>
      <c r="D32">
        <v>10.743078898664701</v>
      </c>
      <c r="F32">
        <f t="shared" si="0"/>
        <v>1.2769713228999999</v>
      </c>
      <c r="G32">
        <f t="shared" si="1"/>
        <v>0.19467939141767865</v>
      </c>
      <c r="H32" t="s">
        <v>99</v>
      </c>
    </row>
    <row r="33" spans="1:8" x14ac:dyDescent="0.25">
      <c r="A33" t="s">
        <v>70</v>
      </c>
      <c r="B33">
        <v>-3.6526999999999998</v>
      </c>
      <c r="C33">
        <v>0.25440000000000002</v>
      </c>
      <c r="D33">
        <v>10.1690352848765</v>
      </c>
      <c r="F33">
        <f t="shared" si="0"/>
        <v>1.2503064255499998</v>
      </c>
      <c r="G33">
        <f t="shared" si="1"/>
        <v>0.2034701212449512</v>
      </c>
      <c r="H33">
        <f>AVERAGE(G31:G33)</f>
        <v>0.1921799522144059</v>
      </c>
    </row>
    <row r="35" spans="1:8" x14ac:dyDescent="0.25">
      <c r="A35" t="s">
        <v>86</v>
      </c>
    </row>
    <row r="36" spans="1:8" x14ac:dyDescent="0.25">
      <c r="A36">
        <v>342.29649999999998</v>
      </c>
      <c r="B36" t="s">
        <v>87</v>
      </c>
    </row>
    <row r="49" spans="11:18" x14ac:dyDescent="0.25">
      <c r="K49" t="s">
        <v>80</v>
      </c>
    </row>
    <row r="50" spans="11:18" x14ac:dyDescent="0.25">
      <c r="L50" t="s">
        <v>100</v>
      </c>
      <c r="M50" t="s">
        <v>101</v>
      </c>
    </row>
    <row r="51" spans="11:18" x14ac:dyDescent="0.25">
      <c r="K51" t="s">
        <v>39</v>
      </c>
      <c r="L51" t="s">
        <v>40</v>
      </c>
      <c r="M51" t="s">
        <v>41</v>
      </c>
      <c r="N51" t="s">
        <v>81</v>
      </c>
      <c r="O51" t="s">
        <v>82</v>
      </c>
      <c r="P51" t="s">
        <v>102</v>
      </c>
      <c r="Q51" t="s">
        <v>103</v>
      </c>
      <c r="R51" t="s">
        <v>104</v>
      </c>
    </row>
    <row r="52" spans="11:18" x14ac:dyDescent="0.25">
      <c r="K52" t="s">
        <v>42</v>
      </c>
      <c r="L52">
        <f t="shared" ref="L52:M57" si="2">C4</f>
        <v>0.40160000000000001</v>
      </c>
      <c r="M52">
        <f t="shared" si="2"/>
        <v>15.192509011897799</v>
      </c>
      <c r="N52">
        <f t="shared" ref="N52:N63" si="3">L52*$M$67+$M$68</f>
        <v>15.714671689205604</v>
      </c>
      <c r="O52">
        <f>(M52-N52)^2</f>
        <v>0.27265386157325416</v>
      </c>
      <c r="P52">
        <f>L52^2</f>
        <v>0.16128256000000002</v>
      </c>
      <c r="Q52">
        <f>M52^2</f>
        <v>230.81233007659586</v>
      </c>
      <c r="R52">
        <f>L52*M52</f>
        <v>6.1013116191781567</v>
      </c>
    </row>
    <row r="53" spans="11:18" x14ac:dyDescent="0.25">
      <c r="K53" t="s">
        <v>43</v>
      </c>
      <c r="L53">
        <f t="shared" si="2"/>
        <v>0.40489999999999998</v>
      </c>
      <c r="M53">
        <f t="shared" si="2"/>
        <v>16.2842317577628</v>
      </c>
      <c r="N53">
        <f t="shared" si="3"/>
        <v>15.829464117656288</v>
      </c>
      <c r="O53">
        <f t="shared" ref="O53:O62" si="4">(M53-N53)^2</f>
        <v>0.20681360648804617</v>
      </c>
      <c r="P53">
        <f t="shared" ref="P53:P63" si="5">L53^2</f>
        <v>0.16394400999999997</v>
      </c>
      <c r="Q53">
        <f t="shared" ref="Q53:Q63" si="6">M53^2</f>
        <v>265.17620394053051</v>
      </c>
      <c r="R53">
        <f t="shared" ref="R53:R63" si="7">L53*M53</f>
        <v>6.5934854387181572</v>
      </c>
    </row>
    <row r="54" spans="11:18" x14ac:dyDescent="0.25">
      <c r="K54" s="2" t="s">
        <v>44</v>
      </c>
      <c r="L54" s="2">
        <f t="shared" si="2"/>
        <v>0.40139999999999998</v>
      </c>
      <c r="M54">
        <f t="shared" si="2"/>
        <v>15.2265258151787</v>
      </c>
      <c r="N54">
        <f t="shared" si="3"/>
        <v>15.707714572329802</v>
      </c>
      <c r="O54">
        <f t="shared" si="4"/>
        <v>0.23154262000862241</v>
      </c>
      <c r="P54">
        <f t="shared" si="5"/>
        <v>0.16112195999999998</v>
      </c>
      <c r="Q54">
        <f t="shared" si="6"/>
        <v>231.84708840030339</v>
      </c>
      <c r="R54">
        <f t="shared" si="7"/>
        <v>6.11192746221273</v>
      </c>
    </row>
    <row r="55" spans="11:18" x14ac:dyDescent="0.25">
      <c r="K55" s="2" t="s">
        <v>45</v>
      </c>
      <c r="L55" s="2">
        <f t="shared" si="2"/>
        <v>0.35659999999999997</v>
      </c>
      <c r="M55" s="2">
        <f t="shared" si="2"/>
        <v>14.6082897501067</v>
      </c>
      <c r="N55">
        <f t="shared" si="3"/>
        <v>14.149320392150781</v>
      </c>
      <c r="O55">
        <f t="shared" si="4"/>
        <v>0.2106528715424684</v>
      </c>
      <c r="P55">
        <f t="shared" si="5"/>
        <v>0.12716355999999998</v>
      </c>
      <c r="Q55">
        <f t="shared" si="6"/>
        <v>213.40212942307247</v>
      </c>
      <c r="R55">
        <f t="shared" si="7"/>
        <v>5.2093161248880486</v>
      </c>
    </row>
    <row r="56" spans="11:18" x14ac:dyDescent="0.25">
      <c r="K56" s="2" t="s">
        <v>46</v>
      </c>
      <c r="L56" s="2">
        <f t="shared" si="2"/>
        <v>0.40089999999999998</v>
      </c>
      <c r="M56" s="2">
        <f t="shared" si="2"/>
        <v>15.7600678233814</v>
      </c>
      <c r="N56">
        <f t="shared" si="3"/>
        <v>15.690321780140305</v>
      </c>
      <c r="O56">
        <f>(M56-N56)^2</f>
        <v>4.8645105477886337E-3</v>
      </c>
      <c r="P56">
        <f t="shared" si="5"/>
        <v>0.16072080999999999</v>
      </c>
      <c r="Q56">
        <f t="shared" si="6"/>
        <v>248.37973779758173</v>
      </c>
      <c r="R56">
        <f t="shared" si="7"/>
        <v>6.3182111903936029</v>
      </c>
    </row>
    <row r="57" spans="11:18" x14ac:dyDescent="0.25">
      <c r="K57" s="2" t="s">
        <v>47</v>
      </c>
      <c r="L57" s="2">
        <f t="shared" si="2"/>
        <v>0.42780000000000001</v>
      </c>
      <c r="M57" s="2">
        <f t="shared" si="2"/>
        <v>15.1913077820967</v>
      </c>
      <c r="N57">
        <f t="shared" si="3"/>
        <v>16.626053999935298</v>
      </c>
      <c r="O57">
        <f>(M57-N57)^2</f>
        <v>2.05849670960216</v>
      </c>
      <c r="P57">
        <f t="shared" si="5"/>
        <v>0.18301284000000001</v>
      </c>
      <c r="Q57">
        <f t="shared" si="6"/>
        <v>230.77583213039176</v>
      </c>
      <c r="R57">
        <f t="shared" si="7"/>
        <v>6.4988414691809684</v>
      </c>
    </row>
    <row r="58" spans="11:18" x14ac:dyDescent="0.25">
      <c r="K58" t="s">
        <v>51</v>
      </c>
      <c r="L58">
        <f t="shared" ref="L58:M63" si="8">C13</f>
        <v>0.39290000000000003</v>
      </c>
      <c r="M58">
        <f t="shared" si="8"/>
        <v>19.168644175509002</v>
      </c>
      <c r="N58">
        <f t="shared" si="3"/>
        <v>15.412037105108338</v>
      </c>
      <c r="O58">
        <f>(M58-N58)^2</f>
        <v>14.112096681384257</v>
      </c>
      <c r="P58">
        <f t="shared" si="5"/>
        <v>0.15437041000000001</v>
      </c>
      <c r="Q58">
        <f t="shared" si="6"/>
        <v>367.43691952727517</v>
      </c>
      <c r="R58">
        <f t="shared" si="7"/>
        <v>7.5313602965574873</v>
      </c>
    </row>
    <row r="59" spans="11:18" x14ac:dyDescent="0.25">
      <c r="K59" t="s">
        <v>52</v>
      </c>
      <c r="L59">
        <f t="shared" si="8"/>
        <v>0.38929999999999998</v>
      </c>
      <c r="M59">
        <f t="shared" si="8"/>
        <v>18.2802950051557</v>
      </c>
      <c r="N59">
        <f t="shared" si="3"/>
        <v>15.286809001343951</v>
      </c>
      <c r="O59">
        <f t="shared" si="4"/>
        <v>8.96095845501684</v>
      </c>
      <c r="P59">
        <f t="shared" si="5"/>
        <v>0.15155448999999999</v>
      </c>
      <c r="Q59">
        <f t="shared" si="6"/>
        <v>334.16918547552046</v>
      </c>
      <c r="R59">
        <f t="shared" si="7"/>
        <v>7.1165188455071142</v>
      </c>
    </row>
    <row r="60" spans="11:18" x14ac:dyDescent="0.25">
      <c r="K60" t="s">
        <v>53</v>
      </c>
      <c r="L60">
        <f t="shared" si="8"/>
        <v>0.40810000000000002</v>
      </c>
      <c r="M60">
        <f t="shared" si="8"/>
        <v>17.895396228111998</v>
      </c>
      <c r="N60">
        <f t="shared" si="3"/>
        <v>15.940777987669078</v>
      </c>
      <c r="O60">
        <f t="shared" si="4"/>
        <v>3.8205324658721791</v>
      </c>
      <c r="P60">
        <f t="shared" si="5"/>
        <v>0.16654561000000001</v>
      </c>
      <c r="Q60">
        <f t="shared" si="6"/>
        <v>320.24520616112517</v>
      </c>
      <c r="R60">
        <f t="shared" si="7"/>
        <v>7.3031112006925065</v>
      </c>
    </row>
    <row r="61" spans="11:18" x14ac:dyDescent="0.25">
      <c r="K61" t="s">
        <v>54</v>
      </c>
      <c r="L61">
        <f t="shared" si="8"/>
        <v>0.39119999999999999</v>
      </c>
      <c r="M61">
        <f t="shared" si="8"/>
        <v>13.692882782506601</v>
      </c>
      <c r="N61">
        <f t="shared" si="3"/>
        <v>15.352901611664043</v>
      </c>
      <c r="O61">
        <f t="shared" si="4"/>
        <v>2.7556625131572456</v>
      </c>
      <c r="P61">
        <f t="shared" si="5"/>
        <v>0.15303744</v>
      </c>
      <c r="Q61">
        <f t="shared" si="6"/>
        <v>187.49503889546571</v>
      </c>
      <c r="R61">
        <f t="shared" si="7"/>
        <v>5.3566557445165826</v>
      </c>
    </row>
    <row r="62" spans="11:18" x14ac:dyDescent="0.25">
      <c r="K62" t="s">
        <v>55</v>
      </c>
      <c r="L62">
        <f t="shared" si="8"/>
        <v>0.3836</v>
      </c>
      <c r="M62">
        <f t="shared" si="8"/>
        <v>13.147271307181899</v>
      </c>
      <c r="N62">
        <f t="shared" si="3"/>
        <v>15.088531170383675</v>
      </c>
      <c r="O62">
        <f t="shared" si="4"/>
        <v>3.7684898564781761</v>
      </c>
      <c r="P62">
        <f t="shared" si="5"/>
        <v>0.14714896</v>
      </c>
      <c r="Q62">
        <f t="shared" si="6"/>
        <v>172.85074282464845</v>
      </c>
      <c r="R62">
        <f t="shared" si="7"/>
        <v>5.0432932734349762</v>
      </c>
    </row>
    <row r="63" spans="11:18" x14ac:dyDescent="0.25">
      <c r="K63" t="s">
        <v>56</v>
      </c>
      <c r="L63">
        <f t="shared" si="8"/>
        <v>0.38479999999999998</v>
      </c>
      <c r="M63">
        <f t="shared" si="8"/>
        <v>11.4814204874961</v>
      </c>
      <c r="N63">
        <f t="shared" si="3"/>
        <v>15.130273871638469</v>
      </c>
      <c r="O63">
        <f>(M63-N63)^2</f>
        <v>13.314131018967215</v>
      </c>
      <c r="P63">
        <f t="shared" si="5"/>
        <v>0.14807103999999999</v>
      </c>
      <c r="Q63">
        <f t="shared" si="6"/>
        <v>131.8230164106952</v>
      </c>
      <c r="R63">
        <f t="shared" si="7"/>
        <v>4.4180506035884992</v>
      </c>
    </row>
    <row r="64" spans="11:18" x14ac:dyDescent="0.25">
      <c r="K64" t="s">
        <v>105</v>
      </c>
      <c r="L64">
        <f>SUM(L52:L63)</f>
        <v>4.743100000000001</v>
      </c>
      <c r="M64">
        <f>SUM(M52:M63)</f>
        <v>185.92884192638539</v>
      </c>
      <c r="P64">
        <f>SUM(P52:P63)</f>
        <v>1.8779736899999999</v>
      </c>
      <c r="Q64">
        <f>SUM(Q52:Q63)</f>
        <v>2934.4134310632062</v>
      </c>
      <c r="R64">
        <f>SUM(R52:R63)</f>
        <v>73.602083268868839</v>
      </c>
    </row>
    <row r="65" spans="11:18" x14ac:dyDescent="0.25">
      <c r="K65" t="s">
        <v>106</v>
      </c>
      <c r="L65">
        <f>AVERAGE(L52:L63)</f>
        <v>0.39525833333333343</v>
      </c>
      <c r="M65">
        <f>AVERAGE(M52:M63)</f>
        <v>15.494070160532116</v>
      </c>
      <c r="Q65" t="s">
        <v>108</v>
      </c>
      <c r="R65">
        <f>(L69*R64)-(L64*M64)</f>
        <v>1.345909085387234</v>
      </c>
    </row>
    <row r="66" spans="11:18" x14ac:dyDescent="0.25">
      <c r="K66" t="s">
        <v>107</v>
      </c>
      <c r="L66">
        <f>_xlfn.STDEV.S(L52:L63)</f>
        <v>1.7119603772673408E-2</v>
      </c>
      <c r="M66">
        <f>_xlfn.STDEV.S(M52:M63)</f>
        <v>2.2078148265012425</v>
      </c>
      <c r="Q66" t="s">
        <v>110</v>
      </c>
      <c r="R66">
        <f>SQRT((L69*P64)-L64^2)</f>
        <v>0.19668927271203668</v>
      </c>
    </row>
    <row r="67" spans="11:18" x14ac:dyDescent="0.25">
      <c r="L67" t="s">
        <v>78</v>
      </c>
      <c r="M67">
        <v>34.785584378996006</v>
      </c>
      <c r="N67" s="2" t="s">
        <v>79</v>
      </c>
      <c r="O67">
        <f>SUM(O52:O63)</f>
        <v>49.716895170638253</v>
      </c>
      <c r="Q67" t="s">
        <v>111</v>
      </c>
      <c r="R67">
        <f>SQRT((L69*Q64)-(M64^2))</f>
        <v>25.365861165583716</v>
      </c>
    </row>
    <row r="68" spans="11:18" x14ac:dyDescent="0.25">
      <c r="L68" t="s">
        <v>77</v>
      </c>
      <c r="M68">
        <v>1.744781002600807</v>
      </c>
      <c r="Q68" t="s">
        <v>112</v>
      </c>
      <c r="R68">
        <f>R65/(R66*R67)</f>
        <v>0.26976489856291141</v>
      </c>
    </row>
    <row r="69" spans="11:18" x14ac:dyDescent="0.25">
      <c r="K69" t="s">
        <v>109</v>
      </c>
      <c r="L69">
        <f>COUNTA(L52:L63)</f>
        <v>12</v>
      </c>
    </row>
    <row r="71" spans="11:18" x14ac:dyDescent="0.25">
      <c r="K71" t="s">
        <v>83</v>
      </c>
    </row>
    <row r="72" spans="11:18" x14ac:dyDescent="0.25">
      <c r="L72" t="s">
        <v>100</v>
      </c>
      <c r="M72" t="s">
        <v>101</v>
      </c>
    </row>
    <row r="73" spans="11:18" x14ac:dyDescent="0.25">
      <c r="K73" t="s">
        <v>39</v>
      </c>
      <c r="L73" t="s">
        <v>40</v>
      </c>
      <c r="M73" t="s">
        <v>41</v>
      </c>
      <c r="N73" t="s">
        <v>81</v>
      </c>
      <c r="O73" t="s">
        <v>82</v>
      </c>
      <c r="P73" t="s">
        <v>102</v>
      </c>
      <c r="Q73" t="s">
        <v>103</v>
      </c>
      <c r="R73" t="s">
        <v>104</v>
      </c>
    </row>
    <row r="74" spans="11:18" x14ac:dyDescent="0.25">
      <c r="K74" t="s">
        <v>48</v>
      </c>
      <c r="L74">
        <f t="shared" ref="L74:M76" si="9">C10</f>
        <v>0.36809999999999998</v>
      </c>
      <c r="M74">
        <f t="shared" si="9"/>
        <v>21.5210735614532</v>
      </c>
      <c r="N74">
        <f t="shared" ref="N74:N90" si="10">L74*$M$94+$M$95</f>
        <v>19.663038470589441</v>
      </c>
      <c r="O74">
        <f>(M74-N74)^2</f>
        <v>3.452294398881095</v>
      </c>
      <c r="P74">
        <f>L74^2</f>
        <v>0.13549760999999999</v>
      </c>
      <c r="Q74">
        <f>M74^2</f>
        <v>463.15660723747993</v>
      </c>
      <c r="R74">
        <f>L74*M74</f>
        <v>7.9219071779709225</v>
      </c>
    </row>
    <row r="75" spans="11:18" x14ac:dyDescent="0.25">
      <c r="K75" t="s">
        <v>49</v>
      </c>
      <c r="L75">
        <f t="shared" si="9"/>
        <v>0.35780000000000001</v>
      </c>
      <c r="M75">
        <f t="shared" si="9"/>
        <v>20.0381889304218</v>
      </c>
      <c r="N75">
        <f t="shared" si="10"/>
        <v>19.144799710242314</v>
      </c>
      <c r="O75">
        <f t="shared" ref="O75:O89" si="11">(M75-N75)^2</f>
        <v>0.79814429873291048</v>
      </c>
      <c r="P75">
        <f t="shared" ref="P75:P90" si="12">L75^2</f>
        <v>0.12802084</v>
      </c>
      <c r="Q75">
        <f t="shared" ref="Q75:Q90" si="13">M75^2</f>
        <v>401.52901561127874</v>
      </c>
      <c r="R75">
        <f t="shared" ref="R75:R90" si="14">L75*M75</f>
        <v>7.1696639993049205</v>
      </c>
    </row>
    <row r="76" spans="11:18" x14ac:dyDescent="0.25">
      <c r="K76" t="s">
        <v>50</v>
      </c>
      <c r="L76">
        <f t="shared" si="9"/>
        <v>0.35680000000000001</v>
      </c>
      <c r="M76">
        <f t="shared" si="9"/>
        <v>20.146022946826701</v>
      </c>
      <c r="N76">
        <f t="shared" si="10"/>
        <v>19.094485267490168</v>
      </c>
      <c r="O76">
        <f t="shared" si="11"/>
        <v>1.1057314910644622</v>
      </c>
      <c r="P76">
        <f t="shared" si="12"/>
        <v>0.12730624000000001</v>
      </c>
      <c r="Q76">
        <f t="shared" si="13"/>
        <v>405.86224057406798</v>
      </c>
      <c r="R76">
        <f t="shared" si="14"/>
        <v>7.1881009874277666</v>
      </c>
    </row>
    <row r="77" spans="11:18" x14ac:dyDescent="0.25">
      <c r="K77" t="s">
        <v>57</v>
      </c>
      <c r="L77">
        <f>C19</f>
        <v>0.35420000000000001</v>
      </c>
      <c r="M77">
        <f>D19</f>
        <v>20.912241389477799</v>
      </c>
      <c r="N77">
        <f t="shared" si="10"/>
        <v>18.963667716334584</v>
      </c>
      <c r="O77">
        <f t="shared" si="11"/>
        <v>3.796939359666843</v>
      </c>
      <c r="P77">
        <f t="shared" si="12"/>
        <v>0.12545764000000001</v>
      </c>
      <c r="Q77">
        <f t="shared" si="13"/>
        <v>437.32183993178836</v>
      </c>
      <c r="R77">
        <f t="shared" si="14"/>
        <v>7.4071159001530367</v>
      </c>
    </row>
    <row r="78" spans="11:18" x14ac:dyDescent="0.25">
      <c r="K78" t="s">
        <v>58</v>
      </c>
      <c r="L78">
        <f>C20</f>
        <v>0.36109999999999998</v>
      </c>
      <c r="M78">
        <f t="shared" ref="M78:M90" si="15">D20</f>
        <v>21.021161676286301</v>
      </c>
      <c r="N78">
        <f t="shared" si="10"/>
        <v>19.310837371324403</v>
      </c>
      <c r="O78">
        <f t="shared" si="11"/>
        <v>2.9252092281433977</v>
      </c>
      <c r="P78">
        <f t="shared" si="12"/>
        <v>0.13039320999999998</v>
      </c>
      <c r="Q78">
        <f t="shared" si="13"/>
        <v>441.8892382205679</v>
      </c>
      <c r="R78">
        <f t="shared" si="14"/>
        <v>7.5907414813069831</v>
      </c>
    </row>
    <row r="79" spans="11:18" x14ac:dyDescent="0.25">
      <c r="K79" t="s">
        <v>59</v>
      </c>
      <c r="L79">
        <f>C21</f>
        <v>0.32429999999999998</v>
      </c>
      <c r="M79">
        <f t="shared" si="15"/>
        <v>21.646253479976799</v>
      </c>
      <c r="N79">
        <f t="shared" si="10"/>
        <v>17.45926587804535</v>
      </c>
      <c r="O79">
        <f t="shared" si="11"/>
        <v>17.530865178727666</v>
      </c>
      <c r="P79">
        <f t="shared" si="12"/>
        <v>0.10517048999999999</v>
      </c>
      <c r="Q79">
        <f t="shared" si="13"/>
        <v>468.56028971940771</v>
      </c>
      <c r="R79">
        <f t="shared" si="14"/>
        <v>7.0198800035564757</v>
      </c>
    </row>
    <row r="80" spans="11:18" x14ac:dyDescent="0.25">
      <c r="K80" t="s">
        <v>60</v>
      </c>
      <c r="L80">
        <f>C22</f>
        <v>0.40910000000000002</v>
      </c>
      <c r="M80">
        <f t="shared" si="15"/>
        <v>23.715365442099099</v>
      </c>
      <c r="N80">
        <f t="shared" si="10"/>
        <v>21.725930623427516</v>
      </c>
      <c r="O80">
        <f t="shared" si="11"/>
        <v>3.9578508977428348</v>
      </c>
      <c r="P80">
        <f t="shared" si="12"/>
        <v>0.16736281000000003</v>
      </c>
      <c r="Q80">
        <f t="shared" si="13"/>
        <v>562.41855805230819</v>
      </c>
      <c r="R80">
        <f t="shared" si="14"/>
        <v>9.701956002362742</v>
      </c>
    </row>
    <row r="81" spans="10:18" x14ac:dyDescent="0.25">
      <c r="K81" t="s">
        <v>61</v>
      </c>
      <c r="L81">
        <f>C23</f>
        <v>0.40479999999999999</v>
      </c>
      <c r="M81">
        <f t="shared" si="15"/>
        <v>22.096517821954802</v>
      </c>
      <c r="N81">
        <f t="shared" si="10"/>
        <v>21.509578519593276</v>
      </c>
      <c r="O81">
        <f t="shared" si="11"/>
        <v>0.34449774465663396</v>
      </c>
      <c r="P81">
        <f t="shared" si="12"/>
        <v>0.16386303999999999</v>
      </c>
      <c r="Q81">
        <f t="shared" si="13"/>
        <v>488.25609985596617</v>
      </c>
      <c r="R81">
        <f t="shared" si="14"/>
        <v>8.9446704143273035</v>
      </c>
    </row>
    <row r="82" spans="10:18" x14ac:dyDescent="0.25">
      <c r="K82" t="s">
        <v>62</v>
      </c>
      <c r="L82">
        <f>C24</f>
        <v>0.39340000000000003</v>
      </c>
      <c r="M82">
        <f t="shared" si="15"/>
        <v>21.4605287825025</v>
      </c>
      <c r="N82">
        <f t="shared" si="10"/>
        <v>20.935993872218791</v>
      </c>
      <c r="O82">
        <f t="shared" si="11"/>
        <v>0.27513687210633858</v>
      </c>
      <c r="P82">
        <f t="shared" si="12"/>
        <v>0.15476356000000002</v>
      </c>
      <c r="Q82">
        <f t="shared" si="13"/>
        <v>460.55429562461825</v>
      </c>
      <c r="R82">
        <f t="shared" si="14"/>
        <v>8.4425720230364849</v>
      </c>
    </row>
    <row r="83" spans="10:18" x14ac:dyDescent="0.25">
      <c r="K83" t="s">
        <v>63</v>
      </c>
      <c r="L83">
        <f t="shared" ref="L83:L90" si="16">C26</f>
        <v>0.37090000000000001</v>
      </c>
      <c r="M83">
        <f t="shared" si="15"/>
        <v>20.590342618733398</v>
      </c>
      <c r="N83">
        <f t="shared" si="10"/>
        <v>19.803918910295454</v>
      </c>
      <c r="O83">
        <f t="shared" si="11"/>
        <v>0.61846224919328829</v>
      </c>
      <c r="P83">
        <f t="shared" si="12"/>
        <v>0.13756681000000001</v>
      </c>
      <c r="Q83">
        <f t="shared" si="13"/>
        <v>423.96220915682892</v>
      </c>
      <c r="R83">
        <f t="shared" si="14"/>
        <v>7.6369580772882175</v>
      </c>
    </row>
    <row r="84" spans="10:18" x14ac:dyDescent="0.25">
      <c r="K84" t="s">
        <v>64</v>
      </c>
      <c r="L84">
        <f t="shared" si="16"/>
        <v>0.29780000000000001</v>
      </c>
      <c r="M84">
        <f t="shared" si="15"/>
        <v>20.2055883155206</v>
      </c>
      <c r="N84">
        <f t="shared" si="10"/>
        <v>16.125933145113425</v>
      </c>
      <c r="O84">
        <f t="shared" si="11"/>
        <v>16.643586309429999</v>
      </c>
      <c r="P84">
        <f t="shared" si="12"/>
        <v>8.8684840000000001E-2</v>
      </c>
      <c r="Q84">
        <f t="shared" si="13"/>
        <v>408.26579917630261</v>
      </c>
      <c r="R84">
        <f t="shared" si="14"/>
        <v>6.0172242003620351</v>
      </c>
    </row>
    <row r="85" spans="10:18" x14ac:dyDescent="0.25">
      <c r="K85" t="s">
        <v>65</v>
      </c>
      <c r="L85">
        <f t="shared" si="16"/>
        <v>0.37740000000000001</v>
      </c>
      <c r="M85">
        <f t="shared" si="15"/>
        <v>19.011229914699101</v>
      </c>
      <c r="N85">
        <f t="shared" si="10"/>
        <v>20.130962788184419</v>
      </c>
      <c r="O85">
        <f t="shared" si="11"/>
        <v>1.2538017079636887</v>
      </c>
      <c r="P85">
        <f t="shared" si="12"/>
        <v>0.14243076000000002</v>
      </c>
      <c r="Q85">
        <f t="shared" si="13"/>
        <v>361.42686286954995</v>
      </c>
      <c r="R85">
        <f t="shared" si="14"/>
        <v>7.1748381698074413</v>
      </c>
    </row>
    <row r="86" spans="10:18" x14ac:dyDescent="0.25">
      <c r="K86" t="s">
        <v>66</v>
      </c>
      <c r="L86">
        <f t="shared" si="16"/>
        <v>0.38769999999999999</v>
      </c>
      <c r="M86">
        <f t="shared" si="15"/>
        <v>14.390937957986001</v>
      </c>
      <c r="N86">
        <f t="shared" si="10"/>
        <v>20.649201548531543</v>
      </c>
      <c r="O86">
        <f t="shared" si="11"/>
        <v>39.16586316874799</v>
      </c>
      <c r="P86">
        <f t="shared" si="12"/>
        <v>0.15031128999999999</v>
      </c>
      <c r="Q86">
        <f t="shared" si="13"/>
        <v>207.09909531060228</v>
      </c>
      <c r="R86">
        <f t="shared" si="14"/>
        <v>5.579366646311172</v>
      </c>
    </row>
    <row r="87" spans="10:18" x14ac:dyDescent="0.25">
      <c r="K87" t="s">
        <v>67</v>
      </c>
      <c r="L87">
        <f t="shared" si="16"/>
        <v>0.38100000000000001</v>
      </c>
      <c r="M87">
        <f t="shared" si="15"/>
        <v>13.493713954189801</v>
      </c>
      <c r="N87">
        <f t="shared" si="10"/>
        <v>20.312094782092153</v>
      </c>
      <c r="O87">
        <f t="shared" si="11"/>
        <v>46.490317114306364</v>
      </c>
      <c r="P87">
        <f t="shared" si="12"/>
        <v>0.14516100000000001</v>
      </c>
      <c r="Q87">
        <f t="shared" si="13"/>
        <v>182.08031627749654</v>
      </c>
      <c r="R87">
        <f t="shared" si="14"/>
        <v>5.1411050165463141</v>
      </c>
    </row>
    <row r="88" spans="10:18" x14ac:dyDescent="0.25">
      <c r="K88" t="s">
        <v>68</v>
      </c>
      <c r="L88">
        <f t="shared" si="16"/>
        <v>0.2437</v>
      </c>
      <c r="M88">
        <f t="shared" si="15"/>
        <v>12.632893645979699</v>
      </c>
      <c r="N88">
        <f t="shared" si="10"/>
        <v>13.40392179222221</v>
      </c>
      <c r="O88">
        <f t="shared" si="11"/>
        <v>0.59448440229816268</v>
      </c>
      <c r="P88">
        <f t="shared" si="12"/>
        <v>5.9389690000000002E-2</v>
      </c>
      <c r="Q88">
        <f t="shared" si="13"/>
        <v>159.59000187063427</v>
      </c>
      <c r="R88">
        <f t="shared" si="14"/>
        <v>3.0786361815252525</v>
      </c>
    </row>
    <row r="89" spans="10:18" x14ac:dyDescent="0.25">
      <c r="K89" t="s">
        <v>69</v>
      </c>
      <c r="L89">
        <f t="shared" si="16"/>
        <v>0.24859999999999999</v>
      </c>
      <c r="M89">
        <f t="shared" si="15"/>
        <v>12.2009864344513</v>
      </c>
      <c r="N89">
        <f t="shared" si="10"/>
        <v>13.650462561707736</v>
      </c>
      <c r="O89">
        <f t="shared" si="11"/>
        <v>2.1009810434863141</v>
      </c>
      <c r="P89">
        <f t="shared" si="12"/>
        <v>6.1801959999999996E-2</v>
      </c>
      <c r="Q89">
        <f t="shared" si="13"/>
        <v>148.86406997366464</v>
      </c>
      <c r="R89">
        <f t="shared" si="14"/>
        <v>3.0331652276045933</v>
      </c>
    </row>
    <row r="90" spans="10:18" x14ac:dyDescent="0.25">
      <c r="K90" t="s">
        <v>70</v>
      </c>
      <c r="L90">
        <f t="shared" si="16"/>
        <v>0.25440000000000002</v>
      </c>
      <c r="M90">
        <f t="shared" si="15"/>
        <v>10.743078898664701</v>
      </c>
      <c r="N90">
        <f t="shared" si="10"/>
        <v>13.942286329670196</v>
      </c>
      <c r="O90">
        <f>(M90-N90)^2</f>
        <v>10.234928186600783</v>
      </c>
      <c r="P90">
        <f t="shared" si="12"/>
        <v>6.4719360000000004E-2</v>
      </c>
      <c r="Q90">
        <f t="shared" si="13"/>
        <v>115.41374422293475</v>
      </c>
      <c r="R90">
        <f t="shared" si="14"/>
        <v>2.7330392718202998</v>
      </c>
    </row>
    <row r="91" spans="10:18" x14ac:dyDescent="0.25">
      <c r="J91" s="2"/>
      <c r="K91" t="s">
        <v>105</v>
      </c>
      <c r="L91">
        <f>SUM(L74:L90)</f>
        <v>5.8910999999999998</v>
      </c>
      <c r="M91">
        <f>SUM(M74:M90)</f>
        <v>315.82612577122359</v>
      </c>
      <c r="P91">
        <f>SUM(P74:P90)</f>
        <v>2.0879011500000004</v>
      </c>
      <c r="Q91">
        <f>SUM(Q74:Q90)</f>
        <v>6136.2502836854965</v>
      </c>
      <c r="R91">
        <f>SUM(R74:R90)</f>
        <v>111.78094078071197</v>
      </c>
    </row>
    <row r="92" spans="10:18" x14ac:dyDescent="0.25">
      <c r="K92" t="s">
        <v>106</v>
      </c>
      <c r="L92">
        <f>AVERAGE(L74:L91)</f>
        <v>0.65456666666666663</v>
      </c>
      <c r="M92">
        <f>AVERAGE(M74:M90)</f>
        <v>18.578007398307271</v>
      </c>
      <c r="Q92" t="s">
        <v>108</v>
      </c>
      <c r="R92">
        <f>L96*R91-(L91*M91)</f>
        <v>39.712703741248333</v>
      </c>
    </row>
    <row r="93" spans="10:18" x14ac:dyDescent="0.25">
      <c r="K93" t="s">
        <v>107</v>
      </c>
      <c r="L93">
        <f>_xlfn.STDEV.S(L74:L90)</f>
        <v>5.3867359564681166E-2</v>
      </c>
      <c r="M93">
        <f>_xlfn.STDEV.S(M74:M90)</f>
        <v>4.0990104181450215</v>
      </c>
      <c r="Q93" t="s">
        <v>110</v>
      </c>
      <c r="R93">
        <f>SQRT((L96*P91)-L91^2)</f>
        <v>0.88840325303322287</v>
      </c>
    </row>
    <row r="94" spans="10:18" x14ac:dyDescent="0.25">
      <c r="L94" s="2" t="s">
        <v>78</v>
      </c>
      <c r="M94" s="2">
        <v>50.314442752148139</v>
      </c>
      <c r="N94" s="2" t="s">
        <v>79</v>
      </c>
      <c r="O94" s="2">
        <f>SUM(O74:O90)</f>
        <v>151.28909365174877</v>
      </c>
      <c r="Q94" t="s">
        <v>111</v>
      </c>
      <c r="R94">
        <f>SQRT((L96*Q91)-(M91^2))</f>
        <v>67.60261165807654</v>
      </c>
    </row>
    <row r="95" spans="10:18" x14ac:dyDescent="0.25">
      <c r="L95" t="s">
        <v>77</v>
      </c>
      <c r="M95">
        <v>1.1422920935237095</v>
      </c>
      <c r="Q95" t="s">
        <v>112</v>
      </c>
      <c r="R95">
        <f>R92/(R93*R94)</f>
        <v>0.66123501280139474</v>
      </c>
    </row>
    <row r="96" spans="10:18" x14ac:dyDescent="0.25">
      <c r="K96" t="s">
        <v>109</v>
      </c>
      <c r="L96">
        <f>COUNTA(L74:L90)</f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C319-E9CF-4944-AB79-CF6E3018EBC7}">
  <dimension ref="A1:W17"/>
  <sheetViews>
    <sheetView topLeftCell="H1" zoomScale="85" zoomScaleNormal="85" workbookViewId="0">
      <selection activeCell="E63" sqref="E63"/>
    </sheetView>
  </sheetViews>
  <sheetFormatPr defaultRowHeight="15" x14ac:dyDescent="0.25"/>
  <sheetData>
    <row r="1" spans="1:23" x14ac:dyDescent="0.25">
      <c r="A1" t="s">
        <v>1</v>
      </c>
      <c r="H1" t="s">
        <v>2</v>
      </c>
      <c r="Q1" t="s">
        <v>3</v>
      </c>
    </row>
    <row r="2" spans="1:23" x14ac:dyDescent="0.25">
      <c r="A2" t="s">
        <v>0</v>
      </c>
      <c r="B2" t="s">
        <v>5</v>
      </c>
      <c r="C2" t="s">
        <v>7</v>
      </c>
      <c r="D2" t="s">
        <v>33</v>
      </c>
      <c r="E2" t="s">
        <v>6</v>
      </c>
      <c r="F2" t="s">
        <v>30</v>
      </c>
      <c r="G2" t="s">
        <v>31</v>
      </c>
      <c r="I2" t="s">
        <v>0</v>
      </c>
      <c r="J2" t="s">
        <v>5</v>
      </c>
      <c r="K2" t="s">
        <v>7</v>
      </c>
      <c r="L2" t="s">
        <v>33</v>
      </c>
      <c r="M2" t="s">
        <v>6</v>
      </c>
      <c r="N2" t="s">
        <v>30</v>
      </c>
      <c r="O2" t="s">
        <v>37</v>
      </c>
      <c r="Q2" t="s">
        <v>0</v>
      </c>
      <c r="R2" t="s">
        <v>5</v>
      </c>
      <c r="S2" t="s">
        <v>32</v>
      </c>
      <c r="T2" t="s">
        <v>33</v>
      </c>
      <c r="U2" t="s">
        <v>6</v>
      </c>
      <c r="V2" t="s">
        <v>30</v>
      </c>
      <c r="W2" t="s">
        <v>37</v>
      </c>
    </row>
    <row r="3" spans="1:23" ht="15.75" x14ac:dyDescent="0.25">
      <c r="A3" s="5">
        <v>0</v>
      </c>
      <c r="B3" s="5">
        <v>0</v>
      </c>
      <c r="C3" s="1">
        <f>B3*(1/2.6)</f>
        <v>0</v>
      </c>
      <c r="D3" t="e">
        <f>1/C3</f>
        <v>#DIV/0!</v>
      </c>
      <c r="E3" s="5">
        <v>13.134731507985816</v>
      </c>
      <c r="F3" s="4">
        <f>2*$G$13*A3+$G$14</f>
        <v>2.6334</v>
      </c>
      <c r="G3" t="e">
        <f>F3*D3</f>
        <v>#DIV/0!</v>
      </c>
      <c r="I3" s="5">
        <v>0</v>
      </c>
      <c r="J3" s="5">
        <v>0</v>
      </c>
      <c r="K3" s="1">
        <f>J3*(1/2.6)</f>
        <v>0</v>
      </c>
      <c r="L3" t="e">
        <f>1/K3</f>
        <v>#DIV/0!</v>
      </c>
      <c r="M3" s="5">
        <v>13.014912674054601</v>
      </c>
      <c r="N3" s="4">
        <f>2*$O$13*I3+$O$14</f>
        <v>2.5733999999999999</v>
      </c>
      <c r="O3" t="e">
        <f>N3*L3</f>
        <v>#DIV/0!</v>
      </c>
      <c r="Q3" s="5">
        <v>0</v>
      </c>
      <c r="R3" s="5">
        <v>0</v>
      </c>
      <c r="S3" s="1">
        <f>R3*(1/2.6)</f>
        <v>0</v>
      </c>
      <c r="T3" t="e">
        <f>1/S3</f>
        <v>#DIV/0!</v>
      </c>
      <c r="U3" s="5">
        <v>14.031864745109241</v>
      </c>
      <c r="V3" s="4">
        <f>2*$W$13*Q3+$W$14</f>
        <v>2.6038000000000001</v>
      </c>
      <c r="W3" t="e">
        <f>V3*T3</f>
        <v>#DIV/0!</v>
      </c>
    </row>
    <row r="4" spans="1:23" ht="15.75" x14ac:dyDescent="0.25">
      <c r="A4" s="5">
        <v>4.1666666666278616</v>
      </c>
      <c r="B4" s="5">
        <v>0.45333333333333337</v>
      </c>
      <c r="C4" s="1">
        <f t="shared" ref="C4:C10" si="0">B4*(1/2.6)</f>
        <v>0.17435897435897435</v>
      </c>
      <c r="D4">
        <f t="shared" ref="D4:D10" si="1">1/C4</f>
        <v>5.7352941176470589</v>
      </c>
      <c r="E4" s="5">
        <v>11.41940538053742</v>
      </c>
      <c r="F4" s="4">
        <f>2*$G$13*A4+$G$14</f>
        <v>-0.54326666663708156</v>
      </c>
      <c r="G4">
        <f>F4*D4</f>
        <v>-3.1157941174773796</v>
      </c>
      <c r="I4" s="5">
        <v>4.1333333333604969</v>
      </c>
      <c r="J4" s="5">
        <v>0.41199999999999998</v>
      </c>
      <c r="K4" s="1">
        <f t="shared" ref="K4:K10" si="2">J4*(1/2.6)</f>
        <v>0.15846153846153843</v>
      </c>
      <c r="L4">
        <f t="shared" ref="L4:L10" si="3">1/K4</f>
        <v>6.3106796116504871</v>
      </c>
      <c r="M4" s="5">
        <v>11.45340431739662</v>
      </c>
      <c r="N4" s="4">
        <f t="shared" ref="N4:N10" si="4">2*$O$13*I4+$O$14</f>
        <v>-0.40094666668621359</v>
      </c>
      <c r="O4">
        <f t="shared" ref="O4:O9" si="5">N4*L4</f>
        <v>-2.5302459548159115</v>
      </c>
      <c r="Q4" s="5">
        <v>4.1333333333604969</v>
      </c>
      <c r="R4" s="5">
        <v>0.36133333333333334</v>
      </c>
      <c r="S4" s="1">
        <f t="shared" ref="S4:S10" si="6">R4*(1/2.6)</f>
        <v>0.13897435897435897</v>
      </c>
      <c r="T4">
        <f t="shared" ref="T4:T10" si="7">1/S4</f>
        <v>7.195571955719557</v>
      </c>
      <c r="U4" s="5">
        <v>12.644837735969151</v>
      </c>
      <c r="V4" s="4">
        <f t="shared" ref="V4:V10" si="8">2*$W$13*Q4+$W$14</f>
        <v>-0.40774666668645798</v>
      </c>
      <c r="W4">
        <f>V4*T4</f>
        <v>-2.9339704798472068</v>
      </c>
    </row>
    <row r="5" spans="1:23" ht="15.75" x14ac:dyDescent="0.25">
      <c r="A5" s="5">
        <v>5.2333333332790062</v>
      </c>
      <c r="B5" s="5">
        <v>0.65666666666666662</v>
      </c>
      <c r="C5" s="1">
        <f t="shared" si="0"/>
        <v>0.2525641025641025</v>
      </c>
      <c r="D5">
        <f t="shared" si="1"/>
        <v>3.9593908629441636</v>
      </c>
      <c r="E5" s="5">
        <v>10.358583713535424</v>
      </c>
      <c r="F5" s="4">
        <f t="shared" ref="F5:F10" si="9">2*$G$13*A5+$G$14</f>
        <v>-1.356493333291914</v>
      </c>
      <c r="G5">
        <f t="shared" ref="G5:G10" si="10">F5*D5</f>
        <v>-5.3708873094806764</v>
      </c>
      <c r="I5" s="5">
        <v>5.2000000000116415</v>
      </c>
      <c r="J5" s="5">
        <v>0.58499999999999996</v>
      </c>
      <c r="K5" s="1">
        <f t="shared" si="2"/>
        <v>0.22499999999999998</v>
      </c>
      <c r="L5">
        <f t="shared" si="3"/>
        <v>4.4444444444444446</v>
      </c>
      <c r="M5" s="5">
        <v>10.47276929253249</v>
      </c>
      <c r="N5" s="4">
        <f t="shared" si="4"/>
        <v>-1.1685200000083773</v>
      </c>
      <c r="O5">
        <f t="shared" si="5"/>
        <v>-5.1934222222594553</v>
      </c>
      <c r="Q5" s="5">
        <v>5.2000000000116415</v>
      </c>
      <c r="R5" s="5">
        <v>0.55666666666666664</v>
      </c>
      <c r="S5" s="1">
        <f t="shared" si="6"/>
        <v>0.21410256410256406</v>
      </c>
      <c r="T5">
        <f t="shared" si="7"/>
        <v>4.6706586826347314</v>
      </c>
      <c r="U5" s="5">
        <v>11.708221862493108</v>
      </c>
      <c r="V5" s="4">
        <f t="shared" si="8"/>
        <v>-1.1849200000084821</v>
      </c>
      <c r="W5">
        <f t="shared" ref="W5:W10" si="11">V5*T5</f>
        <v>-5.5343568862671626</v>
      </c>
    </row>
    <row r="6" spans="1:23" ht="15.75" x14ac:dyDescent="0.25">
      <c r="A6" s="5">
        <v>6.1999999999534339</v>
      </c>
      <c r="B6" s="5">
        <v>0.98666666666666669</v>
      </c>
      <c r="C6" s="1">
        <f t="shared" si="0"/>
        <v>0.37948717948717947</v>
      </c>
      <c r="D6">
        <f t="shared" si="1"/>
        <v>2.6351351351351351</v>
      </c>
      <c r="E6" s="5">
        <v>8.7470739878601744</v>
      </c>
      <c r="F6" s="4">
        <f t="shared" si="9"/>
        <v>-2.0934799999644982</v>
      </c>
      <c r="G6">
        <f t="shared" si="10"/>
        <v>-5.5166027026091502</v>
      </c>
      <c r="I6" s="5">
        <v>6.1666666666860692</v>
      </c>
      <c r="J6" s="5">
        <v>0.89600000000000002</v>
      </c>
      <c r="K6" s="1">
        <f t="shared" si="2"/>
        <v>0.3446153846153846</v>
      </c>
      <c r="L6">
        <f t="shared" si="3"/>
        <v>2.9017857142857144</v>
      </c>
      <c r="M6" s="5">
        <v>9.1142575207581835</v>
      </c>
      <c r="N6" s="4">
        <f t="shared" si="4"/>
        <v>-1.8641333333472958</v>
      </c>
      <c r="O6">
        <f t="shared" si="5"/>
        <v>-5.4093154762309927</v>
      </c>
      <c r="Q6" s="5">
        <v>6.1666666666860692</v>
      </c>
      <c r="R6" s="5">
        <v>0.8666666666666667</v>
      </c>
      <c r="S6" s="1">
        <f t="shared" si="6"/>
        <v>0.33333333333333331</v>
      </c>
      <c r="T6">
        <f t="shared" si="7"/>
        <v>3</v>
      </c>
      <c r="U6" s="5">
        <v>10.295595947081466</v>
      </c>
      <c r="V6" s="4">
        <f t="shared" si="8"/>
        <v>-1.88923333334747</v>
      </c>
      <c r="W6">
        <f t="shared" si="11"/>
        <v>-5.6677000000424105</v>
      </c>
    </row>
    <row r="7" spans="1:23" ht="15.75" x14ac:dyDescent="0.25">
      <c r="A7" s="5">
        <v>7.0666666666511446</v>
      </c>
      <c r="B7" s="5">
        <v>1.43</v>
      </c>
      <c r="C7" s="1">
        <f t="shared" si="0"/>
        <v>0.54999999999999993</v>
      </c>
      <c r="D7">
        <f t="shared" si="1"/>
        <v>1.8181818181818183</v>
      </c>
      <c r="E7" s="5">
        <v>6.6367968673516344</v>
      </c>
      <c r="F7" s="4">
        <f t="shared" si="9"/>
        <v>-2.7542266666548327</v>
      </c>
      <c r="G7">
        <f t="shared" si="10"/>
        <v>-5.0076848484633327</v>
      </c>
      <c r="I7" s="5">
        <v>7.03333333338378</v>
      </c>
      <c r="J7" s="5">
        <v>1.28</v>
      </c>
      <c r="K7" s="1">
        <f t="shared" si="2"/>
        <v>0.49230769230769228</v>
      </c>
      <c r="L7">
        <f t="shared" si="3"/>
        <v>2.03125</v>
      </c>
      <c r="M7" s="5">
        <v>7.2620632391353945</v>
      </c>
      <c r="N7" s="4">
        <f t="shared" si="4"/>
        <v>-2.4877866667029687</v>
      </c>
      <c r="O7">
        <f t="shared" si="5"/>
        <v>-5.0533166667404048</v>
      </c>
      <c r="Q7" s="5">
        <v>7.03333333338378</v>
      </c>
      <c r="R7" s="5">
        <v>1.2666666666666668</v>
      </c>
      <c r="S7" s="1">
        <f t="shared" si="6"/>
        <v>0.48717948717948723</v>
      </c>
      <c r="T7">
        <f t="shared" si="7"/>
        <v>2.0526315789473681</v>
      </c>
      <c r="U7" s="5">
        <v>8.3969397752053414</v>
      </c>
      <c r="V7" s="4">
        <f t="shared" si="8"/>
        <v>-2.5206866667034222</v>
      </c>
      <c r="W7">
        <f t="shared" si="11"/>
        <v>-5.1740410527070235</v>
      </c>
    </row>
    <row r="8" spans="1:23" ht="15.75" x14ac:dyDescent="0.25">
      <c r="A8" s="5">
        <v>7.7499999999417923</v>
      </c>
      <c r="B8" s="5">
        <v>1.8000000000000003</v>
      </c>
      <c r="C8" s="1">
        <f t="shared" si="0"/>
        <v>0.6923076923076924</v>
      </c>
      <c r="D8">
        <f t="shared" si="1"/>
        <v>1.4444444444444442</v>
      </c>
      <c r="E8" s="5">
        <v>4.55181954223319</v>
      </c>
      <c r="F8" s="4">
        <f t="shared" si="9"/>
        <v>-3.2751999999556221</v>
      </c>
      <c r="G8">
        <f t="shared" si="10"/>
        <v>-4.7308444443803426</v>
      </c>
      <c r="I8" s="5">
        <v>7.7166666666744277</v>
      </c>
      <c r="J8" s="5">
        <v>1.6600000000000001</v>
      </c>
      <c r="K8" s="1">
        <f t="shared" si="2"/>
        <v>0.63846153846153841</v>
      </c>
      <c r="L8">
        <f t="shared" si="3"/>
        <v>1.566265060240964</v>
      </c>
      <c r="M8" s="5">
        <v>5.3855661983940433</v>
      </c>
      <c r="N8" s="4">
        <f t="shared" si="4"/>
        <v>-2.9795133333389185</v>
      </c>
      <c r="O8">
        <f t="shared" si="5"/>
        <v>-4.666707630530837</v>
      </c>
      <c r="Q8" s="5">
        <v>7.7166666666744277</v>
      </c>
      <c r="R8" s="5">
        <v>1.6866666666666665</v>
      </c>
      <c r="S8" s="1">
        <f t="shared" si="6"/>
        <v>0.64871794871794863</v>
      </c>
      <c r="T8">
        <f t="shared" si="7"/>
        <v>1.5415019762845852</v>
      </c>
      <c r="U8" s="5">
        <v>6.4932734960647744</v>
      </c>
      <c r="V8" s="4">
        <f t="shared" si="8"/>
        <v>-3.0185633333389883</v>
      </c>
      <c r="W8">
        <f t="shared" si="11"/>
        <v>-4.6531213438822352</v>
      </c>
    </row>
    <row r="9" spans="1:23" ht="15.75" x14ac:dyDescent="0.25">
      <c r="A9" s="5">
        <v>8.5166666666627862</v>
      </c>
      <c r="B9" s="5">
        <v>2.4</v>
      </c>
      <c r="C9" s="1">
        <f t="shared" si="0"/>
        <v>0.92307692307692291</v>
      </c>
      <c r="D9">
        <f t="shared" si="1"/>
        <v>1.0833333333333335</v>
      </c>
      <c r="E9" s="5">
        <v>1.8384850328892397</v>
      </c>
      <c r="F9" s="4">
        <f t="shared" si="9"/>
        <v>-3.8597066666637083</v>
      </c>
      <c r="G9">
        <f t="shared" si="10"/>
        <v>-4.1813488888856849</v>
      </c>
      <c r="I9" s="5">
        <v>8.4833333333954215</v>
      </c>
      <c r="J9" s="5">
        <v>2.1466666666666665</v>
      </c>
      <c r="K9" s="1">
        <f t="shared" si="2"/>
        <v>0.82564102564102548</v>
      </c>
      <c r="L9">
        <f t="shared" si="3"/>
        <v>1.2111801242236027</v>
      </c>
      <c r="M9" s="5">
        <v>2.8111437675811231</v>
      </c>
      <c r="N9" s="4">
        <f t="shared" si="4"/>
        <v>-3.5312066667113453</v>
      </c>
      <c r="O9">
        <f t="shared" si="5"/>
        <v>-4.2769273292466607</v>
      </c>
      <c r="Q9" s="5">
        <v>8.4833333333954215</v>
      </c>
      <c r="R9" s="5">
        <v>2.0000000000000004</v>
      </c>
      <c r="S9" s="1">
        <f t="shared" si="6"/>
        <v>0.76923076923076938</v>
      </c>
      <c r="T9">
        <f t="shared" si="7"/>
        <v>1.2999999999999998</v>
      </c>
      <c r="U9" s="5">
        <v>3.9297187606115402</v>
      </c>
      <c r="V9" s="4">
        <f t="shared" si="8"/>
        <v>-3.5771566667119044</v>
      </c>
      <c r="W9">
        <f t="shared" si="11"/>
        <v>-4.6503036667254749</v>
      </c>
    </row>
    <row r="10" spans="1:23" ht="15.75" x14ac:dyDescent="0.25">
      <c r="A10" s="5">
        <v>75.849999999976717</v>
      </c>
      <c r="B10" s="5">
        <v>1.3900000000000001</v>
      </c>
      <c r="C10" s="1">
        <f t="shared" si="0"/>
        <v>0.5346153846153846</v>
      </c>
      <c r="D10">
        <f t="shared" si="1"/>
        <v>1.8705035971223023</v>
      </c>
      <c r="E10" s="5">
        <v>0</v>
      </c>
      <c r="F10" s="4">
        <f t="shared" si="9"/>
        <v>-55.194639999982243</v>
      </c>
      <c r="G10">
        <f t="shared" si="10"/>
        <v>-103.2417726618373</v>
      </c>
      <c r="I10" s="5">
        <v>75.816666666709352</v>
      </c>
      <c r="J10" s="5">
        <v>1.3166666666666669</v>
      </c>
      <c r="K10" s="1">
        <f t="shared" si="2"/>
        <v>0.5064102564102565</v>
      </c>
      <c r="L10">
        <f t="shared" si="3"/>
        <v>1.9746835443037971</v>
      </c>
      <c r="M10" s="5">
        <v>0</v>
      </c>
      <c r="N10" s="4">
        <f t="shared" si="4"/>
        <v>-51.984273333364051</v>
      </c>
      <c r="O10">
        <f>N10*L10</f>
        <v>-102.65248911398469</v>
      </c>
      <c r="Q10" s="5">
        <v>75.816666666709352</v>
      </c>
      <c r="R10" s="5">
        <v>1.52</v>
      </c>
      <c r="S10" s="1">
        <f t="shared" si="6"/>
        <v>0.58461538461538454</v>
      </c>
      <c r="T10">
        <f t="shared" si="7"/>
        <v>1.7105263157894739</v>
      </c>
      <c r="U10" s="5">
        <v>0</v>
      </c>
      <c r="V10" s="4">
        <f t="shared" si="8"/>
        <v>-52.636223333364434</v>
      </c>
      <c r="W10">
        <f t="shared" si="11"/>
        <v>-90.035645175491808</v>
      </c>
    </row>
    <row r="11" spans="1:23" ht="15.75" x14ac:dyDescent="0.25">
      <c r="B11" s="1"/>
      <c r="C11" s="1"/>
      <c r="D11" s="1"/>
      <c r="E11" s="1"/>
      <c r="F11" s="1" t="s">
        <v>8</v>
      </c>
      <c r="G11" s="7">
        <f>AVERAGE(G4:G8)</f>
        <v>-4.748362684482176</v>
      </c>
      <c r="J11" s="1"/>
      <c r="K11" s="1"/>
      <c r="L11" s="1"/>
      <c r="M11" s="1"/>
      <c r="N11" s="1" t="s">
        <v>8</v>
      </c>
      <c r="O11" s="7">
        <f>AVERAGE(O4:O9)</f>
        <v>-4.5216558799707105</v>
      </c>
      <c r="R11" s="1"/>
      <c r="S11" s="1"/>
      <c r="V11" s="1" t="s">
        <v>8</v>
      </c>
      <c r="W11" s="7">
        <f>AVERAGE(W4:W9)</f>
        <v>-4.768915571578586</v>
      </c>
    </row>
    <row r="12" spans="1:23" ht="15.75" x14ac:dyDescent="0.25">
      <c r="B12" s="1"/>
      <c r="C12" s="1"/>
      <c r="D12" s="1"/>
      <c r="E12" s="1"/>
      <c r="F12" s="1" t="s">
        <v>28</v>
      </c>
      <c r="G12" s="7">
        <f>MEDIAN(G4:G8)</f>
        <v>-5.0076848484633327</v>
      </c>
      <c r="J12" s="1"/>
      <c r="K12" s="1"/>
      <c r="L12" s="1"/>
      <c r="M12" s="1"/>
      <c r="N12" s="1" t="s">
        <v>28</v>
      </c>
      <c r="O12" s="7">
        <f>MEDIAN(O4:O9)</f>
        <v>-4.8600121486356205</v>
      </c>
      <c r="R12" s="1"/>
      <c r="S12" s="1"/>
      <c r="V12" s="1" t="s">
        <v>28</v>
      </c>
      <c r="W12" s="7">
        <f>MEDIAN(W4:W9)</f>
        <v>-4.9135811982946294</v>
      </c>
    </row>
    <row r="13" spans="1:23" ht="15.75" x14ac:dyDescent="0.25">
      <c r="B13" s="1"/>
      <c r="C13" s="1"/>
      <c r="D13" s="1"/>
      <c r="E13" s="1"/>
      <c r="F13" s="1" t="s">
        <v>34</v>
      </c>
      <c r="G13" s="1">
        <v>-0.38119999999999998</v>
      </c>
      <c r="J13" s="1"/>
      <c r="K13" s="1"/>
      <c r="L13" s="1"/>
      <c r="M13" s="1"/>
      <c r="N13" s="1" t="s">
        <v>34</v>
      </c>
      <c r="O13" s="1">
        <v>-0.35980000000000001</v>
      </c>
      <c r="R13" s="1"/>
      <c r="S13" s="1"/>
      <c r="V13" s="1" t="s">
        <v>34</v>
      </c>
      <c r="W13" s="1">
        <v>-0.36430000000000001</v>
      </c>
    </row>
    <row r="14" spans="1:23" ht="15.75" x14ac:dyDescent="0.25">
      <c r="B14" s="1"/>
      <c r="C14" s="1"/>
      <c r="D14" s="1"/>
      <c r="E14" s="1"/>
      <c r="F14" s="1" t="s">
        <v>35</v>
      </c>
      <c r="G14" s="1">
        <v>2.6334</v>
      </c>
      <c r="J14" s="1"/>
      <c r="K14" s="1"/>
      <c r="L14" s="1"/>
      <c r="M14" s="1"/>
      <c r="N14" s="1" t="s">
        <v>35</v>
      </c>
      <c r="O14" s="1">
        <v>2.5733999999999999</v>
      </c>
      <c r="R14" s="1"/>
      <c r="S14" s="1"/>
      <c r="V14" s="1" t="s">
        <v>35</v>
      </c>
      <c r="W14" s="1">
        <v>2.6038000000000001</v>
      </c>
    </row>
    <row r="15" spans="1:23" ht="15.75" x14ac:dyDescent="0.25">
      <c r="B15" s="1"/>
      <c r="C15" s="1"/>
      <c r="D15" s="1"/>
      <c r="E15" s="1"/>
      <c r="F15" s="1" t="s">
        <v>36</v>
      </c>
      <c r="G15" s="1">
        <v>7.0529999999999999</v>
      </c>
      <c r="J15" s="1"/>
      <c r="K15" s="1"/>
      <c r="L15" s="1"/>
      <c r="M15" s="1"/>
      <c r="N15" s="1" t="s">
        <v>36</v>
      </c>
      <c r="O15" s="1">
        <v>6.9181999999999997</v>
      </c>
      <c r="R15" s="1"/>
      <c r="S15" s="1"/>
      <c r="V15" s="1" t="s">
        <v>36</v>
      </c>
      <c r="W15" s="1">
        <v>8.0792999999999999</v>
      </c>
    </row>
    <row r="16" spans="1:23" x14ac:dyDescent="0.25">
      <c r="F16" s="3" t="s">
        <v>4</v>
      </c>
      <c r="G16" s="10">
        <v>0.39290000000000003</v>
      </c>
      <c r="H16" s="3"/>
      <c r="I16" s="3"/>
      <c r="J16" s="3"/>
      <c r="K16" s="3"/>
      <c r="L16" s="3"/>
      <c r="M16" s="3"/>
      <c r="N16" s="3" t="s">
        <v>4</v>
      </c>
      <c r="O16" s="9">
        <v>0.38929999999999998</v>
      </c>
      <c r="P16" s="3"/>
      <c r="Q16" s="3"/>
      <c r="R16" s="3"/>
      <c r="S16" s="3"/>
      <c r="T16" s="3"/>
      <c r="U16" s="3"/>
      <c r="V16" s="3" t="s">
        <v>4</v>
      </c>
      <c r="W16" s="9">
        <v>0.40810000000000002</v>
      </c>
    </row>
    <row r="17" spans="7:23" x14ac:dyDescent="0.25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8B57-E9E1-4A53-8923-AE06DD639BE6}">
  <dimension ref="A1:W17"/>
  <sheetViews>
    <sheetView topLeftCell="G1" zoomScale="85" zoomScaleNormal="85" workbookViewId="0">
      <selection activeCell="U10" sqref="U10"/>
    </sheetView>
  </sheetViews>
  <sheetFormatPr defaultRowHeight="15" x14ac:dyDescent="0.25"/>
  <sheetData>
    <row r="1" spans="1:23" x14ac:dyDescent="0.25">
      <c r="A1" t="s">
        <v>12</v>
      </c>
      <c r="H1" t="s">
        <v>13</v>
      </c>
      <c r="Q1" t="s">
        <v>14</v>
      </c>
    </row>
    <row r="2" spans="1:23" x14ac:dyDescent="0.25">
      <c r="A2" t="s">
        <v>0</v>
      </c>
      <c r="B2" t="s">
        <v>5</v>
      </c>
      <c r="C2" t="s">
        <v>7</v>
      </c>
      <c r="D2" t="s">
        <v>33</v>
      </c>
      <c r="E2" t="s">
        <v>6</v>
      </c>
      <c r="F2" t="s">
        <v>30</v>
      </c>
      <c r="G2" t="s">
        <v>31</v>
      </c>
      <c r="I2" t="s">
        <v>0</v>
      </c>
      <c r="J2" t="s">
        <v>5</v>
      </c>
      <c r="K2" t="s">
        <v>7</v>
      </c>
      <c r="L2" t="s">
        <v>33</v>
      </c>
      <c r="M2" t="s">
        <v>6</v>
      </c>
      <c r="N2" t="s">
        <v>30</v>
      </c>
      <c r="O2" t="s">
        <v>37</v>
      </c>
      <c r="Q2" t="s">
        <v>0</v>
      </c>
      <c r="R2" t="s">
        <v>5</v>
      </c>
      <c r="S2" t="s">
        <v>32</v>
      </c>
      <c r="T2" t="s">
        <v>33</v>
      </c>
      <c r="U2" t="s">
        <v>6</v>
      </c>
      <c r="V2" t="s">
        <v>30</v>
      </c>
      <c r="W2" t="s">
        <v>37</v>
      </c>
    </row>
    <row r="3" spans="1:23" ht="15.75" x14ac:dyDescent="0.25">
      <c r="A3" s="5">
        <v>0</v>
      </c>
      <c r="B3" s="5">
        <v>0</v>
      </c>
      <c r="C3" s="1">
        <f>B3*(1/2.6)</f>
        <v>0</v>
      </c>
      <c r="D3" t="e">
        <f>1/C3</f>
        <v>#DIV/0!</v>
      </c>
      <c r="E3" s="5">
        <v>13.019125152301818</v>
      </c>
      <c r="F3" s="4">
        <f>2*$G$13*A3+$G$14</f>
        <v>1.4217</v>
      </c>
      <c r="G3" t="e">
        <f>F3*D3</f>
        <v>#DIV/0!</v>
      </c>
      <c r="I3" s="5">
        <v>0</v>
      </c>
      <c r="J3" s="5">
        <v>0</v>
      </c>
      <c r="K3" s="1">
        <f>J3*(1/2.6)</f>
        <v>0</v>
      </c>
      <c r="L3" t="e">
        <f>1/K3</f>
        <v>#DIV/0!</v>
      </c>
      <c r="M3" s="5">
        <v>13.372748991907009</v>
      </c>
      <c r="N3" s="4">
        <f>2*$O$13*I3+$O$14</f>
        <v>2.9952999999999999</v>
      </c>
      <c r="O3" t="e">
        <f>N3*L3</f>
        <v>#DIV/0!</v>
      </c>
      <c r="Q3" s="5">
        <v>0</v>
      </c>
      <c r="R3" s="5">
        <v>0</v>
      </c>
      <c r="S3" s="1">
        <f>R3*(1/2.6)</f>
        <v>0</v>
      </c>
      <c r="T3" t="e">
        <f>1/S3</f>
        <v>#DIV/0!</v>
      </c>
      <c r="U3" s="5">
        <v>13.492941714440049</v>
      </c>
      <c r="V3" s="4">
        <f>2*$W$13*Q3+$W$14</f>
        <v>3.1355</v>
      </c>
      <c r="W3" t="e">
        <f>V3*T3</f>
        <v>#DIV/0!</v>
      </c>
    </row>
    <row r="4" spans="1:23" ht="15.75" x14ac:dyDescent="0.25">
      <c r="A4" s="5">
        <v>4.8333333333721384</v>
      </c>
      <c r="B4" s="5">
        <v>0.40266666666666673</v>
      </c>
      <c r="C4" s="1">
        <f t="shared" ref="C4:C10" si="0">B4*(1/2.6)</f>
        <v>0.15487179487179489</v>
      </c>
      <c r="D4">
        <f t="shared" ref="D4:D10" si="1">1/C4</f>
        <v>6.4569536423841054</v>
      </c>
      <c r="E4" s="5">
        <v>11.557469978237648</v>
      </c>
      <c r="F4" s="4">
        <f t="shared" ref="F4:F10" si="2">2*$G$13*A4+$G$14</f>
        <v>-0.62183333334974034</v>
      </c>
      <c r="G4">
        <f t="shared" ref="G4:G10" si="3">F4*D4</f>
        <v>-4.0151490067284552</v>
      </c>
      <c r="I4" s="5">
        <v>4.8500000000931323</v>
      </c>
      <c r="J4" s="5">
        <v>0.53733333333333333</v>
      </c>
      <c r="K4" s="1">
        <f t="shared" ref="K4:K10" si="4">J4*(1/2.6)</f>
        <v>0.20666666666666664</v>
      </c>
      <c r="L4">
        <f t="shared" ref="L4:L10" si="5">1/K4</f>
        <v>4.8387096774193559</v>
      </c>
      <c r="M4" s="5">
        <v>11.495578951682374</v>
      </c>
      <c r="N4" s="4">
        <f t="shared" ref="N4:N10" si="6">2*$O$13*I4+$O$14</f>
        <v>-0.59079000006886195</v>
      </c>
      <c r="O4">
        <f t="shared" ref="O4:O10" si="7">N4*L4</f>
        <v>-2.8586612906557844</v>
      </c>
      <c r="Q4" s="5">
        <v>4.8666666668141261</v>
      </c>
      <c r="R4" s="5">
        <v>0.42399999999999999</v>
      </c>
      <c r="S4" s="1">
        <f t="shared" ref="S4:S10" si="8">R4*(1/2.6)</f>
        <v>0.16307692307692306</v>
      </c>
      <c r="T4">
        <f t="shared" ref="T4:T10" si="9">1/S4</f>
        <v>6.1320754716981138</v>
      </c>
      <c r="U4" s="5">
        <v>11.938487389403148</v>
      </c>
      <c r="V4" s="4">
        <f t="shared" ref="V4:V10" si="10">2*$W$13*Q4+$W$14</f>
        <v>-0.36558000010608271</v>
      </c>
      <c r="W4">
        <f>V4*T4</f>
        <v>-2.2417641515939035</v>
      </c>
    </row>
    <row r="5" spans="1:23" ht="15.75" x14ac:dyDescent="0.25">
      <c r="A5" s="5">
        <v>5.6500000000814907</v>
      </c>
      <c r="B5" s="5">
        <v>0.55666666666666664</v>
      </c>
      <c r="C5" s="1">
        <f t="shared" si="0"/>
        <v>0.21410256410256406</v>
      </c>
      <c r="D5">
        <f t="shared" si="1"/>
        <v>4.6706586826347314</v>
      </c>
      <c r="E5" s="5">
        <v>10.901719222451835</v>
      </c>
      <c r="F5" s="4">
        <f t="shared" si="2"/>
        <v>-0.9671200000344542</v>
      </c>
      <c r="G5">
        <f t="shared" si="3"/>
        <v>-4.517087425310625</v>
      </c>
      <c r="I5" s="5">
        <v>5.6666666668024845</v>
      </c>
      <c r="J5" s="5">
        <v>0.69333333333333347</v>
      </c>
      <c r="K5" s="1">
        <f t="shared" si="4"/>
        <v>0.26666666666666672</v>
      </c>
      <c r="L5">
        <f t="shared" si="5"/>
        <v>3.7499999999999991</v>
      </c>
      <c r="M5" s="5">
        <v>10.551111417568023</v>
      </c>
      <c r="N5" s="4">
        <f t="shared" si="6"/>
        <v>-1.1946333334337571</v>
      </c>
      <c r="O5">
        <f t="shared" si="7"/>
        <v>-4.4798750003765884</v>
      </c>
      <c r="Q5" s="5">
        <v>5.6833333335234784</v>
      </c>
      <c r="R5" s="5">
        <v>0.56500000000000006</v>
      </c>
      <c r="S5" s="1">
        <f t="shared" si="8"/>
        <v>0.21730769230769231</v>
      </c>
      <c r="T5">
        <f t="shared" si="9"/>
        <v>4.6017699115044248</v>
      </c>
      <c r="U5" s="5">
        <v>11.316137348713616</v>
      </c>
      <c r="V5" s="4">
        <f t="shared" si="10"/>
        <v>-0.95309000013679102</v>
      </c>
      <c r="W5">
        <f t="shared" ref="W5:W10" si="11">V5*T5</f>
        <v>-4.3859008855852331</v>
      </c>
    </row>
    <row r="6" spans="1:23" ht="15.75" x14ac:dyDescent="0.25">
      <c r="A6" s="5">
        <v>6.7166666667326353</v>
      </c>
      <c r="B6" s="5">
        <v>0.87000000000000011</v>
      </c>
      <c r="C6" s="1">
        <f t="shared" si="0"/>
        <v>0.33461538461538465</v>
      </c>
      <c r="D6">
        <f t="shared" si="1"/>
        <v>2.9885057471264367</v>
      </c>
      <c r="E6" s="5">
        <v>9.6352089726330323</v>
      </c>
      <c r="F6" s="4">
        <f t="shared" si="2"/>
        <v>-1.4181066666945585</v>
      </c>
      <c r="G6">
        <f t="shared" si="3"/>
        <v>-4.2380199234550027</v>
      </c>
      <c r="I6" s="5">
        <v>6.7333333334536292</v>
      </c>
      <c r="J6" s="5">
        <v>1.1300000000000001</v>
      </c>
      <c r="K6" s="1">
        <f t="shared" si="4"/>
        <v>0.43461538461538463</v>
      </c>
      <c r="L6">
        <f t="shared" si="5"/>
        <v>2.3008849557522124</v>
      </c>
      <c r="M6" s="5">
        <v>9.0342204340610479</v>
      </c>
      <c r="N6" s="4">
        <f t="shared" si="6"/>
        <v>-1.9833266667556129</v>
      </c>
      <c r="O6">
        <f t="shared" si="7"/>
        <v>-4.5634064898801716</v>
      </c>
      <c r="Q6" s="5">
        <v>6.750000000174623</v>
      </c>
      <c r="R6" s="5">
        <v>0.93666666666666676</v>
      </c>
      <c r="S6" s="1">
        <f t="shared" si="8"/>
        <v>0.36025641025641025</v>
      </c>
      <c r="T6">
        <f t="shared" si="9"/>
        <v>2.7758007117437722</v>
      </c>
      <c r="U6" s="5">
        <v>9.9470819183678696</v>
      </c>
      <c r="V6" s="4">
        <f t="shared" si="10"/>
        <v>-1.720450000125624</v>
      </c>
      <c r="W6">
        <f t="shared" si="11"/>
        <v>-4.7756263348682797</v>
      </c>
    </row>
    <row r="7" spans="1:23" ht="15.75" x14ac:dyDescent="0.25">
      <c r="A7" s="5">
        <v>7.5333333334419876</v>
      </c>
      <c r="B7" s="5">
        <v>1.1666666666666667</v>
      </c>
      <c r="C7" s="1">
        <f t="shared" si="0"/>
        <v>0.44871794871794873</v>
      </c>
      <c r="D7">
        <f t="shared" si="1"/>
        <v>2.2285714285714286</v>
      </c>
      <c r="E7" s="5">
        <v>8.3474618502306246</v>
      </c>
      <c r="F7" s="4">
        <f t="shared" si="2"/>
        <v>-1.7633933333792724</v>
      </c>
      <c r="G7">
        <f t="shared" si="3"/>
        <v>-3.9298480001023788</v>
      </c>
      <c r="I7" s="5">
        <v>7.5500000001629815</v>
      </c>
      <c r="J7" s="5">
        <v>1.5733333333333333</v>
      </c>
      <c r="K7" s="1">
        <f t="shared" si="4"/>
        <v>0.60512820512820509</v>
      </c>
      <c r="L7">
        <f t="shared" si="5"/>
        <v>1.652542372881356</v>
      </c>
      <c r="M7" s="5">
        <v>7.2352180375244277</v>
      </c>
      <c r="N7" s="4">
        <f t="shared" si="6"/>
        <v>-2.587170000120508</v>
      </c>
      <c r="O7">
        <f t="shared" si="7"/>
        <v>-4.2754080510466022</v>
      </c>
      <c r="Q7" s="5">
        <v>7.5666666668839753</v>
      </c>
      <c r="R7" s="5">
        <v>1.3266666666666669</v>
      </c>
      <c r="S7" s="1">
        <f t="shared" si="8"/>
        <v>0.51025641025641033</v>
      </c>
      <c r="T7">
        <f t="shared" si="9"/>
        <v>1.959798994974874</v>
      </c>
      <c r="U7" s="5">
        <v>8.3551639554281998</v>
      </c>
      <c r="V7" s="4">
        <f t="shared" si="10"/>
        <v>-2.3079600001563318</v>
      </c>
      <c r="W7">
        <f t="shared" si="11"/>
        <v>-4.523137688748589</v>
      </c>
    </row>
    <row r="8" spans="1:23" ht="15.75" x14ac:dyDescent="0.25">
      <c r="A8" s="5">
        <v>8.2833333334419876</v>
      </c>
      <c r="B8" s="5">
        <v>1.4866666666666664</v>
      </c>
      <c r="C8" s="1">
        <f t="shared" si="0"/>
        <v>0.57179487179487165</v>
      </c>
      <c r="D8">
        <f t="shared" si="1"/>
        <v>1.7488789237668165</v>
      </c>
      <c r="E8" s="5">
        <v>6.8763846834004889</v>
      </c>
      <c r="F8" s="4">
        <f t="shared" si="2"/>
        <v>-2.0804933333792723</v>
      </c>
      <c r="G8">
        <f t="shared" si="3"/>
        <v>-3.6385309417843783</v>
      </c>
      <c r="I8" s="5">
        <v>8.3000000001629815</v>
      </c>
      <c r="J8" s="5">
        <v>2.0666666666666664</v>
      </c>
      <c r="K8" s="1">
        <f t="shared" si="4"/>
        <v>0.79487179487179471</v>
      </c>
      <c r="L8">
        <f t="shared" si="5"/>
        <v>1.2580645161290325</v>
      </c>
      <c r="M8" s="5">
        <v>4.9198754818687895</v>
      </c>
      <c r="N8" s="4">
        <f t="shared" si="6"/>
        <v>-3.1417200001205079</v>
      </c>
      <c r="O8">
        <f t="shared" si="7"/>
        <v>-3.9524864517645106</v>
      </c>
      <c r="Q8" s="5">
        <v>8.3166666668839753</v>
      </c>
      <c r="R8" s="5">
        <v>1.8066666666666666</v>
      </c>
      <c r="S8" s="1">
        <f t="shared" si="8"/>
        <v>0.69487179487179485</v>
      </c>
      <c r="T8">
        <f t="shared" si="9"/>
        <v>1.4391143911439115</v>
      </c>
      <c r="U8" s="5">
        <v>6.3351186174931993</v>
      </c>
      <c r="V8" s="4">
        <f t="shared" si="10"/>
        <v>-2.847510000156332</v>
      </c>
      <c r="W8">
        <f t="shared" si="11"/>
        <v>-4.0978926201511792</v>
      </c>
    </row>
    <row r="9" spans="1:23" ht="15.75" x14ac:dyDescent="0.25">
      <c r="A9" s="5">
        <v>9.183333333407063</v>
      </c>
      <c r="B9" s="5">
        <v>1.8400000000000003</v>
      </c>
      <c r="C9" s="1">
        <f t="shared" si="0"/>
        <v>0.70769230769230773</v>
      </c>
      <c r="D9">
        <f t="shared" si="1"/>
        <v>1.4130434782608694</v>
      </c>
      <c r="E9" s="5">
        <v>4.8530740516762245</v>
      </c>
      <c r="F9" s="4">
        <f t="shared" si="2"/>
        <v>-2.4610133333645066</v>
      </c>
      <c r="G9">
        <f t="shared" si="3"/>
        <v>-3.4775188406237589</v>
      </c>
      <c r="I9" s="5">
        <v>9.2000000001280569</v>
      </c>
      <c r="J9" s="5">
        <v>2.7866666666666666</v>
      </c>
      <c r="K9" s="1">
        <f t="shared" si="4"/>
        <v>1.0717948717948718</v>
      </c>
      <c r="L9">
        <f t="shared" si="5"/>
        <v>0.93301435406698563</v>
      </c>
      <c r="M9" s="5">
        <v>1.789256366982406</v>
      </c>
      <c r="N9" s="4">
        <f t="shared" si="6"/>
        <v>-3.8071800000946845</v>
      </c>
      <c r="O9">
        <f t="shared" si="7"/>
        <v>-3.5521535886050883</v>
      </c>
      <c r="Q9" s="5">
        <v>9.2166666668490507</v>
      </c>
      <c r="R9" s="5">
        <v>2.4466666666666668</v>
      </c>
      <c r="S9" s="1">
        <f t="shared" si="8"/>
        <v>0.94102564102564101</v>
      </c>
      <c r="T9">
        <f t="shared" si="9"/>
        <v>1.0626702997275204</v>
      </c>
      <c r="U9" s="5">
        <v>3.3786069615228844</v>
      </c>
      <c r="V9" s="4">
        <f t="shared" si="10"/>
        <v>-3.4949700001312078</v>
      </c>
      <c r="W9">
        <f t="shared" si="11"/>
        <v>-3.7140008175781225</v>
      </c>
    </row>
    <row r="10" spans="1:23" ht="15.75" x14ac:dyDescent="0.25">
      <c r="A10" s="5">
        <v>73.450000000011642</v>
      </c>
      <c r="B10" s="5">
        <v>0.94000000000000017</v>
      </c>
      <c r="C10" s="1">
        <f t="shared" si="0"/>
        <v>0.36153846153846159</v>
      </c>
      <c r="D10">
        <f t="shared" si="1"/>
        <v>2.7659574468085104</v>
      </c>
      <c r="E10" s="5">
        <v>0</v>
      </c>
      <c r="F10" s="4">
        <f t="shared" si="2"/>
        <v>-29.632960000004921</v>
      </c>
      <c r="G10">
        <f t="shared" si="3"/>
        <v>-81.963506382992335</v>
      </c>
      <c r="I10" s="5">
        <v>73.466666666732635</v>
      </c>
      <c r="J10" s="5">
        <v>0.95333333333333337</v>
      </c>
      <c r="K10" s="1">
        <f t="shared" si="4"/>
        <v>0.36666666666666664</v>
      </c>
      <c r="L10">
        <f t="shared" si="5"/>
        <v>2.7272727272727275</v>
      </c>
      <c r="M10" s="5">
        <v>0</v>
      </c>
      <c r="N10" s="4">
        <f t="shared" si="6"/>
        <v>-51.32595333338211</v>
      </c>
      <c r="O10">
        <f t="shared" si="7"/>
        <v>-139.97987272740576</v>
      </c>
      <c r="Q10" s="5">
        <v>73.483333333453629</v>
      </c>
      <c r="R10" s="5">
        <v>1.02</v>
      </c>
      <c r="S10" s="1">
        <f t="shared" si="8"/>
        <v>0.3923076923076923</v>
      </c>
      <c r="T10">
        <f t="shared" si="9"/>
        <v>2.5490196078431371</v>
      </c>
      <c r="U10" s="5">
        <v>0</v>
      </c>
      <c r="V10" s="4">
        <f t="shared" si="10"/>
        <v>-49.728410000086541</v>
      </c>
      <c r="W10">
        <f t="shared" si="11"/>
        <v>-126.75869215708333</v>
      </c>
    </row>
    <row r="11" spans="1:23" ht="15.75" x14ac:dyDescent="0.25">
      <c r="B11" s="1"/>
      <c r="C11" s="1"/>
      <c r="D11" s="1"/>
      <c r="E11" s="1"/>
      <c r="F11" s="1" t="s">
        <v>8</v>
      </c>
      <c r="G11" s="7">
        <f>AVERAGE(G4:G9)</f>
        <v>-3.9693590230007665</v>
      </c>
      <c r="J11" s="1"/>
      <c r="K11" s="1"/>
      <c r="L11" s="1"/>
      <c r="M11" s="1"/>
      <c r="N11" s="1" t="s">
        <v>8</v>
      </c>
      <c r="O11" s="7">
        <f>AVERAGE(O5:O8)</f>
        <v>-4.3177939982669677</v>
      </c>
      <c r="R11" s="1"/>
      <c r="S11" s="1"/>
      <c r="V11" s="1" t="s">
        <v>8</v>
      </c>
      <c r="W11" s="7">
        <f>AVERAGE(W5:W8)</f>
        <v>-4.44563938233832</v>
      </c>
    </row>
    <row r="12" spans="1:23" ht="15.75" x14ac:dyDescent="0.25">
      <c r="B12" s="1"/>
      <c r="C12" s="1"/>
      <c r="D12" s="1"/>
      <c r="E12" s="1"/>
      <c r="F12" s="1" t="s">
        <v>28</v>
      </c>
      <c r="G12" s="7">
        <f>MEDIAN(G4:G9)</f>
        <v>-3.9724985034154168</v>
      </c>
      <c r="J12" s="1"/>
      <c r="K12" s="1"/>
      <c r="L12" s="1"/>
      <c r="M12" s="1"/>
      <c r="N12" s="1" t="s">
        <v>28</v>
      </c>
      <c r="O12" s="7">
        <f>MEDIAN(O5:O8)</f>
        <v>-4.3776415257115957</v>
      </c>
      <c r="R12" s="1"/>
      <c r="S12" s="1"/>
      <c r="V12" s="1" t="s">
        <v>28</v>
      </c>
      <c r="W12" s="7">
        <f>MEDIAN(W5:W8)</f>
        <v>-4.454519287166911</v>
      </c>
    </row>
    <row r="13" spans="1:23" ht="15.75" x14ac:dyDescent="0.25">
      <c r="B13" s="1"/>
      <c r="C13" s="1"/>
      <c r="D13" s="1"/>
      <c r="E13" s="1"/>
      <c r="F13" s="1" t="s">
        <v>34</v>
      </c>
      <c r="G13" s="1">
        <v>-0.2114</v>
      </c>
      <c r="J13" s="1"/>
      <c r="K13" s="1"/>
      <c r="L13" s="1"/>
      <c r="M13" s="1"/>
      <c r="N13" s="1" t="s">
        <v>34</v>
      </c>
      <c r="O13" s="1">
        <v>-0.36969999999999997</v>
      </c>
      <c r="R13" s="1"/>
      <c r="S13" s="1"/>
      <c r="V13" s="1" t="s">
        <v>34</v>
      </c>
      <c r="W13" s="1">
        <v>-0.35970000000000002</v>
      </c>
    </row>
    <row r="14" spans="1:23" ht="15.75" x14ac:dyDescent="0.25">
      <c r="B14" s="1"/>
      <c r="C14" s="1"/>
      <c r="D14" s="1"/>
      <c r="E14" s="1"/>
      <c r="F14" s="1" t="s">
        <v>35</v>
      </c>
      <c r="G14" s="1">
        <v>1.4217</v>
      </c>
      <c r="J14" s="1"/>
      <c r="K14" s="1"/>
      <c r="L14" s="1"/>
      <c r="M14" s="1"/>
      <c r="N14" s="1" t="s">
        <v>35</v>
      </c>
      <c r="O14" s="1">
        <v>2.9952999999999999</v>
      </c>
      <c r="R14" s="1"/>
      <c r="S14" s="1"/>
      <c r="V14" s="1" t="s">
        <v>35</v>
      </c>
      <c r="W14" s="1">
        <v>3.1355</v>
      </c>
    </row>
    <row r="15" spans="1:23" ht="15.75" x14ac:dyDescent="0.25">
      <c r="B15" s="1"/>
      <c r="C15" s="1"/>
      <c r="D15" s="1"/>
      <c r="E15" s="1"/>
      <c r="F15" s="1" t="s">
        <v>36</v>
      </c>
      <c r="G15" s="1">
        <v>9.6236999999999995</v>
      </c>
      <c r="J15" s="1"/>
      <c r="K15" s="1"/>
      <c r="L15" s="1"/>
      <c r="M15" s="1"/>
      <c r="N15" s="1" t="s">
        <v>36</v>
      </c>
      <c r="O15" s="1">
        <v>5.5933000000000002</v>
      </c>
      <c r="R15" s="1"/>
      <c r="S15" s="1"/>
      <c r="V15" s="1" t="s">
        <v>36</v>
      </c>
      <c r="W15" s="1">
        <v>5.1695000000000002</v>
      </c>
    </row>
    <row r="16" spans="1:23" x14ac:dyDescent="0.25">
      <c r="F16" s="3" t="s">
        <v>4</v>
      </c>
      <c r="G16" s="8">
        <v>0.35659999999999997</v>
      </c>
      <c r="H16" s="3"/>
      <c r="I16" s="3"/>
      <c r="J16" s="3"/>
      <c r="K16" s="3"/>
      <c r="L16" s="3"/>
      <c r="M16" s="3"/>
      <c r="N16" s="3" t="s">
        <v>4</v>
      </c>
      <c r="O16" s="9">
        <v>0.40089999999999998</v>
      </c>
      <c r="P16" s="3"/>
      <c r="Q16" s="3"/>
      <c r="R16" s="3"/>
      <c r="S16" s="3"/>
      <c r="T16" s="3"/>
      <c r="U16" s="3"/>
      <c r="V16" s="3" t="s">
        <v>4</v>
      </c>
      <c r="W16" s="9">
        <v>0.42780000000000001</v>
      </c>
    </row>
    <row r="17" spans="7:23" x14ac:dyDescent="0.25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D5C0E-E4D6-46C3-959F-57595BCD3B18}">
  <dimension ref="A1:W17"/>
  <sheetViews>
    <sheetView topLeftCell="E1" zoomScale="85" zoomScaleNormal="85" workbookViewId="0">
      <selection activeCell="V17" sqref="V17"/>
    </sheetView>
  </sheetViews>
  <sheetFormatPr defaultRowHeight="15" x14ac:dyDescent="0.25"/>
  <sheetData>
    <row r="1" spans="1:23" x14ac:dyDescent="0.25">
      <c r="A1" t="s">
        <v>15</v>
      </c>
      <c r="H1" t="s">
        <v>16</v>
      </c>
      <c r="Q1" t="s">
        <v>71</v>
      </c>
    </row>
    <row r="2" spans="1:23" x14ac:dyDescent="0.25">
      <c r="A2" t="s">
        <v>0</v>
      </c>
      <c r="B2" t="s">
        <v>5</v>
      </c>
      <c r="C2" t="s">
        <v>7</v>
      </c>
      <c r="D2" t="s">
        <v>33</v>
      </c>
      <c r="E2" t="s">
        <v>6</v>
      </c>
      <c r="F2" t="s">
        <v>30</v>
      </c>
      <c r="G2" t="s">
        <v>31</v>
      </c>
      <c r="I2" t="s">
        <v>0</v>
      </c>
      <c r="J2" t="s">
        <v>5</v>
      </c>
      <c r="K2" t="s">
        <v>7</v>
      </c>
      <c r="L2" t="s">
        <v>33</v>
      </c>
      <c r="M2" t="s">
        <v>6</v>
      </c>
      <c r="N2" t="s">
        <v>30</v>
      </c>
      <c r="O2" t="s">
        <v>37</v>
      </c>
      <c r="Q2" t="s">
        <v>0</v>
      </c>
      <c r="R2" t="s">
        <v>5</v>
      </c>
      <c r="S2" t="s">
        <v>32</v>
      </c>
      <c r="T2" t="s">
        <v>33</v>
      </c>
      <c r="U2" t="s">
        <v>6</v>
      </c>
      <c r="V2" t="s">
        <v>30</v>
      </c>
      <c r="W2" t="s">
        <v>37</v>
      </c>
    </row>
    <row r="3" spans="1:23" ht="15.75" x14ac:dyDescent="0.25">
      <c r="A3" s="5">
        <v>0</v>
      </c>
      <c r="B3" s="5">
        <v>0</v>
      </c>
      <c r="C3" s="1">
        <f>B3*(1/2.6)</f>
        <v>0</v>
      </c>
      <c r="D3" t="e">
        <f>1/C3</f>
        <v>#DIV/0!</v>
      </c>
      <c r="E3" s="5">
        <v>14.798281098488928</v>
      </c>
      <c r="F3" s="4">
        <f>2*$G$13*A3+$G$14</f>
        <v>3.7610999999999999</v>
      </c>
      <c r="G3" t="e">
        <f>F3*D3</f>
        <v>#DIV/0!</v>
      </c>
      <c r="I3" s="5">
        <v>0</v>
      </c>
      <c r="J3" s="5">
        <v>0</v>
      </c>
      <c r="K3" s="1">
        <f>J3*(1/2.6)</f>
        <v>0</v>
      </c>
      <c r="L3" t="e">
        <f>1/K3</f>
        <v>#DIV/0!</v>
      </c>
      <c r="M3" s="5">
        <v>14.637488197903073</v>
      </c>
      <c r="N3" s="4">
        <f>2*$O$13*I3+$O$14</f>
        <v>2.0464000000000002</v>
      </c>
      <c r="O3" t="e">
        <f>N3*L3</f>
        <v>#DIV/0!</v>
      </c>
      <c r="Q3" s="5">
        <v>0</v>
      </c>
      <c r="R3" s="5">
        <v>0</v>
      </c>
      <c r="S3" s="1">
        <f>R3*(1/2.6)</f>
        <v>0</v>
      </c>
      <c r="T3" t="e">
        <f>1/S3</f>
        <v>#DIV/0!</v>
      </c>
      <c r="U3" s="5">
        <v>15.133054337675208</v>
      </c>
      <c r="V3" s="4">
        <f>2*$W$13*Q3+$W$14</f>
        <v>2.5952999999999999</v>
      </c>
      <c r="W3" t="e">
        <f>V3*T3</f>
        <v>#DIV/0!</v>
      </c>
    </row>
    <row r="4" spans="1:23" ht="15.75" x14ac:dyDescent="0.25">
      <c r="A4" s="5">
        <v>5.4666666666744277</v>
      </c>
      <c r="B4" s="5">
        <v>0.50666666666666671</v>
      </c>
      <c r="C4" s="1">
        <f t="shared" ref="C4:C10" si="0">B4*(1/2.6)</f>
        <v>0.19487179487179487</v>
      </c>
      <c r="D4">
        <f t="shared" ref="D4:D10" si="1">1/C4</f>
        <v>5.1315789473684212</v>
      </c>
      <c r="E4" s="5">
        <v>12.648654615384054</v>
      </c>
      <c r="F4" s="4">
        <f t="shared" ref="F4:F10" si="2">2*$G$13*A4+$G$14</f>
        <v>-0.58818000000617499</v>
      </c>
      <c r="G4">
        <f t="shared" ref="G4:G10" si="3">F4*D4</f>
        <v>-3.0182921052948455</v>
      </c>
      <c r="I4" s="5">
        <v>5.4833333333954215</v>
      </c>
      <c r="J4" s="5">
        <v>0.49333333333333335</v>
      </c>
      <c r="K4" s="1">
        <f t="shared" ref="K4:K10" si="4">J4*(1/2.6)</f>
        <v>0.18974358974358974</v>
      </c>
      <c r="L4">
        <f t="shared" ref="L4:L10" si="5">1/K4</f>
        <v>5.2702702702702702</v>
      </c>
      <c r="M4" s="5">
        <v>12.641097768881323</v>
      </c>
      <c r="N4" s="4">
        <f t="shared" ref="N4:N10" si="6">2*$O$13*I4+$O$14</f>
        <v>-0.92008333336692294</v>
      </c>
      <c r="O4">
        <f t="shared" ref="O4:O10" si="7">N4*L4</f>
        <v>-4.8490878380148636</v>
      </c>
      <c r="Q4" s="5">
        <v>5.5000000001164153</v>
      </c>
      <c r="R4" s="5">
        <v>0.47066666666666662</v>
      </c>
      <c r="S4" s="1">
        <f t="shared" ref="S4:S10" si="8">R4*(1/2.6)</f>
        <v>0.181025641025641</v>
      </c>
      <c r="T4">
        <f t="shared" ref="T4:T10" si="9">1/S4</f>
        <v>5.5240793201133149</v>
      </c>
      <c r="U4" s="5">
        <v>13.23813803375057</v>
      </c>
      <c r="V4" s="4">
        <f t="shared" ref="V4:V10" si="10">2*$W$13*Q4+$W$14</f>
        <v>-0.70910000006994256</v>
      </c>
      <c r="W4">
        <f>V4*T4</f>
        <v>-3.9171246462787197</v>
      </c>
    </row>
    <row r="5" spans="1:23" ht="15.75" x14ac:dyDescent="0.25">
      <c r="A5" s="5">
        <v>6.3499999999185093</v>
      </c>
      <c r="B5" s="5">
        <v>0.66</v>
      </c>
      <c r="C5" s="1">
        <f t="shared" si="0"/>
        <v>0.25384615384615383</v>
      </c>
      <c r="D5">
        <f t="shared" si="1"/>
        <v>3.9393939393939394</v>
      </c>
      <c r="E5" s="5">
        <v>11.665745962916281</v>
      </c>
      <c r="F5" s="4">
        <f t="shared" si="2"/>
        <v>-1.2909599999351657</v>
      </c>
      <c r="G5">
        <f t="shared" si="3"/>
        <v>-5.0855999997445922</v>
      </c>
      <c r="I5" s="5">
        <v>6.3666666666395031</v>
      </c>
      <c r="J5" s="5">
        <v>0.68</v>
      </c>
      <c r="K5" s="1">
        <f t="shared" si="4"/>
        <v>0.26153846153846155</v>
      </c>
      <c r="L5">
        <f t="shared" si="5"/>
        <v>3.8235294117647056</v>
      </c>
      <c r="M5" s="5">
        <v>11.521548489944262</v>
      </c>
      <c r="N5" s="4">
        <f t="shared" si="6"/>
        <v>-1.3979666666519712</v>
      </c>
      <c r="O5">
        <f t="shared" si="7"/>
        <v>-5.3451666666104778</v>
      </c>
      <c r="Q5" s="5">
        <v>6.3833333333604969</v>
      </c>
      <c r="R5" s="5">
        <v>0.65333333333333343</v>
      </c>
      <c r="S5" s="1">
        <f t="shared" si="8"/>
        <v>0.25128205128205128</v>
      </c>
      <c r="T5">
        <f t="shared" si="9"/>
        <v>3.9795918367346941</v>
      </c>
      <c r="U5" s="5">
        <v>12.220136966641038</v>
      </c>
      <c r="V5" s="4">
        <f t="shared" si="10"/>
        <v>-1.2398066666829868</v>
      </c>
      <c r="W5">
        <f t="shared" ref="W5:W10" si="11">V5*T5</f>
        <v>-4.9339244898608658</v>
      </c>
    </row>
    <row r="6" spans="1:23" ht="15.75" x14ac:dyDescent="0.25">
      <c r="A6" s="5">
        <v>7.6333333332440816</v>
      </c>
      <c r="B6" s="5">
        <v>1.1040000000000001</v>
      </c>
      <c r="C6" s="1">
        <f t="shared" si="0"/>
        <v>0.42461538461538462</v>
      </c>
      <c r="D6">
        <f t="shared" si="1"/>
        <v>2.3550724637681157</v>
      </c>
      <c r="E6" s="5">
        <v>9.5546198840524355</v>
      </c>
      <c r="F6" s="4">
        <f t="shared" si="2"/>
        <v>-2.3119799999289912</v>
      </c>
      <c r="G6">
        <f t="shared" si="3"/>
        <v>-5.444880434615377</v>
      </c>
      <c r="I6" s="5">
        <v>7.6499999999650754</v>
      </c>
      <c r="J6" s="5">
        <v>1.0533333333333335</v>
      </c>
      <c r="K6" s="1">
        <f t="shared" si="4"/>
        <v>0.40512820512820513</v>
      </c>
      <c r="L6">
        <f t="shared" si="5"/>
        <v>2.4683544303797467</v>
      </c>
      <c r="M6" s="5">
        <v>9.3920735975133312</v>
      </c>
      <c r="N6" s="4">
        <f t="shared" si="6"/>
        <v>-2.0922499999811057</v>
      </c>
      <c r="O6">
        <f t="shared" si="7"/>
        <v>-5.1644145569153874</v>
      </c>
      <c r="Q6" s="5">
        <v>7.6666666666860692</v>
      </c>
      <c r="R6" s="5">
        <v>1.0053333333333334</v>
      </c>
      <c r="S6" s="1">
        <f t="shared" si="8"/>
        <v>0.38666666666666666</v>
      </c>
      <c r="T6">
        <f t="shared" si="9"/>
        <v>2.5862068965517242</v>
      </c>
      <c r="U6" s="5">
        <v>10.328653347892473</v>
      </c>
      <c r="V6" s="4">
        <f t="shared" si="10"/>
        <v>-2.0108333333449906</v>
      </c>
      <c r="W6">
        <f t="shared" si="11"/>
        <v>-5.2004310345129072</v>
      </c>
    </row>
    <row r="7" spans="1:23" ht="15.75" x14ac:dyDescent="0.25">
      <c r="A7" s="5">
        <v>8.9333333332906477</v>
      </c>
      <c r="B7" s="5">
        <v>1.8000000000000003</v>
      </c>
      <c r="C7" s="1">
        <f t="shared" si="0"/>
        <v>0.6923076923076924</v>
      </c>
      <c r="D7">
        <f t="shared" si="1"/>
        <v>1.4444444444444442</v>
      </c>
      <c r="E7" s="5">
        <v>5.7265338277301883</v>
      </c>
      <c r="F7" s="4">
        <f t="shared" si="2"/>
        <v>-3.3462599999660396</v>
      </c>
      <c r="G7">
        <f t="shared" si="3"/>
        <v>-4.8334866666176124</v>
      </c>
      <c r="I7" s="5">
        <v>8.9500000000116415</v>
      </c>
      <c r="J7" s="5">
        <v>1.7133333333333334</v>
      </c>
      <c r="K7" s="1">
        <f t="shared" si="4"/>
        <v>0.65897435897435896</v>
      </c>
      <c r="L7">
        <f t="shared" si="5"/>
        <v>1.5175097276264591</v>
      </c>
      <c r="M7" s="5">
        <v>6.1830068694179419</v>
      </c>
      <c r="N7" s="4">
        <f t="shared" si="6"/>
        <v>-2.7955500000062985</v>
      </c>
      <c r="O7">
        <f t="shared" si="7"/>
        <v>-4.2422743190757055</v>
      </c>
      <c r="Q7" s="5">
        <v>8.9666666667326353</v>
      </c>
      <c r="R7" s="5">
        <v>1.6166666666666665</v>
      </c>
      <c r="S7" s="1">
        <f t="shared" si="8"/>
        <v>0.6217948717948717</v>
      </c>
      <c r="T7">
        <f t="shared" si="9"/>
        <v>1.6082474226804127</v>
      </c>
      <c r="U7" s="5">
        <v>7.1091650863848237</v>
      </c>
      <c r="V7" s="4">
        <f t="shared" si="10"/>
        <v>-2.7918733333729673</v>
      </c>
      <c r="W7">
        <f t="shared" si="11"/>
        <v>-4.4900230928472471</v>
      </c>
    </row>
    <row r="8" spans="1:23" ht="15.75" x14ac:dyDescent="0.25">
      <c r="A8" s="5">
        <v>9.2333333333954215</v>
      </c>
      <c r="B8" s="5">
        <v>1.9600000000000004</v>
      </c>
      <c r="C8" s="1">
        <f t="shared" si="0"/>
        <v>0.75384615384615394</v>
      </c>
      <c r="D8">
        <f t="shared" si="1"/>
        <v>1.3265306122448979</v>
      </c>
      <c r="E8" s="5">
        <v>4.7618752065222765</v>
      </c>
      <c r="F8" s="4">
        <f t="shared" si="2"/>
        <v>-3.5849400000493974</v>
      </c>
      <c r="G8">
        <f t="shared" si="3"/>
        <v>-4.7555326531267514</v>
      </c>
      <c r="I8" s="5">
        <v>9.2500000001164153</v>
      </c>
      <c r="J8" s="5">
        <v>1.9000000000000004</v>
      </c>
      <c r="K8" s="1">
        <f t="shared" si="4"/>
        <v>0.73076923076923084</v>
      </c>
      <c r="L8">
        <f t="shared" si="5"/>
        <v>1.3684210526315788</v>
      </c>
      <c r="M8" s="5">
        <v>5.2862116932737582</v>
      </c>
      <c r="N8" s="4">
        <f t="shared" si="6"/>
        <v>-2.9578500000629804</v>
      </c>
      <c r="O8">
        <f t="shared" si="7"/>
        <v>-4.0475842106124986</v>
      </c>
      <c r="Q8" s="5">
        <v>9.2666666668374091</v>
      </c>
      <c r="R8" s="5">
        <v>1.8266666666666667</v>
      </c>
      <c r="S8" s="1">
        <f t="shared" si="8"/>
        <v>0.70256410256410251</v>
      </c>
      <c r="T8">
        <f t="shared" si="9"/>
        <v>1.4233576642335768</v>
      </c>
      <c r="U8" s="5">
        <v>6.2494873621805169</v>
      </c>
      <c r="V8" s="4">
        <f t="shared" si="10"/>
        <v>-2.9721133334359155</v>
      </c>
      <c r="W8">
        <f t="shared" si="11"/>
        <v>-4.2303802921168145</v>
      </c>
    </row>
    <row r="9" spans="1:23" ht="15.75" x14ac:dyDescent="0.25">
      <c r="A9" s="5">
        <v>9.8999999999650754</v>
      </c>
      <c r="B9" s="5">
        <v>2.4</v>
      </c>
      <c r="C9" s="1">
        <f t="shared" si="0"/>
        <v>0.92307692307692291</v>
      </c>
      <c r="D9">
        <f t="shared" si="1"/>
        <v>1.0833333333333335</v>
      </c>
      <c r="E9" s="5">
        <v>2.3894699250477167</v>
      </c>
      <c r="F9" s="4">
        <f t="shared" si="2"/>
        <v>-4.115339999972214</v>
      </c>
      <c r="G9">
        <f t="shared" si="3"/>
        <v>-4.4582849999698988</v>
      </c>
      <c r="I9" s="5">
        <v>9.9166666666860692</v>
      </c>
      <c r="J9" s="5">
        <v>2.3066666666666666</v>
      </c>
      <c r="K9" s="1">
        <f t="shared" si="4"/>
        <v>0.88717948717948714</v>
      </c>
      <c r="L9">
        <f t="shared" si="5"/>
        <v>1.1271676300578035</v>
      </c>
      <c r="M9" s="5">
        <v>2.923783424828946</v>
      </c>
      <c r="N9" s="4">
        <f t="shared" si="6"/>
        <v>-3.3185166666771639</v>
      </c>
      <c r="O9">
        <f t="shared" si="7"/>
        <v>-3.7405245664858207</v>
      </c>
      <c r="Q9" s="5">
        <v>9.933333333407063</v>
      </c>
      <c r="R9" s="5">
        <v>2.3066666666666666</v>
      </c>
      <c r="S9" s="1">
        <f t="shared" si="8"/>
        <v>0.88717948717948714</v>
      </c>
      <c r="T9">
        <f t="shared" si="9"/>
        <v>1.1271676300578035</v>
      </c>
      <c r="U9" s="5">
        <v>3.9224231597223347</v>
      </c>
      <c r="V9" s="4">
        <f t="shared" si="10"/>
        <v>-3.3726466667109634</v>
      </c>
      <c r="W9">
        <f t="shared" si="11"/>
        <v>-3.8015381503389474</v>
      </c>
    </row>
    <row r="10" spans="1:23" ht="15.75" x14ac:dyDescent="0.25">
      <c r="A10" s="5">
        <v>73.833333333372138</v>
      </c>
      <c r="B10" s="5">
        <v>1.0033333333333334</v>
      </c>
      <c r="C10" s="1">
        <f t="shared" si="0"/>
        <v>0.38589743589743591</v>
      </c>
      <c r="D10">
        <f t="shared" si="1"/>
        <v>2.5913621262458473</v>
      </c>
      <c r="E10" s="5">
        <v>0</v>
      </c>
      <c r="F10" s="4">
        <f t="shared" si="2"/>
        <v>-54.980700000030872</v>
      </c>
      <c r="G10">
        <f t="shared" si="3"/>
        <v>-142.47490365456505</v>
      </c>
      <c r="I10" s="5">
        <v>73.850000000093132</v>
      </c>
      <c r="J10" s="5">
        <v>0.97333333333333338</v>
      </c>
      <c r="K10" s="1">
        <f t="shared" si="4"/>
        <v>0.37435897435897436</v>
      </c>
      <c r="L10">
        <f t="shared" si="5"/>
        <v>2.6712328767123288</v>
      </c>
      <c r="M10" s="5">
        <v>0</v>
      </c>
      <c r="N10" s="4">
        <f t="shared" si="6"/>
        <v>-37.906450000050391</v>
      </c>
      <c r="O10">
        <f t="shared" si="7"/>
        <v>-101.25695547958667</v>
      </c>
      <c r="Q10" s="5">
        <v>73.866666666814126</v>
      </c>
      <c r="R10" s="5">
        <v>1.1166666666666667</v>
      </c>
      <c r="S10" s="1">
        <f t="shared" si="8"/>
        <v>0.42948717948717946</v>
      </c>
      <c r="T10">
        <f t="shared" si="9"/>
        <v>2.3283582089552239</v>
      </c>
      <c r="U10" s="5">
        <v>0</v>
      </c>
      <c r="V10" s="4">
        <f t="shared" si="10"/>
        <v>-41.783793333421926</v>
      </c>
      <c r="W10">
        <f t="shared" si="11"/>
        <v>-97.2876382091615</v>
      </c>
    </row>
    <row r="11" spans="1:23" ht="15.75" x14ac:dyDescent="0.25">
      <c r="B11" s="1"/>
      <c r="C11" s="1"/>
      <c r="D11" s="1"/>
      <c r="E11" s="1"/>
      <c r="F11" s="1" t="s">
        <v>8</v>
      </c>
      <c r="G11" s="7">
        <f>AVERAGE(G5:G8)</f>
        <v>-5.029874938526083</v>
      </c>
      <c r="J11" s="1"/>
      <c r="K11" s="1"/>
      <c r="L11" s="1"/>
      <c r="M11" s="1"/>
      <c r="N11" s="1" t="s">
        <v>8</v>
      </c>
      <c r="O11" s="7">
        <f>AVERAGE(O5:O8)</f>
        <v>-4.6998599383035176</v>
      </c>
      <c r="R11" s="1"/>
      <c r="S11" s="1"/>
      <c r="V11" s="1" t="s">
        <v>8</v>
      </c>
      <c r="W11" s="7">
        <f>AVERAGE(W5:W8)</f>
        <v>-4.7136897273344589</v>
      </c>
    </row>
    <row r="12" spans="1:23" ht="15.75" x14ac:dyDescent="0.25">
      <c r="B12" s="1"/>
      <c r="C12" s="1"/>
      <c r="D12" s="1"/>
      <c r="E12" s="1"/>
      <c r="F12" s="1" t="s">
        <v>28</v>
      </c>
      <c r="G12" s="7">
        <f>MEDIAN(G5:G8)</f>
        <v>-4.9595433331811023</v>
      </c>
      <c r="J12" s="1"/>
      <c r="K12" s="1"/>
      <c r="L12" s="1"/>
      <c r="M12" s="1"/>
      <c r="N12" s="1" t="s">
        <v>28</v>
      </c>
      <c r="O12" s="7">
        <f>MEDIAN(O5:O8)</f>
        <v>-4.7033444379955469</v>
      </c>
      <c r="R12" s="1"/>
      <c r="S12" s="1"/>
      <c r="V12" s="1" t="s">
        <v>28</v>
      </c>
      <c r="W12" s="7">
        <f>MEDIAN(W5:W8)</f>
        <v>-4.7119737913540565</v>
      </c>
    </row>
    <row r="13" spans="1:23" ht="15.75" x14ac:dyDescent="0.25">
      <c r="B13" s="1"/>
      <c r="C13" s="1"/>
      <c r="D13" s="1"/>
      <c r="E13" s="1"/>
      <c r="F13" s="1" t="s">
        <v>34</v>
      </c>
      <c r="G13" s="1">
        <v>-0.39779999999999999</v>
      </c>
      <c r="J13" s="1"/>
      <c r="K13" s="1"/>
      <c r="L13" s="1"/>
      <c r="M13" s="1"/>
      <c r="N13" s="1" t="s">
        <v>34</v>
      </c>
      <c r="O13" s="1">
        <v>-0.27050000000000002</v>
      </c>
      <c r="R13" s="1"/>
      <c r="S13" s="1"/>
      <c r="V13" s="1" t="s">
        <v>34</v>
      </c>
      <c r="W13" s="1">
        <v>-0.3004</v>
      </c>
    </row>
    <row r="14" spans="1:23" ht="15.75" x14ac:dyDescent="0.25">
      <c r="B14" s="1"/>
      <c r="C14" s="1"/>
      <c r="D14" s="1"/>
      <c r="E14" s="1"/>
      <c r="F14" s="1" t="s">
        <v>35</v>
      </c>
      <c r="G14" s="1">
        <v>3.7610999999999999</v>
      </c>
      <c r="J14" s="1"/>
      <c r="K14" s="1"/>
      <c r="L14" s="1"/>
      <c r="M14" s="1"/>
      <c r="N14" s="1" t="s">
        <v>35</v>
      </c>
      <c r="O14" s="1">
        <v>2.0464000000000002</v>
      </c>
      <c r="R14" s="1"/>
      <c r="S14" s="1"/>
      <c r="V14" s="1" t="s">
        <v>35</v>
      </c>
      <c r="W14" s="1">
        <v>2.5952999999999999</v>
      </c>
    </row>
    <row r="15" spans="1:23" ht="15.75" x14ac:dyDescent="0.25">
      <c r="B15" s="1"/>
      <c r="C15" s="1"/>
      <c r="D15" s="1"/>
      <c r="E15" s="1"/>
      <c r="F15" s="1" t="s">
        <v>36</v>
      </c>
      <c r="G15" s="1">
        <v>3.9314</v>
      </c>
      <c r="J15" s="1"/>
      <c r="K15" s="1"/>
      <c r="L15" s="1"/>
      <c r="M15" s="1"/>
      <c r="N15" s="1" t="s">
        <v>36</v>
      </c>
      <c r="O15" s="1">
        <v>9.5227000000000004</v>
      </c>
      <c r="R15" s="1"/>
      <c r="S15" s="1"/>
      <c r="V15" s="1" t="s">
        <v>36</v>
      </c>
      <c r="W15" s="1">
        <v>8.0007000000000001</v>
      </c>
    </row>
    <row r="16" spans="1:23" x14ac:dyDescent="0.25">
      <c r="F16" s="3" t="s">
        <v>4</v>
      </c>
      <c r="G16" s="10">
        <v>0.36809999999999998</v>
      </c>
      <c r="H16" s="3"/>
      <c r="I16" s="3"/>
      <c r="J16" s="3"/>
      <c r="K16" s="3"/>
      <c r="L16" s="3"/>
      <c r="M16" s="3"/>
      <c r="N16" s="3" t="s">
        <v>4</v>
      </c>
      <c r="O16" s="9">
        <v>0.35780000000000001</v>
      </c>
      <c r="P16" s="3"/>
      <c r="Q16" s="3"/>
      <c r="R16" s="3"/>
      <c r="S16" s="3"/>
      <c r="T16" s="3"/>
      <c r="U16" s="3"/>
      <c r="V16" s="3" t="s">
        <v>4</v>
      </c>
      <c r="W16" s="9">
        <v>0.35680000000000001</v>
      </c>
    </row>
    <row r="17" spans="7:23" x14ac:dyDescent="0.25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8375B-22F0-4A8F-A8B9-6DE5917B0E1C}">
  <dimension ref="A1:W41"/>
  <sheetViews>
    <sheetView zoomScale="85" zoomScaleNormal="85" workbookViewId="0">
      <selection activeCell="G12" sqref="G12"/>
    </sheetView>
  </sheetViews>
  <sheetFormatPr defaultRowHeight="15" x14ac:dyDescent="0.25"/>
  <sheetData>
    <row r="1" spans="1:23" x14ac:dyDescent="0.25">
      <c r="A1" t="s">
        <v>21</v>
      </c>
      <c r="H1" t="s">
        <v>16</v>
      </c>
      <c r="Q1" t="s">
        <v>72</v>
      </c>
    </row>
    <row r="2" spans="1:23" x14ac:dyDescent="0.25">
      <c r="A2" t="s">
        <v>0</v>
      </c>
      <c r="B2" t="s">
        <v>5</v>
      </c>
      <c r="C2" t="s">
        <v>7</v>
      </c>
      <c r="D2" t="s">
        <v>33</v>
      </c>
      <c r="E2" t="s">
        <v>6</v>
      </c>
      <c r="F2" t="s">
        <v>30</v>
      </c>
      <c r="G2" t="s">
        <v>31</v>
      </c>
      <c r="I2" t="s">
        <v>0</v>
      </c>
      <c r="J2" t="s">
        <v>5</v>
      </c>
      <c r="K2" t="s">
        <v>7</v>
      </c>
      <c r="L2" t="s">
        <v>33</v>
      </c>
      <c r="M2" t="s">
        <v>6</v>
      </c>
      <c r="N2" t="s">
        <v>30</v>
      </c>
      <c r="O2" t="s">
        <v>37</v>
      </c>
      <c r="Q2" t="s">
        <v>0</v>
      </c>
      <c r="R2" t="s">
        <v>5</v>
      </c>
      <c r="S2" t="s">
        <v>32</v>
      </c>
      <c r="T2" t="s">
        <v>33</v>
      </c>
      <c r="U2" t="s">
        <v>6</v>
      </c>
      <c r="V2" t="s">
        <v>30</v>
      </c>
      <c r="W2" t="s">
        <v>37</v>
      </c>
    </row>
    <row r="3" spans="1:23" ht="15.75" x14ac:dyDescent="0.25">
      <c r="A3" s="5">
        <v>0</v>
      </c>
      <c r="B3" s="5">
        <v>0</v>
      </c>
      <c r="C3" s="1">
        <f>B3*(1/2.6)</f>
        <v>0</v>
      </c>
      <c r="D3" t="e">
        <f>1/C3</f>
        <v>#DIV/0!</v>
      </c>
      <c r="E3" s="5">
        <v>13.817751205797999</v>
      </c>
      <c r="F3" s="4">
        <f>2*$G$13*A3+$G$14</f>
        <v>1.9120999999999999</v>
      </c>
      <c r="G3" t="e">
        <f>F3*D3</f>
        <v>#DIV/0!</v>
      </c>
      <c r="I3" s="5">
        <v>0</v>
      </c>
      <c r="J3" s="5">
        <v>0</v>
      </c>
      <c r="K3" s="1">
        <f>J3*(1/2.6)</f>
        <v>0</v>
      </c>
      <c r="L3" t="e">
        <f>1/K3</f>
        <v>#DIV/0!</v>
      </c>
      <c r="M3" s="5">
        <v>13.677169091512154</v>
      </c>
      <c r="N3" s="4">
        <f>2*$O$13*I3+$O$14</f>
        <v>2.0663999999999998</v>
      </c>
      <c r="O3" t="e">
        <f>N3*L3</f>
        <v>#DIV/0!</v>
      </c>
      <c r="Q3" s="5">
        <v>0</v>
      </c>
      <c r="R3" s="5">
        <v>0</v>
      </c>
      <c r="S3" s="1">
        <f>R3*(1/2.6)</f>
        <v>0</v>
      </c>
      <c r="T3" t="e">
        <f>1/S3</f>
        <v>#DIV/0!</v>
      </c>
      <c r="U3" s="5">
        <v>13.397500417347761</v>
      </c>
      <c r="V3" s="4">
        <f>2*$W$13*Q3+$W$14</f>
        <v>2.1160000000000001</v>
      </c>
      <c r="W3" t="e">
        <f>V3*T3</f>
        <v>#DIV/0!</v>
      </c>
    </row>
    <row r="4" spans="1:23" ht="15.75" x14ac:dyDescent="0.25">
      <c r="A4" s="5">
        <v>5.0999999998603016</v>
      </c>
      <c r="B4" s="5">
        <v>0.496</v>
      </c>
      <c r="C4" s="1">
        <f t="shared" ref="C4:C10" si="0">B4*(1/2.6)</f>
        <v>0.19076923076923075</v>
      </c>
      <c r="D4">
        <f t="shared" ref="D4:D10" si="1">1/C4</f>
        <v>5.241935483870968</v>
      </c>
      <c r="E4" s="5">
        <v>11.536058624306525</v>
      </c>
      <c r="F4" s="4">
        <f t="shared" ref="F4:F10" si="2">2*$G$13*A4+$G$14</f>
        <v>-1.2978399999120735</v>
      </c>
      <c r="G4">
        <f t="shared" ref="G4:G10" si="3">F4*D4</f>
        <v>-6.8031935479261927</v>
      </c>
      <c r="I4" s="5">
        <v>5.0833333333139308</v>
      </c>
      <c r="J4" s="5">
        <v>0.51600000000000001</v>
      </c>
      <c r="K4" s="1">
        <f t="shared" ref="K4:K10" si="4">J4*(1/2.6)</f>
        <v>0.19846153846153844</v>
      </c>
      <c r="L4">
        <f t="shared" ref="L4:L10" si="5">1/K4</f>
        <v>5.0387596899224816</v>
      </c>
      <c r="M4" s="5">
        <v>11.380545891854506</v>
      </c>
      <c r="N4" s="4">
        <f t="shared" ref="N4:N10" si="6">2*$O$13*I4+$O$14</f>
        <v>-1.2763999999872411</v>
      </c>
      <c r="O4">
        <f t="shared" ref="O4:O10" si="7">N4*L4</f>
        <v>-6.431472868152766</v>
      </c>
      <c r="Q4" s="5">
        <v>5.0666666667675599</v>
      </c>
      <c r="R4" s="5">
        <v>0.51733333333333331</v>
      </c>
      <c r="S4" s="1">
        <f t="shared" ref="S4:S10" si="8">R4*(1/2.6)</f>
        <v>0.19897435897435894</v>
      </c>
      <c r="T4">
        <f t="shared" ref="T4:T10" si="9">1/S4</f>
        <v>5.0257731958762895</v>
      </c>
      <c r="U4" s="5">
        <v>11.123983533282839</v>
      </c>
      <c r="V4" s="4">
        <f t="shared" ref="V4:V10" si="10">2*$W$13*Q4+$W$14</f>
        <v>-1.2300266667332966</v>
      </c>
      <c r="W4">
        <f>V4*T4</f>
        <v>-6.1818350518812597</v>
      </c>
    </row>
    <row r="5" spans="1:23" ht="15.75" x14ac:dyDescent="0.25">
      <c r="A5" s="5">
        <v>6.2666666666627862</v>
      </c>
      <c r="B5" s="5">
        <v>0.85166666666666668</v>
      </c>
      <c r="C5" s="1">
        <f t="shared" si="0"/>
        <v>0.32756410256410257</v>
      </c>
      <c r="D5">
        <f t="shared" si="1"/>
        <v>3.0528375733855184</v>
      </c>
      <c r="E5" s="5">
        <v>9.643260040525643</v>
      </c>
      <c r="F5" s="4">
        <f t="shared" si="2"/>
        <v>-2.0321399999975576</v>
      </c>
      <c r="G5">
        <f t="shared" si="3"/>
        <v>-6.2037933463721915</v>
      </c>
      <c r="I5" s="5">
        <v>6.2500000001164153</v>
      </c>
      <c r="J5" s="5">
        <v>0.88499999999999979</v>
      </c>
      <c r="K5" s="1">
        <f t="shared" si="4"/>
        <v>0.34038461538461529</v>
      </c>
      <c r="L5">
        <f t="shared" si="5"/>
        <v>2.9378531073446337</v>
      </c>
      <c r="M5" s="5">
        <v>9.459730588843609</v>
      </c>
      <c r="N5" s="4">
        <f t="shared" si="6"/>
        <v>-2.0436000000765544</v>
      </c>
      <c r="O5">
        <f t="shared" si="7"/>
        <v>-6.0037966103943994</v>
      </c>
      <c r="Q5" s="5">
        <v>6.2333333335700445</v>
      </c>
      <c r="R5" s="5">
        <v>0.82333333333333325</v>
      </c>
      <c r="S5" s="1">
        <f t="shared" si="8"/>
        <v>0.3166666666666666</v>
      </c>
      <c r="T5">
        <f t="shared" si="9"/>
        <v>3.1578947368421058</v>
      </c>
      <c r="U5" s="5">
        <v>9.2439968655911304</v>
      </c>
      <c r="V5" s="4">
        <f t="shared" si="10"/>
        <v>-2.0004933334896573</v>
      </c>
      <c r="W5">
        <f t="shared" ref="W5:W10" si="11">V5*T5</f>
        <v>-6.3173473689147084</v>
      </c>
    </row>
    <row r="6" spans="1:23" ht="15.75" x14ac:dyDescent="0.25">
      <c r="A6" s="5">
        <v>6.8333333332557231</v>
      </c>
      <c r="B6" s="5">
        <v>1.08</v>
      </c>
      <c r="C6" s="1">
        <f t="shared" si="0"/>
        <v>0.41538461538461535</v>
      </c>
      <c r="D6">
        <f t="shared" si="1"/>
        <v>2.4074074074074074</v>
      </c>
      <c r="E6" s="5">
        <v>8.3972887379003769</v>
      </c>
      <c r="F6" s="4">
        <f t="shared" si="2"/>
        <v>-2.3887999999511518</v>
      </c>
      <c r="G6">
        <f t="shared" si="3"/>
        <v>-5.7508148146972173</v>
      </c>
      <c r="I6" s="5">
        <v>6.8166666667093523</v>
      </c>
      <c r="J6" s="5">
        <v>1.1433333333333335</v>
      </c>
      <c r="K6" s="1">
        <f t="shared" si="4"/>
        <v>0.43974358974358979</v>
      </c>
      <c r="L6">
        <f t="shared" si="5"/>
        <v>2.2740524781341107</v>
      </c>
      <c r="M6" s="5">
        <v>8.1950897820339286</v>
      </c>
      <c r="N6" s="4">
        <f t="shared" si="6"/>
        <v>-2.4162400000280702</v>
      </c>
      <c r="O6">
        <f t="shared" si="7"/>
        <v>-5.494656559830597</v>
      </c>
      <c r="Q6" s="5">
        <v>6.8000000001629815</v>
      </c>
      <c r="R6" s="5">
        <v>1.1566666666666665</v>
      </c>
      <c r="S6" s="1">
        <f t="shared" si="8"/>
        <v>0.44487179487179479</v>
      </c>
      <c r="T6">
        <f t="shared" si="9"/>
        <v>2.2478386167146978</v>
      </c>
      <c r="U6" s="5">
        <v>8.006076630858475</v>
      </c>
      <c r="V6" s="4">
        <f t="shared" si="10"/>
        <v>-2.3747200001076325</v>
      </c>
      <c r="W6">
        <f t="shared" si="11"/>
        <v>-5.3379873201266674</v>
      </c>
    </row>
    <row r="7" spans="1:23" ht="15.75" x14ac:dyDescent="0.25">
      <c r="A7" s="5">
        <v>7.5166666665463708</v>
      </c>
      <c r="B7" s="5">
        <v>1.4000000000000001</v>
      </c>
      <c r="C7" s="1">
        <f t="shared" si="0"/>
        <v>0.53846153846153844</v>
      </c>
      <c r="D7">
        <f t="shared" si="1"/>
        <v>1.8571428571428572</v>
      </c>
      <c r="E7" s="5">
        <v>6.5621188506139774</v>
      </c>
      <c r="F7" s="4">
        <f t="shared" si="2"/>
        <v>-2.818889999924286</v>
      </c>
      <c r="G7">
        <f t="shared" si="3"/>
        <v>-5.2350814284308171</v>
      </c>
      <c r="I7" s="5">
        <v>7.5</v>
      </c>
      <c r="J7" s="5">
        <v>1.4666666666666663</v>
      </c>
      <c r="K7" s="1">
        <f t="shared" si="4"/>
        <v>0.56410256410256387</v>
      </c>
      <c r="L7">
        <f t="shared" si="5"/>
        <v>1.7727272727272734</v>
      </c>
      <c r="M7" s="5">
        <v>6.3555578610595811</v>
      </c>
      <c r="N7" s="4">
        <f t="shared" si="6"/>
        <v>-2.8655999999999997</v>
      </c>
      <c r="O7">
        <f t="shared" si="7"/>
        <v>-5.0799272727272742</v>
      </c>
      <c r="Q7" s="5">
        <v>7.4833333334536292</v>
      </c>
      <c r="R7" s="5">
        <v>1.4733333333333332</v>
      </c>
      <c r="S7" s="1">
        <f t="shared" si="8"/>
        <v>0.56666666666666654</v>
      </c>
      <c r="T7">
        <f t="shared" si="9"/>
        <v>1.7647058823529416</v>
      </c>
      <c r="U7" s="5">
        <v>6.2118600084252034</v>
      </c>
      <c r="V7" s="4">
        <f t="shared" si="10"/>
        <v>-2.8259933334127765</v>
      </c>
      <c r="W7">
        <f t="shared" si="11"/>
        <v>-4.9870470589637241</v>
      </c>
    </row>
    <row r="8" spans="1:23" ht="15.75" x14ac:dyDescent="0.25">
      <c r="A8" s="5">
        <v>8.2833333332673647</v>
      </c>
      <c r="B8" s="5">
        <v>1.8200000000000003</v>
      </c>
      <c r="C8" s="1">
        <f t="shared" si="0"/>
        <v>0.70000000000000007</v>
      </c>
      <c r="D8">
        <f t="shared" si="1"/>
        <v>1.4285714285714284</v>
      </c>
      <c r="E8" s="5">
        <v>4.1732199440261528</v>
      </c>
      <c r="F8" s="4">
        <f t="shared" si="2"/>
        <v>-3.3014299999584793</v>
      </c>
      <c r="G8">
        <f t="shared" si="3"/>
        <v>-4.7163285713692558</v>
      </c>
      <c r="I8" s="5">
        <v>8.2666666667209938</v>
      </c>
      <c r="J8" s="5">
        <v>1.8533333333333335</v>
      </c>
      <c r="K8" s="1">
        <f t="shared" si="4"/>
        <v>0.71282051282051284</v>
      </c>
      <c r="L8">
        <f t="shared" si="5"/>
        <v>1.4028776978417266</v>
      </c>
      <c r="M8" s="5">
        <v>4.0027516675011725</v>
      </c>
      <c r="N8" s="4">
        <f t="shared" si="6"/>
        <v>-3.3697600000357255</v>
      </c>
      <c r="O8">
        <f t="shared" si="7"/>
        <v>-4.727361151129255</v>
      </c>
      <c r="Q8" s="5">
        <v>8.250000000174623</v>
      </c>
      <c r="R8" s="5">
        <v>1.7266666666666666</v>
      </c>
      <c r="S8" s="1">
        <f t="shared" si="8"/>
        <v>0.66410256410256396</v>
      </c>
      <c r="T8">
        <f t="shared" si="9"/>
        <v>1.5057915057915061</v>
      </c>
      <c r="U8" s="5">
        <v>3.8667060682507932</v>
      </c>
      <c r="V8" s="4">
        <f t="shared" si="10"/>
        <v>-3.3323000001153207</v>
      </c>
      <c r="W8">
        <f t="shared" si="11"/>
        <v>-5.0177490349226845</v>
      </c>
    </row>
    <row r="9" spans="1:23" ht="15.75" x14ac:dyDescent="0.25">
      <c r="A9" s="5">
        <v>9.0499999999883585</v>
      </c>
      <c r="B9" s="5">
        <v>2.0733333333333333</v>
      </c>
      <c r="C9" s="1">
        <f t="shared" si="0"/>
        <v>0.79743589743589738</v>
      </c>
      <c r="D9">
        <f t="shared" si="1"/>
        <v>1.2540192926045017</v>
      </c>
      <c r="E9" s="5">
        <v>1.5607605794543322</v>
      </c>
      <c r="F9" s="4">
        <f t="shared" si="2"/>
        <v>-3.7839699999926726</v>
      </c>
      <c r="G9">
        <f t="shared" si="3"/>
        <v>-4.7451713826274675</v>
      </c>
      <c r="I9" s="5">
        <v>9.0333333334419876</v>
      </c>
      <c r="J9" s="5">
        <v>2.2400000000000002</v>
      </c>
      <c r="K9" s="1">
        <f t="shared" si="4"/>
        <v>0.86153846153846159</v>
      </c>
      <c r="L9">
        <f t="shared" si="5"/>
        <v>1.1607142857142856</v>
      </c>
      <c r="M9" s="5">
        <v>1.4919650767187063</v>
      </c>
      <c r="N9" s="4">
        <f t="shared" si="6"/>
        <v>-3.8739200000714513</v>
      </c>
      <c r="O9">
        <f t="shared" si="7"/>
        <v>-4.49651428579722</v>
      </c>
      <c r="Q9" s="5">
        <v>9.0166666668956168</v>
      </c>
      <c r="R9" s="5">
        <v>2.2266666666666666</v>
      </c>
      <c r="S9" s="1">
        <f t="shared" si="8"/>
        <v>0.85641025641025625</v>
      </c>
      <c r="T9">
        <f t="shared" si="9"/>
        <v>1.1676646706586828</v>
      </c>
      <c r="U9" s="5">
        <v>1.3836370858168836</v>
      </c>
      <c r="V9" s="4">
        <f t="shared" si="10"/>
        <v>-3.8386066668178649</v>
      </c>
      <c r="W9">
        <f t="shared" si="11"/>
        <v>-4.4822053893981062</v>
      </c>
    </row>
    <row r="10" spans="1:23" ht="15.75" x14ac:dyDescent="0.25">
      <c r="A10" s="5">
        <v>72.066666666534729</v>
      </c>
      <c r="B10" s="5">
        <v>1.7066666666666666</v>
      </c>
      <c r="C10" s="1">
        <f t="shared" si="0"/>
        <v>0.6564102564102563</v>
      </c>
      <c r="D10">
        <f t="shared" si="1"/>
        <v>1.5234375000000002</v>
      </c>
      <c r="E10" s="5">
        <v>0</v>
      </c>
      <c r="F10" s="4">
        <f t="shared" si="2"/>
        <v>-43.446659999916953</v>
      </c>
      <c r="G10">
        <f t="shared" si="3"/>
        <v>-66.188271093623499</v>
      </c>
      <c r="I10" s="5">
        <v>72.049999999988358</v>
      </c>
      <c r="J10" s="5">
        <v>1.57</v>
      </c>
      <c r="K10" s="1">
        <f t="shared" si="4"/>
        <v>0.60384615384615381</v>
      </c>
      <c r="L10">
        <f t="shared" si="5"/>
        <v>1.6560509554140128</v>
      </c>
      <c r="M10" s="5">
        <v>0</v>
      </c>
      <c r="N10" s="4">
        <f t="shared" si="6"/>
        <v>-45.313679999992338</v>
      </c>
      <c r="O10">
        <f t="shared" si="7"/>
        <v>-75.041763057312153</v>
      </c>
      <c r="Q10" s="5">
        <v>72.033333333441988</v>
      </c>
      <c r="R10" s="5">
        <v>1.55</v>
      </c>
      <c r="S10" s="1">
        <f t="shared" si="8"/>
        <v>0.59615384615384615</v>
      </c>
      <c r="T10">
        <f t="shared" si="9"/>
        <v>1.6774193548387097</v>
      </c>
      <c r="U10" s="5">
        <v>0</v>
      </c>
      <c r="V10" s="4">
        <f t="shared" si="10"/>
        <v>-45.454813333405085</v>
      </c>
      <c r="W10">
        <f t="shared" si="11"/>
        <v>-76.246783656034339</v>
      </c>
    </row>
    <row r="11" spans="1:23" ht="15.75" x14ac:dyDescent="0.25">
      <c r="B11" s="1"/>
      <c r="C11" s="1"/>
      <c r="D11" s="1"/>
      <c r="E11" s="1"/>
      <c r="F11" s="1" t="s">
        <v>8</v>
      </c>
      <c r="G11" s="7">
        <f>AVERAGE(G4:G8)</f>
        <v>-5.7418423417591349</v>
      </c>
      <c r="J11" s="1"/>
      <c r="K11" s="1"/>
      <c r="L11" s="1"/>
      <c r="M11" s="1"/>
      <c r="N11" s="1" t="s">
        <v>8</v>
      </c>
      <c r="O11" s="7">
        <f>AVERAGE(O4:O8)</f>
        <v>-5.5474428924468588</v>
      </c>
      <c r="R11" s="1"/>
      <c r="S11" s="1"/>
      <c r="V11" s="1" t="s">
        <v>8</v>
      </c>
      <c r="W11" s="7">
        <f>AVERAGE(W4:W8)</f>
        <v>-5.5683931669618092</v>
      </c>
    </row>
    <row r="12" spans="1:23" ht="15.75" x14ac:dyDescent="0.25">
      <c r="B12" s="1"/>
      <c r="C12" s="1"/>
      <c r="D12" s="1"/>
      <c r="E12" s="1"/>
      <c r="F12" s="1" t="s">
        <v>28</v>
      </c>
      <c r="G12" s="7">
        <f>MEDIAN(G4:G8)</f>
        <v>-5.7508148146972173</v>
      </c>
      <c r="J12" s="1"/>
      <c r="K12" s="1"/>
      <c r="L12" s="1"/>
      <c r="M12" s="1"/>
      <c r="N12" s="1" t="s">
        <v>28</v>
      </c>
      <c r="O12" s="7">
        <f>MEDIAN(O4:O8)</f>
        <v>-5.494656559830597</v>
      </c>
      <c r="R12" s="1"/>
      <c r="S12" s="1"/>
      <c r="V12" s="1" t="s">
        <v>28</v>
      </c>
      <c r="W12" s="7">
        <f>MEDIAN(W4:W8)</f>
        <v>-5.3379873201266674</v>
      </c>
    </row>
    <row r="13" spans="1:23" ht="15.75" x14ac:dyDescent="0.25">
      <c r="B13" s="1"/>
      <c r="C13" s="1"/>
      <c r="D13" s="1"/>
      <c r="E13" s="1"/>
      <c r="F13" s="1" t="s">
        <v>34</v>
      </c>
      <c r="G13" s="1">
        <v>-0.31469999999999998</v>
      </c>
      <c r="J13" s="1"/>
      <c r="K13" s="1"/>
      <c r="L13" s="1"/>
      <c r="M13" s="1"/>
      <c r="N13" s="1" t="s">
        <v>34</v>
      </c>
      <c r="O13" s="1">
        <v>-0.32879999999999998</v>
      </c>
      <c r="R13" s="1"/>
      <c r="S13" s="1"/>
      <c r="V13" s="1" t="s">
        <v>34</v>
      </c>
      <c r="W13" s="1">
        <v>-0.33019999999999999</v>
      </c>
    </row>
    <row r="14" spans="1:23" ht="15.75" x14ac:dyDescent="0.25">
      <c r="B14" s="1"/>
      <c r="C14" s="1"/>
      <c r="D14" s="1"/>
      <c r="E14" s="1"/>
      <c r="F14" s="1" t="s">
        <v>35</v>
      </c>
      <c r="G14" s="1">
        <v>1.9120999999999999</v>
      </c>
      <c r="J14" s="1"/>
      <c r="K14" s="1"/>
      <c r="L14" s="1"/>
      <c r="M14" s="1"/>
      <c r="N14" s="1" t="s">
        <v>35</v>
      </c>
      <c r="O14" s="1">
        <v>2.0663999999999998</v>
      </c>
      <c r="R14" s="1"/>
      <c r="S14" s="1"/>
      <c r="V14" s="1" t="s">
        <v>35</v>
      </c>
      <c r="W14" s="1">
        <v>2.1160000000000001</v>
      </c>
    </row>
    <row r="15" spans="1:23" ht="15.75" x14ac:dyDescent="0.25">
      <c r="B15" s="1"/>
      <c r="C15" s="1"/>
      <c r="D15" s="1"/>
      <c r="E15" s="1"/>
      <c r="F15" s="1" t="s">
        <v>36</v>
      </c>
      <c r="G15" s="1">
        <v>9.9893000000000001</v>
      </c>
      <c r="J15" s="1"/>
      <c r="K15" s="1"/>
      <c r="L15" s="1"/>
      <c r="M15" s="1"/>
      <c r="N15" s="1" t="s">
        <v>36</v>
      </c>
      <c r="O15" s="1">
        <v>9.3762000000000008</v>
      </c>
      <c r="R15" s="1"/>
      <c r="S15" s="1"/>
      <c r="V15" s="1" t="s">
        <v>36</v>
      </c>
      <c r="W15" s="1">
        <v>8.8825000000000003</v>
      </c>
    </row>
    <row r="16" spans="1:23" x14ac:dyDescent="0.25">
      <c r="F16" s="3" t="s">
        <v>4</v>
      </c>
      <c r="G16" s="10">
        <v>0.40910000000000002</v>
      </c>
      <c r="H16" s="3"/>
      <c r="I16" s="3"/>
      <c r="J16" s="3"/>
      <c r="K16" s="3"/>
      <c r="L16" s="3"/>
      <c r="M16" s="3"/>
      <c r="N16" s="3" t="s">
        <v>4</v>
      </c>
      <c r="O16" s="9">
        <v>0.40479999999999999</v>
      </c>
      <c r="P16" s="3"/>
      <c r="Q16" s="3"/>
      <c r="R16" s="3"/>
      <c r="S16" s="3"/>
      <c r="T16" s="3"/>
      <c r="U16" s="3"/>
      <c r="V16" s="3" t="s">
        <v>4</v>
      </c>
      <c r="W16" s="9">
        <v>0.39340000000000003</v>
      </c>
    </row>
    <row r="17" spans="7:23" x14ac:dyDescent="0.25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11"/>
    </row>
    <row r="41" spans="18:18" x14ac:dyDescent="0.25">
      <c r="R41" s="6" t="s">
        <v>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759F-D521-4811-BB9C-6E19892C7CF4}">
  <dimension ref="A1:W41"/>
  <sheetViews>
    <sheetView topLeftCell="D7" zoomScaleNormal="100" workbookViewId="0">
      <selection activeCell="R15" sqref="R15"/>
    </sheetView>
  </sheetViews>
  <sheetFormatPr defaultRowHeight="15" x14ac:dyDescent="0.25"/>
  <sheetData>
    <row r="1" spans="1:23" x14ac:dyDescent="0.25">
      <c r="A1" t="s">
        <v>19</v>
      </c>
      <c r="H1" t="s">
        <v>20</v>
      </c>
      <c r="Q1" t="s">
        <v>73</v>
      </c>
    </row>
    <row r="2" spans="1:23" x14ac:dyDescent="0.25">
      <c r="A2" t="s">
        <v>0</v>
      </c>
      <c r="B2" t="s">
        <v>5</v>
      </c>
      <c r="C2" t="s">
        <v>7</v>
      </c>
      <c r="D2" t="s">
        <v>33</v>
      </c>
      <c r="E2" t="s">
        <v>6</v>
      </c>
      <c r="F2" t="s">
        <v>30</v>
      </c>
      <c r="G2" t="s">
        <v>31</v>
      </c>
      <c r="I2" t="s">
        <v>0</v>
      </c>
      <c r="J2" t="s">
        <v>5</v>
      </c>
      <c r="K2" t="s">
        <v>7</v>
      </c>
      <c r="L2" t="s">
        <v>33</v>
      </c>
      <c r="M2" t="s">
        <v>6</v>
      </c>
      <c r="N2" t="s">
        <v>30</v>
      </c>
      <c r="O2" t="s">
        <v>37</v>
      </c>
      <c r="Q2" t="s">
        <v>0</v>
      </c>
      <c r="R2" t="s">
        <v>5</v>
      </c>
      <c r="S2" t="s">
        <v>32</v>
      </c>
      <c r="T2" t="s">
        <v>33</v>
      </c>
      <c r="U2" t="s">
        <v>6</v>
      </c>
      <c r="V2" t="s">
        <v>30</v>
      </c>
      <c r="W2" t="s">
        <v>37</v>
      </c>
    </row>
    <row r="3" spans="1:23" ht="15.75" x14ac:dyDescent="0.25">
      <c r="A3" s="5">
        <v>0</v>
      </c>
      <c r="B3" s="5">
        <v>0</v>
      </c>
      <c r="C3" s="1">
        <f>B3*(1/2.6)</f>
        <v>0</v>
      </c>
      <c r="D3" t="e">
        <f>1/C3</f>
        <v>#DIV/0!</v>
      </c>
      <c r="E3" s="5">
        <v>13.81296543169465</v>
      </c>
      <c r="F3" s="4">
        <f>2*$G$13*A3+$G$14</f>
        <v>2.6375999999999999</v>
      </c>
      <c r="G3" t="e">
        <f>F3*D3</f>
        <v>#DIV/0!</v>
      </c>
      <c r="I3" s="5">
        <v>0</v>
      </c>
      <c r="J3" s="5">
        <v>0</v>
      </c>
      <c r="K3" s="1">
        <f>J3*(1/2.6)</f>
        <v>0</v>
      </c>
      <c r="L3" t="e">
        <f>1/K3</f>
        <v>#DIV/0!</v>
      </c>
      <c r="M3" s="5">
        <v>13.325564250356813</v>
      </c>
      <c r="N3" s="4">
        <f>2*$O$13*I3+$O$14</f>
        <v>1.7181999999999999</v>
      </c>
      <c r="O3" t="e">
        <f>N3*L3</f>
        <v>#DIV/0!</v>
      </c>
      <c r="Q3" s="5">
        <v>0</v>
      </c>
      <c r="R3" s="5">
        <v>0</v>
      </c>
      <c r="S3" s="1">
        <f>R3*(1/2.6)</f>
        <v>0</v>
      </c>
      <c r="T3" t="e">
        <f>1/S3</f>
        <v>#DIV/0!</v>
      </c>
      <c r="U3" s="5">
        <v>13.560839884531296</v>
      </c>
      <c r="V3" s="4">
        <f>2*$W$13*Q3+$W$14</f>
        <v>1.3687</v>
      </c>
      <c r="W3" t="e">
        <f>V3*T3</f>
        <v>#DIV/0!</v>
      </c>
    </row>
    <row r="4" spans="1:23" ht="15.75" x14ac:dyDescent="0.25">
      <c r="A4" s="5">
        <v>5.5666666666511446</v>
      </c>
      <c r="B4" s="5">
        <v>0.44400000000000001</v>
      </c>
      <c r="C4" s="1">
        <f t="shared" ref="C4:C10" si="0">B4*(1/2.6)</f>
        <v>0.17076923076923076</v>
      </c>
      <c r="D4">
        <f t="shared" ref="D4:D10" si="1">1/C4</f>
        <v>5.8558558558558564</v>
      </c>
      <c r="E4" s="5">
        <v>11.760541340841687</v>
      </c>
      <c r="F4" s="4">
        <f t="shared" ref="F4:F10" si="2">2*$G$13*A4+$G$14</f>
        <v>-0.65007333332416595</v>
      </c>
      <c r="G4">
        <f>F4*D4</f>
        <v>-3.8067357356820533</v>
      </c>
      <c r="I4" s="5">
        <v>5.5500000001047738</v>
      </c>
      <c r="J4" s="5">
        <v>0.48133333333333334</v>
      </c>
      <c r="K4" s="1">
        <f t="shared" ref="K4:K10" si="3">J4*(1/2.6)</f>
        <v>0.1851282051282051</v>
      </c>
      <c r="L4">
        <f t="shared" ref="L4:L10" si="4">1/K4</f>
        <v>5.4016620498614962</v>
      </c>
      <c r="M4" s="5">
        <v>11.368631308409713</v>
      </c>
      <c r="N4" s="4">
        <f t="shared" ref="N4:N10" si="5">2*$O$13*I4+$O$14</f>
        <v>-1.0035200000513811</v>
      </c>
      <c r="O4">
        <f t="shared" ref="O4:O10" si="6">N4*L4</f>
        <v>-5.420675900554552</v>
      </c>
      <c r="Q4" s="5">
        <v>5.533333333558403</v>
      </c>
      <c r="R4" s="5">
        <v>0.44133333333333336</v>
      </c>
      <c r="S4" s="1">
        <f t="shared" ref="S4:S10" si="7">R4*(1/2.6)</f>
        <v>0.16974358974358975</v>
      </c>
      <c r="T4">
        <f t="shared" ref="T4:T10" si="8">1/S4</f>
        <v>5.8912386706948636</v>
      </c>
      <c r="U4" s="5">
        <v>11.585062957052264</v>
      </c>
      <c r="V4" s="4">
        <f t="shared" ref="V4:V10" si="9">2*$W$13*Q4+$W$14</f>
        <v>-0.81586000008885717</v>
      </c>
      <c r="W4">
        <f>V4*T4</f>
        <v>-4.8064259823965907</v>
      </c>
    </row>
    <row r="5" spans="1:23" ht="15.75" x14ac:dyDescent="0.25">
      <c r="A5" s="5">
        <v>6.5333333333255723</v>
      </c>
      <c r="B5" s="5">
        <v>0.61333333333333329</v>
      </c>
      <c r="C5" s="1">
        <f t="shared" si="0"/>
        <v>0.23589743589743586</v>
      </c>
      <c r="D5">
        <f t="shared" si="1"/>
        <v>4.2391304347826093</v>
      </c>
      <c r="E5" s="5">
        <v>10.806277925359547</v>
      </c>
      <c r="F5" s="4">
        <f t="shared" si="2"/>
        <v>-1.2209866666620832</v>
      </c>
      <c r="G5">
        <f t="shared" ref="G5:G10" si="10">F5*D5</f>
        <v>-5.1759217391110059</v>
      </c>
      <c r="I5" s="5">
        <v>6.5166666667792015</v>
      </c>
      <c r="J5" s="5">
        <v>0.67</v>
      </c>
      <c r="K5" s="1">
        <f t="shared" si="3"/>
        <v>0.25769230769230766</v>
      </c>
      <c r="L5">
        <f t="shared" si="4"/>
        <v>3.8805970149253737</v>
      </c>
      <c r="M5" s="5">
        <v>10.289165063130092</v>
      </c>
      <c r="N5" s="4">
        <f t="shared" si="5"/>
        <v>-1.4775733333885204</v>
      </c>
      <c r="O5">
        <f t="shared" si="6"/>
        <v>-5.733866666880826</v>
      </c>
      <c r="Q5" s="5">
        <v>6.5000000002328306</v>
      </c>
      <c r="R5" s="5">
        <v>0.60333333333333328</v>
      </c>
      <c r="S5" s="1">
        <f t="shared" si="7"/>
        <v>0.232051282051282</v>
      </c>
      <c r="T5">
        <f t="shared" si="8"/>
        <v>4.3093922651933712</v>
      </c>
      <c r="U5" s="5">
        <v>10.656921891884231</v>
      </c>
      <c r="V5" s="4">
        <f t="shared" si="9"/>
        <v>-1.1975000000919214</v>
      </c>
      <c r="W5">
        <f t="shared" ref="W5:W10" si="11">V5*T5</f>
        <v>-5.1604972379651874</v>
      </c>
    </row>
    <row r="6" spans="1:23" ht="15.75" x14ac:dyDescent="0.25">
      <c r="A6" s="5">
        <v>7.78333333338378</v>
      </c>
      <c r="B6" s="5">
        <v>0.9933333333333334</v>
      </c>
      <c r="C6" s="1">
        <f t="shared" si="0"/>
        <v>0.38205128205128203</v>
      </c>
      <c r="D6">
        <f t="shared" si="1"/>
        <v>2.6174496644295302</v>
      </c>
      <c r="E6" s="5">
        <v>8.8417675077488127</v>
      </c>
      <c r="F6" s="4">
        <f t="shared" si="2"/>
        <v>-1.9592366666964605</v>
      </c>
      <c r="G6">
        <f t="shared" si="10"/>
        <v>-5.1282033557826816</v>
      </c>
      <c r="I6" s="5">
        <v>7.7666666668374091</v>
      </c>
      <c r="J6" s="5">
        <v>1.1200000000000001</v>
      </c>
      <c r="K6" s="1">
        <f t="shared" si="3"/>
        <v>0.43076923076923079</v>
      </c>
      <c r="L6">
        <f t="shared" si="4"/>
        <v>2.3214285714285712</v>
      </c>
      <c r="M6" s="5">
        <v>8.151918111476645</v>
      </c>
      <c r="N6" s="4">
        <f t="shared" si="5"/>
        <v>-2.0905733334170655</v>
      </c>
      <c r="O6">
        <f t="shared" si="6"/>
        <v>-4.8531166668610446</v>
      </c>
      <c r="Q6" s="5">
        <v>7.7500000002910383</v>
      </c>
      <c r="R6" s="5">
        <v>0.93000000000000016</v>
      </c>
      <c r="S6" s="1">
        <f t="shared" si="7"/>
        <v>0.3576923076923077</v>
      </c>
      <c r="T6">
        <f t="shared" si="8"/>
        <v>2.7956989247311825</v>
      </c>
      <c r="U6" s="5">
        <v>8.9076217534834221</v>
      </c>
      <c r="V6" s="4">
        <f t="shared" si="9"/>
        <v>-1.6910000001149017</v>
      </c>
      <c r="W6">
        <f t="shared" si="11"/>
        <v>-4.7275268820416603</v>
      </c>
    </row>
    <row r="7" spans="1:23" ht="15.75" x14ac:dyDescent="0.25">
      <c r="A7" s="5">
        <v>8.6333333333604969</v>
      </c>
      <c r="B7" s="5">
        <v>1.3333333333333333</v>
      </c>
      <c r="C7" s="1">
        <f t="shared" si="0"/>
        <v>0.51282051282051277</v>
      </c>
      <c r="D7">
        <f t="shared" si="1"/>
        <v>1.9500000000000002</v>
      </c>
      <c r="E7" s="5">
        <v>7.0145739106346596</v>
      </c>
      <c r="F7" s="4">
        <f t="shared" si="2"/>
        <v>-2.46124666668271</v>
      </c>
      <c r="G7">
        <f t="shared" si="10"/>
        <v>-4.7994310000312845</v>
      </c>
      <c r="I7" s="5">
        <v>8.6166666668141261</v>
      </c>
      <c r="J7" s="5">
        <v>1.4866666666666664</v>
      </c>
      <c r="K7" s="1">
        <f t="shared" si="3"/>
        <v>0.57179487179487165</v>
      </c>
      <c r="L7">
        <f t="shared" si="4"/>
        <v>1.7488789237668165</v>
      </c>
      <c r="M7" s="5">
        <v>6.0944340615456616</v>
      </c>
      <c r="N7" s="4">
        <f t="shared" si="5"/>
        <v>-2.5074133334056472</v>
      </c>
      <c r="O7">
        <f t="shared" si="6"/>
        <v>-4.3851623319650344</v>
      </c>
      <c r="Q7" s="5">
        <v>8.6000000002677552</v>
      </c>
      <c r="R7" s="5">
        <v>1.2133333333333334</v>
      </c>
      <c r="S7" s="1">
        <f t="shared" si="7"/>
        <v>0.46666666666666662</v>
      </c>
      <c r="T7">
        <f t="shared" si="8"/>
        <v>2.1428571428571432</v>
      </c>
      <c r="U7" s="5">
        <v>7.2746508220634718</v>
      </c>
      <c r="V7" s="4">
        <f t="shared" si="9"/>
        <v>-2.0265800001057097</v>
      </c>
      <c r="W7">
        <f t="shared" si="11"/>
        <v>-4.3426714287979502</v>
      </c>
    </row>
    <row r="8" spans="1:23" ht="15.75" x14ac:dyDescent="0.25">
      <c r="A8" s="5">
        <v>9.6833333332906477</v>
      </c>
      <c r="B8" s="5">
        <v>1.8733333333333335</v>
      </c>
      <c r="C8" s="1">
        <f t="shared" si="0"/>
        <v>0.72051282051282051</v>
      </c>
      <c r="D8">
        <f t="shared" si="1"/>
        <v>1.3879003558718861</v>
      </c>
      <c r="E8" s="5">
        <v>4.0435803028203594</v>
      </c>
      <c r="F8" s="4">
        <f t="shared" si="2"/>
        <v>-3.0813766666414564</v>
      </c>
      <c r="G8">
        <f t="shared" si="10"/>
        <v>-4.2766437722070032</v>
      </c>
      <c r="I8" s="5">
        <v>9.6666666667442769</v>
      </c>
      <c r="J8" s="5">
        <v>2.08</v>
      </c>
      <c r="K8" s="1">
        <f t="shared" si="3"/>
        <v>0.79999999999999993</v>
      </c>
      <c r="L8">
        <f t="shared" si="4"/>
        <v>1.25</v>
      </c>
      <c r="M8" s="5">
        <v>2.8271461997391922</v>
      </c>
      <c r="N8" s="4">
        <f t="shared" si="5"/>
        <v>-3.0223333333713938</v>
      </c>
      <c r="O8">
        <f t="shared" si="6"/>
        <v>-3.7779166667142423</v>
      </c>
      <c r="Q8" s="5">
        <v>9.650000000197906</v>
      </c>
      <c r="R8" s="5">
        <v>1.6600000000000001</v>
      </c>
      <c r="S8" s="1">
        <f t="shared" si="7"/>
        <v>0.63846153846153841</v>
      </c>
      <c r="T8">
        <f t="shared" si="8"/>
        <v>1.566265060240964</v>
      </c>
      <c r="U8" s="5">
        <v>4.7628173431958984</v>
      </c>
      <c r="V8" s="4">
        <f t="shared" si="9"/>
        <v>-2.4411200000781332</v>
      </c>
      <c r="W8">
        <f t="shared" si="11"/>
        <v>-3.8234409639777995</v>
      </c>
    </row>
    <row r="9" spans="1:23" ht="15.75" x14ac:dyDescent="0.25">
      <c r="A9" s="5">
        <v>10.683333333407063</v>
      </c>
      <c r="B9" s="5">
        <v>2.3266666666666671</v>
      </c>
      <c r="C9" s="1">
        <f t="shared" si="0"/>
        <v>0.89487179487179491</v>
      </c>
      <c r="D9">
        <f t="shared" si="1"/>
        <v>1.1174785100286533</v>
      </c>
      <c r="E9" s="5">
        <v>0.97044032898772703</v>
      </c>
      <c r="F9" s="4">
        <f t="shared" si="2"/>
        <v>-3.6719766667102114</v>
      </c>
      <c r="G9">
        <f t="shared" si="10"/>
        <v>-4.1033550143753077</v>
      </c>
      <c r="I9" s="5">
        <v>10.666666666860692</v>
      </c>
      <c r="J9" s="5">
        <v>2.4666666666666668</v>
      </c>
      <c r="K9" s="1">
        <f t="shared" si="3"/>
        <v>0.94871794871794868</v>
      </c>
      <c r="L9">
        <f t="shared" si="4"/>
        <v>1.0540540540540542</v>
      </c>
      <c r="M9" s="5">
        <v>5.5185957629230412E-2</v>
      </c>
      <c r="N9" s="4">
        <f t="shared" si="5"/>
        <v>-3.5127333334284834</v>
      </c>
      <c r="O9">
        <f t="shared" si="6"/>
        <v>-3.7026108109111044</v>
      </c>
      <c r="Q9" s="5">
        <v>10.650000000314321</v>
      </c>
      <c r="R9" s="5">
        <v>1.9266666666666667</v>
      </c>
      <c r="S9" s="1">
        <f t="shared" si="7"/>
        <v>0.74102564102564095</v>
      </c>
      <c r="T9">
        <f t="shared" si="8"/>
        <v>1.3494809688581317</v>
      </c>
      <c r="U9" s="5">
        <v>2.352806193558409</v>
      </c>
      <c r="V9" s="4">
        <f t="shared" si="9"/>
        <v>-2.8359200001240938</v>
      </c>
      <c r="W9">
        <f t="shared" si="11"/>
        <v>-3.8270200693716152</v>
      </c>
    </row>
    <row r="10" spans="1:23" ht="15.75" x14ac:dyDescent="0.25">
      <c r="A10" s="5">
        <v>74.333333333430346</v>
      </c>
      <c r="B10" s="5">
        <v>1.1466666666666665</v>
      </c>
      <c r="C10" s="1">
        <f t="shared" si="0"/>
        <v>0.4410256410256409</v>
      </c>
      <c r="D10">
        <f t="shared" si="1"/>
        <v>2.2674418604651168</v>
      </c>
      <c r="E10" s="5">
        <v>0</v>
      </c>
      <c r="F10" s="4">
        <f t="shared" si="2"/>
        <v>-41.263666666723964</v>
      </c>
      <c r="G10">
        <f t="shared" si="10"/>
        <v>-93.562965116409003</v>
      </c>
      <c r="I10" s="5">
        <v>74.316666666883975</v>
      </c>
      <c r="J10" s="5">
        <v>1.0566666666666666</v>
      </c>
      <c r="K10" s="1">
        <f t="shared" si="3"/>
        <v>0.40641025641025635</v>
      </c>
      <c r="L10">
        <f t="shared" si="4"/>
        <v>2.4605678233438488</v>
      </c>
      <c r="M10" s="5">
        <v>0</v>
      </c>
      <c r="N10" s="4">
        <f t="shared" si="5"/>
        <v>-34.726693333439897</v>
      </c>
      <c r="O10">
        <f t="shared" si="6"/>
        <v>-85.447384227391552</v>
      </c>
      <c r="Q10" s="5">
        <v>74.300000000337604</v>
      </c>
      <c r="R10" s="5">
        <v>1.0933333333333333</v>
      </c>
      <c r="S10" s="1">
        <f t="shared" si="7"/>
        <v>0.42051282051282046</v>
      </c>
      <c r="T10">
        <f t="shared" si="8"/>
        <v>2.3780487804878052</v>
      </c>
      <c r="U10" s="5">
        <v>0</v>
      </c>
      <c r="V10" s="4">
        <f t="shared" si="9"/>
        <v>-27.964940000133286</v>
      </c>
      <c r="W10">
        <f t="shared" si="11"/>
        <v>-66.501991463731599</v>
      </c>
    </row>
    <row r="11" spans="1:23" ht="15.75" x14ac:dyDescent="0.25">
      <c r="B11" s="1"/>
      <c r="C11" s="1"/>
      <c r="D11" s="1"/>
      <c r="E11" s="1"/>
      <c r="F11" s="1" t="s">
        <v>8</v>
      </c>
      <c r="G11" s="7">
        <f>AVERAGE(G4:G8)</f>
        <v>-4.6373871205628054</v>
      </c>
      <c r="J11" s="1"/>
      <c r="K11" s="1"/>
      <c r="L11" s="1"/>
      <c r="M11" s="1"/>
      <c r="N11" s="1" t="s">
        <v>8</v>
      </c>
      <c r="O11" s="7">
        <f>AVERAGE(O4:O8)</f>
        <v>-4.8341476465951398</v>
      </c>
      <c r="R11" s="1"/>
      <c r="S11" s="1"/>
      <c r="V11" s="1" t="s">
        <v>8</v>
      </c>
      <c r="W11" s="7">
        <f>AVERAGE(W4:W8)</f>
        <v>-4.5721124990358373</v>
      </c>
    </row>
    <row r="12" spans="1:23" ht="15.75" x14ac:dyDescent="0.25">
      <c r="B12" s="1"/>
      <c r="C12" s="1"/>
      <c r="D12" s="1"/>
      <c r="E12" s="1"/>
      <c r="F12" s="1" t="s">
        <v>28</v>
      </c>
      <c r="G12" s="7">
        <f>MEDIAN(G4:G8)</f>
        <v>-4.7994310000312845</v>
      </c>
      <c r="J12" s="1"/>
      <c r="K12" s="1"/>
      <c r="L12" s="1"/>
      <c r="M12" s="1"/>
      <c r="N12" s="1" t="s">
        <v>28</v>
      </c>
      <c r="O12" s="7">
        <f>MEDIAN(O4:O8)</f>
        <v>-4.8531166668610446</v>
      </c>
      <c r="R12" s="1"/>
      <c r="S12" s="1"/>
      <c r="V12" s="1" t="s">
        <v>28</v>
      </c>
      <c r="W12" s="7">
        <f>MEDIAN(W4:W8)</f>
        <v>-4.7275268820416603</v>
      </c>
    </row>
    <row r="13" spans="1:23" ht="15.75" x14ac:dyDescent="0.25">
      <c r="B13" s="1"/>
      <c r="C13" s="1"/>
      <c r="D13" s="1"/>
      <c r="E13" s="1"/>
      <c r="F13" s="1" t="s">
        <v>34</v>
      </c>
      <c r="G13" s="1">
        <v>-0.29530000000000001</v>
      </c>
      <c r="J13" s="1"/>
      <c r="K13" s="1"/>
      <c r="L13" s="1"/>
      <c r="M13" s="1"/>
      <c r="N13" s="1" t="s">
        <v>34</v>
      </c>
      <c r="O13" s="1">
        <v>-0.2452</v>
      </c>
      <c r="R13" s="1"/>
      <c r="S13" s="1"/>
      <c r="V13" s="1" t="s">
        <v>34</v>
      </c>
      <c r="W13" s="1">
        <v>-0.19739999999999999</v>
      </c>
    </row>
    <row r="14" spans="1:23" ht="15.75" x14ac:dyDescent="0.25">
      <c r="B14" s="1"/>
      <c r="C14" s="1"/>
      <c r="D14" s="1"/>
      <c r="E14" s="1"/>
      <c r="F14" s="1" t="s">
        <v>35</v>
      </c>
      <c r="G14" s="1">
        <v>2.6375999999999999</v>
      </c>
      <c r="J14" s="1"/>
      <c r="K14" s="1"/>
      <c r="L14" s="1"/>
      <c r="M14" s="1"/>
      <c r="N14" s="1" t="s">
        <v>35</v>
      </c>
      <c r="O14" s="1">
        <v>1.7181999999999999</v>
      </c>
      <c r="R14" s="1"/>
      <c r="S14" s="1"/>
      <c r="V14" s="1" t="s">
        <v>35</v>
      </c>
      <c r="W14" s="1">
        <v>1.3687</v>
      </c>
    </row>
    <row r="15" spans="1:23" ht="15.75" x14ac:dyDescent="0.25">
      <c r="B15" s="1"/>
      <c r="C15" s="1"/>
      <c r="D15" s="1"/>
      <c r="E15" s="1"/>
      <c r="F15" s="1" t="s">
        <v>36</v>
      </c>
      <c r="G15" s="1">
        <v>6.2100999999999997</v>
      </c>
      <c r="J15" s="1"/>
      <c r="K15" s="1"/>
      <c r="L15" s="1"/>
      <c r="M15" s="1"/>
      <c r="N15" s="1" t="s">
        <v>36</v>
      </c>
      <c r="O15" s="1">
        <v>9.4563000000000006</v>
      </c>
      <c r="R15" s="1"/>
      <c r="S15" s="1"/>
      <c r="V15" s="1" t="s">
        <v>36</v>
      </c>
      <c r="W15" s="1">
        <v>10.084</v>
      </c>
    </row>
    <row r="16" spans="1:23" x14ac:dyDescent="0.25">
      <c r="F16" s="3" t="s">
        <v>4</v>
      </c>
      <c r="G16" s="10">
        <v>0.35420000000000001</v>
      </c>
      <c r="H16" s="3"/>
      <c r="I16" s="3"/>
      <c r="J16" s="3"/>
      <c r="K16" s="3"/>
      <c r="L16" s="3"/>
      <c r="M16" s="3"/>
      <c r="N16" s="3" t="s">
        <v>4</v>
      </c>
      <c r="O16" s="9">
        <v>0.36109999999999998</v>
      </c>
      <c r="P16" s="3"/>
      <c r="Q16" s="3"/>
      <c r="R16" s="3"/>
      <c r="S16" s="3"/>
      <c r="T16" s="3"/>
      <c r="U16" s="3"/>
      <c r="V16" s="3" t="s">
        <v>4</v>
      </c>
      <c r="W16" s="9">
        <v>0.32429999999999998</v>
      </c>
    </row>
    <row r="17" spans="7:23" x14ac:dyDescent="0.25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41" spans="18:18" x14ac:dyDescent="0.25">
      <c r="R41" s="6" t="s">
        <v>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0471-C5C9-4852-BCAD-CEEF286A67C4}">
  <dimension ref="A1:W41"/>
  <sheetViews>
    <sheetView topLeftCell="B1" zoomScale="85" zoomScaleNormal="85" workbookViewId="0">
      <selection activeCell="S15" sqref="S15"/>
    </sheetView>
  </sheetViews>
  <sheetFormatPr defaultRowHeight="15" x14ac:dyDescent="0.25"/>
  <sheetData>
    <row r="1" spans="1:23" x14ac:dyDescent="0.25">
      <c r="A1" t="s">
        <v>24</v>
      </c>
      <c r="I1" t="s">
        <v>25</v>
      </c>
      <c r="Q1" t="s">
        <v>74</v>
      </c>
    </row>
    <row r="2" spans="1:23" x14ac:dyDescent="0.25">
      <c r="A2" t="s">
        <v>0</v>
      </c>
      <c r="B2" t="s">
        <v>5</v>
      </c>
      <c r="C2" t="s">
        <v>7</v>
      </c>
      <c r="D2" t="s">
        <v>33</v>
      </c>
      <c r="E2" t="s">
        <v>6</v>
      </c>
      <c r="F2" t="s">
        <v>30</v>
      </c>
      <c r="G2" t="s">
        <v>31</v>
      </c>
      <c r="I2" t="s">
        <v>0</v>
      </c>
      <c r="J2" t="s">
        <v>5</v>
      </c>
      <c r="K2" t="s">
        <v>7</v>
      </c>
      <c r="L2" t="s">
        <v>33</v>
      </c>
      <c r="M2" t="s">
        <v>6</v>
      </c>
      <c r="N2" t="s">
        <v>30</v>
      </c>
      <c r="O2" t="s">
        <v>37</v>
      </c>
      <c r="Q2" t="s">
        <v>0</v>
      </c>
      <c r="R2" t="s">
        <v>5</v>
      </c>
      <c r="S2" t="s">
        <v>32</v>
      </c>
      <c r="T2" t="s">
        <v>33</v>
      </c>
      <c r="U2" t="s">
        <v>6</v>
      </c>
      <c r="V2" t="s">
        <v>30</v>
      </c>
      <c r="W2" t="s">
        <v>37</v>
      </c>
    </row>
    <row r="3" spans="1:23" ht="15.75" x14ac:dyDescent="0.25">
      <c r="A3" s="5">
        <v>0</v>
      </c>
      <c r="B3" s="5">
        <v>0</v>
      </c>
      <c r="C3" s="1">
        <f>B3*(1/2.6)</f>
        <v>0</v>
      </c>
      <c r="D3" t="e">
        <f>1/C3</f>
        <v>#DIV/0!</v>
      </c>
      <c r="E3" s="5">
        <v>13.592221601177728</v>
      </c>
      <c r="F3" s="4">
        <f>2*$G$13*A3+$G$14</f>
        <v>2.7751000000000001</v>
      </c>
      <c r="G3" t="e">
        <f>F3*D3</f>
        <v>#DIV/0!</v>
      </c>
      <c r="I3" s="5">
        <v>0</v>
      </c>
      <c r="J3" s="5">
        <v>0</v>
      </c>
      <c r="K3" s="1">
        <f>J3*(1/2.6)</f>
        <v>0</v>
      </c>
      <c r="L3" t="e">
        <f>1/K3</f>
        <v>#DIV/0!</v>
      </c>
      <c r="M3" s="5">
        <v>13.82218801720631</v>
      </c>
      <c r="N3" s="4">
        <f>2*$O$13*I3+$O$14</f>
        <v>2.8130000000000002</v>
      </c>
      <c r="O3" t="e">
        <f>N3*L3</f>
        <v>#DIV/0!</v>
      </c>
      <c r="Q3" s="5">
        <v>0</v>
      </c>
      <c r="R3" s="5">
        <v>0</v>
      </c>
      <c r="S3" s="1">
        <f>R3*(1/2.6)</f>
        <v>0</v>
      </c>
      <c r="T3" t="e">
        <f>1/S3</f>
        <v>#DIV/0!</v>
      </c>
      <c r="U3" s="5">
        <v>14.561664893893925</v>
      </c>
      <c r="V3" s="4">
        <f>2*$W$13*Q3+$W$14</f>
        <v>2.7079</v>
      </c>
      <c r="W3" t="e">
        <f>V3*T3</f>
        <v>#DIV/0!</v>
      </c>
    </row>
    <row r="4" spans="1:23" ht="15.75" x14ac:dyDescent="0.25">
      <c r="A4" s="5">
        <v>4.7000000001280569</v>
      </c>
      <c r="B4" s="5">
        <v>0.42666666666666669</v>
      </c>
      <c r="C4" s="1">
        <f t="shared" ref="C4:C10" si="0">B4*(1/2.6)</f>
        <v>0.1641025641025641</v>
      </c>
      <c r="D4">
        <f t="shared" ref="D4:D10" si="1">1/C4</f>
        <v>6.09375</v>
      </c>
      <c r="E4" s="5">
        <v>11.727988106576205</v>
      </c>
      <c r="F4" s="4">
        <f t="shared" ref="F4:F10" si="2">2*$G$13*A4+$G$14</f>
        <v>-0.54686000009051039</v>
      </c>
      <c r="G4">
        <f t="shared" ref="G4:G10" si="3">F4*D4</f>
        <v>-3.3324281255515475</v>
      </c>
      <c r="I4" s="5">
        <v>4.683333333581686</v>
      </c>
      <c r="J4" s="5">
        <v>0.42133333333333334</v>
      </c>
      <c r="K4" s="1">
        <f t="shared" ref="K4:K10" si="4">J4*(1/2.6)</f>
        <v>0.16205128205128203</v>
      </c>
      <c r="L4">
        <f t="shared" ref="L4:L10" si="5">1/K4</f>
        <v>6.170886075949368</v>
      </c>
      <c r="M4" s="5">
        <v>11.993598569312013</v>
      </c>
      <c r="N4" s="4">
        <f t="shared" ref="N4:N10" si="6">2*$O$13*I4+$O$14</f>
        <v>-0.53183666684403974</v>
      </c>
      <c r="O4">
        <f t="shared" ref="O4:O10" si="7">N4*L4</f>
        <v>-3.2819034821072077</v>
      </c>
      <c r="Q4" s="5">
        <v>4.6666666670353152</v>
      </c>
      <c r="R4" s="5">
        <v>0.40400000000000008</v>
      </c>
      <c r="S4" s="1">
        <f t="shared" ref="S4:S10" si="8">R4*(1/2.6)</f>
        <v>0.1553846153846154</v>
      </c>
      <c r="T4">
        <f t="shared" ref="T4:T10" si="9">1/S4</f>
        <v>6.4356435643564351</v>
      </c>
      <c r="U4" s="5">
        <v>12.820939267428281</v>
      </c>
      <c r="V4" s="4">
        <f t="shared" ref="V4:V10" si="10">2*$W$13*Q4+$W$14</f>
        <v>-0.46543333358401462</v>
      </c>
      <c r="W4">
        <f>V4*T4</f>
        <v>-2.9953630379169254</v>
      </c>
    </row>
    <row r="5" spans="1:23" ht="15.75" x14ac:dyDescent="0.25">
      <c r="A5" s="5">
        <v>5.7833333333255723</v>
      </c>
      <c r="B5" s="5">
        <v>0.59666666666666668</v>
      </c>
      <c r="C5" s="1">
        <f t="shared" si="0"/>
        <v>0.22948717948717948</v>
      </c>
      <c r="D5">
        <f t="shared" si="1"/>
        <v>4.3575418994413413</v>
      </c>
      <c r="E5" s="5">
        <v>10.645082086159803</v>
      </c>
      <c r="F5" s="4">
        <f t="shared" si="2"/>
        <v>-1.3125599999945141</v>
      </c>
      <c r="G5">
        <f t="shared" si="3"/>
        <v>-5.7195351955068219</v>
      </c>
      <c r="I5" s="5">
        <v>5.7666666667792015</v>
      </c>
      <c r="J5" s="5">
        <v>0.60666666666666669</v>
      </c>
      <c r="K5" s="1">
        <f t="shared" si="4"/>
        <v>0.23333333333333331</v>
      </c>
      <c r="L5">
        <f t="shared" si="5"/>
        <v>4.2857142857142865</v>
      </c>
      <c r="M5" s="5">
        <v>10.926096759290763</v>
      </c>
      <c r="N5" s="4">
        <f t="shared" si="6"/>
        <v>-1.3055533334137048</v>
      </c>
      <c r="O5">
        <f t="shared" si="7"/>
        <v>-5.5952285717730215</v>
      </c>
      <c r="Q5" s="5">
        <v>5.7500000002328306</v>
      </c>
      <c r="R5" s="5">
        <v>0.57333333333333336</v>
      </c>
      <c r="S5" s="1">
        <f t="shared" si="8"/>
        <v>0.22051282051282051</v>
      </c>
      <c r="T5">
        <f t="shared" si="9"/>
        <v>4.5348837209302326</v>
      </c>
      <c r="U5" s="5">
        <v>11.811016302087934</v>
      </c>
      <c r="V5" s="4">
        <f t="shared" si="10"/>
        <v>-1.2021000001583251</v>
      </c>
      <c r="W5">
        <f t="shared" ref="W5:W10" si="11">V5*T5</f>
        <v>-5.4513837216482184</v>
      </c>
    </row>
    <row r="6" spans="1:23" ht="15.75" x14ac:dyDescent="0.25">
      <c r="A6" s="5">
        <v>6.8499999999767169</v>
      </c>
      <c r="B6" s="5">
        <v>0.96533333333333327</v>
      </c>
      <c r="C6" s="1">
        <f t="shared" si="0"/>
        <v>0.37128205128205122</v>
      </c>
      <c r="D6">
        <f t="shared" si="1"/>
        <v>2.6933701657458569</v>
      </c>
      <c r="E6" s="5">
        <v>8.9087932711024713</v>
      </c>
      <c r="F6" s="4">
        <f t="shared" si="2"/>
        <v>-2.0664799999835433</v>
      </c>
      <c r="G6">
        <f t="shared" si="3"/>
        <v>-5.5657955800661743</v>
      </c>
      <c r="I6" s="5">
        <v>6.8333333334303461</v>
      </c>
      <c r="J6" s="5">
        <v>0.96799999999999997</v>
      </c>
      <c r="K6" s="1">
        <f t="shared" si="4"/>
        <v>0.37230769230769228</v>
      </c>
      <c r="L6">
        <f t="shared" si="5"/>
        <v>2.6859504132231407</v>
      </c>
      <c r="M6" s="5">
        <v>9.1934720525313072</v>
      </c>
      <c r="N6" s="4">
        <f t="shared" si="6"/>
        <v>-2.0673666667359529</v>
      </c>
      <c r="O6">
        <f t="shared" si="7"/>
        <v>-5.5528443528031799</v>
      </c>
      <c r="Q6" s="5">
        <v>6.8166666668839753</v>
      </c>
      <c r="R6" s="5">
        <v>0.92</v>
      </c>
      <c r="S6" s="1">
        <f t="shared" si="8"/>
        <v>0.35384615384615381</v>
      </c>
      <c r="T6">
        <f t="shared" si="9"/>
        <v>2.8260869565217392</v>
      </c>
      <c r="U6" s="5">
        <v>10.203345166058076</v>
      </c>
      <c r="V6" s="4">
        <f t="shared" si="10"/>
        <v>-1.9274333334811034</v>
      </c>
      <c r="W6">
        <f t="shared" si="11"/>
        <v>-5.447094203316162</v>
      </c>
    </row>
    <row r="7" spans="1:23" ht="15.75" x14ac:dyDescent="0.25">
      <c r="A7" s="5">
        <v>7.7666666666627862</v>
      </c>
      <c r="B7" s="5">
        <v>1.3366666666666669</v>
      </c>
      <c r="C7" s="1">
        <f t="shared" si="0"/>
        <v>0.51410256410256416</v>
      </c>
      <c r="D7">
        <f t="shared" si="1"/>
        <v>1.9451371571072318</v>
      </c>
      <c r="E7" s="5">
        <v>6.7511818536030068</v>
      </c>
      <c r="F7" s="4">
        <f t="shared" si="2"/>
        <v>-2.7143799999972567</v>
      </c>
      <c r="G7">
        <f t="shared" si="3"/>
        <v>-5.2798413965033912</v>
      </c>
      <c r="I7" s="5">
        <v>7.7500000001164153</v>
      </c>
      <c r="J7" s="5">
        <v>1.37</v>
      </c>
      <c r="K7" s="1">
        <f t="shared" si="4"/>
        <v>0.52692307692307694</v>
      </c>
      <c r="L7">
        <f t="shared" si="5"/>
        <v>1.8978102189781021</v>
      </c>
      <c r="M7" s="5">
        <v>7.0266131236133935</v>
      </c>
      <c r="N7" s="4">
        <f t="shared" si="6"/>
        <v>-2.7220500000831431</v>
      </c>
      <c r="O7">
        <f t="shared" si="7"/>
        <v>-5.1659343067271326</v>
      </c>
      <c r="Q7" s="5">
        <v>7.7333333335700445</v>
      </c>
      <c r="R7" s="5">
        <v>1.27</v>
      </c>
      <c r="S7" s="1">
        <f t="shared" si="8"/>
        <v>0.48846153846153845</v>
      </c>
      <c r="T7">
        <f t="shared" si="9"/>
        <v>2.0472440944881889</v>
      </c>
      <c r="U7" s="5">
        <v>8.2188940230167269</v>
      </c>
      <c r="V7" s="4">
        <f t="shared" si="10"/>
        <v>-2.5507666668276303</v>
      </c>
      <c r="W7">
        <f t="shared" si="11"/>
        <v>-5.222041995080188</v>
      </c>
    </row>
    <row r="8" spans="1:23" ht="15.75" x14ac:dyDescent="0.25">
      <c r="A8" s="5">
        <v>8.53333333338378</v>
      </c>
      <c r="B8" s="5">
        <v>1.7600000000000002</v>
      </c>
      <c r="C8" s="1">
        <f t="shared" si="0"/>
        <v>0.67692307692307696</v>
      </c>
      <c r="D8">
        <f t="shared" si="1"/>
        <v>1.4772727272727273</v>
      </c>
      <c r="E8" s="5">
        <v>4.3856883734893684</v>
      </c>
      <c r="F8" s="4">
        <f t="shared" si="2"/>
        <v>-3.2562600000356552</v>
      </c>
      <c r="G8">
        <f t="shared" si="3"/>
        <v>-4.8103840909617634</v>
      </c>
      <c r="I8" s="5">
        <v>8.5166666668374091</v>
      </c>
      <c r="J8" s="5">
        <v>1.8200000000000003</v>
      </c>
      <c r="K8" s="1">
        <f t="shared" si="4"/>
        <v>0.70000000000000007</v>
      </c>
      <c r="L8">
        <f t="shared" si="5"/>
        <v>1.4285714285714284</v>
      </c>
      <c r="M8" s="5">
        <v>4.6606709771775661</v>
      </c>
      <c r="N8" s="4">
        <f t="shared" si="6"/>
        <v>-3.2696033334552772</v>
      </c>
      <c r="O8">
        <f t="shared" si="7"/>
        <v>-4.6708619049361095</v>
      </c>
      <c r="Q8" s="5">
        <v>8.5000000002910383</v>
      </c>
      <c r="R8" s="5">
        <v>1.7066666666666666</v>
      </c>
      <c r="S8" s="1">
        <f t="shared" si="8"/>
        <v>0.6564102564102563</v>
      </c>
      <c r="T8">
        <f t="shared" si="9"/>
        <v>1.5234375000000002</v>
      </c>
      <c r="U8" s="5">
        <v>6.0177121204513657</v>
      </c>
      <c r="V8" s="4">
        <f t="shared" si="10"/>
        <v>-3.0721000001979069</v>
      </c>
      <c r="W8">
        <f t="shared" si="11"/>
        <v>-4.6801523440514998</v>
      </c>
    </row>
    <row r="9" spans="1:23" ht="15.75" x14ac:dyDescent="0.25">
      <c r="A9" s="5">
        <v>9.3666666668141261</v>
      </c>
      <c r="B9" s="5">
        <v>2.2733333333333334</v>
      </c>
      <c r="C9" s="1">
        <f t="shared" si="0"/>
        <v>0.87435897435897436</v>
      </c>
      <c r="D9">
        <f t="shared" si="1"/>
        <v>1.1436950146627567</v>
      </c>
      <c r="E9" s="5">
        <v>1.4723234621695493</v>
      </c>
      <c r="F9" s="4">
        <f t="shared" si="2"/>
        <v>-3.8452600001042239</v>
      </c>
      <c r="G9">
        <f t="shared" si="3"/>
        <v>-4.3978046922013121</v>
      </c>
      <c r="I9" s="5">
        <v>9.3500000002677552</v>
      </c>
      <c r="J9" s="5">
        <v>2.2933333333333334</v>
      </c>
      <c r="K9" s="1">
        <f t="shared" si="4"/>
        <v>0.88205128205128203</v>
      </c>
      <c r="L9">
        <f t="shared" si="5"/>
        <v>1.1337209302325582</v>
      </c>
      <c r="M9" s="5">
        <v>1.7391552943379827</v>
      </c>
      <c r="N9" s="4">
        <f t="shared" si="6"/>
        <v>-3.8647700001912297</v>
      </c>
      <c r="O9">
        <f t="shared" si="7"/>
        <v>-4.3815706397516854</v>
      </c>
      <c r="Q9" s="5">
        <v>9.3333333337213844</v>
      </c>
      <c r="R9" s="5">
        <v>2.1933333333333334</v>
      </c>
      <c r="S9" s="1">
        <f t="shared" si="8"/>
        <v>0.84358974358974348</v>
      </c>
      <c r="T9">
        <f t="shared" si="9"/>
        <v>1.1854103343465048</v>
      </c>
      <c r="U9" s="5">
        <v>3.1828887414213858</v>
      </c>
      <c r="V9" s="4">
        <f t="shared" si="10"/>
        <v>-3.6387666669305418</v>
      </c>
      <c r="W9">
        <f t="shared" si="11"/>
        <v>-4.3134316112550506</v>
      </c>
    </row>
    <row r="10" spans="1:23" ht="15.75" x14ac:dyDescent="0.25">
      <c r="A10" s="5">
        <v>72.416666666802485</v>
      </c>
      <c r="B10" s="5">
        <v>0.93000000000000016</v>
      </c>
      <c r="C10" s="1">
        <f t="shared" si="0"/>
        <v>0.3576923076923077</v>
      </c>
      <c r="D10">
        <f t="shared" si="1"/>
        <v>2.7956989247311825</v>
      </c>
      <c r="E10" s="5">
        <v>0</v>
      </c>
      <c r="F10" s="4">
        <f t="shared" si="2"/>
        <v>-48.409000000095993</v>
      </c>
      <c r="G10">
        <f t="shared" si="3"/>
        <v>-135.33698924758019</v>
      </c>
      <c r="I10" s="5">
        <v>72.400000000256114</v>
      </c>
      <c r="J10" s="5">
        <v>0.97666666666666679</v>
      </c>
      <c r="K10" s="1">
        <f t="shared" si="4"/>
        <v>0.37564102564102564</v>
      </c>
      <c r="L10">
        <f t="shared" si="5"/>
        <v>2.6621160409556315</v>
      </c>
      <c r="M10" s="5">
        <v>0</v>
      </c>
      <c r="N10" s="4">
        <f t="shared" si="6"/>
        <v>-48.895080000182908</v>
      </c>
      <c r="O10">
        <f t="shared" si="7"/>
        <v>-130.1643767922958</v>
      </c>
      <c r="Q10" s="5">
        <v>72.383333333709743</v>
      </c>
      <c r="R10" s="5">
        <v>0.96000000000000019</v>
      </c>
      <c r="S10" s="1">
        <f t="shared" si="8"/>
        <v>0.36923076923076925</v>
      </c>
      <c r="T10">
        <f t="shared" si="9"/>
        <v>2.708333333333333</v>
      </c>
      <c r="U10" s="5">
        <v>0</v>
      </c>
      <c r="V10" s="4">
        <f t="shared" si="10"/>
        <v>-46.512766666922623</v>
      </c>
      <c r="W10">
        <f t="shared" si="11"/>
        <v>-125.97207638958209</v>
      </c>
    </row>
    <row r="11" spans="1:23" ht="15.75" x14ac:dyDescent="0.25">
      <c r="B11" s="1"/>
      <c r="C11" s="1"/>
      <c r="D11" s="1"/>
      <c r="E11" s="1"/>
      <c r="F11" s="1" t="s">
        <v>8</v>
      </c>
      <c r="G11" s="7">
        <f>AVERAGE(G4:G8)</f>
        <v>-4.9415968777179398</v>
      </c>
      <c r="J11" s="1"/>
      <c r="K11" s="1"/>
      <c r="L11" s="1"/>
      <c r="M11" s="1"/>
      <c r="N11" s="1" t="s">
        <v>8</v>
      </c>
      <c r="O11" s="7">
        <f>AVERAGE(O4:O8)</f>
        <v>-4.8533545236693296</v>
      </c>
      <c r="R11" s="1"/>
      <c r="S11" s="1"/>
      <c r="V11" s="1" t="s">
        <v>8</v>
      </c>
      <c r="W11" s="7">
        <f>AVERAGE(W4:W9)</f>
        <v>-4.6849111522113409</v>
      </c>
    </row>
    <row r="12" spans="1:23" ht="15.75" x14ac:dyDescent="0.25">
      <c r="B12" s="1"/>
      <c r="C12" s="1"/>
      <c r="D12" s="1"/>
      <c r="E12" s="1"/>
      <c r="F12" s="1" t="s">
        <v>28</v>
      </c>
      <c r="G12" s="7">
        <f>MEDIAN(G4:G8)</f>
        <v>-5.2798413965033912</v>
      </c>
      <c r="J12" s="1"/>
      <c r="K12" s="1"/>
      <c r="L12" s="1"/>
      <c r="M12" s="1"/>
      <c r="N12" s="1" t="s">
        <v>28</v>
      </c>
      <c r="O12" s="7">
        <f>MEDIAN(O4:O8)</f>
        <v>-5.1659343067271326</v>
      </c>
      <c r="R12" s="1"/>
      <c r="S12" s="1"/>
      <c r="V12" s="1" t="s">
        <v>28</v>
      </c>
      <c r="W12" s="7">
        <f>MEDIAN(W4:W9)</f>
        <v>-4.9510971695658439</v>
      </c>
    </row>
    <row r="13" spans="1:23" ht="15.75" x14ac:dyDescent="0.25">
      <c r="B13" s="1"/>
      <c r="C13" s="1"/>
      <c r="D13" s="1"/>
      <c r="E13" s="1"/>
      <c r="F13" s="1" t="s">
        <v>34</v>
      </c>
      <c r="G13" s="1">
        <v>-0.35339999999999999</v>
      </c>
      <c r="J13" s="1"/>
      <c r="K13" s="1"/>
      <c r="L13" s="1"/>
      <c r="M13" s="1"/>
      <c r="N13" s="1" t="s">
        <v>34</v>
      </c>
      <c r="O13" s="1">
        <v>-0.35709999999999997</v>
      </c>
      <c r="R13" s="1"/>
      <c r="S13" s="1"/>
      <c r="V13" s="1" t="s">
        <v>34</v>
      </c>
      <c r="W13" s="1">
        <v>-0.34</v>
      </c>
    </row>
    <row r="14" spans="1:23" ht="15.75" x14ac:dyDescent="0.25">
      <c r="B14" s="1"/>
      <c r="C14" s="1"/>
      <c r="D14" s="1"/>
      <c r="E14" s="1"/>
      <c r="F14" s="1" t="s">
        <v>35</v>
      </c>
      <c r="G14" s="1">
        <v>2.7751000000000001</v>
      </c>
      <c r="J14" s="1"/>
      <c r="K14" s="1"/>
      <c r="L14" s="1"/>
      <c r="M14" s="1"/>
      <c r="N14" s="1" t="s">
        <v>35</v>
      </c>
      <c r="O14" s="1">
        <v>2.8130000000000002</v>
      </c>
      <c r="R14" s="1"/>
      <c r="S14" s="1"/>
      <c r="V14" s="1" t="s">
        <v>35</v>
      </c>
      <c r="W14" s="1">
        <v>2.7079</v>
      </c>
    </row>
    <row r="15" spans="1:23" ht="15.75" x14ac:dyDescent="0.25">
      <c r="B15" s="1"/>
      <c r="C15" s="1"/>
      <c r="D15" s="1"/>
      <c r="E15" s="1"/>
      <c r="F15" s="1" t="s">
        <v>36</v>
      </c>
      <c r="G15" s="1">
        <v>6.4688999999999997</v>
      </c>
      <c r="J15" s="1"/>
      <c r="K15" s="1"/>
      <c r="L15" s="1"/>
      <c r="M15" s="1"/>
      <c r="N15" s="1" t="s">
        <v>36</v>
      </c>
      <c r="O15" s="1">
        <v>6.6291000000000002</v>
      </c>
      <c r="R15" s="1"/>
      <c r="S15" s="1"/>
      <c r="V15" s="1" t="s">
        <v>36</v>
      </c>
      <c r="W15" s="1">
        <v>7.5507</v>
      </c>
    </row>
    <row r="16" spans="1:23" x14ac:dyDescent="0.25">
      <c r="F16" s="3" t="s">
        <v>4</v>
      </c>
      <c r="G16" s="10">
        <v>0.37740000000000001</v>
      </c>
      <c r="H16" s="3"/>
      <c r="I16" s="3"/>
      <c r="J16" s="3"/>
      <c r="K16" s="3"/>
      <c r="L16" s="3"/>
      <c r="M16" s="3"/>
      <c r="N16" s="3" t="s">
        <v>4</v>
      </c>
      <c r="O16" s="9">
        <v>0.38769999999999999</v>
      </c>
      <c r="P16" s="3"/>
      <c r="Q16" s="3"/>
      <c r="R16" s="3"/>
      <c r="S16" s="3"/>
      <c r="T16" s="3"/>
      <c r="U16" s="3"/>
      <c r="V16" s="3" t="s">
        <v>4</v>
      </c>
      <c r="W16" s="9">
        <v>0.38100000000000001</v>
      </c>
    </row>
    <row r="17" spans="7:23" x14ac:dyDescent="0.25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41" spans="18:18" x14ac:dyDescent="0.25">
      <c r="R41" s="6" t="s">
        <v>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1951-8450-4118-9537-DC63E82C858D}">
  <dimension ref="A1:W41"/>
  <sheetViews>
    <sheetView zoomScale="85" zoomScaleNormal="85" workbookViewId="0">
      <selection activeCell="G12" sqref="G12"/>
    </sheetView>
  </sheetViews>
  <sheetFormatPr defaultRowHeight="15" x14ac:dyDescent="0.25"/>
  <sheetData>
    <row r="1" spans="1:23" x14ac:dyDescent="0.25">
      <c r="A1" t="s">
        <v>17</v>
      </c>
      <c r="I1" t="s">
        <v>18</v>
      </c>
      <c r="Q1" t="s">
        <v>76</v>
      </c>
    </row>
    <row r="2" spans="1:23" x14ac:dyDescent="0.25">
      <c r="A2" t="s">
        <v>0</v>
      </c>
      <c r="B2" t="s">
        <v>5</v>
      </c>
      <c r="C2" t="s">
        <v>7</v>
      </c>
      <c r="D2" t="s">
        <v>33</v>
      </c>
      <c r="E2" t="s">
        <v>6</v>
      </c>
      <c r="F2" t="s">
        <v>30</v>
      </c>
      <c r="G2" t="s">
        <v>31</v>
      </c>
      <c r="I2" t="s">
        <v>0</v>
      </c>
      <c r="J2" t="s">
        <v>5</v>
      </c>
      <c r="K2" t="s">
        <v>7</v>
      </c>
      <c r="L2" t="s">
        <v>33</v>
      </c>
      <c r="M2" t="s">
        <v>6</v>
      </c>
      <c r="N2" t="s">
        <v>30</v>
      </c>
      <c r="O2" t="s">
        <v>37</v>
      </c>
      <c r="Q2" t="s">
        <v>0</v>
      </c>
      <c r="R2" t="s">
        <v>5</v>
      </c>
      <c r="S2" t="s">
        <v>32</v>
      </c>
      <c r="T2" t="s">
        <v>33</v>
      </c>
      <c r="U2" t="s">
        <v>6</v>
      </c>
      <c r="V2" t="s">
        <v>30</v>
      </c>
      <c r="W2" t="s">
        <v>37</v>
      </c>
    </row>
    <row r="3" spans="1:23" ht="15.75" x14ac:dyDescent="0.25">
      <c r="A3" s="5">
        <v>0</v>
      </c>
      <c r="B3" s="5">
        <v>0</v>
      </c>
      <c r="C3" s="1">
        <f>B3*(1/2.6)</f>
        <v>0</v>
      </c>
      <c r="D3" t="e">
        <f>1/C3</f>
        <v>#DIV/0!</v>
      </c>
      <c r="E3" s="5">
        <v>13.656630144318619</v>
      </c>
      <c r="F3" s="4">
        <f>2*$G$13*A3+$G$14</f>
        <v>2.8708999999999998</v>
      </c>
      <c r="G3" t="e">
        <f>F3*D3</f>
        <v>#DIV/0!</v>
      </c>
      <c r="I3" s="5">
        <v>0</v>
      </c>
      <c r="J3" s="5">
        <v>0</v>
      </c>
      <c r="K3" s="1">
        <f>J3*(1/2.6)</f>
        <v>0</v>
      </c>
      <c r="L3" t="e">
        <f>1/K3</f>
        <v>#DIV/0!</v>
      </c>
      <c r="M3" s="5">
        <v>13.778792013487932</v>
      </c>
      <c r="N3" s="4">
        <f>2*$O$13*I3+$O$14</f>
        <v>2.8620999999999999</v>
      </c>
      <c r="O3" t="e">
        <f>N3*L3</f>
        <v>#DIV/0!</v>
      </c>
      <c r="Q3" s="5">
        <v>0</v>
      </c>
      <c r="R3" s="5">
        <v>0</v>
      </c>
      <c r="S3" s="1">
        <f>R3*(1/2.6)</f>
        <v>0</v>
      </c>
      <c r="T3" t="e">
        <f>1/S3</f>
        <v>#DIV/0!</v>
      </c>
      <c r="U3" s="5">
        <v>13.613159362879875</v>
      </c>
      <c r="V3" s="4">
        <f>2*$W$13*Q3+$W$14</f>
        <v>2.4786000000000001</v>
      </c>
      <c r="W3" t="e">
        <f>V3*T3</f>
        <v>#DIV/0!</v>
      </c>
    </row>
    <row r="4" spans="1:23" ht="15.75" x14ac:dyDescent="0.25">
      <c r="A4" s="5">
        <v>5.3666666665230878</v>
      </c>
      <c r="B4" s="5">
        <v>0.45333333333333337</v>
      </c>
      <c r="C4" s="1">
        <f t="shared" ref="C4:C10" si="0">B4*(1/2.6)</f>
        <v>0.17435897435897435</v>
      </c>
      <c r="D4">
        <f t="shared" ref="D4:D10" si="1">1/C4</f>
        <v>5.7352941176470589</v>
      </c>
      <c r="E4" s="5">
        <v>11.975178324195483</v>
      </c>
      <c r="F4" s="4">
        <f t="shared" ref="F4:F10" si="2">2*$G$13*A4+$G$14</f>
        <v>-0.5272733332424191</v>
      </c>
      <c r="G4">
        <f t="shared" ref="G4:G10" si="3">F4*D4</f>
        <v>-3.0240676465374037</v>
      </c>
      <c r="I4" s="5">
        <v>5.3499999999767169</v>
      </c>
      <c r="J4" s="5">
        <v>0.45733333333333337</v>
      </c>
      <c r="K4" s="1">
        <f t="shared" ref="K4:K10" si="4">J4*(1/2.6)</f>
        <v>0.17589743589743589</v>
      </c>
      <c r="L4">
        <f t="shared" ref="L4:L10" si="5">1/K4</f>
        <v>5.685131195335277</v>
      </c>
      <c r="M4" s="5">
        <v>12.145571823000097</v>
      </c>
      <c r="N4" s="4">
        <f t="shared" ref="N4:N10" si="6">2*$O$13*I4+$O$14</f>
        <v>-0.44954999998558787</v>
      </c>
      <c r="O4">
        <f t="shared" ref="O4:O10" si="7">N4*L4</f>
        <v>-2.5557507287810388</v>
      </c>
      <c r="Q4" s="5">
        <v>5.3333333334303461</v>
      </c>
      <c r="R4" s="5">
        <v>0.432</v>
      </c>
      <c r="S4" s="1">
        <f t="shared" ref="S4:S10" si="8">R4*(1/2.6)</f>
        <v>0.16615384615384612</v>
      </c>
      <c r="T4">
        <f t="shared" ref="T4:T10" si="9">1/S4</f>
        <v>6.0185185185185199</v>
      </c>
      <c r="U4" s="5">
        <v>12.082758537893657</v>
      </c>
      <c r="V4" s="4">
        <f t="shared" ref="V4:V10" si="10">2*$W$13*Q4+$W$14</f>
        <v>-0.46646666672023729</v>
      </c>
      <c r="W4">
        <f>V4*T4</f>
        <v>-2.8074382719273547</v>
      </c>
    </row>
    <row r="5" spans="1:23" ht="15.75" x14ac:dyDescent="0.25">
      <c r="A5" s="5">
        <v>6.6833333332906477</v>
      </c>
      <c r="B5" s="5">
        <v>0.79733333333333345</v>
      </c>
      <c r="C5" s="1">
        <f t="shared" si="0"/>
        <v>0.3066666666666667</v>
      </c>
      <c r="D5">
        <f t="shared" si="1"/>
        <v>3.2608695652173911</v>
      </c>
      <c r="E5" s="5">
        <v>10.667490476362458</v>
      </c>
      <c r="F5" s="4">
        <f t="shared" si="2"/>
        <v>-1.3609866666396382</v>
      </c>
      <c r="G5">
        <f t="shared" si="3"/>
        <v>-4.4379999999118631</v>
      </c>
      <c r="I5" s="5">
        <v>6.6666666667442769</v>
      </c>
      <c r="J5" s="5">
        <v>0.78133333333333344</v>
      </c>
      <c r="K5" s="1">
        <f t="shared" si="4"/>
        <v>0.30051282051282052</v>
      </c>
      <c r="L5">
        <f t="shared" si="5"/>
        <v>3.3276450511945392</v>
      </c>
      <c r="M5" s="5">
        <v>10.933449901793303</v>
      </c>
      <c r="N5" s="4">
        <f t="shared" si="6"/>
        <v>-1.2645666667147077</v>
      </c>
      <c r="O5">
        <f t="shared" si="7"/>
        <v>-4.2080290103987714</v>
      </c>
      <c r="Q5" s="5">
        <v>6.650000000197906</v>
      </c>
      <c r="R5" s="5">
        <v>0.73333333333333339</v>
      </c>
      <c r="S5" s="1">
        <f t="shared" si="8"/>
        <v>0.28205128205128205</v>
      </c>
      <c r="T5">
        <f t="shared" si="9"/>
        <v>3.5454545454545454</v>
      </c>
      <c r="U5" s="5">
        <v>10.918868246322164</v>
      </c>
      <c r="V5" s="4">
        <f t="shared" si="10"/>
        <v>-1.1935300001092837</v>
      </c>
      <c r="W5">
        <f t="shared" ref="W5:W10" si="11">V5*T5</f>
        <v>-4.2316063640238237</v>
      </c>
    </row>
    <row r="6" spans="1:23" ht="15.75" x14ac:dyDescent="0.25">
      <c r="A6" s="5">
        <v>7.7666666666627862</v>
      </c>
      <c r="B6" s="5">
        <v>1.2333333333333334</v>
      </c>
      <c r="C6" s="1">
        <f t="shared" si="0"/>
        <v>0.47435897435897434</v>
      </c>
      <c r="D6">
        <f t="shared" si="1"/>
        <v>2.1081081081081083</v>
      </c>
      <c r="E6" s="5">
        <v>8.9079208643648826</v>
      </c>
      <c r="F6" s="4">
        <f t="shared" si="2"/>
        <v>-2.046953333330876</v>
      </c>
      <c r="G6">
        <f t="shared" si="3"/>
        <v>-4.3151989189137394</v>
      </c>
      <c r="I6" s="5">
        <v>7.7500000001164153</v>
      </c>
      <c r="J6" s="5">
        <v>1.2</v>
      </c>
      <c r="K6" s="1">
        <f t="shared" si="4"/>
        <v>0.46153846153846145</v>
      </c>
      <c r="L6">
        <f t="shared" si="5"/>
        <v>2.166666666666667</v>
      </c>
      <c r="M6" s="5">
        <v>9.3125929610724505</v>
      </c>
      <c r="N6" s="4">
        <f t="shared" si="6"/>
        <v>-1.9351500000720616</v>
      </c>
      <c r="O6">
        <f t="shared" si="7"/>
        <v>-4.1928250001561338</v>
      </c>
      <c r="Q6" s="5">
        <v>7.7333333335700445</v>
      </c>
      <c r="R6" s="5">
        <v>1.1366666666666667</v>
      </c>
      <c r="S6" s="1">
        <f t="shared" si="8"/>
        <v>0.43717948717948718</v>
      </c>
      <c r="T6">
        <f t="shared" si="9"/>
        <v>2.2873900293255134</v>
      </c>
      <c r="U6" s="5">
        <v>9.3844294244362452</v>
      </c>
      <c r="V6" s="4">
        <f t="shared" si="10"/>
        <v>-1.7917466667973789</v>
      </c>
      <c r="W6">
        <f t="shared" si="11"/>
        <v>-4.0984234607095473</v>
      </c>
    </row>
    <row r="7" spans="1:23" ht="15.75" x14ac:dyDescent="0.25">
      <c r="A7" s="5">
        <v>8.4833333332207985</v>
      </c>
      <c r="B7" s="5">
        <v>1.6066666666666665</v>
      </c>
      <c r="C7" s="1">
        <f t="shared" si="0"/>
        <v>0.61794871794871786</v>
      </c>
      <c r="D7">
        <f t="shared" si="1"/>
        <v>1.6182572614107886</v>
      </c>
      <c r="E7" s="5">
        <v>7.2563801323876689</v>
      </c>
      <c r="F7" s="4">
        <f t="shared" si="2"/>
        <v>-2.5007466665954095</v>
      </c>
      <c r="G7">
        <f t="shared" si="3"/>
        <v>-4.0468514521668455</v>
      </c>
      <c r="I7" s="5">
        <v>8.4666666666744277</v>
      </c>
      <c r="J7" s="5">
        <v>1.5733333333333333</v>
      </c>
      <c r="K7" s="1">
        <f t="shared" si="4"/>
        <v>0.60512820512820509</v>
      </c>
      <c r="L7">
        <f t="shared" si="5"/>
        <v>1.652542372881356</v>
      </c>
      <c r="M7" s="5">
        <v>7.7393195764104057</v>
      </c>
      <c r="N7" s="4">
        <f t="shared" si="6"/>
        <v>-2.3787666666714706</v>
      </c>
      <c r="O7">
        <f t="shared" si="7"/>
        <v>-3.9310127118723455</v>
      </c>
      <c r="Q7" s="5">
        <v>8.4500000001280569</v>
      </c>
      <c r="R7" s="5">
        <v>1.48</v>
      </c>
      <c r="S7" s="1">
        <f t="shared" si="8"/>
        <v>0.56923076923076921</v>
      </c>
      <c r="T7">
        <f t="shared" si="9"/>
        <v>1.7567567567567568</v>
      </c>
      <c r="U7" s="5">
        <v>7.9654723287003826</v>
      </c>
      <c r="V7" s="4">
        <f t="shared" si="10"/>
        <v>-2.1874900000707127</v>
      </c>
      <c r="W7">
        <f t="shared" si="11"/>
        <v>-3.842887837962063</v>
      </c>
    </row>
    <row r="8" spans="1:23" ht="15.75" x14ac:dyDescent="0.25">
      <c r="A8" s="5">
        <v>9.2166666666744277</v>
      </c>
      <c r="B8" s="5">
        <v>2.0200000000000005</v>
      </c>
      <c r="C8" s="1">
        <f t="shared" si="0"/>
        <v>0.77692307692307705</v>
      </c>
      <c r="D8">
        <f t="shared" si="1"/>
        <v>1.2871287128712869</v>
      </c>
      <c r="E8" s="5">
        <v>5.2184878451922669</v>
      </c>
      <c r="F8" s="4">
        <f t="shared" si="2"/>
        <v>-2.9650933333382481</v>
      </c>
      <c r="G8">
        <f t="shared" si="3"/>
        <v>-3.8164567656828932</v>
      </c>
      <c r="I8" s="5">
        <v>9.2000000001280569</v>
      </c>
      <c r="J8" s="5">
        <v>1.9733333333333336</v>
      </c>
      <c r="K8" s="1">
        <f t="shared" si="4"/>
        <v>0.75897435897435905</v>
      </c>
      <c r="L8">
        <f t="shared" si="5"/>
        <v>1.3175675675675673</v>
      </c>
      <c r="M8" s="5">
        <v>5.7841314479384849</v>
      </c>
      <c r="N8" s="4">
        <f t="shared" si="6"/>
        <v>-2.8327000000792673</v>
      </c>
      <c r="O8">
        <f t="shared" si="7"/>
        <v>-3.7322736487530879</v>
      </c>
      <c r="Q8" s="5">
        <v>9.183333333581686</v>
      </c>
      <c r="R8" s="5">
        <v>1.8733333333333335</v>
      </c>
      <c r="S8" s="1">
        <f t="shared" si="8"/>
        <v>0.72051282051282051</v>
      </c>
      <c r="T8">
        <f t="shared" si="9"/>
        <v>1.3879003558718861</v>
      </c>
      <c r="U8" s="5">
        <v>6.1505422777260579</v>
      </c>
      <c r="V8" s="4">
        <f t="shared" si="10"/>
        <v>-2.592436666803807</v>
      </c>
      <c r="W8">
        <f t="shared" si="11"/>
        <v>-3.5980437724323298</v>
      </c>
    </row>
    <row r="9" spans="1:23" ht="15.75" x14ac:dyDescent="0.25">
      <c r="A9" s="5">
        <v>9.8166666665347293</v>
      </c>
      <c r="B9" s="5">
        <v>2.4666666666666668</v>
      </c>
      <c r="C9" s="1">
        <f t="shared" si="0"/>
        <v>0.94871794871794868</v>
      </c>
      <c r="D9">
        <f t="shared" si="1"/>
        <v>1.0540540540540542</v>
      </c>
      <c r="E9" s="5">
        <v>3.1837611481589754</v>
      </c>
      <c r="F9" s="4">
        <f t="shared" si="2"/>
        <v>-3.3450133332497902</v>
      </c>
      <c r="G9">
        <f t="shared" si="3"/>
        <v>-3.5258248647768062</v>
      </c>
      <c r="I9" s="5">
        <v>9.7999999999883585</v>
      </c>
      <c r="J9" s="5">
        <v>2.34</v>
      </c>
      <c r="K9" s="1">
        <f t="shared" si="4"/>
        <v>0.89999999999999991</v>
      </c>
      <c r="L9">
        <f t="shared" si="5"/>
        <v>1.1111111111111112</v>
      </c>
      <c r="M9" s="5">
        <v>3.8284448013307983</v>
      </c>
      <c r="N9" s="4">
        <f t="shared" si="6"/>
        <v>-3.2040999999927937</v>
      </c>
      <c r="O9">
        <f t="shared" si="7"/>
        <v>-3.5601111111031041</v>
      </c>
      <c r="Q9" s="5">
        <v>9.7833333334419876</v>
      </c>
      <c r="R9" s="5">
        <v>2.2733333333333334</v>
      </c>
      <c r="S9" s="1">
        <f t="shared" si="8"/>
        <v>0.87435897435897436</v>
      </c>
      <c r="T9">
        <f t="shared" si="9"/>
        <v>1.1436950146627567</v>
      </c>
      <c r="U9" s="5">
        <v>4.293038777957368</v>
      </c>
      <c r="V9" s="4">
        <f t="shared" si="10"/>
        <v>-2.9237566667266659</v>
      </c>
      <c r="W9">
        <f t="shared" si="11"/>
        <v>-3.3438859238222869</v>
      </c>
    </row>
    <row r="10" spans="1:23" ht="15.75" x14ac:dyDescent="0.25">
      <c r="A10" s="5">
        <v>77.533333333209157</v>
      </c>
      <c r="B10" s="5">
        <v>1.0233333333333334</v>
      </c>
      <c r="C10" s="1">
        <f t="shared" si="0"/>
        <v>0.39358974358974358</v>
      </c>
      <c r="D10">
        <f t="shared" si="1"/>
        <v>2.5407166123778504</v>
      </c>
      <c r="E10" s="5">
        <v>0</v>
      </c>
      <c r="F10" s="4">
        <f t="shared" si="2"/>
        <v>-46.223206666588041</v>
      </c>
      <c r="G10">
        <f t="shared" si="3"/>
        <v>-117.44006905517485</v>
      </c>
      <c r="I10" s="5">
        <v>77.516666666662786</v>
      </c>
      <c r="J10" s="5">
        <v>0.95000000000000018</v>
      </c>
      <c r="K10" s="1">
        <f t="shared" si="4"/>
        <v>0.36538461538461542</v>
      </c>
      <c r="L10">
        <f t="shared" si="5"/>
        <v>2.7368421052631575</v>
      </c>
      <c r="M10" s="5">
        <v>0</v>
      </c>
      <c r="N10" s="4">
        <f t="shared" si="6"/>
        <v>-45.120716666664265</v>
      </c>
      <c r="O10">
        <f t="shared" si="7"/>
        <v>-123.48827719297587</v>
      </c>
      <c r="Q10" s="5">
        <v>77.500000000116415</v>
      </c>
      <c r="R10" s="5">
        <v>1.0333333333333332</v>
      </c>
      <c r="S10" s="1">
        <f t="shared" si="8"/>
        <v>0.39743589743589736</v>
      </c>
      <c r="T10">
        <f t="shared" si="9"/>
        <v>2.5161290322580649</v>
      </c>
      <c r="U10" s="5">
        <v>0</v>
      </c>
      <c r="V10" s="4">
        <f t="shared" si="10"/>
        <v>-40.316900000064287</v>
      </c>
      <c r="W10">
        <f t="shared" si="11"/>
        <v>-101.44252258080694</v>
      </c>
    </row>
    <row r="11" spans="1:23" ht="15.75" x14ac:dyDescent="0.25">
      <c r="B11" s="1"/>
      <c r="C11" s="1"/>
      <c r="D11" s="1"/>
      <c r="E11" s="1"/>
      <c r="F11" s="1" t="s">
        <v>8</v>
      </c>
      <c r="G11" s="7">
        <f>AVERAGE(G4:G8)</f>
        <v>-3.9281149566425491</v>
      </c>
      <c r="J11" s="1"/>
      <c r="K11" s="1"/>
      <c r="L11" s="1"/>
      <c r="M11" s="1"/>
      <c r="N11" s="1" t="s">
        <v>8</v>
      </c>
      <c r="O11" s="7">
        <f>AVERAGE(O4:O8)</f>
        <v>-3.7239782199922757</v>
      </c>
      <c r="R11" s="1"/>
      <c r="S11" s="1"/>
      <c r="V11" s="1" t="s">
        <v>8</v>
      </c>
      <c r="W11" s="7">
        <f>AVERAGE(W4:W8)</f>
        <v>-3.715679941411024</v>
      </c>
    </row>
    <row r="12" spans="1:23" ht="15.75" x14ac:dyDescent="0.25">
      <c r="B12" s="1"/>
      <c r="C12" s="1"/>
      <c r="D12" s="1"/>
      <c r="E12" s="1"/>
      <c r="F12" s="1" t="s">
        <v>28</v>
      </c>
      <c r="G12" s="7">
        <f>MEDIAN(G4:G8)</f>
        <v>-4.0468514521668455</v>
      </c>
      <c r="J12" s="1"/>
      <c r="K12" s="1"/>
      <c r="L12" s="1"/>
      <c r="M12" s="1"/>
      <c r="N12" s="1" t="s">
        <v>28</v>
      </c>
      <c r="O12" s="7">
        <f>MEDIAN(O4:O8)</f>
        <v>-3.9310127118723455</v>
      </c>
      <c r="R12" s="1"/>
      <c r="S12" s="1"/>
      <c r="V12" s="1" t="s">
        <v>28</v>
      </c>
      <c r="W12" s="7">
        <f>AVERAGE(W4:W8)</f>
        <v>-3.715679941411024</v>
      </c>
    </row>
    <row r="13" spans="1:23" ht="15.75" x14ac:dyDescent="0.25">
      <c r="B13" s="1"/>
      <c r="C13" s="1"/>
      <c r="D13" s="1"/>
      <c r="E13" s="1"/>
      <c r="F13" s="1" t="s">
        <v>34</v>
      </c>
      <c r="G13" s="1">
        <v>-0.31659999999999999</v>
      </c>
      <c r="J13" s="1"/>
      <c r="K13" s="1"/>
      <c r="L13" s="1"/>
      <c r="M13" s="1"/>
      <c r="N13" s="1" t="s">
        <v>34</v>
      </c>
      <c r="O13" s="1">
        <v>-0.3095</v>
      </c>
      <c r="R13" s="1"/>
      <c r="S13" s="1"/>
      <c r="V13" s="1" t="s">
        <v>34</v>
      </c>
      <c r="W13" s="1">
        <v>-0.27610000000000001</v>
      </c>
    </row>
    <row r="14" spans="1:23" ht="15.75" x14ac:dyDescent="0.25">
      <c r="B14" s="1"/>
      <c r="C14" s="1"/>
      <c r="D14" s="1"/>
      <c r="E14" s="1"/>
      <c r="F14" s="1" t="s">
        <v>35</v>
      </c>
      <c r="G14" s="1">
        <v>2.8708999999999998</v>
      </c>
      <c r="J14" s="1"/>
      <c r="K14" s="1"/>
      <c r="L14" s="1"/>
      <c r="M14" s="1"/>
      <c r="N14" s="1" t="s">
        <v>35</v>
      </c>
      <c r="O14" s="1">
        <v>2.8620999999999999</v>
      </c>
      <c r="R14" s="1"/>
      <c r="S14" s="1"/>
      <c r="V14" s="1" t="s">
        <v>35</v>
      </c>
      <c r="W14" s="1">
        <v>2.4786000000000001</v>
      </c>
    </row>
    <row r="15" spans="1:23" ht="15.75" x14ac:dyDescent="0.25">
      <c r="B15" s="1"/>
      <c r="C15" s="1"/>
      <c r="D15" s="1"/>
      <c r="E15" s="1"/>
      <c r="F15" s="1" t="s">
        <v>36</v>
      </c>
      <c r="G15" s="1">
        <v>5.6710000000000003</v>
      </c>
      <c r="J15" s="1"/>
      <c r="K15" s="1"/>
      <c r="L15" s="1"/>
      <c r="M15" s="1"/>
      <c r="N15" s="1" t="s">
        <v>36</v>
      </c>
      <c r="O15" s="1">
        <v>4.6711999999999998</v>
      </c>
      <c r="R15" s="1"/>
      <c r="S15" s="1"/>
      <c r="V15" s="1" t="s">
        <v>36</v>
      </c>
      <c r="W15" s="1">
        <v>6.6981999999999999</v>
      </c>
    </row>
    <row r="16" spans="1:23" x14ac:dyDescent="0.25">
      <c r="F16" s="3" t="s">
        <v>4</v>
      </c>
      <c r="G16" s="8">
        <v>0.39119999999999999</v>
      </c>
      <c r="H16" s="3"/>
      <c r="I16" s="3"/>
      <c r="J16" s="3"/>
      <c r="K16" s="3"/>
      <c r="L16" s="3"/>
      <c r="M16" s="3"/>
      <c r="N16" s="3" t="s">
        <v>4</v>
      </c>
      <c r="O16" s="9">
        <v>0.3836</v>
      </c>
      <c r="P16" s="3"/>
      <c r="Q16" s="3"/>
      <c r="R16" s="3"/>
      <c r="S16" s="3"/>
      <c r="T16" s="3"/>
      <c r="U16" s="3"/>
      <c r="V16" s="3" t="s">
        <v>4</v>
      </c>
      <c r="W16" s="9">
        <v>0.38479999999999998</v>
      </c>
    </row>
    <row r="17" spans="7:23" x14ac:dyDescent="0.25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41" spans="18:18" x14ac:dyDescent="0.25">
      <c r="R41" s="6" t="s">
        <v>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10F3-66DA-4920-82D3-903917B48D45}">
  <dimension ref="A1:W41"/>
  <sheetViews>
    <sheetView topLeftCell="A4" zoomScale="85" zoomScaleNormal="85" workbookViewId="0">
      <selection activeCell="W16" sqref="W16"/>
    </sheetView>
  </sheetViews>
  <sheetFormatPr defaultRowHeight="15" x14ac:dyDescent="0.25"/>
  <sheetData>
    <row r="1" spans="1:23" x14ac:dyDescent="0.25">
      <c r="A1" t="s">
        <v>22</v>
      </c>
      <c r="I1" t="s">
        <v>23</v>
      </c>
      <c r="Q1" t="s">
        <v>75</v>
      </c>
    </row>
    <row r="2" spans="1:23" x14ac:dyDescent="0.25">
      <c r="A2" t="s">
        <v>0</v>
      </c>
      <c r="B2" t="s">
        <v>5</v>
      </c>
      <c r="C2" t="s">
        <v>7</v>
      </c>
      <c r="D2" t="s">
        <v>33</v>
      </c>
      <c r="E2" t="s">
        <v>6</v>
      </c>
      <c r="F2" t="s">
        <v>30</v>
      </c>
      <c r="G2" t="s">
        <v>31</v>
      </c>
      <c r="I2" t="s">
        <v>0</v>
      </c>
      <c r="J2" t="s">
        <v>5</v>
      </c>
      <c r="K2" t="s">
        <v>7</v>
      </c>
      <c r="L2" t="s">
        <v>33</v>
      </c>
      <c r="M2" t="s">
        <v>6</v>
      </c>
      <c r="N2" t="s">
        <v>30</v>
      </c>
      <c r="O2" t="s">
        <v>37</v>
      </c>
      <c r="Q2" t="s">
        <v>0</v>
      </c>
      <c r="R2" t="s">
        <v>5</v>
      </c>
      <c r="S2" t="s">
        <v>32</v>
      </c>
      <c r="T2" t="s">
        <v>33</v>
      </c>
      <c r="U2" t="s">
        <v>6</v>
      </c>
      <c r="V2" t="s">
        <v>30</v>
      </c>
      <c r="W2" t="s">
        <v>37</v>
      </c>
    </row>
    <row r="3" spans="1:23" ht="15.75" x14ac:dyDescent="0.25">
      <c r="A3" s="5">
        <v>0</v>
      </c>
      <c r="B3" s="5">
        <v>0</v>
      </c>
      <c r="C3" s="1">
        <f>B3*(1/2.6)</f>
        <v>0</v>
      </c>
      <c r="D3" t="e">
        <f>1/C3</f>
        <v>#DIV/0!</v>
      </c>
      <c r="E3" s="5">
        <v>13.270677403609042</v>
      </c>
      <c r="F3" s="4">
        <f>2*$G$13*A3+$G$14</f>
        <v>3.8340999999999998</v>
      </c>
      <c r="G3" t="e">
        <f>F3*D3</f>
        <v>#DIV/0!</v>
      </c>
      <c r="I3" s="5">
        <v>0</v>
      </c>
      <c r="J3" s="5">
        <v>0</v>
      </c>
      <c r="K3" s="1">
        <f>J3*(1/2.6)</f>
        <v>0</v>
      </c>
      <c r="L3" t="e">
        <f>1/K3</f>
        <v>#DIV/0!</v>
      </c>
      <c r="M3" s="5">
        <v>13.314472221836033</v>
      </c>
      <c r="N3" s="4">
        <f>2*$O$13*I3+$O$14</f>
        <v>3.5735000000000001</v>
      </c>
      <c r="O3" t="e">
        <f>N3*L3</f>
        <v>#DIV/0!</v>
      </c>
      <c r="Q3" s="5">
        <v>0</v>
      </c>
      <c r="R3" s="5">
        <v>0</v>
      </c>
      <c r="S3" s="1">
        <f>R3*(1/2.6)</f>
        <v>0</v>
      </c>
      <c r="T3" t="e">
        <f>1/S3</f>
        <v>#DIV/0!</v>
      </c>
      <c r="U3" s="5">
        <v>13.451514857357942</v>
      </c>
      <c r="V3" s="4">
        <f>2*$W$13*Q3+$W$14</f>
        <v>1.3001</v>
      </c>
      <c r="W3" t="e">
        <f>V3*T3</f>
        <v>#DIV/0!</v>
      </c>
    </row>
    <row r="4" spans="1:23" ht="15.75" x14ac:dyDescent="0.25">
      <c r="A4" s="5">
        <v>5.7666666667792015</v>
      </c>
      <c r="B4" s="5">
        <v>0.46266666666666673</v>
      </c>
      <c r="C4" s="1">
        <f t="shared" ref="C4:C10" si="0">B4*(1/2.6)</f>
        <v>0.17794871794871794</v>
      </c>
      <c r="D4">
        <f t="shared" ref="D4:D10" si="1">1/C4</f>
        <v>5.6195965417867439</v>
      </c>
      <c r="E4" s="5">
        <v>10.906031404326205</v>
      </c>
      <c r="F4" s="4">
        <f t="shared" ref="F4:F10" si="2">2*$G$13*A4+$G$14</f>
        <v>-0.52780666675178756</v>
      </c>
      <c r="G4">
        <f t="shared" ref="G4:G10" si="3">F4*D4</f>
        <v>-2.966060519210334</v>
      </c>
      <c r="I4" s="5">
        <v>5.7500000000582077</v>
      </c>
      <c r="J4" s="5">
        <v>0.4386666666666667</v>
      </c>
      <c r="K4" s="1">
        <f t="shared" ref="K4:K10" si="4">J4*(1/2.6)</f>
        <v>0.16871794871794871</v>
      </c>
      <c r="L4">
        <f t="shared" ref="L4:L10" si="5">1/K4</f>
        <v>5.9270516717325235</v>
      </c>
      <c r="M4" s="5">
        <v>11.129816195471296</v>
      </c>
      <c r="N4" s="4">
        <f t="shared" ref="N4:N10" si="6">2*$O$13*I4+$O$14</f>
        <v>-0.46070000004083855</v>
      </c>
      <c r="O4">
        <f t="shared" ref="O4:O10" si="7">N4*L4</f>
        <v>-2.7305927054092258</v>
      </c>
      <c r="Q4" s="5">
        <v>5.7500000002328306</v>
      </c>
      <c r="R4" s="5">
        <v>0.48799999999999999</v>
      </c>
      <c r="S4" s="1">
        <f t="shared" ref="S4:S10" si="8">R4*(1/2.6)</f>
        <v>0.18769230769230766</v>
      </c>
      <c r="T4">
        <f t="shared" ref="T4:T10" si="9">1/S4</f>
        <v>5.3278688524590176</v>
      </c>
      <c r="U4" s="5">
        <v>11.084725230091314</v>
      </c>
      <c r="V4" s="4">
        <f t="shared" ref="V4:V10" si="10">2*$W$13*Q4+$W$14</f>
        <v>-0.90790000008940686</v>
      </c>
      <c r="W4">
        <f>V4*T4</f>
        <v>-4.8371721316238903</v>
      </c>
    </row>
    <row r="5" spans="1:23" ht="15.75" x14ac:dyDescent="0.25">
      <c r="A5" s="5">
        <v>6.9500000001280569</v>
      </c>
      <c r="B5" s="5">
        <v>0.67</v>
      </c>
      <c r="C5" s="1">
        <f t="shared" si="0"/>
        <v>0.25769230769230766</v>
      </c>
      <c r="D5">
        <f t="shared" si="1"/>
        <v>3.8805970149253737</v>
      </c>
      <c r="E5" s="5">
        <v>9.7180377608904553</v>
      </c>
      <c r="F5" s="4">
        <f t="shared" si="2"/>
        <v>-1.4228800000968618</v>
      </c>
      <c r="G5">
        <f t="shared" si="3"/>
        <v>-5.5216238809728972</v>
      </c>
      <c r="I5" s="5">
        <v>6.933333333407063</v>
      </c>
      <c r="J5" s="5">
        <v>0.6316666666666666</v>
      </c>
      <c r="K5" s="1">
        <f t="shared" si="4"/>
        <v>0.24294871794871789</v>
      </c>
      <c r="L5">
        <f t="shared" si="5"/>
        <v>4.1160949868073891</v>
      </c>
      <c r="M5" s="5">
        <v>10.036042479695206</v>
      </c>
      <c r="N5" s="4">
        <f t="shared" si="6"/>
        <v>-1.290926666718395</v>
      </c>
      <c r="O5">
        <f t="shared" si="7"/>
        <v>-5.3135767812155583</v>
      </c>
      <c r="Q5" s="5">
        <v>6.933333333581686</v>
      </c>
      <c r="R5" s="5">
        <v>0.71333333333333315</v>
      </c>
      <c r="S5" s="1">
        <f t="shared" si="8"/>
        <v>0.27435897435897427</v>
      </c>
      <c r="T5">
        <f t="shared" si="9"/>
        <v>3.6448598130841132</v>
      </c>
      <c r="U5" s="5">
        <v>9.7788320475470449</v>
      </c>
      <c r="V5" s="4">
        <f t="shared" si="10"/>
        <v>-1.3623000000953676</v>
      </c>
      <c r="W5">
        <f t="shared" ref="W5:W10" si="11">V5*T5</f>
        <v>-4.9653925237120884</v>
      </c>
    </row>
    <row r="6" spans="1:23" ht="15.75" x14ac:dyDescent="0.25">
      <c r="A6" s="5">
        <v>8.1000000000349246</v>
      </c>
      <c r="B6" s="5">
        <v>1.0966666666666667</v>
      </c>
      <c r="C6" s="1">
        <f t="shared" si="0"/>
        <v>0.42179487179487174</v>
      </c>
      <c r="D6">
        <f t="shared" si="1"/>
        <v>2.3708206686930096</v>
      </c>
      <c r="E6" s="5">
        <v>7.6315648813647137</v>
      </c>
      <c r="F6" s="4">
        <f t="shared" si="2"/>
        <v>-2.2927400000264169</v>
      </c>
      <c r="G6">
        <f t="shared" si="3"/>
        <v>-5.4356753800018405</v>
      </c>
      <c r="I6" s="5">
        <v>8.0833333333139308</v>
      </c>
      <c r="J6" s="5">
        <v>1.0233333333333334</v>
      </c>
      <c r="K6" s="1">
        <f t="shared" si="4"/>
        <v>0.39358974358974358</v>
      </c>
      <c r="L6">
        <f t="shared" si="5"/>
        <v>2.5407166123778504</v>
      </c>
      <c r="M6" s="5">
        <v>8.1477305591362139</v>
      </c>
      <c r="N6" s="4">
        <f t="shared" si="6"/>
        <v>-2.0977666666530537</v>
      </c>
      <c r="O6">
        <f t="shared" si="7"/>
        <v>-5.3298306188579216</v>
      </c>
      <c r="Q6" s="5">
        <v>8.0833333334885538</v>
      </c>
      <c r="R6" s="5">
        <v>1.0666666666666667</v>
      </c>
      <c r="S6" s="1">
        <f t="shared" si="8"/>
        <v>0.41025641025641019</v>
      </c>
      <c r="T6">
        <f t="shared" si="9"/>
        <v>2.4375000000000004</v>
      </c>
      <c r="U6" s="5">
        <v>7.9444847151846592</v>
      </c>
      <c r="V6" s="4">
        <f t="shared" si="10"/>
        <v>-1.8039000000596048</v>
      </c>
      <c r="W6">
        <f t="shared" si="11"/>
        <v>-4.3970062501452878</v>
      </c>
    </row>
    <row r="7" spans="1:23" ht="15.75" x14ac:dyDescent="0.25">
      <c r="A7" s="5">
        <v>9.2500000001164153</v>
      </c>
      <c r="B7" s="5">
        <v>1.6833333333333333</v>
      </c>
      <c r="C7" s="1">
        <f t="shared" si="0"/>
        <v>0.64743589743589736</v>
      </c>
      <c r="D7">
        <f t="shared" si="1"/>
        <v>1.5445544554455448</v>
      </c>
      <c r="E7" s="5">
        <v>4.4673954959413189</v>
      </c>
      <c r="F7" s="4">
        <f t="shared" si="2"/>
        <v>-3.1626000000880565</v>
      </c>
      <c r="G7">
        <f t="shared" si="3"/>
        <v>-4.8848079209280879</v>
      </c>
      <c r="I7" s="5">
        <v>9.2333333333954215</v>
      </c>
      <c r="J7" s="5">
        <v>1.5733333333333333</v>
      </c>
      <c r="K7" s="1">
        <f t="shared" si="4"/>
        <v>0.60512820512820509</v>
      </c>
      <c r="L7">
        <f t="shared" si="5"/>
        <v>1.652542372881356</v>
      </c>
      <c r="M7" s="5">
        <v>5.2791076505013406</v>
      </c>
      <c r="N7" s="4">
        <f t="shared" si="6"/>
        <v>-2.9046066667102277</v>
      </c>
      <c r="O7">
        <f t="shared" si="7"/>
        <v>-4.7999855932923259</v>
      </c>
      <c r="Q7" s="5">
        <v>9.2333333335700445</v>
      </c>
      <c r="R7" s="5">
        <v>1.44</v>
      </c>
      <c r="S7" s="1">
        <f t="shared" si="8"/>
        <v>0.55384615384615377</v>
      </c>
      <c r="T7">
        <f t="shared" si="9"/>
        <v>1.8055555555555558</v>
      </c>
      <c r="U7" s="5">
        <v>5.5849734527002051</v>
      </c>
      <c r="V7" s="4">
        <f t="shared" si="10"/>
        <v>-2.2455000000908973</v>
      </c>
      <c r="W7">
        <f t="shared" si="11"/>
        <v>-4.0543750001641206</v>
      </c>
    </row>
    <row r="8" spans="1:23" ht="15.75" x14ac:dyDescent="0.25">
      <c r="A8" s="5">
        <v>9.7999999999883585</v>
      </c>
      <c r="B8" s="5">
        <v>2.06</v>
      </c>
      <c r="C8" s="1">
        <f t="shared" si="0"/>
        <v>0.79230769230769227</v>
      </c>
      <c r="D8">
        <f t="shared" si="1"/>
        <v>1.2621359223300972</v>
      </c>
      <c r="E8" s="5">
        <v>2.6153756956660481</v>
      </c>
      <c r="F8" s="4">
        <f t="shared" si="2"/>
        <v>-3.5786199999911941</v>
      </c>
      <c r="G8">
        <f t="shared" si="3"/>
        <v>-4.5167048543578181</v>
      </c>
      <c r="I8" s="5">
        <v>9.7833333332673647</v>
      </c>
      <c r="J8" s="5">
        <v>1.9000000000000004</v>
      </c>
      <c r="K8" s="1">
        <f t="shared" si="4"/>
        <v>0.73076923076923084</v>
      </c>
      <c r="L8">
        <f t="shared" si="5"/>
        <v>1.3684210526315788</v>
      </c>
      <c r="M8" s="5">
        <v>3.5207594079363895</v>
      </c>
      <c r="N8" s="4">
        <f t="shared" si="6"/>
        <v>-3.2904866666203834</v>
      </c>
      <c r="O8">
        <f t="shared" si="7"/>
        <v>-4.5027712280068402</v>
      </c>
      <c r="Q8" s="5">
        <v>9.7833333334419876</v>
      </c>
      <c r="R8" s="5">
        <v>1.5866666666666664</v>
      </c>
      <c r="S8" s="1">
        <f t="shared" si="8"/>
        <v>0.61025641025641009</v>
      </c>
      <c r="T8">
        <f t="shared" si="9"/>
        <v>1.6386554621848743</v>
      </c>
      <c r="U8" s="5">
        <v>4.2937367033474398</v>
      </c>
      <c r="V8" s="4">
        <f t="shared" si="10"/>
        <v>-2.4567000000417232</v>
      </c>
      <c r="W8">
        <f t="shared" si="11"/>
        <v>-4.0256848740179505</v>
      </c>
    </row>
    <row r="9" spans="1:23" ht="15.75" x14ac:dyDescent="0.25">
      <c r="A9" s="5">
        <v>10.666666666686069</v>
      </c>
      <c r="B9" s="5">
        <v>2.3666666666666667</v>
      </c>
      <c r="C9" s="1">
        <f t="shared" si="0"/>
        <v>0.91025641025641024</v>
      </c>
      <c r="D9">
        <f t="shared" si="1"/>
        <v>1.0985915492957747</v>
      </c>
      <c r="E9" s="5">
        <v>6.7175318794388428E-2</v>
      </c>
      <c r="F9" s="4">
        <f t="shared" si="2"/>
        <v>-4.2341666666813431</v>
      </c>
      <c r="G9">
        <f t="shared" si="3"/>
        <v>-4.6516197183259829</v>
      </c>
      <c r="I9" s="5">
        <v>10.649999999965075</v>
      </c>
      <c r="J9" s="5">
        <v>2.3733333333333331</v>
      </c>
      <c r="K9" s="1">
        <f t="shared" si="4"/>
        <v>0.91282051282051269</v>
      </c>
      <c r="L9">
        <f t="shared" si="5"/>
        <v>1.0955056179775282</v>
      </c>
      <c r="M9" s="5">
        <v>0.62352155830858125</v>
      </c>
      <c r="N9" s="4">
        <f t="shared" si="6"/>
        <v>-3.8985399999754966</v>
      </c>
      <c r="O9">
        <f t="shared" si="7"/>
        <v>-4.2708724718832691</v>
      </c>
      <c r="Q9" s="5">
        <v>10.650000000139698</v>
      </c>
      <c r="R9" s="5">
        <v>1.9600000000000004</v>
      </c>
      <c r="S9" s="1">
        <f t="shared" si="8"/>
        <v>0.75384615384615394</v>
      </c>
      <c r="T9">
        <f t="shared" si="9"/>
        <v>1.3265306122448979</v>
      </c>
      <c r="U9" s="5">
        <v>2.0573095685834648</v>
      </c>
      <c r="V9" s="4">
        <f t="shared" si="10"/>
        <v>-2.7895000000536441</v>
      </c>
      <c r="W9">
        <f t="shared" si="11"/>
        <v>-3.7003571429283033</v>
      </c>
    </row>
    <row r="10" spans="1:23" ht="15.75" x14ac:dyDescent="0.25">
      <c r="A10" s="5">
        <v>74.700000000069849</v>
      </c>
      <c r="B10" s="5">
        <v>1.0000000000000002</v>
      </c>
      <c r="C10" s="1">
        <f t="shared" si="0"/>
        <v>0.38461538461538469</v>
      </c>
      <c r="D10">
        <f t="shared" si="1"/>
        <v>2.5999999999999996</v>
      </c>
      <c r="E10" s="5">
        <v>0</v>
      </c>
      <c r="F10" s="4">
        <f t="shared" si="2"/>
        <v>-52.668980000052834</v>
      </c>
      <c r="G10">
        <f t="shared" si="3"/>
        <v>-136.93934800013736</v>
      </c>
      <c r="I10" s="5">
        <v>74.683333333348855</v>
      </c>
      <c r="J10" s="5">
        <v>0.84666666666666668</v>
      </c>
      <c r="K10" s="1">
        <f t="shared" si="4"/>
        <v>0.32564102564102559</v>
      </c>
      <c r="L10">
        <f t="shared" si="5"/>
        <v>3.0708661417322838</v>
      </c>
      <c r="M10" s="5">
        <v>0</v>
      </c>
      <c r="N10" s="4">
        <f t="shared" si="6"/>
        <v>-48.824326666677557</v>
      </c>
      <c r="O10">
        <f t="shared" si="7"/>
        <v>-149.93297165357677</v>
      </c>
      <c r="Q10" s="5">
        <v>74.683333333523478</v>
      </c>
      <c r="R10" s="5">
        <v>0.91000000000000014</v>
      </c>
      <c r="S10" s="1">
        <f t="shared" si="8"/>
        <v>0.35000000000000003</v>
      </c>
      <c r="T10">
        <f t="shared" si="9"/>
        <v>2.8571428571428568</v>
      </c>
      <c r="U10" s="5">
        <v>0</v>
      </c>
      <c r="V10" s="4">
        <f t="shared" si="10"/>
        <v>-27.378300000073015</v>
      </c>
      <c r="W10">
        <f t="shared" si="11"/>
        <v>-78.223714285922895</v>
      </c>
    </row>
    <row r="11" spans="1:23" ht="15.75" x14ac:dyDescent="0.25">
      <c r="B11" s="1"/>
      <c r="C11" s="1"/>
      <c r="D11" s="1"/>
      <c r="E11" s="1"/>
      <c r="F11" s="1" t="s">
        <v>8</v>
      </c>
      <c r="G11" s="7">
        <f>AVERAGE(G4:G8)</f>
        <v>-4.6649745110941954</v>
      </c>
      <c r="J11" s="1"/>
      <c r="K11" s="1"/>
      <c r="L11" s="1"/>
      <c r="M11" s="1"/>
      <c r="N11" s="1" t="s">
        <v>8</v>
      </c>
      <c r="O11" s="7">
        <f>AVERAGE(O4:O8)</f>
        <v>-4.5353513853563747</v>
      </c>
      <c r="R11" s="1"/>
      <c r="S11" s="1"/>
      <c r="V11" s="1" t="s">
        <v>8</v>
      </c>
      <c r="W11" s="7">
        <f>AVERAGE(W4:W9)</f>
        <v>-4.3299979870986069</v>
      </c>
    </row>
    <row r="12" spans="1:23" ht="15.75" x14ac:dyDescent="0.25">
      <c r="B12" s="1"/>
      <c r="C12" s="1"/>
      <c r="D12" s="1"/>
      <c r="E12" s="1"/>
      <c r="F12" s="1" t="s">
        <v>28</v>
      </c>
      <c r="G12" s="7">
        <f>MEDIAN(G4:G8)</f>
        <v>-4.8848079209280879</v>
      </c>
      <c r="J12" s="1"/>
      <c r="K12" s="1"/>
      <c r="L12" s="1"/>
      <c r="M12" s="1"/>
      <c r="N12" s="1" t="s">
        <v>28</v>
      </c>
      <c r="O12" s="7">
        <f>MEDIAN(O4:O8)</f>
        <v>-4.7999855932923259</v>
      </c>
      <c r="R12" s="1"/>
      <c r="S12" s="1"/>
      <c r="V12" s="1" t="s">
        <v>28</v>
      </c>
      <c r="W12" s="7">
        <f>MEDIAN(W4:W9)</f>
        <v>-4.2256906251547042</v>
      </c>
    </row>
    <row r="13" spans="1:23" ht="15.75" x14ac:dyDescent="0.25">
      <c r="B13" s="1"/>
      <c r="C13" s="1"/>
      <c r="D13" s="1"/>
      <c r="E13" s="1"/>
      <c r="F13" s="1" t="s">
        <v>34</v>
      </c>
      <c r="G13" s="1">
        <v>-0.37819999999999998</v>
      </c>
      <c r="J13" s="1"/>
      <c r="K13" s="1"/>
      <c r="L13" s="1"/>
      <c r="M13" s="1"/>
      <c r="N13" s="1" t="s">
        <v>34</v>
      </c>
      <c r="O13" s="1">
        <v>-0.3508</v>
      </c>
      <c r="R13" s="1"/>
      <c r="S13" s="1"/>
      <c r="V13" s="1" t="s">
        <v>34</v>
      </c>
      <c r="W13" s="1">
        <v>-0.192</v>
      </c>
    </row>
    <row r="14" spans="1:23" ht="15.75" x14ac:dyDescent="0.25">
      <c r="B14" s="1"/>
      <c r="C14" s="1"/>
      <c r="D14" s="1"/>
      <c r="E14" s="1"/>
      <c r="F14" s="1" t="s">
        <v>35</v>
      </c>
      <c r="G14" s="1">
        <v>3.8340999999999998</v>
      </c>
      <c r="J14" s="1"/>
      <c r="K14" s="1"/>
      <c r="L14" s="1"/>
      <c r="M14" s="1"/>
      <c r="N14" s="1" t="s">
        <v>35</v>
      </c>
      <c r="O14" s="1">
        <v>3.5735000000000001</v>
      </c>
      <c r="R14" s="1"/>
      <c r="S14" s="1"/>
      <c r="V14" s="1" t="s">
        <v>35</v>
      </c>
      <c r="W14" s="1">
        <v>1.3001</v>
      </c>
    </row>
    <row r="15" spans="1:23" ht="15.75" x14ac:dyDescent="0.25">
      <c r="B15" s="1"/>
      <c r="C15" s="1"/>
      <c r="D15" s="1"/>
      <c r="E15" s="1"/>
      <c r="F15" s="1" t="s">
        <v>36</v>
      </c>
      <c r="G15" s="1">
        <v>1.3632</v>
      </c>
      <c r="J15" s="1"/>
      <c r="K15" s="1"/>
      <c r="L15" s="1"/>
      <c r="M15" s="1"/>
      <c r="N15" s="1" t="s">
        <v>36</v>
      </c>
      <c r="O15" s="1">
        <v>2.1661000000000001</v>
      </c>
      <c r="R15" s="1"/>
      <c r="S15" s="1"/>
      <c r="V15" s="1" t="s">
        <v>36</v>
      </c>
      <c r="W15" s="1">
        <v>9.9719999999999995</v>
      </c>
    </row>
    <row r="16" spans="1:23" x14ac:dyDescent="0.25">
      <c r="F16" s="3" t="s">
        <v>4</v>
      </c>
      <c r="G16" s="10">
        <v>0.37680000000000002</v>
      </c>
      <c r="H16" s="3"/>
      <c r="I16" s="3"/>
      <c r="J16" s="3"/>
      <c r="K16" s="3"/>
      <c r="L16" s="3"/>
      <c r="M16" s="3"/>
      <c r="N16" s="3" t="s">
        <v>4</v>
      </c>
      <c r="O16" s="9">
        <v>0.37090000000000001</v>
      </c>
      <c r="P16" s="3"/>
      <c r="Q16" s="3"/>
      <c r="R16" s="3"/>
      <c r="S16" s="3"/>
      <c r="T16" s="3"/>
      <c r="U16" s="3"/>
      <c r="V16" s="3" t="s">
        <v>4</v>
      </c>
      <c r="W16" s="9">
        <v>0.29780000000000001</v>
      </c>
    </row>
    <row r="17" spans="7:23" x14ac:dyDescent="0.25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41" spans="18:18" x14ac:dyDescent="0.25">
      <c r="R41" s="6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LL1004</vt:lpstr>
      <vt:lpstr>AVM003</vt:lpstr>
      <vt:lpstr>AVM008</vt:lpstr>
      <vt:lpstr>AVM051</vt:lpstr>
      <vt:lpstr>AVM052</vt:lpstr>
      <vt:lpstr>AVM053</vt:lpstr>
      <vt:lpstr>AVM056</vt:lpstr>
      <vt:lpstr>AVM059</vt:lpstr>
      <vt:lpstr>AVM060</vt:lpstr>
      <vt:lpstr>AVM061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Schroeder, Wheaton</dc:creator>
  <cp:lastModifiedBy>Wheaton Schroeder</cp:lastModifiedBy>
  <dcterms:created xsi:type="dcterms:W3CDTF">2022-05-24T14:53:12Z</dcterms:created>
  <dcterms:modified xsi:type="dcterms:W3CDTF">2022-07-09T15:41:20Z</dcterms:modified>
</cp:coreProperties>
</file>