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optional-extras/"/>
    </mc:Choice>
  </mc:AlternateContent>
  <xr:revisionPtr revIDLastSave="0" documentId="13_ncr:1_{597ED11F-E7D4-DE46-B5DB-F7FD5A16D77B}" xr6:coauthVersionLast="47" xr6:coauthVersionMax="47" xr10:uidLastSave="{00000000-0000-0000-0000-000000000000}"/>
  <bookViews>
    <workbookView xWindow="39420" yWindow="5420" windowWidth="21600" windowHeight="16440" xr2:uid="{894FFDEA-109C-4C44-906B-3619E7A64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22" i="1"/>
  <c r="D35" i="1"/>
  <c r="D34" i="1"/>
  <c r="D33" i="1"/>
  <c r="V20" i="1"/>
  <c r="V21" i="1"/>
  <c r="U20" i="1"/>
  <c r="U21" i="1"/>
  <c r="E30" i="1" s="1"/>
  <c r="D22" i="1"/>
  <c r="D23" i="1"/>
  <c r="D24" i="1"/>
  <c r="D25" i="1"/>
  <c r="D26" i="1"/>
  <c r="D27" i="1"/>
  <c r="D28" i="1"/>
  <c r="D29" i="1"/>
  <c r="D30" i="1"/>
  <c r="D31" i="1"/>
  <c r="D32" i="1"/>
  <c r="C11" i="1" a="1"/>
  <c r="C11" i="1" s="1"/>
  <c r="A3" i="1" a="1"/>
  <c r="A3" i="1" s="1"/>
  <c r="E26" i="1" l="1"/>
  <c r="E27" i="1"/>
  <c r="E28" i="1"/>
  <c r="E24" i="1"/>
  <c r="E25" i="1"/>
  <c r="E29" i="1"/>
  <c r="G20" i="1" l="1" a="1"/>
  <c r="G20" i="1" s="1"/>
  <c r="G22" i="1" a="1"/>
  <c r="G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<sst xmlns="http://schemas.openxmlformats.org/spreadsheetml/2006/main" count="57" uniqueCount="47">
  <si>
    <t>sucrose (100 g/L)</t>
  </si>
  <si>
    <t>supplemented with KH2PO4 0.75 g/L, NH4NO3 0.7 g/L, CaCl2·2H2O 0.4 g/L, MgSO4·7H2O 0.4 g/L, corn steep liquor 22.5 g/L and Tergitol™ L-81 5 g/L</t>
  </si>
  <si>
    <t>suc</t>
  </si>
  <si>
    <t>CaCl2·2H2O</t>
  </si>
  <si>
    <t>0.4 g/L</t>
  </si>
  <si>
    <t>MgSO4·7H2O</t>
  </si>
  <si>
    <t>KH2PO4</t>
  </si>
  <si>
    <t>0.75 g/L</t>
  </si>
  <si>
    <t>NH4NO3</t>
  </si>
  <si>
    <t>0.7 g/L</t>
  </si>
  <si>
    <t>Tergitol™ L-81</t>
  </si>
  <si>
    <t>5 g/L</t>
  </si>
  <si>
    <t>corn steep liquor</t>
  </si>
  <si>
    <t>22.5 g/L</t>
  </si>
  <si>
    <t>k_e</t>
  </si>
  <si>
    <t>pi_e</t>
  </si>
  <si>
    <t>nh4_e</t>
  </si>
  <si>
    <t>sucr_e</t>
  </si>
  <si>
    <t>ca2_e</t>
  </si>
  <si>
    <t>cl_e</t>
  </si>
  <si>
    <t>no3_e</t>
  </si>
  <si>
    <t>C/N ratio</t>
  </si>
  <si>
    <t>Time (h)</t>
  </si>
  <si>
    <t>Biomass (g/L)</t>
  </si>
  <si>
    <t>Oil (g/L)</t>
  </si>
  <si>
    <t>Intracellular FAs (g/L)</t>
  </si>
  <si>
    <t>Extracellular FAs (g/L)</t>
  </si>
  <si>
    <t>Total FAs (g/L)</t>
  </si>
  <si>
    <t>Productivity (g/L h)</t>
  </si>
  <si>
    <t>Yield (g/g)</t>
  </si>
  <si>
    <t>vol (L)</t>
  </si>
  <si>
    <t>mg2_e</t>
  </si>
  <si>
    <t>so4_e</t>
  </si>
  <si>
    <t>h_e</t>
  </si>
  <si>
    <t>rxn</t>
  </si>
  <si>
    <t>compound</t>
  </si>
  <si>
    <t>flux</t>
  </si>
  <si>
    <t>h2o_e</t>
  </si>
  <si>
    <t>TERGITOL™ L-81 Surfactant | Dow Inc.</t>
  </si>
  <si>
    <t>Seemingly not a nutrient, so don't have to add it</t>
  </si>
  <si>
    <t>MW (g/mol)</t>
  </si>
  <si>
    <t>mass (g/L)</t>
  </si>
  <si>
    <t>gDW*h</t>
  </si>
  <si>
    <t>growth rate (1/h)</t>
  </si>
  <si>
    <t>btn_c</t>
  </si>
  <si>
    <t>o2_e</t>
  </si>
  <si>
    <t>co2_e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</si>
</sst>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A31515"/>
      <name val="Menlo"/>
      <family val="2"/>
    </font>
    <font>
      <sz val="12"/>
      <color rgb="FF0451A5"/>
      <name val="Menlo"/>
      <family val="2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Cambr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08A7E-35FA-A244-8BAC-F97BF33F233B}" name="Table1" displayName="Table1" ref="K19:V21" totalsRowShown="0" headerRowDxfId="14" dataDxfId="13">
  <autoFilter ref="K19:V21" xr:uid="{C1D08A7E-35FA-A244-8BAC-F97BF33F233B}"/>
  <tableColumns count="12">
    <tableColumn id="1" xr3:uid="{0C94C339-AE51-6243-AE27-EE5580BDCDFB}" name="C/N ratio" dataDxfId="12"/>
    <tableColumn id="2" xr3:uid="{376C86B4-BDD3-274B-AE43-7886E416349B}" name="Time (h)" dataDxfId="11"/>
    <tableColumn id="3" xr3:uid="{C6B83407-BC3D-A444-A141-CC5CF03DEA53}" name="Biomass (g/L)" dataDxfId="10"/>
    <tableColumn id="4" xr3:uid="{1DCC85A0-6730-C443-9246-7B27DC52B81E}" name="Oil (g/L)" dataDxfId="9"/>
    <tableColumn id="5" xr3:uid="{75F7EAFA-0FFF-174F-8434-81ECB7E50A21}" name="Intracellular FAs (g/L)" dataDxfId="8"/>
    <tableColumn id="6" xr3:uid="{44A49F0B-F3AA-CE42-8BBC-B11256E8A950}" name="Extracellular FAs (g/L)" dataDxfId="7"/>
    <tableColumn id="7" xr3:uid="{3EB2454A-C1F1-B042-8EC4-C02200126B5A}" name="Total FAs (g/L)" dataDxfId="6"/>
    <tableColumn id="8" xr3:uid="{81220345-C0D2-414D-B30F-D20567F44DE0}" name="Productivity (g/L h)" dataDxfId="5"/>
    <tableColumn id="9" xr3:uid="{6B2597CE-55FD-8849-8F72-DE51AF4F3488}" name="Yield (g/g)" dataDxfId="4"/>
    <tableColumn id="10" xr3:uid="{221AA333-FBE6-2847-900B-8D27DC78EDA2}" name="vol (L)" dataDxfId="3"/>
    <tableColumn id="11" xr3:uid="{20BE235A-9DD9-6D4A-9522-C12B5932D553}" name="gDW*h" dataDxfId="2">
      <calculatedColumnFormula>Table1[[#This Row],[Biomass (g/L)]]*Table1[[#This Row],[vol (L)]]*Table1[[#This Row],[Time (h)]]</calculatedColumnFormula>
    </tableColumn>
    <tableColumn id="12" xr3:uid="{362E0C5A-EDD4-9F42-89D9-82768E7AE76D}" name="growth rate (1/h)" dataDxfId="1">
      <calculatedColumnFormula>1/Table1[[#This Row],[Time (h)]]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1D7AE-8ADC-814C-803C-911E7413B37B}" name="Table2" displayName="Table2" ref="A21:E35" totalsRowShown="0">
  <autoFilter ref="A21:E35" xr:uid="{20B1D7AE-8ADC-814C-803C-911E7413B37B}"/>
  <tableColumns count="5">
    <tableColumn id="1" xr3:uid="{57553E2D-A7D7-9242-973B-146314F0D76A}" name="compound"/>
    <tableColumn id="2" xr3:uid="{09CC9C38-5EA4-5648-A5FA-07CC59DE1B38}" name="mass (g/L)"/>
    <tableColumn id="3" xr3:uid="{EA51D4A0-14F0-E646-AC0C-19ADEBAE42F7}" name="MW (g/mol)"/>
    <tableColumn id="4" xr3:uid="{B247ACB5-8C2C-2242-81DF-0FE2CB02522B}" name="rxn" dataDxfId="0">
      <calculatedColumnFormula>"EX_"&amp;Table2[[#This Row],[compound]]</calculatedColumnFormula>
    </tableColumn>
    <tableColumn id="5" xr3:uid="{15883514-B8E4-B949-9C95-4AA7053B720F}" name="flux">
      <calculatedColumnFormula>Table2[[#This Row],[mass (g/L)]]/(Table2[[#This Row],[MW (g/mol)]]/1000)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dow.com/en-us/pdp.tergitol-l-81-surfactant.77582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2A6C-9569-FE47-9861-E99933A82311}">
  <dimension ref="A1:V35"/>
  <sheetViews>
    <sheetView tabSelected="1" topLeftCell="E5" workbookViewId="0">
      <selection activeCell="E22" sqref="E22"/>
    </sheetView>
  </sheetViews>
  <sheetFormatPr baseColWidth="10" defaultRowHeight="16" x14ac:dyDescent="0.2"/>
  <cols>
    <col min="1" max="2" width="11" customWidth="1"/>
    <col min="3" max="3" width="14.6640625" bestFit="1" customWidth="1"/>
    <col min="4" max="4" width="11" customWidth="1"/>
    <col min="11" max="11" width="12" customWidth="1"/>
    <col min="12" max="12" width="11.6640625" customWidth="1"/>
    <col min="13" max="13" width="16.83203125" customWidth="1"/>
    <col min="14" max="14" width="11.5" customWidth="1"/>
    <col min="15" max="15" width="24.5" customWidth="1"/>
    <col min="16" max="16" width="24.83203125" customWidth="1"/>
    <col min="17" max="17" width="17.6640625" customWidth="1"/>
    <col min="18" max="18" width="21.83203125" customWidth="1"/>
    <col min="19" max="19" width="13.332031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tr" cm="1">
        <f t="array" ref="A3:H7">_xlfn.TEXTSPLIT(A2," ",", ")</f>
        <v>supplemented</v>
      </c>
      <c r="B3" t="str">
        <v>with</v>
      </c>
      <c r="C3" t="str">
        <v>KH2PO4 0.75 g/L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 spans="1:8" x14ac:dyDescent="0.2">
      <c r="A4" t="str">
        <v>NH4NO3 0.7 g/L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 spans="1:8" x14ac:dyDescent="0.2">
      <c r="A5" t="str">
        <v>CaCl2·2H2O</v>
      </c>
      <c r="B5" t="str">
        <v>0.4 g/L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 spans="1:8" x14ac:dyDescent="0.2">
      <c r="A6" t="str">
        <v>MgSO4·7H2O</v>
      </c>
      <c r="B6" t="str">
        <v>0.4 g/L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 spans="1:8" x14ac:dyDescent="0.2">
      <c r="A7" t="str">
        <v>corn</v>
      </c>
      <c r="B7" t="str">
        <v>steep</v>
      </c>
      <c r="C7" t="str">
        <v>liquor</v>
      </c>
      <c r="D7" t="str">
        <v>22.5 g/L</v>
      </c>
      <c r="E7" t="str">
        <v>and</v>
      </c>
      <c r="F7" t="str">
        <v>Tergitol™</v>
      </c>
      <c r="G7" t="str">
        <v>L-81</v>
      </c>
      <c r="H7" t="str">
        <v>5 g/L</v>
      </c>
    </row>
    <row r="11" spans="1:8" x14ac:dyDescent="0.2">
      <c r="A11" t="s">
        <v>2</v>
      </c>
      <c r="B11">
        <v>100</v>
      </c>
      <c r="C11" t="e" cm="1">
        <f t="array" ref="C11:C17">_xlfn.NUMBERVALUE(_xlfn.TEXTBEFORE(B11:B17," "))</f>
        <v>#N/A</v>
      </c>
      <c r="D11" s="2" t="s">
        <v>17</v>
      </c>
      <c r="E11">
        <v>100</v>
      </c>
    </row>
    <row r="12" spans="1:8" x14ac:dyDescent="0.2">
      <c r="A12" s="1" t="s">
        <v>6</v>
      </c>
      <c r="B12" t="s">
        <v>7</v>
      </c>
      <c r="C12">
        <v>0.75</v>
      </c>
      <c r="D12" t="s">
        <v>14</v>
      </c>
      <c r="E12">
        <v>0.75</v>
      </c>
      <c r="F12" s="2" t="s">
        <v>15</v>
      </c>
      <c r="G12">
        <v>0.75</v>
      </c>
    </row>
    <row r="13" spans="1:8" x14ac:dyDescent="0.2">
      <c r="A13" s="1" t="s">
        <v>8</v>
      </c>
      <c r="B13" t="s">
        <v>9</v>
      </c>
      <c r="C13">
        <v>0.7</v>
      </c>
      <c r="D13" s="2" t="s">
        <v>16</v>
      </c>
      <c r="E13">
        <v>0.7</v>
      </c>
      <c r="F13" s="3" t="s">
        <v>20</v>
      </c>
      <c r="G13">
        <v>0.7</v>
      </c>
    </row>
    <row r="14" spans="1:8" x14ac:dyDescent="0.2">
      <c r="A14" s="1" t="s">
        <v>3</v>
      </c>
      <c r="B14" t="s">
        <v>4</v>
      </c>
      <c r="C14">
        <v>0.4</v>
      </c>
      <c r="D14" s="2" t="s">
        <v>18</v>
      </c>
      <c r="E14">
        <v>0.4</v>
      </c>
      <c r="F14" t="s">
        <v>19</v>
      </c>
      <c r="G14">
        <v>0.8</v>
      </c>
    </row>
    <row r="15" spans="1:8" x14ac:dyDescent="0.2">
      <c r="A15" s="1" t="s">
        <v>5</v>
      </c>
      <c r="B15" t="s">
        <v>4</v>
      </c>
      <c r="C15">
        <v>0.4</v>
      </c>
      <c r="D15" s="2" t="s">
        <v>31</v>
      </c>
      <c r="E15">
        <v>0.4</v>
      </c>
      <c r="F15" t="s">
        <v>32</v>
      </c>
      <c r="G15">
        <v>0.4</v>
      </c>
    </row>
    <row r="16" spans="1:8" x14ac:dyDescent="0.2">
      <c r="A16" s="1" t="s">
        <v>12</v>
      </c>
      <c r="B16" t="s">
        <v>13</v>
      </c>
      <c r="C16">
        <v>22.5</v>
      </c>
    </row>
    <row r="17" spans="1:22" x14ac:dyDescent="0.2">
      <c r="A17" s="1" t="s">
        <v>10</v>
      </c>
      <c r="B17" t="s">
        <v>11</v>
      </c>
      <c r="C17">
        <v>5</v>
      </c>
      <c r="D17" s="6" t="s">
        <v>38</v>
      </c>
      <c r="E17" t="s">
        <v>39</v>
      </c>
    </row>
    <row r="18" spans="1:22" x14ac:dyDescent="0.2">
      <c r="D18" s="2"/>
    </row>
    <row r="19" spans="1:22" x14ac:dyDescent="0.2">
      <c r="K19" s="4" t="s">
        <v>21</v>
      </c>
      <c r="L19" s="4" t="s">
        <v>22</v>
      </c>
      <c r="M19" s="4" t="s">
        <v>23</v>
      </c>
      <c r="N19" s="4" t="s">
        <v>24</v>
      </c>
      <c r="O19" s="4" t="s">
        <v>25</v>
      </c>
      <c r="P19" s="4" t="s">
        <v>26</v>
      </c>
      <c r="Q19" s="4" t="s">
        <v>27</v>
      </c>
      <c r="R19" s="4" t="s">
        <v>28</v>
      </c>
      <c r="S19" s="4" t="s">
        <v>29</v>
      </c>
      <c r="T19" s="4" t="s">
        <v>30</v>
      </c>
      <c r="U19" s="4" t="s">
        <v>42</v>
      </c>
      <c r="V19" s="4" t="s">
        <v>43</v>
      </c>
    </row>
    <row r="20" spans="1:22" x14ac:dyDescent="0.2">
      <c r="G20" t="str" cm="1">
        <f t="array" ref="G20">_xlfn.TEXTJOIN(";",TRUE,Table2[rxn]&amp;":("&amp;-Table2[flux]&amp;",1000)")</f>
        <v>EX_sucr_e:(-0.0705655546946558,1000);EX_k_e:(-0.00463343470917802,1000);EX_nh4_e:(-0.00937262337050248,1000);EX_ca2_e:(-0.00241063766187432,1000);EX_mg2_e:(-0.00397524614227207,1000);EX_pi_e:(-0.00190752356287556,1000);EX_no3_e:(-0.00272691114593766,1000);EX_cl_e:(-0.00545096516151891,1000);EX_so4_e:(-0.00100570789515897,1000);EX_h_e:(-1000,1000);EX_h2o_e:(-1000,1000);EX_btn_c:(-0.01,1000);EX_o2_e:(-1000,1000);EX_co2_e:(0,1000)</v>
      </c>
      <c r="K20" s="5">
        <v>20</v>
      </c>
      <c r="L20" s="5">
        <v>75</v>
      </c>
      <c r="M20" s="5">
        <v>63.1</v>
      </c>
      <c r="N20" s="5">
        <v>58</v>
      </c>
      <c r="O20" s="5">
        <v>0.31</v>
      </c>
      <c r="P20" s="5">
        <v>0.92</v>
      </c>
      <c r="Q20" s="5">
        <v>1.23</v>
      </c>
      <c r="R20" s="5">
        <v>0.02</v>
      </c>
      <c r="S20" s="5">
        <v>0.01</v>
      </c>
      <c r="T20" s="5">
        <v>1.8</v>
      </c>
      <c r="U20" s="5">
        <f>Table1[[#This Row],[Biomass (g/L)]]*Table1[[#This Row],[vol (L)]]*Table1[[#This Row],[Time (h)]]</f>
        <v>8518.5</v>
      </c>
      <c r="V20" s="5">
        <f>1/Table1[[#This Row],[Time (h)]]</f>
        <v>1.3333333333333334E-2</v>
      </c>
    </row>
    <row r="21" spans="1:22" x14ac:dyDescent="0.2">
      <c r="A21" t="s">
        <v>35</v>
      </c>
      <c r="B21" t="s">
        <v>41</v>
      </c>
      <c r="C21" t="s">
        <v>40</v>
      </c>
      <c r="D21" t="s">
        <v>34</v>
      </c>
      <c r="E21" t="s">
        <v>36</v>
      </c>
      <c r="K21" s="5">
        <v>3</v>
      </c>
      <c r="L21" s="5">
        <v>75</v>
      </c>
      <c r="M21" s="5">
        <v>55.2</v>
      </c>
      <c r="N21" s="5">
        <v>6.5</v>
      </c>
      <c r="O21" s="5">
        <v>2.2999999999999998</v>
      </c>
      <c r="P21" s="5">
        <v>6.1</v>
      </c>
      <c r="Q21" s="5">
        <v>8.4</v>
      </c>
      <c r="R21" s="5">
        <v>0.11</v>
      </c>
      <c r="S21" s="5">
        <v>0.04</v>
      </c>
      <c r="T21" s="5">
        <v>1.8</v>
      </c>
      <c r="U21" s="5">
        <f>Table1[[#This Row],[Biomass (g/L)]]*Table1[[#This Row],[vol (L)]]*Table1[[#This Row],[Time (h)]]</f>
        <v>7452.0000000000009</v>
      </c>
      <c r="V21" s="5">
        <f>1/Table1[[#This Row],[Time (h)]]</f>
        <v>1.3333333333333334E-2</v>
      </c>
    </row>
    <row r="22" spans="1:22" x14ac:dyDescent="0.2">
      <c r="A22" t="s">
        <v>17</v>
      </c>
      <c r="B22">
        <v>100</v>
      </c>
      <c r="C22">
        <v>342.3</v>
      </c>
      <c r="D22" t="str">
        <f>"EX_"&amp;Table2[[#This Row],[compound]]</f>
        <v>EX_sucr_e</v>
      </c>
      <c r="E22">
        <f>($T$21*Table2[[#This Row],[mass (g/L)]]/(Table2[[#This Row],[MW (g/mol)]]/1000))/$U$21</f>
        <v>7.0565554694655794E-2</v>
      </c>
      <c r="G22" t="str" cm="1">
        <f t="array" ref="G22:G35">"v.up('"&amp;Table2[rxn]&amp;"_REV-SPONT')="&amp;Table2[flux]&amp;" * %nscale%;"</f>
        <v>v.up('EX_sucr_e_REV-SPONT')=0.0705655546946558 * %nscale%;</v>
      </c>
    </row>
    <row r="23" spans="1:22" x14ac:dyDescent="0.2">
      <c r="A23" t="s">
        <v>14</v>
      </c>
      <c r="B23">
        <v>0.75</v>
      </c>
      <c r="C23">
        <v>39.098300000000002</v>
      </c>
      <c r="D23" t="str">
        <f>"EX_"&amp;Table2[[#This Row],[compound]]</f>
        <v>EX_k_e</v>
      </c>
      <c r="E23">
        <f>($T$21*Table2[[#This Row],[mass (g/L)]]/(Table2[[#This Row],[MW (g/mol)]]/1000))/$U$21</f>
        <v>4.6334347091780215E-3</v>
      </c>
      <c r="G23" t="str">
        <v>v.up('EX_k_e_REV-SPONT')=0.00463343470917802 * %nscale%;</v>
      </c>
    </row>
    <row r="24" spans="1:22" x14ac:dyDescent="0.2">
      <c r="A24" t="s">
        <v>16</v>
      </c>
      <c r="B24">
        <v>0.7</v>
      </c>
      <c r="C24">
        <v>18.04</v>
      </c>
      <c r="D24" t="str">
        <f>"EX_"&amp;Table2[[#This Row],[compound]]</f>
        <v>EX_nh4_e</v>
      </c>
      <c r="E24">
        <f>($T$21*Table2[[#This Row],[mass (g/L)]]/(Table2[[#This Row],[MW (g/mol)]]/1000))/$U$21</f>
        <v>9.3726233705024777E-3</v>
      </c>
      <c r="G24" t="str">
        <v>v.up('EX_nh4_e_REV-SPONT')=0.00937262337050248 * %nscale%;</v>
      </c>
    </row>
    <row r="25" spans="1:22" x14ac:dyDescent="0.2">
      <c r="A25" t="s">
        <v>18</v>
      </c>
      <c r="B25">
        <v>0.4</v>
      </c>
      <c r="C25">
        <v>40.08</v>
      </c>
      <c r="D25" t="str">
        <f>"EX_"&amp;Table2[[#This Row],[compound]]</f>
        <v>EX_ca2_e</v>
      </c>
      <c r="E25">
        <f>($T$21*Table2[[#This Row],[mass (g/L)]]/(Table2[[#This Row],[MW (g/mol)]]/1000))/$U$21</f>
        <v>2.4106376618743194E-3</v>
      </c>
      <c r="G25" t="str">
        <v>v.up('EX_ca2_e_REV-SPONT')=0.00241063766187432 * %nscale%;</v>
      </c>
    </row>
    <row r="26" spans="1:22" x14ac:dyDescent="0.2">
      <c r="A26" t="s">
        <v>31</v>
      </c>
      <c r="B26">
        <v>0.4</v>
      </c>
      <c r="C26">
        <v>24.305</v>
      </c>
      <c r="D26" t="str">
        <f>"EX_"&amp;Table2[[#This Row],[compound]]</f>
        <v>EX_mg2_e</v>
      </c>
      <c r="E26">
        <f>($T$21*Table2[[#This Row],[mass (g/L)]]/(Table2[[#This Row],[MW (g/mol)]]/1000))/$U$21</f>
        <v>3.9752461422720717E-3</v>
      </c>
      <c r="G26" t="str">
        <v>v.up('EX_mg2_e_REV-SPONT')=0.00397524614227207 * %nscale%;</v>
      </c>
    </row>
    <row r="27" spans="1:22" x14ac:dyDescent="0.2">
      <c r="A27" t="s">
        <v>15</v>
      </c>
      <c r="B27">
        <v>0.75</v>
      </c>
      <c r="C27">
        <v>94.971000000000004</v>
      </c>
      <c r="D27" t="str">
        <f>"EX_"&amp;Table2[[#This Row],[compound]]</f>
        <v>EX_pi_e</v>
      </c>
      <c r="E27">
        <f>($T$21*Table2[[#This Row],[mass (g/L)]]/(Table2[[#This Row],[MW (g/mol)]]/1000))/$U$21</f>
        <v>1.9075235628755625E-3</v>
      </c>
      <c r="G27" t="str">
        <v>v.up('EX_pi_e_REV-SPONT')=0.00190752356287556 * %nscale%;</v>
      </c>
    </row>
    <row r="28" spans="1:22" x14ac:dyDescent="0.2">
      <c r="A28" t="s">
        <v>20</v>
      </c>
      <c r="B28">
        <v>0.7</v>
      </c>
      <c r="C28">
        <v>62.005000000000003</v>
      </c>
      <c r="D28" t="str">
        <f>"EX_"&amp;Table2[[#This Row],[compound]]</f>
        <v>EX_no3_e</v>
      </c>
      <c r="E28">
        <f>($T$21*Table2[[#This Row],[mass (g/L)]]/(Table2[[#This Row],[MW (g/mol)]]/1000))/$U$21</f>
        <v>2.7269111459376615E-3</v>
      </c>
      <c r="G28" t="str">
        <v>v.up('EX_no3_e_REV-SPONT')=0.00272691114593766 * %nscale%;</v>
      </c>
    </row>
    <row r="29" spans="1:22" x14ac:dyDescent="0.2">
      <c r="A29" t="s">
        <v>19</v>
      </c>
      <c r="B29">
        <v>0.8</v>
      </c>
      <c r="C29">
        <v>35.450000000000003</v>
      </c>
      <c r="D29" t="str">
        <f>"EX_"&amp;Table2[[#This Row],[compound]]</f>
        <v>EX_cl_e</v>
      </c>
      <c r="E29">
        <f>($T$21*Table2[[#This Row],[mass (g/L)]]/(Table2[[#This Row],[MW (g/mol)]]/1000))/$U$21</f>
        <v>5.4509651615189105E-3</v>
      </c>
      <c r="G29" t="str">
        <v>v.up('EX_cl_e_REV-SPONT')=0.00545096516151891 * %nscale%;</v>
      </c>
    </row>
    <row r="30" spans="1:22" x14ac:dyDescent="0.2">
      <c r="A30" t="s">
        <v>32</v>
      </c>
      <c r="B30">
        <v>0.4</v>
      </c>
      <c r="C30">
        <v>96.07</v>
      </c>
      <c r="D30" t="str">
        <f>"EX_"&amp;Table2[[#This Row],[compound]]</f>
        <v>EX_so4_e</v>
      </c>
      <c r="E30">
        <f>($T$21*Table2[[#This Row],[mass (g/L)]]/(Table2[[#This Row],[MW (g/mol)]]/1000))/$U$21</f>
        <v>1.0057078951589749E-3</v>
      </c>
      <c r="G30" t="str">
        <v>v.up('EX_so4_e_REV-SPONT')=0.00100570789515897 * %nscale%;</v>
      </c>
    </row>
    <row r="31" spans="1:22" x14ac:dyDescent="0.2">
      <c r="A31" t="s">
        <v>33</v>
      </c>
      <c r="C31">
        <v>1.008</v>
      </c>
      <c r="D31" t="str">
        <f>"EX_"&amp;Table2[[#This Row],[compound]]</f>
        <v>EX_h_e</v>
      </c>
      <c r="E31">
        <v>1000</v>
      </c>
      <c r="G31" t="str">
        <v>v.up('EX_h_e_REV-SPONT')=1000 * %nscale%;</v>
      </c>
    </row>
    <row r="32" spans="1:22" x14ac:dyDescent="0.2">
      <c r="A32" t="s">
        <v>37</v>
      </c>
      <c r="D32" t="str">
        <f>"EX_"&amp;Table2[[#This Row],[compound]]</f>
        <v>EX_h2o_e</v>
      </c>
      <c r="E32">
        <v>1000</v>
      </c>
      <c r="G32" t="str">
        <v>v.up('EX_h2o_e_REV-SPONT')=1000 * %nscale%;</v>
      </c>
    </row>
    <row r="33" spans="1:7" x14ac:dyDescent="0.2">
      <c r="A33" t="s">
        <v>44</v>
      </c>
      <c r="D33" t="str">
        <f>"EX_"&amp;Table2[[#This Row],[compound]]</f>
        <v>EX_btn_c</v>
      </c>
      <c r="E33">
        <v>0.01</v>
      </c>
      <c r="G33" t="str">
        <v>v.up('EX_btn_c_REV-SPONT')=0.01 * %nscale%;</v>
      </c>
    </row>
    <row r="34" spans="1:7" x14ac:dyDescent="0.2">
      <c r="A34" t="s">
        <v>45</v>
      </c>
      <c r="D34" t="str">
        <f>"EX_"&amp;Table2[[#This Row],[compound]]</f>
        <v>EX_o2_e</v>
      </c>
      <c r="E34">
        <v>1000</v>
      </c>
      <c r="G34" t="str">
        <v>v.up('EX_o2_e_REV-SPONT')=1000 * %nscale%;</v>
      </c>
    </row>
    <row r="35" spans="1:7" x14ac:dyDescent="0.2">
      <c r="A35" t="s">
        <v>46</v>
      </c>
      <c r="D35" t="str">
        <f>"EX_"&amp;Table2[[#This Row],[compound]]</f>
        <v>EX_co2_e</v>
      </c>
      <c r="E35">
        <v>0</v>
      </c>
      <c r="G35" t="str">
        <v>v.up('EX_co2_e_REV-SPONT')=0 * %nscale%;</v>
      </c>
    </row>
  </sheetData>
  <hyperlinks>
    <hyperlink ref="D17" r:id="rId1" location="overview" display="https://www.dow.com/en-us/pdp.tergitol-l-81-surfactant.77582z.html - overview" xr:uid="{873BDA39-74ED-844F-826F-6E3C6ED4AD12}"/>
  </hyperlinks>
  <pageMargins left="0.7" right="0.7" top="0.75" bottom="0.75" header="0.3" footer="0.3"/>
  <pageSetup orientation="portrait" horizontalDpi="0" verticalDpi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2024-06-10T18:41:46Z</dcterms:created>
  <dcterms:modified xsi:type="dcterms:W3CDTF">2024-07-16T17:44:02Z</dcterms:modified>
</cp:coreProperties>
</file>