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suppMat/"/>
    </mc:Choice>
  </mc:AlternateContent>
  <xr:revisionPtr revIDLastSave="0" documentId="13_ncr:1_{2E30A7FD-CE0C-7848-8455-98A33AE3C268}" xr6:coauthVersionLast="47" xr6:coauthVersionMax="47" xr10:uidLastSave="{00000000-0000-0000-0000-000000000000}"/>
  <bookViews>
    <workbookView xWindow="38920" yWindow="840" windowWidth="21600" windowHeight="14940" xr2:uid="{A2145146-46BF-2847-A651-E970D11B8592}"/>
  </bookViews>
  <sheets>
    <sheet name="Summary" sheetId="4" r:id="rId1"/>
    <sheet name="Sheet1" sheetId="1" r:id="rId2"/>
    <sheet name="RT" sheetId="2" r:id="rId3"/>
    <sheet name="S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" i="2" l="1" a="1"/>
  <c r="AI2" i="2" s="1"/>
  <c r="U2" i="2" l="1" a="1"/>
  <c r="U2" i="2" s="1"/>
  <c r="W2" i="2" s="1" a="1"/>
  <c r="W2" i="2" s="1"/>
  <c r="T2" i="2" a="1"/>
  <c r="T2" i="2" s="1"/>
  <c r="V2" i="2" s="1" a="1"/>
  <c r="V2" i="2" s="1"/>
  <c r="O30" i="3"/>
  <c r="M30" i="3"/>
  <c r="H30" i="3"/>
  <c r="J30" i="3" s="1"/>
  <c r="F30" i="3"/>
  <c r="O29" i="3"/>
  <c r="Q29" i="3" s="1"/>
  <c r="M29" i="3"/>
  <c r="H29" i="3"/>
  <c r="J29" i="3" s="1"/>
  <c r="F29" i="3"/>
  <c r="O28" i="3"/>
  <c r="Q28" i="3" s="1"/>
  <c r="M28" i="3"/>
  <c r="H28" i="3"/>
  <c r="F28" i="3"/>
  <c r="O27" i="3"/>
  <c r="M27" i="3"/>
  <c r="H27" i="3"/>
  <c r="F27" i="3"/>
  <c r="O26" i="3"/>
  <c r="Q26" i="3" s="1"/>
  <c r="M26" i="3"/>
  <c r="H26" i="3"/>
  <c r="F26" i="3"/>
  <c r="O25" i="3"/>
  <c r="M25" i="3"/>
  <c r="H25" i="3"/>
  <c r="F25" i="3"/>
  <c r="O24" i="3"/>
  <c r="Q24" i="3" s="1"/>
  <c r="M24" i="3"/>
  <c r="H24" i="3"/>
  <c r="F24" i="3"/>
  <c r="J24" i="3" s="1"/>
  <c r="O23" i="3"/>
  <c r="M23" i="3"/>
  <c r="H23" i="3"/>
  <c r="F23" i="3"/>
  <c r="Q22" i="3"/>
  <c r="O22" i="3"/>
  <c r="M22" i="3"/>
  <c r="H22" i="3"/>
  <c r="F22" i="3"/>
  <c r="J22" i="3" s="1"/>
  <c r="O21" i="3"/>
  <c r="M21" i="3"/>
  <c r="H21" i="3"/>
  <c r="F21" i="3"/>
  <c r="O20" i="3"/>
  <c r="Q20" i="3" s="1"/>
  <c r="M20" i="3"/>
  <c r="H20" i="3"/>
  <c r="J20" i="3" s="1"/>
  <c r="F20" i="3"/>
  <c r="O19" i="3"/>
  <c r="M19" i="3"/>
  <c r="H19" i="3"/>
  <c r="F19" i="3"/>
  <c r="O18" i="3"/>
  <c r="Q18" i="3" s="1"/>
  <c r="M18" i="3"/>
  <c r="H18" i="3"/>
  <c r="F18" i="3"/>
  <c r="O17" i="3"/>
  <c r="M17" i="3"/>
  <c r="H17" i="3"/>
  <c r="F17" i="3"/>
  <c r="O16" i="3"/>
  <c r="Q16" i="3" s="1"/>
  <c r="M16" i="3"/>
  <c r="H16" i="3"/>
  <c r="F16" i="3"/>
  <c r="O15" i="3"/>
  <c r="M15" i="3"/>
  <c r="H15" i="3"/>
  <c r="F15" i="3"/>
  <c r="Q14" i="3"/>
  <c r="O14" i="3"/>
  <c r="M14" i="3"/>
  <c r="H14" i="3"/>
  <c r="F14" i="3"/>
  <c r="O13" i="3"/>
  <c r="M13" i="3"/>
  <c r="H13" i="3"/>
  <c r="F13" i="3"/>
  <c r="O12" i="3"/>
  <c r="Q12" i="3" s="1"/>
  <c r="M12" i="3"/>
  <c r="H12" i="3"/>
  <c r="J12" i="3" s="1"/>
  <c r="F12" i="3"/>
  <c r="O11" i="3"/>
  <c r="M11" i="3"/>
  <c r="H11" i="3"/>
  <c r="F11" i="3"/>
  <c r="O10" i="3"/>
  <c r="Q10" i="3" s="1"/>
  <c r="M10" i="3"/>
  <c r="H10" i="3"/>
  <c r="F10" i="3"/>
  <c r="O9" i="3"/>
  <c r="M9" i="3"/>
  <c r="H9" i="3"/>
  <c r="F9" i="3"/>
  <c r="O8" i="3"/>
  <c r="Q8" i="3" s="1"/>
  <c r="M8" i="3"/>
  <c r="H8" i="3"/>
  <c r="F8" i="3"/>
  <c r="O7" i="3"/>
  <c r="M7" i="3"/>
  <c r="H7" i="3"/>
  <c r="F7" i="3"/>
  <c r="Q6" i="3"/>
  <c r="O6" i="3"/>
  <c r="M6" i="3"/>
  <c r="H6" i="3"/>
  <c r="F6" i="3"/>
  <c r="O5" i="3"/>
  <c r="M5" i="3"/>
  <c r="H5" i="3"/>
  <c r="F5" i="3"/>
  <c r="O4" i="3"/>
  <c r="Q4" i="3" s="1"/>
  <c r="M4" i="3"/>
  <c r="H4" i="3"/>
  <c r="J4" i="3" s="1"/>
  <c r="F4" i="3"/>
  <c r="O3" i="3"/>
  <c r="M3" i="3"/>
  <c r="H3" i="3"/>
  <c r="F3" i="3"/>
  <c r="M3" i="4" l="1" a="1"/>
  <c r="M3" i="4" s="1"/>
  <c r="N3" i="4" a="1"/>
  <c r="N3" i="4" s="1"/>
  <c r="Q9" i="3"/>
  <c r="Q17" i="3"/>
  <c r="Q25" i="3"/>
  <c r="J7" i="3"/>
  <c r="J15" i="3"/>
  <c r="J23" i="3"/>
  <c r="J26" i="3"/>
  <c r="J10" i="3"/>
  <c r="J18" i="3"/>
  <c r="Q7" i="3"/>
  <c r="Q15" i="3"/>
  <c r="Q23" i="3"/>
  <c r="J5" i="3"/>
  <c r="J13" i="3"/>
  <c r="J21" i="3"/>
  <c r="J8" i="3"/>
  <c r="J16" i="3"/>
  <c r="Q5" i="3"/>
  <c r="Q13" i="3"/>
  <c r="Q21" i="3"/>
  <c r="J3" i="3"/>
  <c r="J11" i="3"/>
  <c r="J19" i="3"/>
  <c r="J27" i="3"/>
  <c r="J6" i="3"/>
  <c r="J14" i="3"/>
  <c r="Q3" i="3"/>
  <c r="Q11" i="3"/>
  <c r="Q19" i="3"/>
  <c r="Q27" i="3"/>
  <c r="J9" i="3"/>
  <c r="J17" i="3"/>
  <c r="J25" i="3"/>
  <c r="J28" i="3"/>
  <c r="Q30" i="3"/>
  <c r="E2" i="1"/>
  <c r="E3" i="1" s="1"/>
  <c r="E4" i="1"/>
  <c r="E5" i="1"/>
  <c r="E6" i="1"/>
  <c r="E7" i="1"/>
  <c r="E8" i="1"/>
  <c r="E9" i="1"/>
  <c r="E10" i="1"/>
  <c r="E11" i="1" s="1"/>
  <c r="E12" i="1"/>
  <c r="E13" i="1"/>
  <c r="E14" i="1"/>
  <c r="E15" i="1" s="1"/>
  <c r="E16" i="1"/>
  <c r="E17" i="1"/>
  <c r="E18" i="1"/>
  <c r="E19" i="1"/>
  <c r="E20" i="1"/>
  <c r="E21" i="1" s="1"/>
  <c r="E22" i="1" s="1"/>
  <c r="E23" i="1" s="1"/>
  <c r="E24" i="1" s="1"/>
  <c r="E25" i="1" s="1"/>
  <c r="E26" i="1" s="1"/>
  <c r="E27" i="1" s="1"/>
  <c r="E28" i="1"/>
  <c r="E29" i="1" s="1"/>
  <c r="E30" i="1"/>
  <c r="E31" i="1" s="1"/>
  <c r="F3" i="1" a="1"/>
  <c r="F3" i="1" s="1"/>
  <c r="I3" i="1" s="1" a="1"/>
  <c r="I3" i="1" s="1"/>
  <c r="J3" i="1" l="1" a="1"/>
  <c r="J3" i="1" s="1"/>
  <c r="H24" i="1" a="1"/>
  <c r="H24" i="1" s="1"/>
  <c r="L3" i="1" a="1"/>
  <c r="L3" i="1" s="1"/>
  <c r="P3" i="1" a="1"/>
  <c r="P3" i="1" s="1"/>
  <c r="N3" i="1" a="1"/>
  <c r="N3" i="1" s="1"/>
  <c r="Q3" i="1" a="1"/>
  <c r="Q3" i="1" s="1"/>
  <c r="G3" i="1" a="1"/>
  <c r="G3" i="1" s="1"/>
  <c r="H3" i="1" a="1"/>
  <c r="H3" i="1" s="1"/>
  <c r="K3" i="1" a="1"/>
  <c r="K3" i="1" s="1"/>
  <c r="M3" i="1" a="1"/>
  <c r="M3" i="1" s="1"/>
  <c r="O3" i="1" a="1"/>
  <c r="O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<sst xmlns="http://schemas.openxmlformats.org/spreadsheetml/2006/main" count="477" uniqueCount="133">
  <si>
    <t>fba</t>
  </si>
  <si>
    <t>rba</t>
  </si>
  <si>
    <t>odealc</t>
  </si>
  <si>
    <t>pmtalc</t>
  </si>
  <si>
    <t>stalc</t>
  </si>
  <si>
    <t>tag</t>
  </si>
  <si>
    <t>tal</t>
  </si>
  <si>
    <t>Product</t>
  </si>
  <si>
    <t>Method</t>
  </si>
  <si>
    <t>Growth Rate (1/h)</t>
  </si>
  <si>
    <t>Yield (g product/g protein)</t>
  </si>
  <si>
    <t>precursor</t>
  </si>
  <si>
    <t>MW (g/mol)</t>
  </si>
  <si>
    <t>vCarbonSourcesFBA</t>
  </si>
  <si>
    <t>vCarbonSourcesRBA</t>
  </si>
  <si>
    <t>yRBA/yFBA</t>
  </si>
  <si>
    <t>yieldExp_LB_(g/g_substrate)</t>
  </si>
  <si>
    <t>yieldExp_UB_(g/g_substrate)</t>
  </si>
  <si>
    <t>SimulationSettings</t>
  </si>
  <si>
    <t>yieldEXP_conditions</t>
  </si>
  <si>
    <t>yieldExp_ref</t>
  </si>
  <si>
    <t>fluxExp_LB_(mmol product/(gDW*h))</t>
  </si>
  <si>
    <t>1,3-Propanediol</t>
  </si>
  <si>
    <t>2-Phenylethanol</t>
  </si>
  <si>
    <t>3-Hydroxypropionic acid</t>
  </si>
  <si>
    <t>p-Hydroxybenzoate</t>
  </si>
  <si>
    <t>Artermisinic acid</t>
  </si>
  <si>
    <t>(2R,3R)-Butanediol</t>
  </si>
  <si>
    <t>Citramalate</t>
  </si>
  <si>
    <t>p-Coumaric acid</t>
  </si>
  <si>
    <t>Hexadecanoic acid</t>
  </si>
  <si>
    <t>Hexadecanol</t>
  </si>
  <si>
    <t>Isobutanol</t>
  </si>
  <si>
    <t>cis,cis-Muconate</t>
  </si>
  <si>
    <t>(2S)-Naringenin</t>
  </si>
  <si>
    <t>oleyl alcohol</t>
  </si>
  <si>
    <t>media:reset;c_sources:EX_sucr_e;EX_sucr_e:(-0.332924668302991,1000);EX_k_e:(-0.00803367999999998,1000);EX_nh4_e:(-0.0110548891036696,1000);EX_ca2_e:(-0.00284331621656971,1000);EX_mg2_e:(-0.00468875186011578,1000);EX_pi_e:(-0.00671898667177373,1000);EX_no3_e:(-0.00321635673623416,1000);EX_cl_e:(-0.00642934352384282,1000);EX_so4_e:(-0.00118621956864905,1000)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</si>
  <si>
    <t>Fed-batch; 2L; 40 g/L after 24 h; pH 5.0; sucrose as substrate</t>
  </si>
  <si>
    <t>palmityl alcohol</t>
  </si>
  <si>
    <t>Polyhydroxybutyrate</t>
  </si>
  <si>
    <t>Reticuline</t>
  </si>
  <si>
    <t>Resveratrol</t>
  </si>
  <si>
    <t>Sesquiterpenes</t>
  </si>
  <si>
    <t>stearyl alcohol</t>
  </si>
  <si>
    <t>Triacylglycerol</t>
  </si>
  <si>
    <t>Strain CBS 14; minimal media; N limitation; max growth of 0.14/h; sugar went from 40.8 ± 0.3 to 3.19 ± 0.81 g/l (cultivated in 0.5 l)</t>
  </si>
  <si>
    <t>triacetic acid lactone</t>
  </si>
  <si>
    <t>c_sources:EX_xyl__D_e,EX_glc__D_e;EX_xyl__D_e:(-0.164415433160671,1000);EX_glc__D_e:(-0.319696675590194,1000);BIOMASS:(0.0138888888888889,0.0138888888888889);BiomassKim_e:(0,0);ATPM_c:(1.22,1000);EX_4abz_e:(-1000,1000);EX_fe3_e:(-1000,1000);EX_fol_e:(-1000,1000);EX_inost_e:(-1000,1000);EX_nac_e:(-1000,1000);EX_pnto__R_e:(-1000,1000);EX_pydxn_e:(-1000,1000);EX_ribflv_e:(-1000,1000);EX_thm_e:(-1000,1000)</t>
  </si>
  <si>
    <t>Strain IFO0880 with genetic modifications made to allow TAL production; grown using glucose. UB is theoretical maximum yield, while LB is observed yield at 95 h. Use biomass from RT_IFO0880 model (Kim et al. (2020)), to provide data based on similar conditions.</t>
  </si>
  <si>
    <t>product</t>
  </si>
  <si>
    <t>name</t>
  </si>
  <si>
    <t>rateFBA</t>
  </si>
  <si>
    <t>yieldFBA</t>
  </si>
  <si>
    <t>rateRBA</t>
  </si>
  <si>
    <t>yieldRBA</t>
  </si>
  <si>
    <t>fluxExp_UB_(mmol product/(gDW*h))</t>
  </si>
  <si>
    <t>13ppd</t>
  </si>
  <si>
    <t>Glycerol</t>
  </si>
  <si>
    <t>2phetoh</t>
  </si>
  <si>
    <t>L-Phenylalanine</t>
  </si>
  <si>
    <t>3hppa</t>
  </si>
  <si>
    <t>Malonyl-CoA</t>
  </si>
  <si>
    <t>3hppb</t>
  </si>
  <si>
    <t>L-Alanine</t>
  </si>
  <si>
    <t>4hbz</t>
  </si>
  <si>
    <t>Chorismate</t>
  </si>
  <si>
    <t>arte</t>
  </si>
  <si>
    <t>Farnesyl diphosphate</t>
  </si>
  <si>
    <t>btd</t>
  </si>
  <si>
    <t>Pyruvate</t>
  </si>
  <si>
    <t>btoh</t>
  </si>
  <si>
    <t>n-Butanol</t>
  </si>
  <si>
    <t>Threonine or (acetyl-CoA and pyruvate)</t>
  </si>
  <si>
    <t>citm</t>
  </si>
  <si>
    <t>Acetyl-CoA and pyruvate</t>
  </si>
  <si>
    <t>cou</t>
  </si>
  <si>
    <t>L-Tyrosine</t>
  </si>
  <si>
    <t>hdca</t>
  </si>
  <si>
    <t>Fatty acyl-CoA</t>
  </si>
  <si>
    <t>hxdcol</t>
  </si>
  <si>
    <t>ibutoh</t>
  </si>
  <si>
    <t>lac__L</t>
  </si>
  <si>
    <t>L-Lactate</t>
  </si>
  <si>
    <t>muco</t>
  </si>
  <si>
    <t>3-Dehydroshikimate</t>
  </si>
  <si>
    <t>nrgn</t>
  </si>
  <si>
    <t>Tyrosine and malonyl-CoA</t>
  </si>
  <si>
    <t>oleoyl-CoA</t>
  </si>
  <si>
    <t>https://www.ncbi.nlm.nih.gov/pmc/articles/PMC4607723/</t>
  </si>
  <si>
    <t>palmitoyl-CoA</t>
  </si>
  <si>
    <t>polyhb</t>
  </si>
  <si>
    <t>Acetoacetyl-CoA</t>
  </si>
  <si>
    <t>retcln</t>
  </si>
  <si>
    <t>L-Tyrosine and L-phenylalanine</t>
  </si>
  <si>
    <t>rsvtol</t>
  </si>
  <si>
    <t>L-Tyrosine and malonyl-CoA</t>
  </si>
  <si>
    <t>sesqt</t>
  </si>
  <si>
    <t>skm</t>
  </si>
  <si>
    <t>Shikimate</t>
  </si>
  <si>
    <t>stearoyl-CoA</t>
  </si>
  <si>
    <t>styr</t>
  </si>
  <si>
    <t>Styrene</t>
  </si>
  <si>
    <t>https://link.springer.com/article/10.1186/s13068-019-1478-8</t>
  </si>
  <si>
    <t>Acetyl-CoA and Malonyl-CoA</t>
  </si>
  <si>
    <t>https://analyticalsciencejournals.onlinelibrary.wiley.com/doi/full/10.1002/bit.28159</t>
  </si>
  <si>
    <t>Precursors</t>
  </si>
  <si>
    <t>Exp</t>
  </si>
  <si>
    <t>FBA</t>
  </si>
  <si>
    <t>RBA</t>
  </si>
  <si>
    <t>% exp growth rate</t>
  </si>
  <si>
    <t>10% growth</t>
  </si>
  <si>
    <t>no growth</t>
  </si>
  <si>
    <t>Without mitochondrial proteome constraint (MC off)</t>
  </si>
  <si>
    <t>With mitochondrial proteome constraint (MC on)</t>
  </si>
  <si>
    <t>vglcRBA</t>
  </si>
  <si>
    <t>(Acetyl-CoA and pyruvate) or L-threonine</t>
  </si>
  <si>
    <t>etoh</t>
  </si>
  <si>
    <t>Ethanol</t>
  </si>
  <si>
    <t>succ</t>
  </si>
  <si>
    <t>Succinate</t>
  </si>
  <si>
    <t>mal__L</t>
  </si>
  <si>
    <t>Malate</t>
  </si>
  <si>
    <t>4abz</t>
  </si>
  <si>
    <t>p-Aminobenzoate</t>
  </si>
  <si>
    <t>glyc</t>
  </si>
  <si>
    <t>SC FBA</t>
  </si>
  <si>
    <t>SC RBA</t>
  </si>
  <si>
    <t>Exp. Yield</t>
  </si>
  <si>
    <t>using exp. Growth rate on exp. Media</t>
  </si>
  <si>
    <t>using exp. Growth rate on minimal media</t>
  </si>
  <si>
    <t>yield at 10% exp. Growth on minimal media</t>
  </si>
  <si>
    <t>yield at mu=0 on minimal media</t>
  </si>
  <si>
    <t>% RBA/FBA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</si>
</sst>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  <family val="2"/>
    </font>
    <font>
      <sz val="12"/>
      <name val="Aptos Narrow"/>
      <family val="2"/>
      <scheme val="minor"/>
    </font>
    <font>
      <b/>
      <sz val="11"/>
      <name val="Cambria"/>
      <family val="1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164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9" fontId="0" fillId="2" borderId="0" xfId="0" applyNumberFormat="1" applyFill="1"/>
    <xf numFmtId="0" fontId="3" fillId="0" borderId="3" xfId="0" applyFont="1" applyBorder="1" applyAlignment="1">
      <alignment horizontal="center" vertical="top"/>
    </xf>
    <xf numFmtId="0" fontId="0" fillId="3" borderId="0" xfId="0" applyFill="1" applyAlignment="1">
      <alignment wrapText="1"/>
    </xf>
    <xf numFmtId="0" fontId="0" fillId="3" borderId="0" xfId="0" applyFill="1"/>
    <xf numFmtId="165" fontId="0" fillId="0" borderId="0" xfId="0" applyNumberFormat="1"/>
    <xf numFmtId="0" fontId="5" fillId="0" borderId="2" xfId="0" applyFont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83D32D-E7E4-D647-91FC-F26C86E88D8F}" name="Table2" displayName="Table2" ref="A1:E31" totalsRowShown="0">
  <autoFilter ref="A1:E31" xr:uid="{D183D32D-E7E4-D647-91FC-F26C86E88D8F}"/>
  <tableColumns count="5">
    <tableColumn id="1" xr3:uid="{6517A268-0AE0-6A4B-9809-854A90EA7744}" name="Product"/>
    <tableColumn id="2" xr3:uid="{E6FC398B-B0E2-1246-A1E0-E4C98EB4E8DA}" name="Method"/>
    <tableColumn id="3" xr3:uid="{1F14B47C-CF81-2A4E-AA1F-BA8DA788E9D1}" name="Growth Rate (1/h)"/>
    <tableColumn id="4" xr3:uid="{B01C9955-4D22-4743-83E2-7DF327E2876C}" name="Yield (g product/g protein)"/>
    <tableColumn id="5" xr3:uid="{124AAF19-57B0-7E40-8173-146AF33BBFB9}" name="% exp growth rate" dataDxfId="0">
      <calculatedColumnFormula>IF(Table2[[#This Row],[Growth Rate (1/h)]]=C1,E1,IFERROR(C2/C1,1))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BED6-567F-1748-A653-DCBC38880225}">
  <dimension ref="A1:N7"/>
  <sheetViews>
    <sheetView tabSelected="1" workbookViewId="0">
      <selection activeCell="G4" sqref="G4"/>
    </sheetView>
  </sheetViews>
  <sheetFormatPr baseColWidth="10" defaultRowHeight="16" x14ac:dyDescent="0.2"/>
  <cols>
    <col min="5" max="5" width="12.1640625" bestFit="1" customWidth="1"/>
    <col min="6" max="6" width="12.1640625" hidden="1" customWidth="1"/>
    <col min="9" max="9" width="12.1640625" bestFit="1" customWidth="1"/>
    <col min="10" max="10" width="12.1640625" hidden="1" customWidth="1"/>
  </cols>
  <sheetData>
    <row r="1" spans="1:14" ht="17" x14ac:dyDescent="0.2">
      <c r="E1" t="s">
        <v>107</v>
      </c>
      <c r="I1" t="s">
        <v>108</v>
      </c>
      <c r="M1" s="4" t="s">
        <v>132</v>
      </c>
    </row>
    <row r="2" spans="1:14" s="4" customFormat="1" ht="68" x14ac:dyDescent="0.2">
      <c r="B2" s="4" t="s">
        <v>7</v>
      </c>
      <c r="C2" s="4" t="s">
        <v>105</v>
      </c>
      <c r="D2" s="4" t="s">
        <v>127</v>
      </c>
      <c r="E2" s="4" t="s">
        <v>128</v>
      </c>
      <c r="F2" s="4" t="s">
        <v>129</v>
      </c>
      <c r="G2" s="4" t="s">
        <v>110</v>
      </c>
      <c r="H2" s="4" t="s">
        <v>111</v>
      </c>
      <c r="I2" s="4" t="s">
        <v>128</v>
      </c>
      <c r="J2" s="4" t="s">
        <v>129</v>
      </c>
      <c r="K2" s="4" t="s">
        <v>110</v>
      </c>
      <c r="L2" s="4" t="s">
        <v>111</v>
      </c>
      <c r="M2" s="4" t="s">
        <v>130</v>
      </c>
      <c r="N2" s="4" t="s">
        <v>131</v>
      </c>
    </row>
    <row r="3" spans="1:14" x14ac:dyDescent="0.2">
      <c r="A3" t="s">
        <v>2</v>
      </c>
      <c r="B3" t="s">
        <v>35</v>
      </c>
      <c r="C3" t="s">
        <v>87</v>
      </c>
      <c r="D3">
        <v>2.7199999999999998E-2</v>
      </c>
      <c r="E3">
        <v>8.3475962540078587E-3</v>
      </c>
      <c r="F3">
        <v>8.3378853238932002E-2</v>
      </c>
      <c r="G3">
        <v>0.25640677687832097</v>
      </c>
      <c r="H3">
        <v>0.275439693378289</v>
      </c>
      <c r="I3">
        <v>2.7200000000002288E-2</v>
      </c>
      <c r="J3">
        <v>3.1648279999999999E-9</v>
      </c>
      <c r="K3">
        <v>0.25523203775842801</v>
      </c>
      <c r="L3">
        <v>0.27220357336435402</v>
      </c>
      <c r="M3" s="17" cm="1">
        <f t="array" ref="M3:M7">K3:K7/G3:G7</f>
        <v>0.99541845526005557</v>
      </c>
      <c r="N3" s="17" cm="1">
        <f t="array" ref="N3:N7">L3:L7/H3:H7</f>
        <v>0.98825107603684959</v>
      </c>
    </row>
    <row r="4" spans="1:14" x14ac:dyDescent="0.2">
      <c r="A4" t="s">
        <v>3</v>
      </c>
      <c r="B4" t="s">
        <v>38</v>
      </c>
      <c r="C4" t="s">
        <v>89</v>
      </c>
      <c r="D4">
        <v>3.5999999999999999E-3</v>
      </c>
      <c r="E4">
        <v>1.171140632553253E-3</v>
      </c>
      <c r="F4">
        <v>8.3631736543381005E-2</v>
      </c>
      <c r="G4">
        <v>0.26410538660419502</v>
      </c>
      <c r="H4">
        <v>0.283957409019434</v>
      </c>
      <c r="I4">
        <v>3.59999999999944E-3</v>
      </c>
      <c r="J4">
        <v>5.0444453969999998E-6</v>
      </c>
      <c r="K4">
        <v>0.262937974728503</v>
      </c>
      <c r="L4">
        <v>0.28065760694506398</v>
      </c>
      <c r="M4" s="17">
        <v>0.99557974984644448</v>
      </c>
      <c r="N4" s="17">
        <v>0.98837923586581189</v>
      </c>
    </row>
    <row r="5" spans="1:14" x14ac:dyDescent="0.2">
      <c r="A5" t="s">
        <v>4</v>
      </c>
      <c r="B5" t="s">
        <v>43</v>
      </c>
      <c r="C5" t="s">
        <v>99</v>
      </c>
      <c r="D5">
        <v>6.0000000000000001E-3</v>
      </c>
      <c r="E5">
        <v>1.9412744175712189E-3</v>
      </c>
      <c r="F5">
        <v>8.3482200177849006E-2</v>
      </c>
      <c r="G5">
        <v>0.26189969047105299</v>
      </c>
      <c r="H5">
        <v>0.28152568754144602</v>
      </c>
      <c r="I5">
        <v>6.0000000000003826E-3</v>
      </c>
      <c r="J5">
        <v>0</v>
      </c>
      <c r="K5">
        <v>0.260739963527295</v>
      </c>
      <c r="L5">
        <v>0.27824568511391101</v>
      </c>
      <c r="M5" s="17">
        <v>0.99557186592442282</v>
      </c>
      <c r="N5" s="17">
        <v>0.98834918953158712</v>
      </c>
    </row>
    <row r="6" spans="1:14" x14ac:dyDescent="0.2">
      <c r="A6" t="s">
        <v>5</v>
      </c>
      <c r="B6" t="s">
        <v>44</v>
      </c>
      <c r="C6" t="s">
        <v>44</v>
      </c>
      <c r="D6">
        <v>0.129384</v>
      </c>
      <c r="E6">
        <v>0.26989071465629327</v>
      </c>
      <c r="F6">
        <v>7.6539282038853004E-2</v>
      </c>
      <c r="G6">
        <v>0.28317632151927102</v>
      </c>
      <c r="H6">
        <v>0.30603600129778402</v>
      </c>
      <c r="I6">
        <v>7.6264468808481437E-2</v>
      </c>
      <c r="J6">
        <v>0</v>
      </c>
      <c r="K6">
        <v>0.260785015372825</v>
      </c>
      <c r="L6">
        <v>0.28121997437676999</v>
      </c>
      <c r="M6" s="17">
        <v>0.92092804219535629</v>
      </c>
      <c r="N6" s="17">
        <v>0.91891141298481693</v>
      </c>
    </row>
    <row r="7" spans="1:14" x14ac:dyDescent="0.2">
      <c r="A7" t="s">
        <v>6</v>
      </c>
      <c r="B7" t="s">
        <v>46</v>
      </c>
      <c r="C7" t="s">
        <v>103</v>
      </c>
      <c r="D7">
        <v>0.11450973051259671</v>
      </c>
      <c r="E7">
        <v>1.103676597048194E-2</v>
      </c>
      <c r="F7">
        <v>2.4809563271482E-2</v>
      </c>
      <c r="G7">
        <v>3.9260840860218998E-2</v>
      </c>
      <c r="H7">
        <v>4.0866538370126E-2</v>
      </c>
      <c r="I7">
        <v>1.10356287833653E-2</v>
      </c>
      <c r="J7">
        <v>9.9393583993699999E-4</v>
      </c>
      <c r="K7">
        <v>2.3062361433391999E-2</v>
      </c>
      <c r="L7">
        <v>2.3851574143887E-2</v>
      </c>
      <c r="M7" s="17">
        <v>0.58741384361841087</v>
      </c>
      <c r="N7" s="17">
        <v>0.5836455715398402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D189-8025-394D-9420-8055B6AB700F}">
  <dimension ref="A1:R31"/>
  <sheetViews>
    <sheetView topLeftCell="A4" workbookViewId="0">
      <selection activeCell="B19" sqref="B19"/>
    </sheetView>
  </sheetViews>
  <sheetFormatPr baseColWidth="10" defaultRowHeight="16" x14ac:dyDescent="0.2"/>
  <cols>
    <col min="3" max="3" width="12.83203125" customWidth="1"/>
    <col min="7" max="7" width="18.6640625" bestFit="1" customWidth="1"/>
    <col min="8" max="8" width="26.1640625" bestFit="1" customWidth="1"/>
    <col min="12" max="13" width="12.1640625" bestFit="1" customWidth="1"/>
  </cols>
  <sheetData>
    <row r="1" spans="1:18" x14ac:dyDescent="0.2">
      <c r="A1" t="s">
        <v>7</v>
      </c>
      <c r="B1" t="s">
        <v>8</v>
      </c>
      <c r="C1" t="s">
        <v>9</v>
      </c>
      <c r="D1" t="s">
        <v>10</v>
      </c>
      <c r="E1" t="s">
        <v>109</v>
      </c>
      <c r="I1" t="s">
        <v>106</v>
      </c>
      <c r="J1" t="s">
        <v>107</v>
      </c>
      <c r="N1" t="s">
        <v>108</v>
      </c>
    </row>
    <row r="2" spans="1:18" ht="68" x14ac:dyDescent="0.2">
      <c r="A2" t="s">
        <v>2</v>
      </c>
      <c r="B2" t="s">
        <v>0</v>
      </c>
      <c r="C2">
        <v>1.3333333333332999E-2</v>
      </c>
      <c r="D2">
        <v>8.3378853238932002E-2</v>
      </c>
      <c r="E2">
        <f>IF(Table2[[#This Row],[Growth Rate (1/h)]]=C1,E1,IFERROR(C2/C1,1))</f>
        <v>1</v>
      </c>
      <c r="G2" s="1" t="s">
        <v>7</v>
      </c>
      <c r="H2" s="1" t="s">
        <v>105</v>
      </c>
      <c r="I2" t="s">
        <v>127</v>
      </c>
      <c r="J2" s="4" t="s">
        <v>128</v>
      </c>
      <c r="K2" s="13" t="s">
        <v>129</v>
      </c>
      <c r="L2" s="14" t="s">
        <v>110</v>
      </c>
      <c r="M2" s="14" t="s">
        <v>111</v>
      </c>
      <c r="N2" s="4" t="s">
        <v>128</v>
      </c>
      <c r="O2" s="13" t="s">
        <v>129</v>
      </c>
      <c r="P2" s="14" t="s">
        <v>110</v>
      </c>
      <c r="Q2" s="14" t="s">
        <v>111</v>
      </c>
    </row>
    <row r="3" spans="1:18" x14ac:dyDescent="0.2">
      <c r="A3" t="s">
        <v>2</v>
      </c>
      <c r="B3" t="s">
        <v>1</v>
      </c>
      <c r="C3">
        <v>1.3333333333332999E-2</v>
      </c>
      <c r="D3">
        <v>3.1648279999999999E-9</v>
      </c>
      <c r="E3">
        <f>IF(Table2[[#This Row],[Growth Rate (1/h)]]=C2,E2,IFERROR(C3/C2,1))</f>
        <v>1</v>
      </c>
      <c r="F3" t="str" cm="1">
        <f t="array" ref="F3:F7">_xlfn.UNIQUE(Table2[Product])</f>
        <v>odealc</v>
      </c>
      <c r="G3" t="str" cm="1">
        <f t="array" ref="G3:G7">_xlfn.XLOOKUP(_xlfn.ANCHORARRAY(F3),RT!A:A,RT!B:B,"")</f>
        <v>oleyl alcohol</v>
      </c>
      <c r="H3" t="str" cm="1">
        <f t="array" ref="H3:H7">_xlfn.XLOOKUP(_xlfn.ANCHORARRAY(F3),RT!A:A,RT!C:C,"")</f>
        <v>oleoyl-CoA</v>
      </c>
      <c r="I3" cm="1">
        <f t="array" ref="I3:I7">_xlfn.XLOOKUP(_xlfn.ANCHORARRAY(F3),RT!A:A,RT!L:L,"")</f>
        <v>2.7199999999999998E-2</v>
      </c>
      <c r="J3" s="2" cm="1">
        <f t="array" ref="J3:J7">_xlfn.XLOOKUP(_xlfn.ANCHORARRAY(F3),F12:F22,K12:K22,"")</f>
        <v>8.3475962540078587E-3</v>
      </c>
      <c r="K3" cm="1">
        <f t="array" ref="K3:K7">_xlfn.LET(_xlpm.data,_xlfn._xlws.FILTER(Table2[],Table2[Method]="fba"),_xlfn.XLOOKUP(_xlfn.ANCHORARRAY(F3),_xlfn.CHOOSECOLS(_xlpm.data,1),_xlfn.CHOOSECOLS(_xlpm.data,4)))</f>
        <v>8.3378853238932002E-2</v>
      </c>
      <c r="L3" cm="1">
        <f t="array" ref="L3:L7">_xlfn.LET(_xlpm.data,_xlfn._xlws.FILTER(Table2[],(Table2[Method]="fba")*(ROUND(Table2[% exp growth rate],1)=0.1)),_xlfn.XLOOKUP(_xlfn.ANCHORARRAY(F3),_xlfn.CHOOSECOLS(_xlpm.data,1),_xlfn.CHOOSECOLS(_xlpm.data,4)))</f>
        <v>0.25640677687832097</v>
      </c>
      <c r="M3" cm="1">
        <f t="array" ref="M3:M7">_xlfn.LET(_xlpm.data,_xlfn._xlws.FILTER(Table2[],(Table2[Method]="fba")*(Table2[Growth Rate (1/h)]=0)),_xlfn.XLOOKUP(_xlfn.ANCHORARRAY(F3),_xlfn.CHOOSECOLS(_xlpm.data,1),_xlfn.CHOOSECOLS(_xlpm.data,4)))</f>
        <v>0.275439693378289</v>
      </c>
      <c r="N3" cm="1">
        <f t="array" ref="N3:N7">_xlfn.XLOOKUP(_xlfn.ANCHORARRAY(F3),F12:F22,N12:N22,"")</f>
        <v>2.7200000000002288E-2</v>
      </c>
      <c r="O3" s="2" cm="1">
        <f t="array" ref="O3:O7">_xlfn.LET(_xlpm.data,_xlfn._xlws.FILTER(Table2[],Table2[Method]="rba"),_xlfn.XLOOKUP(_xlfn.ANCHORARRAY(F3),_xlfn.CHOOSECOLS(_xlpm.data,1),_xlfn.CHOOSECOLS(_xlpm.data,4)))</f>
        <v>3.1648279999999999E-9</v>
      </c>
      <c r="P3" cm="1">
        <f t="array" ref="P3:P7">_xlfn.LET(_xlpm.data,_xlfn._xlws.FILTER(Table2[],(Table2[Method]="rba")*(ROUND(Table2[% exp growth rate],1)=0.1)),_xlfn.XLOOKUP(_xlfn.ANCHORARRAY(F3),_xlfn.CHOOSECOLS(_xlpm.data,1),_xlfn.CHOOSECOLS(_xlpm.data,4)))</f>
        <v>0.25523203775842801</v>
      </c>
      <c r="Q3" cm="1">
        <f t="array" ref="Q3:Q7">_xlfn.LET(_xlpm.data,_xlfn._xlws.FILTER(Table2[],(Table2[Method]="rba")*(Table2[Growth Rate (1/h)]=0)),_xlfn.XLOOKUP(_xlfn.ANCHORARRAY(F3),_xlfn.CHOOSECOLS(_xlpm.data,1),_xlfn.CHOOSECOLS(_xlpm.data,4)))</f>
        <v>0.27220357336435402</v>
      </c>
    </row>
    <row r="4" spans="1:18" x14ac:dyDescent="0.2">
      <c r="A4" t="s">
        <v>2</v>
      </c>
      <c r="B4" t="s">
        <v>0</v>
      </c>
      <c r="C4">
        <v>1.333333333333E-3</v>
      </c>
      <c r="D4">
        <v>0.25640677687832097</v>
      </c>
      <c r="E4">
        <f>IF(Table2[[#This Row],[Growth Rate (1/h)]]=C3,E3,IFERROR(C4/C3,1))</f>
        <v>9.999999999997751E-2</v>
      </c>
      <c r="F4" t="str">
        <v>pmtalc</v>
      </c>
      <c r="G4" t="str">
        <v>palmityl alcohol</v>
      </c>
      <c r="H4" t="str">
        <v>palmitoyl-CoA</v>
      </c>
      <c r="I4">
        <v>3.5999999999999999E-3</v>
      </c>
      <c r="J4" s="2">
        <v>1.171140632553253E-3</v>
      </c>
      <c r="K4">
        <v>8.3631736543381005E-2</v>
      </c>
      <c r="L4">
        <v>0.26410538660419502</v>
      </c>
      <c r="M4">
        <v>0.283957409019434</v>
      </c>
      <c r="N4">
        <v>3.59999999999944E-3</v>
      </c>
      <c r="O4" s="2">
        <v>5.0444453969999998E-6</v>
      </c>
      <c r="P4">
        <v>0.262937974728503</v>
      </c>
      <c r="Q4">
        <v>0.28065760694506398</v>
      </c>
    </row>
    <row r="5" spans="1:18" x14ac:dyDescent="0.2">
      <c r="A5" t="s">
        <v>2</v>
      </c>
      <c r="B5" t="s">
        <v>1</v>
      </c>
      <c r="C5">
        <v>1.333333333333E-3</v>
      </c>
      <c r="D5">
        <v>0.25523203775842801</v>
      </c>
      <c r="E5">
        <f>IF(Table2[[#This Row],[Growth Rate (1/h)]]=C4,E4,IFERROR(C5/C4,1))</f>
        <v>9.999999999997751E-2</v>
      </c>
      <c r="F5" t="str">
        <v>stalc</v>
      </c>
      <c r="G5" t="str">
        <v>stearyl alcohol</v>
      </c>
      <c r="H5" t="str">
        <v>stearoyl-CoA</v>
      </c>
      <c r="I5">
        <v>6.0000000000000001E-3</v>
      </c>
      <c r="J5" s="2">
        <v>1.9412744175712189E-3</v>
      </c>
      <c r="K5">
        <v>8.3482200177849006E-2</v>
      </c>
      <c r="L5">
        <v>0.26189969047105299</v>
      </c>
      <c r="M5">
        <v>0.28152568754144602</v>
      </c>
      <c r="N5">
        <v>6.0000000000003826E-3</v>
      </c>
      <c r="O5" s="2">
        <v>0</v>
      </c>
      <c r="P5">
        <v>0.260739963527295</v>
      </c>
      <c r="Q5">
        <v>0.27824568511391101</v>
      </c>
    </row>
    <row r="6" spans="1:18" x14ac:dyDescent="0.2">
      <c r="A6" t="s">
        <v>2</v>
      </c>
      <c r="B6" t="s">
        <v>0</v>
      </c>
      <c r="C6">
        <v>0</v>
      </c>
      <c r="D6">
        <v>0.275439693378289</v>
      </c>
      <c r="E6">
        <f>IF(Table2[[#This Row],[Growth Rate (1/h)]]=C5,E5,IFERROR(C6/C5,1))</f>
        <v>0</v>
      </c>
      <c r="F6" t="str">
        <v>tag</v>
      </c>
      <c r="G6" t="str">
        <v>Triacylglycerol</v>
      </c>
      <c r="H6" t="str">
        <v>Triacylglycerol</v>
      </c>
      <c r="I6" s="3">
        <v>0.129384</v>
      </c>
      <c r="J6">
        <v>0.26989071465629327</v>
      </c>
      <c r="K6" s="2">
        <v>7.6539282038853004E-2</v>
      </c>
      <c r="L6">
        <v>0.28317632151927102</v>
      </c>
      <c r="M6">
        <v>0.30603600129778402</v>
      </c>
      <c r="N6">
        <v>7.6264468808481437E-2</v>
      </c>
      <c r="O6" s="2">
        <v>0</v>
      </c>
      <c r="P6">
        <v>0.260785015372825</v>
      </c>
      <c r="Q6">
        <v>0.28121997437676999</v>
      </c>
    </row>
    <row r="7" spans="1:18" x14ac:dyDescent="0.2">
      <c r="A7" t="s">
        <v>2</v>
      </c>
      <c r="B7" t="s">
        <v>1</v>
      </c>
      <c r="C7">
        <v>0</v>
      </c>
      <c r="D7">
        <v>0.27220357336435402</v>
      </c>
      <c r="E7">
        <f>IF(Table2[[#This Row],[Growth Rate (1/h)]]=C6,E6,IFERROR(C7/C6,1))</f>
        <v>0</v>
      </c>
      <c r="F7" t="str">
        <v>tal</v>
      </c>
      <c r="G7" t="str">
        <v>triacetic acid lactone</v>
      </c>
      <c r="H7" t="str">
        <v>Acetyl-CoA and Malonyl-CoA</v>
      </c>
      <c r="I7" s="3">
        <v>0.11450973051259671</v>
      </c>
      <c r="J7">
        <v>1.103676597048194E-2</v>
      </c>
      <c r="K7" s="2">
        <v>2.4809563271482E-2</v>
      </c>
      <c r="L7">
        <v>3.9260840860218998E-2</v>
      </c>
      <c r="M7">
        <v>4.0866538370126E-2</v>
      </c>
      <c r="N7">
        <v>1.10356287833653E-2</v>
      </c>
      <c r="O7">
        <v>9.9393583993699999E-4</v>
      </c>
      <c r="P7">
        <v>2.3062361433391999E-2</v>
      </c>
      <c r="Q7">
        <v>2.3851574143887E-2</v>
      </c>
    </row>
    <row r="8" spans="1:18" x14ac:dyDescent="0.2">
      <c r="A8" t="s">
        <v>3</v>
      </c>
      <c r="B8" t="s">
        <v>0</v>
      </c>
      <c r="C8">
        <v>1.3333333333332999E-2</v>
      </c>
      <c r="D8">
        <v>8.3631736543381005E-2</v>
      </c>
      <c r="E8">
        <f>IF(Table2[[#This Row],[Growth Rate (1/h)]]=C7,E7,IFERROR(C8/C7,1))</f>
        <v>1</v>
      </c>
    </row>
    <row r="9" spans="1:18" x14ac:dyDescent="0.2">
      <c r="A9" t="s">
        <v>3</v>
      </c>
      <c r="B9" t="s">
        <v>1</v>
      </c>
      <c r="C9">
        <v>1.3333333333332999E-2</v>
      </c>
      <c r="D9">
        <v>5.0444453969999998E-6</v>
      </c>
      <c r="E9">
        <f>IF(Table2[[#This Row],[Growth Rate (1/h)]]=C8,E8,IFERROR(C9/C8,1))</f>
        <v>1</v>
      </c>
    </row>
    <row r="10" spans="1:18" x14ac:dyDescent="0.2">
      <c r="A10" t="s">
        <v>3</v>
      </c>
      <c r="B10" t="s">
        <v>0</v>
      </c>
      <c r="C10">
        <v>1.333333333333E-3</v>
      </c>
      <c r="D10">
        <v>0.26410538660419502</v>
      </c>
      <c r="E10">
        <f>IF(Table2[[#This Row],[Growth Rate (1/h)]]=C9,E9,IFERROR(C10/C9,1))</f>
        <v>9.999999999997751E-2</v>
      </c>
    </row>
    <row r="11" spans="1:18" x14ac:dyDescent="0.2">
      <c r="A11" t="s">
        <v>3</v>
      </c>
      <c r="B11" t="s">
        <v>1</v>
      </c>
      <c r="C11">
        <v>1.333333333333E-3</v>
      </c>
      <c r="D11">
        <v>0.262937974728503</v>
      </c>
      <c r="E11">
        <f>IF(Table2[[#This Row],[Growth Rate (1/h)]]=C10,E10,IFERROR(C11/C10,1))</f>
        <v>9.999999999997751E-2</v>
      </c>
      <c r="F11" s="1" t="s">
        <v>49</v>
      </c>
      <c r="G11" s="1" t="s">
        <v>50</v>
      </c>
      <c r="H11" s="1" t="s">
        <v>11</v>
      </c>
      <c r="I11" s="1" t="s">
        <v>12</v>
      </c>
      <c r="J11" s="1" t="s">
        <v>51</v>
      </c>
      <c r="K11" s="1" t="s">
        <v>52</v>
      </c>
      <c r="L11" s="1" t="s">
        <v>13</v>
      </c>
      <c r="M11" s="1" t="s">
        <v>53</v>
      </c>
      <c r="N11" s="1" t="s">
        <v>54</v>
      </c>
      <c r="O11" s="1" t="s">
        <v>14</v>
      </c>
      <c r="P11" s="1" t="s">
        <v>15</v>
      </c>
      <c r="Q11" s="1" t="s">
        <v>16</v>
      </c>
      <c r="R11" s="1" t="s">
        <v>17</v>
      </c>
    </row>
    <row r="12" spans="1:18" x14ac:dyDescent="0.2">
      <c r="A12" t="s">
        <v>3</v>
      </c>
      <c r="B12" t="s">
        <v>0</v>
      </c>
      <c r="C12">
        <v>0</v>
      </c>
      <c r="D12">
        <v>0.283957409019434</v>
      </c>
      <c r="E12">
        <f>IF(Table2[[#This Row],[Growth Rate (1/h)]]=C11,E11,IFERROR(C12/C11,1))</f>
        <v>0</v>
      </c>
      <c r="F12" t="s">
        <v>2</v>
      </c>
      <c r="G12" t="s">
        <v>35</v>
      </c>
      <c r="H12" t="s">
        <v>87</v>
      </c>
      <c r="I12">
        <v>268.5</v>
      </c>
      <c r="J12">
        <v>5.1385852697487392E-3</v>
      </c>
      <c r="K12">
        <v>8.3475962540078587E-3</v>
      </c>
      <c r="L12">
        <v>-0.48286306754524022</v>
      </c>
      <c r="M12">
        <v>5.1531687658699999E-3</v>
      </c>
      <c r="N12">
        <v>2.7200000000002288E-2</v>
      </c>
      <c r="O12">
        <v>-0.14860975517352101</v>
      </c>
      <c r="P12">
        <v>3.2584230444713942</v>
      </c>
      <c r="Q12">
        <v>2.7199999999999998E-2</v>
      </c>
      <c r="R12">
        <v>2.8000000000000001E-2</v>
      </c>
    </row>
    <row r="13" spans="1:18" x14ac:dyDescent="0.2">
      <c r="A13" t="s">
        <v>3</v>
      </c>
      <c r="B13" t="s">
        <v>1</v>
      </c>
      <c r="C13">
        <v>0</v>
      </c>
      <c r="D13">
        <v>0.28065760694506398</v>
      </c>
      <c r="E13">
        <f>IF(Table2[[#This Row],[Growth Rate (1/h)]]=C12,E12,IFERROR(C13/C12,1))</f>
        <v>0</v>
      </c>
      <c r="F13" t="s">
        <v>3</v>
      </c>
      <c r="G13" t="s">
        <v>38</v>
      </c>
      <c r="H13" t="s">
        <v>89</v>
      </c>
      <c r="I13">
        <v>242.44</v>
      </c>
      <c r="J13">
        <v>7.5321191079101601E-4</v>
      </c>
      <c r="K13">
        <v>1.171140632553253E-3</v>
      </c>
      <c r="L13">
        <v>-0.45552264574381512</v>
      </c>
      <c r="M13">
        <v>1.3706594502060001E-3</v>
      </c>
      <c r="N13">
        <v>3.59999999999944E-3</v>
      </c>
      <c r="O13">
        <v>-0.269667684565921</v>
      </c>
      <c r="P13">
        <v>3.0739263073393071</v>
      </c>
      <c r="Q13">
        <v>3.5999999999999999E-3</v>
      </c>
      <c r="R13">
        <v>6.0000000000000001E-3</v>
      </c>
    </row>
    <row r="14" spans="1:18" x14ac:dyDescent="0.2">
      <c r="A14" t="s">
        <v>4</v>
      </c>
      <c r="B14" t="s">
        <v>0</v>
      </c>
      <c r="C14">
        <v>1.3333333333332999E-2</v>
      </c>
      <c r="D14">
        <v>8.3482200177849006E-2</v>
      </c>
      <c r="E14">
        <f>IF(Table2[[#This Row],[Growth Rate (1/h)]]=C13,E13,IFERROR(C14/C13,1))</f>
        <v>1</v>
      </c>
      <c r="F14" t="s">
        <v>90</v>
      </c>
      <c r="G14" t="s">
        <v>39</v>
      </c>
      <c r="H14" t="s">
        <v>91</v>
      </c>
      <c r="I14">
        <v>103.1</v>
      </c>
      <c r="J14">
        <v>7.0198584119876637</v>
      </c>
      <c r="K14">
        <v>0.30411333908288318</v>
      </c>
      <c r="L14">
        <v>-13.21</v>
      </c>
      <c r="M14">
        <v>0.87555874370678899</v>
      </c>
      <c r="N14">
        <v>0.2158870076179171</v>
      </c>
      <c r="O14">
        <v>-2.3209656735414721</v>
      </c>
      <c r="P14">
        <v>0.70988996493534007</v>
      </c>
    </row>
    <row r="15" spans="1:18" x14ac:dyDescent="0.2">
      <c r="A15" t="s">
        <v>4</v>
      </c>
      <c r="B15" t="s">
        <v>1</v>
      </c>
      <c r="C15">
        <v>1.3333333333332999E-2</v>
      </c>
      <c r="D15">
        <v>0</v>
      </c>
      <c r="E15">
        <f>IF(Table2[[#This Row],[Growth Rate (1/h)]]=C14,E14,IFERROR(C15/C14,1))</f>
        <v>1</v>
      </c>
      <c r="F15" t="s">
        <v>92</v>
      </c>
      <c r="G15" t="s">
        <v>40</v>
      </c>
      <c r="H15" t="s">
        <v>93</v>
      </c>
      <c r="I15">
        <v>329.4</v>
      </c>
      <c r="J15">
        <v>2.671636406811158</v>
      </c>
      <c r="K15">
        <v>0.36978509297476531</v>
      </c>
      <c r="L15">
        <v>-13.21</v>
      </c>
      <c r="M15">
        <v>4.1706063626354997E-2</v>
      </c>
      <c r="N15">
        <v>3.8905120157107231E-2</v>
      </c>
      <c r="O15">
        <v>-1.9600506973918841</v>
      </c>
      <c r="P15">
        <v>0.1052100825485742</v>
      </c>
    </row>
    <row r="16" spans="1:18" x14ac:dyDescent="0.2">
      <c r="A16" t="s">
        <v>4</v>
      </c>
      <c r="B16" t="s">
        <v>0</v>
      </c>
      <c r="C16">
        <v>1.333333333333E-3</v>
      </c>
      <c r="D16">
        <v>0.26189969047105299</v>
      </c>
      <c r="E16">
        <f>IF(Table2[[#This Row],[Growth Rate (1/h)]]=C15,E15,IFERROR(C16/C15,1))</f>
        <v>9.999999999997751E-2</v>
      </c>
      <c r="F16" t="s">
        <v>94</v>
      </c>
      <c r="G16" t="s">
        <v>41</v>
      </c>
      <c r="H16" t="s">
        <v>95</v>
      </c>
      <c r="I16">
        <v>228.24</v>
      </c>
      <c r="J16">
        <v>1.3361216174175301</v>
      </c>
      <c r="K16">
        <v>0.12814043707303999</v>
      </c>
      <c r="L16">
        <v>-13.21</v>
      </c>
      <c r="M16">
        <v>0.14531116977675501</v>
      </c>
      <c r="N16">
        <v>8.4432151460308746E-2</v>
      </c>
      <c r="O16">
        <v>-2.1803899472004469</v>
      </c>
      <c r="P16">
        <v>0.658903257932408</v>
      </c>
    </row>
    <row r="17" spans="1:18" x14ac:dyDescent="0.2">
      <c r="A17" t="s">
        <v>4</v>
      </c>
      <c r="B17" t="s">
        <v>1</v>
      </c>
      <c r="C17">
        <v>1.333333333333E-3</v>
      </c>
      <c r="D17">
        <v>0.260739963527295</v>
      </c>
      <c r="E17">
        <f>IF(Table2[[#This Row],[Growth Rate (1/h)]]=C16,E16,IFERROR(C17/C16,1))</f>
        <v>9.999999999997751E-2</v>
      </c>
      <c r="F17" t="s">
        <v>96</v>
      </c>
      <c r="G17" t="s">
        <v>42</v>
      </c>
      <c r="H17" t="s">
        <v>67</v>
      </c>
      <c r="I17">
        <v>246.3</v>
      </c>
      <c r="J17">
        <v>0.99452647535925653</v>
      </c>
      <c r="K17">
        <v>0.1029269758122256</v>
      </c>
      <c r="L17">
        <v>-13.21</v>
      </c>
      <c r="M17">
        <v>0.14787877302807401</v>
      </c>
      <c r="N17">
        <v>8.9309984128230741E-2</v>
      </c>
      <c r="O17">
        <v>-2.263713743319542</v>
      </c>
      <c r="P17">
        <v>0.86770240185782799</v>
      </c>
    </row>
    <row r="18" spans="1:18" x14ac:dyDescent="0.2">
      <c r="A18" t="s">
        <v>4</v>
      </c>
      <c r="B18" t="s">
        <v>0</v>
      </c>
      <c r="C18">
        <v>0</v>
      </c>
      <c r="D18">
        <v>0.28152568754144602</v>
      </c>
      <c r="E18">
        <f>IF(Table2[[#This Row],[Growth Rate (1/h)]]=C17,E17,IFERROR(C18/C17,1))</f>
        <v>0</v>
      </c>
      <c r="F18" t="s">
        <v>97</v>
      </c>
      <c r="G18" t="s">
        <v>98</v>
      </c>
      <c r="H18" t="s">
        <v>98</v>
      </c>
      <c r="I18">
        <v>174.15</v>
      </c>
      <c r="J18">
        <v>5.1599403401531267</v>
      </c>
      <c r="K18">
        <v>0.37758663252116781</v>
      </c>
      <c r="L18">
        <v>-13.21</v>
      </c>
      <c r="M18">
        <v>0.499681932093408</v>
      </c>
      <c r="N18">
        <v>0.19739218576745729</v>
      </c>
      <c r="O18">
        <v>-2.447025179475844</v>
      </c>
      <c r="P18">
        <v>0.52277323603714021</v>
      </c>
    </row>
    <row r="19" spans="1:18" x14ac:dyDescent="0.2">
      <c r="A19" t="s">
        <v>4</v>
      </c>
      <c r="B19" t="s">
        <v>1</v>
      </c>
      <c r="C19">
        <v>0</v>
      </c>
      <c r="D19">
        <v>0.27824568511391101</v>
      </c>
      <c r="E19">
        <f>IF(Table2[[#This Row],[Growth Rate (1/h)]]=C18,E18,IFERROR(C19/C18,1))</f>
        <v>0</v>
      </c>
      <c r="F19" t="s">
        <v>4</v>
      </c>
      <c r="G19" t="s">
        <v>43</v>
      </c>
      <c r="H19" t="s">
        <v>99</v>
      </c>
      <c r="I19">
        <v>270.5</v>
      </c>
      <c r="J19">
        <v>1.1251305955155509E-3</v>
      </c>
      <c r="K19">
        <v>1.9412744175712189E-3</v>
      </c>
      <c r="L19">
        <v>-0.45801620029433682</v>
      </c>
      <c r="M19">
        <v>2.0824305394210002E-3</v>
      </c>
      <c r="N19">
        <v>6.0000000000003826E-3</v>
      </c>
      <c r="O19">
        <v>-0.27427366519288798</v>
      </c>
      <c r="P19">
        <v>3.0907531391193759</v>
      </c>
      <c r="Q19">
        <v>6.0000000000000001E-3</v>
      </c>
      <c r="R19">
        <v>9.1999999999999998E-3</v>
      </c>
    </row>
    <row r="20" spans="1:18" x14ac:dyDescent="0.2">
      <c r="A20" t="s">
        <v>5</v>
      </c>
      <c r="B20" t="s">
        <v>0</v>
      </c>
      <c r="C20">
        <v>0.1</v>
      </c>
      <c r="D20">
        <v>7.6539282038853004E-2</v>
      </c>
      <c r="E20">
        <f>IF(Table2[[#This Row],[Growth Rate (1/h)]]=C19,E19,IFERROR(C20/C19,1))</f>
        <v>1</v>
      </c>
      <c r="F20" t="s">
        <v>100</v>
      </c>
      <c r="G20" t="s">
        <v>101</v>
      </c>
      <c r="H20" t="s">
        <v>59</v>
      </c>
      <c r="I20">
        <v>104.15</v>
      </c>
      <c r="J20">
        <v>3.6898671383076231</v>
      </c>
      <c r="K20">
        <v>0.16147989366182031</v>
      </c>
      <c r="L20">
        <v>-13.21</v>
      </c>
      <c r="M20">
        <v>0.22747096403714701</v>
      </c>
      <c r="N20">
        <v>6.0285614203878492E-2</v>
      </c>
      <c r="O20">
        <v>-2.181337280769263</v>
      </c>
      <c r="P20">
        <v>0.37333201575009572</v>
      </c>
    </row>
    <row r="21" spans="1:18" x14ac:dyDescent="0.2">
      <c r="A21" t="s">
        <v>5</v>
      </c>
      <c r="B21" t="s">
        <v>1</v>
      </c>
      <c r="C21">
        <v>0.1</v>
      </c>
      <c r="D21">
        <v>0</v>
      </c>
      <c r="E21">
        <f>IF(Table2[[#This Row],[Growth Rate (1/h)]]=C20,E20,IFERROR(C21/C20,1))</f>
        <v>1</v>
      </c>
      <c r="F21" t="s">
        <v>5</v>
      </c>
      <c r="G21" t="s">
        <v>44</v>
      </c>
      <c r="H21" t="s">
        <v>44</v>
      </c>
      <c r="I21">
        <v>824.3</v>
      </c>
      <c r="J21">
        <v>0.77920941562400758</v>
      </c>
      <c r="K21">
        <v>0.26989071465629327</v>
      </c>
      <c r="L21">
        <v>-13.21</v>
      </c>
      <c r="M21">
        <v>3.8926717720799003E-2</v>
      </c>
      <c r="N21">
        <v>7.6264468808481437E-2</v>
      </c>
      <c r="O21">
        <v>-2.3354044602043231</v>
      </c>
      <c r="P21">
        <v>0.28257537094451168</v>
      </c>
      <c r="Q21">
        <v>0.129384</v>
      </c>
      <c r="R21">
        <v>0.14680000000000001</v>
      </c>
    </row>
    <row r="22" spans="1:18" x14ac:dyDescent="0.2">
      <c r="A22" t="s">
        <v>5</v>
      </c>
      <c r="B22" t="s">
        <v>0</v>
      </c>
      <c r="C22">
        <v>0.01</v>
      </c>
      <c r="D22">
        <v>0.28317632151927102</v>
      </c>
      <c r="E22">
        <f>IF(Table2[[#This Row],[Growth Rate (1/h)]]=C21,E21,IFERROR(C22/C21,1))</f>
        <v>9.9999999999999992E-2</v>
      </c>
      <c r="F22" t="s">
        <v>6</v>
      </c>
      <c r="G22" t="s">
        <v>46</v>
      </c>
      <c r="H22" t="s">
        <v>103</v>
      </c>
      <c r="I22">
        <v>126.11004</v>
      </c>
      <c r="J22">
        <v>5.4616911687297483E-3</v>
      </c>
      <c r="K22">
        <v>1.103676597048194E-2</v>
      </c>
      <c r="L22">
        <v>-0.34987795507640401</v>
      </c>
      <c r="M22">
        <v>5.4611284165490001E-3</v>
      </c>
      <c r="N22">
        <v>1.10356287833653E-2</v>
      </c>
      <c r="O22">
        <v>-0.34987795508058811</v>
      </c>
      <c r="P22">
        <v>0.99989696373741344</v>
      </c>
      <c r="Q22">
        <v>0.11450973051259671</v>
      </c>
      <c r="R22">
        <v>0.1208420658404822</v>
      </c>
    </row>
    <row r="23" spans="1:18" x14ac:dyDescent="0.2">
      <c r="A23" t="s">
        <v>5</v>
      </c>
      <c r="B23" t="s">
        <v>1</v>
      </c>
      <c r="C23">
        <v>0.01</v>
      </c>
      <c r="D23">
        <v>0.260785015372825</v>
      </c>
      <c r="E23">
        <f>IF(Table2[[#This Row],[Growth Rate (1/h)]]=C22,E22,IFERROR(C23/C22,1))</f>
        <v>9.9999999999999992E-2</v>
      </c>
    </row>
    <row r="24" spans="1:18" x14ac:dyDescent="0.2">
      <c r="A24" t="s">
        <v>5</v>
      </c>
      <c r="B24" t="s">
        <v>0</v>
      </c>
      <c r="C24">
        <v>0</v>
      </c>
      <c r="D24">
        <v>0.30603600129778402</v>
      </c>
      <c r="E24">
        <f>IF(Table2[[#This Row],[Growth Rate (1/h)]]=C23,E23,IFERROR(C24/C23,1))</f>
        <v>0</v>
      </c>
      <c r="H24" t="str" cm="1">
        <f t="array" ref="H24:L28">_xlfn._xlws.FILTER(Table2[],(Table2[Method]="fba")*(ROUND(Table2[% exp growth rate],1)=0.1))</f>
        <v>odealc</v>
      </c>
      <c r="I24" t="str">
        <v>fba</v>
      </c>
      <c r="J24">
        <v>1.333333333333E-3</v>
      </c>
      <c r="K24">
        <v>0.25640677687832097</v>
      </c>
      <c r="L24">
        <v>9.999999999997751E-2</v>
      </c>
    </row>
    <row r="25" spans="1:18" x14ac:dyDescent="0.2">
      <c r="A25" t="s">
        <v>5</v>
      </c>
      <c r="B25" t="s">
        <v>1</v>
      </c>
      <c r="C25">
        <v>0</v>
      </c>
      <c r="D25">
        <v>0.28121997437676999</v>
      </c>
      <c r="E25">
        <f>IF(Table2[[#This Row],[Growth Rate (1/h)]]=C24,E24,IFERROR(C25/C24,1))</f>
        <v>0</v>
      </c>
      <c r="H25" t="str">
        <v>pmtalc</v>
      </c>
      <c r="I25" t="str">
        <v>fba</v>
      </c>
      <c r="J25">
        <v>1.333333333333E-3</v>
      </c>
      <c r="K25">
        <v>0.26410538660419502</v>
      </c>
      <c r="L25">
        <v>9.999999999997751E-2</v>
      </c>
    </row>
    <row r="26" spans="1:18" x14ac:dyDescent="0.2">
      <c r="A26" t="s">
        <v>6</v>
      </c>
      <c r="B26" t="s">
        <v>0</v>
      </c>
      <c r="C26">
        <v>1.3888888888888999E-2</v>
      </c>
      <c r="D26">
        <v>2.4809563271482E-2</v>
      </c>
      <c r="E26">
        <f>IF(Table2[[#This Row],[Growth Rate (1/h)]]=C25,E25,IFERROR(C26/C25,1))</f>
        <v>1</v>
      </c>
      <c r="H26" t="str">
        <v>stalc</v>
      </c>
      <c r="I26" t="str">
        <v>fba</v>
      </c>
      <c r="J26">
        <v>1.333333333333E-3</v>
      </c>
      <c r="K26">
        <v>0.26189969047105299</v>
      </c>
      <c r="L26">
        <v>9.999999999997751E-2</v>
      </c>
    </row>
    <row r="27" spans="1:18" x14ac:dyDescent="0.2">
      <c r="A27" t="s">
        <v>6</v>
      </c>
      <c r="B27" t="s">
        <v>1</v>
      </c>
      <c r="C27">
        <v>1.3888888888888999E-2</v>
      </c>
      <c r="D27">
        <v>9.9393583993699999E-4</v>
      </c>
      <c r="E27">
        <f>IF(Table2[[#This Row],[Growth Rate (1/h)]]=C26,E26,IFERROR(C27/C26,1))</f>
        <v>1</v>
      </c>
      <c r="H27" t="str">
        <v>tag</v>
      </c>
      <c r="I27" t="str">
        <v>fba</v>
      </c>
      <c r="J27">
        <v>0.01</v>
      </c>
      <c r="K27">
        <v>0.28317632151927102</v>
      </c>
      <c r="L27">
        <v>9.9999999999999992E-2</v>
      </c>
    </row>
    <row r="28" spans="1:18" x14ac:dyDescent="0.2">
      <c r="A28" t="s">
        <v>6</v>
      </c>
      <c r="B28" t="s">
        <v>0</v>
      </c>
      <c r="C28">
        <v>1.388888888889E-3</v>
      </c>
      <c r="D28">
        <v>3.9260840860218998E-2</v>
      </c>
      <c r="E28">
        <f>IF(Table2[[#This Row],[Growth Rate (1/h)]]=C27,E27,IFERROR(C28/C27,1))</f>
        <v>0.10000000000000721</v>
      </c>
      <c r="H28" t="str">
        <v>tal</v>
      </c>
      <c r="I28" t="str">
        <v>fba</v>
      </c>
      <c r="J28">
        <v>1.388888888889E-3</v>
      </c>
      <c r="K28">
        <v>3.9260840860218998E-2</v>
      </c>
      <c r="L28">
        <v>0.10000000000000721</v>
      </c>
    </row>
    <row r="29" spans="1:18" x14ac:dyDescent="0.2">
      <c r="A29" t="s">
        <v>6</v>
      </c>
      <c r="B29" t="s">
        <v>1</v>
      </c>
      <c r="C29">
        <v>1.388888888889E-3</v>
      </c>
      <c r="D29">
        <v>2.3062361433391999E-2</v>
      </c>
      <c r="E29">
        <f>IF(Table2[[#This Row],[Growth Rate (1/h)]]=C28,E28,IFERROR(C29/C28,1))</f>
        <v>0.10000000000000721</v>
      </c>
    </row>
    <row r="30" spans="1:18" x14ac:dyDescent="0.2">
      <c r="A30" t="s">
        <v>6</v>
      </c>
      <c r="B30" t="s">
        <v>0</v>
      </c>
      <c r="C30">
        <v>0</v>
      </c>
      <c r="D30">
        <v>4.0866538370126E-2</v>
      </c>
      <c r="E30">
        <f>IF(Table2[[#This Row],[Growth Rate (1/h)]]=C29,E29,IFERROR(C30/C29,1))</f>
        <v>0</v>
      </c>
    </row>
    <row r="31" spans="1:18" x14ac:dyDescent="0.2">
      <c r="A31" t="s">
        <v>6</v>
      </c>
      <c r="B31" t="s">
        <v>1</v>
      </c>
      <c r="C31">
        <v>0</v>
      </c>
      <c r="D31">
        <v>2.3851574143887E-2</v>
      </c>
      <c r="E31">
        <f>IF(Table2[[#This Row],[Growth Rate (1/h)]]=C30,E30,IFERROR(C31/C30,1))</f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D6A7-715E-094C-BEEF-0B5F6B822667}">
  <dimension ref="A1:AI30"/>
  <sheetViews>
    <sheetView topLeftCell="D1" zoomScale="83" workbookViewId="0">
      <selection activeCell="AF2" sqref="AF2:AF30"/>
    </sheetView>
  </sheetViews>
  <sheetFormatPr baseColWidth="10" defaultRowHeight="16" x14ac:dyDescent="0.2"/>
  <cols>
    <col min="24" max="31" width="0" hidden="1" customWidth="1"/>
    <col min="33" max="34" width="0" hidden="1" customWidth="1"/>
  </cols>
  <sheetData>
    <row r="1" spans="1:35" x14ac:dyDescent="0.2">
      <c r="A1" s="1" t="s">
        <v>49</v>
      </c>
      <c r="B1" s="1" t="s">
        <v>50</v>
      </c>
      <c r="C1" s="1" t="s">
        <v>11</v>
      </c>
      <c r="D1" s="1" t="s">
        <v>12</v>
      </c>
      <c r="E1" s="1" t="s">
        <v>51</v>
      </c>
      <c r="F1" s="1" t="s">
        <v>52</v>
      </c>
      <c r="G1" s="1" t="s">
        <v>13</v>
      </c>
      <c r="H1" s="1" t="s">
        <v>53</v>
      </c>
      <c r="I1" s="1" t="s">
        <v>54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55</v>
      </c>
      <c r="T1" s="12" t="s">
        <v>125</v>
      </c>
      <c r="U1" s="12" t="s">
        <v>126</v>
      </c>
      <c r="X1" t="s">
        <v>49</v>
      </c>
      <c r="Y1" t="s">
        <v>50</v>
      </c>
      <c r="Z1" t="s">
        <v>11</v>
      </c>
      <c r="AA1" t="s">
        <v>12</v>
      </c>
      <c r="AB1" t="s">
        <v>51</v>
      </c>
      <c r="AC1" t="s">
        <v>52</v>
      </c>
      <c r="AD1" t="s">
        <v>13</v>
      </c>
      <c r="AE1" t="s">
        <v>53</v>
      </c>
      <c r="AF1" t="s">
        <v>54</v>
      </c>
      <c r="AG1" t="s">
        <v>14</v>
      </c>
      <c r="AH1" t="s">
        <v>15</v>
      </c>
    </row>
    <row r="2" spans="1:35" x14ac:dyDescent="0.2">
      <c r="A2" t="s">
        <v>56</v>
      </c>
      <c r="B2" t="s">
        <v>22</v>
      </c>
      <c r="C2" t="s">
        <v>57</v>
      </c>
      <c r="D2">
        <v>76.09</v>
      </c>
      <c r="E2">
        <v>17.604922461412901</v>
      </c>
      <c r="F2">
        <v>0.56287265734357839</v>
      </c>
      <c r="G2">
        <v>-13.21</v>
      </c>
      <c r="H2">
        <v>3.197955059315591</v>
      </c>
      <c r="I2">
        <v>0.31494032407190131</v>
      </c>
      <c r="J2">
        <v>-4.2886730598316856</v>
      </c>
      <c r="K2">
        <v>0.5595232242373096</v>
      </c>
      <c r="T2" s="15" cm="1">
        <f t="array" ref="T2:T30">_xlfn.XLOOKUP(A2:A30,SC!A3:A30,SC!M3:M30,0)</f>
        <v>0.56835065611211721</v>
      </c>
      <c r="U2" s="15" cm="1">
        <f t="array" ref="U2:U30">_xlfn.XLOOKUP(A2:A30,SC!A3:A30,SC!O3:O30,0)</f>
        <v>0.46724051912245096</v>
      </c>
      <c r="V2" t="str" cm="1">
        <f t="array" ref="V2:V30">IF(F2:F30&gt;_xlfn.ANCHORARRAY(T2),"RT","SC")</f>
        <v>SC</v>
      </c>
      <c r="W2" cm="1">
        <f t="array" ref="W2:W30">I2:I30-_xlfn.ANCHORARRAY(U2)</f>
        <v>-0.15230019505054965</v>
      </c>
      <c r="X2" t="s">
        <v>56</v>
      </c>
      <c r="Y2" t="s">
        <v>22</v>
      </c>
      <c r="Z2" t="s">
        <v>57</v>
      </c>
      <c r="AA2">
        <v>76.09</v>
      </c>
      <c r="AB2">
        <v>17.604922461412201</v>
      </c>
      <c r="AC2">
        <v>0.56287265734355696</v>
      </c>
      <c r="AD2">
        <v>-13.21</v>
      </c>
      <c r="AE2">
        <v>3.1979550593155901</v>
      </c>
      <c r="AF2">
        <v>0.31494032407190098</v>
      </c>
      <c r="AG2">
        <v>-4.2886730598316802</v>
      </c>
      <c r="AH2">
        <v>0.55952322423733003</v>
      </c>
      <c r="AI2" cm="1">
        <f t="array" ref="AI2:AI30">AF2:AF30-I2:I30</f>
        <v>0</v>
      </c>
    </row>
    <row r="3" spans="1:35" x14ac:dyDescent="0.2">
      <c r="A3" t="s">
        <v>58</v>
      </c>
      <c r="B3" t="s">
        <v>23</v>
      </c>
      <c r="C3" t="s">
        <v>59</v>
      </c>
      <c r="D3">
        <v>122.16</v>
      </c>
      <c r="E3">
        <v>4.3412460440374394</v>
      </c>
      <c r="F3">
        <v>0.2228393465925349</v>
      </c>
      <c r="G3">
        <v>-13.21</v>
      </c>
      <c r="H3">
        <v>0.23569510048835099</v>
      </c>
      <c r="I3">
        <v>7.2498897598651219E-2</v>
      </c>
      <c r="J3">
        <v>-2.2044459007488419</v>
      </c>
      <c r="K3">
        <v>0.32534154630787238</v>
      </c>
      <c r="T3" s="15">
        <v>0.35555427579227028</v>
      </c>
      <c r="U3" s="15">
        <v>0.35147820006228925</v>
      </c>
      <c r="V3" t="str">
        <v>SC</v>
      </c>
      <c r="W3">
        <v>-0.278979302463638</v>
      </c>
      <c r="X3" t="s">
        <v>58</v>
      </c>
      <c r="Y3" t="s">
        <v>23</v>
      </c>
      <c r="Z3" t="s">
        <v>59</v>
      </c>
      <c r="AA3">
        <v>122.16</v>
      </c>
      <c r="AB3">
        <v>4.3412460440374003</v>
      </c>
      <c r="AC3">
        <v>0.22283934659253299</v>
      </c>
      <c r="AD3">
        <v>-13.21</v>
      </c>
      <c r="AE3">
        <v>0.23569510048835099</v>
      </c>
      <c r="AF3">
        <v>7.2498897598651205E-2</v>
      </c>
      <c r="AG3">
        <v>-2.2044459007488402</v>
      </c>
      <c r="AH3">
        <v>0.32534154630787399</v>
      </c>
      <c r="AI3">
        <v>0</v>
      </c>
    </row>
    <row r="4" spans="1:35" x14ac:dyDescent="0.2">
      <c r="A4" t="s">
        <v>60</v>
      </c>
      <c r="B4" t="s">
        <v>24</v>
      </c>
      <c r="C4" t="s">
        <v>61</v>
      </c>
      <c r="D4">
        <v>90.08</v>
      </c>
      <c r="E4">
        <v>20.575748794866641</v>
      </c>
      <c r="F4">
        <v>0.77881171982582142</v>
      </c>
      <c r="G4">
        <v>-13.21</v>
      </c>
      <c r="H4">
        <v>1.4026633161726441</v>
      </c>
      <c r="I4">
        <v>0.27217586114948811</v>
      </c>
      <c r="J4">
        <v>-2.576816425882984</v>
      </c>
      <c r="K4">
        <v>0.34947581581124548</v>
      </c>
      <c r="T4" s="15">
        <v>0.75792109731001334</v>
      </c>
      <c r="U4" s="15">
        <v>0.68684699973439811</v>
      </c>
      <c r="V4" t="str">
        <v>RT</v>
      </c>
      <c r="W4">
        <v>-0.41467113858491</v>
      </c>
      <c r="X4" t="s">
        <v>60</v>
      </c>
      <c r="Y4" t="s">
        <v>24</v>
      </c>
      <c r="Z4" t="s">
        <v>61</v>
      </c>
      <c r="AA4">
        <v>90.08</v>
      </c>
      <c r="AB4">
        <v>20.575748795339099</v>
      </c>
      <c r="AC4">
        <v>0.77881171984370601</v>
      </c>
      <c r="AD4">
        <v>-13.21</v>
      </c>
      <c r="AE4">
        <v>1.4026633161726401</v>
      </c>
      <c r="AF4">
        <v>0.272175861149488</v>
      </c>
      <c r="AG4">
        <v>-2.57681642588298</v>
      </c>
      <c r="AH4">
        <v>0.34947581580322001</v>
      </c>
      <c r="AI4">
        <v>0</v>
      </c>
    </row>
    <row r="5" spans="1:35" x14ac:dyDescent="0.2">
      <c r="A5" t="s">
        <v>62</v>
      </c>
      <c r="B5" t="s">
        <v>24</v>
      </c>
      <c r="C5" t="s">
        <v>63</v>
      </c>
      <c r="D5">
        <v>90.08</v>
      </c>
      <c r="E5">
        <v>9.8865946126724555</v>
      </c>
      <c r="F5">
        <v>0.3742170372646233</v>
      </c>
      <c r="G5">
        <v>-13.21</v>
      </c>
      <c r="H5">
        <v>1.864845870481544</v>
      </c>
      <c r="I5">
        <v>0.35344695286319111</v>
      </c>
      <c r="J5">
        <v>-2.6381430940476669</v>
      </c>
      <c r="K5">
        <v>0.9444972239819619</v>
      </c>
      <c r="T5" s="15">
        <v>0.84439870244241955</v>
      </c>
      <c r="U5" s="15">
        <v>0.49006546522940647</v>
      </c>
      <c r="V5" t="str">
        <v>SC</v>
      </c>
      <c r="W5">
        <v>-0.13661851236621536</v>
      </c>
      <c r="X5" t="s">
        <v>62</v>
      </c>
      <c r="Y5" t="s">
        <v>24</v>
      </c>
      <c r="Z5" t="s">
        <v>63</v>
      </c>
      <c r="AA5">
        <v>90.08</v>
      </c>
      <c r="AB5">
        <v>9.8865946075584006</v>
      </c>
      <c r="AC5">
        <v>0.37421703707105097</v>
      </c>
      <c r="AD5">
        <v>-13.21</v>
      </c>
      <c r="AE5">
        <v>1.86484587048154</v>
      </c>
      <c r="AF5">
        <v>0.353446952863191</v>
      </c>
      <c r="AG5">
        <v>-2.6381430940476598</v>
      </c>
      <c r="AH5">
        <v>0.94449722447052298</v>
      </c>
      <c r="AI5">
        <v>0</v>
      </c>
    </row>
    <row r="6" spans="1:35" x14ac:dyDescent="0.2">
      <c r="A6" t="s">
        <v>60</v>
      </c>
      <c r="B6" t="s">
        <v>24</v>
      </c>
      <c r="C6" t="s">
        <v>61</v>
      </c>
      <c r="D6">
        <v>90.08</v>
      </c>
      <c r="E6">
        <v>20.575748794866641</v>
      </c>
      <c r="F6">
        <v>0.77881171982582142</v>
      </c>
      <c r="G6">
        <v>-13.21</v>
      </c>
      <c r="H6">
        <v>1.4026633161726441</v>
      </c>
      <c r="I6">
        <v>0.27217586114948811</v>
      </c>
      <c r="J6">
        <v>-2.576816425882984</v>
      </c>
      <c r="K6">
        <v>0.34947581581124548</v>
      </c>
      <c r="T6" s="15">
        <v>0.75792109731001334</v>
      </c>
      <c r="U6" s="15">
        <v>0.68684699973439811</v>
      </c>
      <c r="V6" t="str">
        <v>RT</v>
      </c>
      <c r="W6">
        <v>-0.41467113858491</v>
      </c>
      <c r="X6" t="s">
        <v>60</v>
      </c>
      <c r="Y6" t="s">
        <v>24</v>
      </c>
      <c r="Z6" t="s">
        <v>61</v>
      </c>
      <c r="AA6">
        <v>90.08</v>
      </c>
      <c r="AB6">
        <v>20.575748795339099</v>
      </c>
      <c r="AC6">
        <v>0.77881171984370601</v>
      </c>
      <c r="AD6">
        <v>-13.21</v>
      </c>
      <c r="AE6">
        <v>1.4026633161726401</v>
      </c>
      <c r="AF6">
        <v>0.272175861149488</v>
      </c>
      <c r="AG6">
        <v>-2.57681642588298</v>
      </c>
      <c r="AH6">
        <v>0.34947581580322001</v>
      </c>
      <c r="AI6">
        <v>0</v>
      </c>
    </row>
    <row r="7" spans="1:35" x14ac:dyDescent="0.2">
      <c r="A7" t="s">
        <v>62</v>
      </c>
      <c r="B7" t="s">
        <v>24</v>
      </c>
      <c r="C7" t="s">
        <v>63</v>
      </c>
      <c r="D7">
        <v>90.08</v>
      </c>
      <c r="E7">
        <v>9.8865946126724555</v>
      </c>
      <c r="F7">
        <v>0.3742170372646233</v>
      </c>
      <c r="G7">
        <v>-13.21</v>
      </c>
      <c r="H7">
        <v>1.864845870481544</v>
      </c>
      <c r="I7">
        <v>0.35344695286319111</v>
      </c>
      <c r="J7">
        <v>-2.6381430940476669</v>
      </c>
      <c r="K7">
        <v>0.9444972239819619</v>
      </c>
      <c r="T7" s="15">
        <v>0.84439870244241955</v>
      </c>
      <c r="U7" s="15">
        <v>0.49006546522940647</v>
      </c>
      <c r="V7" t="str">
        <v>SC</v>
      </c>
      <c r="W7">
        <v>-0.13661851236621536</v>
      </c>
      <c r="X7" t="s">
        <v>62</v>
      </c>
      <c r="Y7" t="s">
        <v>24</v>
      </c>
      <c r="Z7" t="s">
        <v>63</v>
      </c>
      <c r="AA7">
        <v>90.08</v>
      </c>
      <c r="AB7">
        <v>9.8865946075584006</v>
      </c>
      <c r="AC7">
        <v>0.37421703707105097</v>
      </c>
      <c r="AD7">
        <v>-13.21</v>
      </c>
      <c r="AE7">
        <v>1.86484587048154</v>
      </c>
      <c r="AF7">
        <v>0.353446952863191</v>
      </c>
      <c r="AG7">
        <v>-2.6381430940476598</v>
      </c>
      <c r="AH7">
        <v>0.94449722447052298</v>
      </c>
      <c r="AI7">
        <v>0</v>
      </c>
    </row>
    <row r="8" spans="1:35" x14ac:dyDescent="0.2">
      <c r="A8" t="s">
        <v>64</v>
      </c>
      <c r="B8" t="s">
        <v>25</v>
      </c>
      <c r="C8" t="s">
        <v>65</v>
      </c>
      <c r="D8">
        <v>137.11000000000001</v>
      </c>
      <c r="E8">
        <v>3.5174123835789208</v>
      </c>
      <c r="F8">
        <v>0.20264732290997811</v>
      </c>
      <c r="G8">
        <v>-13.21</v>
      </c>
      <c r="H8">
        <v>0.31883108993459103</v>
      </c>
      <c r="I8">
        <v>0.1098615300496333</v>
      </c>
      <c r="J8">
        <v>-2.2086933359671819</v>
      </c>
      <c r="K8">
        <v>0.54213166239771649</v>
      </c>
      <c r="T8" s="15">
        <v>0.52074632480350214</v>
      </c>
      <c r="U8" s="15">
        <v>0.49603499497683751</v>
      </c>
      <c r="V8" t="str">
        <v>SC</v>
      </c>
      <c r="W8">
        <v>-0.38617346492720422</v>
      </c>
      <c r="X8" t="s">
        <v>64</v>
      </c>
      <c r="Y8" t="s">
        <v>25</v>
      </c>
      <c r="Z8" t="s">
        <v>65</v>
      </c>
      <c r="AA8">
        <v>137.11000000000001</v>
      </c>
      <c r="AB8">
        <v>3.51741238339963</v>
      </c>
      <c r="AC8">
        <v>0.20264732289964801</v>
      </c>
      <c r="AD8">
        <v>-13.21</v>
      </c>
      <c r="AE8">
        <v>0.31883108993459103</v>
      </c>
      <c r="AF8">
        <v>0.109861530049633</v>
      </c>
      <c r="AG8">
        <v>-2.2086933359671801</v>
      </c>
      <c r="AH8">
        <v>0.54213166242534905</v>
      </c>
      <c r="AI8">
        <v>-2.9143354396410359E-16</v>
      </c>
    </row>
    <row r="9" spans="1:35" x14ac:dyDescent="0.2">
      <c r="A9" t="s">
        <v>66</v>
      </c>
      <c r="B9" t="s">
        <v>26</v>
      </c>
      <c r="C9" t="s">
        <v>67</v>
      </c>
      <c r="D9">
        <v>234.33</v>
      </c>
      <c r="E9">
        <v>2.8108349093831211</v>
      </c>
      <c r="F9">
        <v>0.2767653282016998</v>
      </c>
      <c r="G9">
        <v>-13.21</v>
      </c>
      <c r="H9">
        <v>0.141999277515406</v>
      </c>
      <c r="I9">
        <v>8.047822526177302E-2</v>
      </c>
      <c r="J9">
        <v>-2.2950222800515419</v>
      </c>
      <c r="K9">
        <v>0.29078145656714072</v>
      </c>
      <c r="T9" s="15">
        <v>0.27990774827516368</v>
      </c>
      <c r="U9" s="15">
        <v>0.2323611400113485</v>
      </c>
      <c r="V9" t="str">
        <v>SC</v>
      </c>
      <c r="W9">
        <v>-0.15188291474957549</v>
      </c>
      <c r="X9" t="s">
        <v>66</v>
      </c>
      <c r="Y9" t="s">
        <v>26</v>
      </c>
      <c r="Z9" t="s">
        <v>67</v>
      </c>
      <c r="AA9">
        <v>234.33</v>
      </c>
      <c r="AB9">
        <v>2.81083490938307</v>
      </c>
      <c r="AC9">
        <v>0.27676532820169403</v>
      </c>
      <c r="AD9">
        <v>-13.21</v>
      </c>
      <c r="AE9">
        <v>0.141999277515406</v>
      </c>
      <c r="AF9">
        <v>8.0478225261773007E-2</v>
      </c>
      <c r="AG9">
        <v>-2.2950222800515401</v>
      </c>
      <c r="AH9">
        <v>0.29078145656714499</v>
      </c>
      <c r="AI9">
        <v>0</v>
      </c>
    </row>
    <row r="10" spans="1:35" x14ac:dyDescent="0.2">
      <c r="A10" t="s">
        <v>68</v>
      </c>
      <c r="B10" t="s">
        <v>27</v>
      </c>
      <c r="C10" t="s">
        <v>69</v>
      </c>
      <c r="D10">
        <v>90.12</v>
      </c>
      <c r="E10">
        <v>13.160532251539641</v>
      </c>
      <c r="F10">
        <v>0.49835989837857247</v>
      </c>
      <c r="G10">
        <v>-13.21</v>
      </c>
      <c r="H10">
        <v>2.386551510430678</v>
      </c>
      <c r="I10">
        <v>0.31898551560493599</v>
      </c>
      <c r="J10">
        <v>-3.742590420679651</v>
      </c>
      <c r="K10">
        <v>0.64007059284417556</v>
      </c>
      <c r="T10" s="15">
        <v>0.48841699638176911</v>
      </c>
      <c r="U10" s="15">
        <v>0.48915571518236367</v>
      </c>
      <c r="V10" t="str">
        <v>RT</v>
      </c>
      <c r="W10">
        <v>-0.17017019957742768</v>
      </c>
      <c r="X10" t="s">
        <v>68</v>
      </c>
      <c r="Y10" t="s">
        <v>27</v>
      </c>
      <c r="Z10" t="s">
        <v>69</v>
      </c>
      <c r="AA10">
        <v>90.12</v>
      </c>
      <c r="AB10">
        <v>13.160532251539699</v>
      </c>
      <c r="AC10">
        <v>0.49835989837857803</v>
      </c>
      <c r="AD10">
        <v>-13.21</v>
      </c>
      <c r="AE10">
        <v>2.38655151043067</v>
      </c>
      <c r="AF10">
        <v>0.31898551560493599</v>
      </c>
      <c r="AG10">
        <v>-3.7425904206796501</v>
      </c>
      <c r="AH10">
        <v>0.64007059284416801</v>
      </c>
      <c r="AI10">
        <v>0</v>
      </c>
    </row>
    <row r="11" spans="1:35" x14ac:dyDescent="0.2">
      <c r="A11" t="s">
        <v>70</v>
      </c>
      <c r="B11" t="s">
        <v>71</v>
      </c>
      <c r="C11" t="s">
        <v>72</v>
      </c>
      <c r="D11">
        <v>74.12</v>
      </c>
      <c r="E11">
        <v>6.1820039552996402</v>
      </c>
      <c r="F11">
        <v>0.19253653023247011</v>
      </c>
      <c r="G11">
        <v>-13.21</v>
      </c>
      <c r="H11">
        <v>1.538425693062774</v>
      </c>
      <c r="I11">
        <v>0.20229205056788091</v>
      </c>
      <c r="J11">
        <v>-3.1288474389036121</v>
      </c>
      <c r="K11">
        <v>1.050668412501419</v>
      </c>
      <c r="T11" s="15">
        <v>0.34824876035216229</v>
      </c>
      <c r="U11" s="15">
        <v>0.31713265203727348</v>
      </c>
      <c r="V11" t="str">
        <v>SC</v>
      </c>
      <c r="W11">
        <v>-0.11484060146939257</v>
      </c>
      <c r="X11" t="s">
        <v>70</v>
      </c>
      <c r="Y11" t="s">
        <v>71</v>
      </c>
      <c r="Z11" t="s">
        <v>72</v>
      </c>
      <c r="AA11">
        <v>74.12</v>
      </c>
      <c r="AB11">
        <v>6.1820039552994297</v>
      </c>
      <c r="AC11">
        <v>0.192536530232463</v>
      </c>
      <c r="AD11">
        <v>-13.21</v>
      </c>
      <c r="AE11">
        <v>1.53842569306277</v>
      </c>
      <c r="AF11">
        <v>0.20229205056787999</v>
      </c>
      <c r="AG11">
        <v>-3.1288474389036098</v>
      </c>
      <c r="AH11">
        <v>1.05066841250145</v>
      </c>
      <c r="AI11">
        <v>-9.1593399531575415E-16</v>
      </c>
    </row>
    <row r="12" spans="1:35" x14ac:dyDescent="0.2">
      <c r="A12" t="s">
        <v>73</v>
      </c>
      <c r="B12" t="s">
        <v>28</v>
      </c>
      <c r="C12" t="s">
        <v>74</v>
      </c>
      <c r="D12">
        <v>146.1</v>
      </c>
      <c r="E12">
        <v>6.0843771947044498</v>
      </c>
      <c r="F12">
        <v>0.3735208055391947</v>
      </c>
      <c r="G12">
        <v>-13.21</v>
      </c>
      <c r="H12">
        <v>1.4528797986120501</v>
      </c>
      <c r="I12">
        <v>0.42962180274840173</v>
      </c>
      <c r="J12">
        <v>-2.742488766702281</v>
      </c>
      <c r="K12">
        <v>1.1501951066105209</v>
      </c>
      <c r="T12" s="15">
        <v>0.76730513509461296</v>
      </c>
      <c r="U12" s="15">
        <v>0.7679206584184618</v>
      </c>
      <c r="V12" t="str">
        <v>SC</v>
      </c>
      <c r="W12">
        <v>-0.33829885567006007</v>
      </c>
      <c r="X12" t="s">
        <v>73</v>
      </c>
      <c r="Y12" t="s">
        <v>28</v>
      </c>
      <c r="Z12" t="s">
        <v>74</v>
      </c>
      <c r="AA12">
        <v>146.1</v>
      </c>
      <c r="AB12">
        <v>6.0843771947041301</v>
      </c>
      <c r="AC12">
        <v>0.37352080553917499</v>
      </c>
      <c r="AD12">
        <v>-13.21</v>
      </c>
      <c r="AE12">
        <v>1.4528797986120501</v>
      </c>
      <c r="AF12">
        <v>0.429621802748401</v>
      </c>
      <c r="AG12">
        <v>-2.7424887667022801</v>
      </c>
      <c r="AH12">
        <v>1.15019510661058</v>
      </c>
      <c r="AI12">
        <v>-7.2164496600635175E-16</v>
      </c>
    </row>
    <row r="13" spans="1:35" x14ac:dyDescent="0.2">
      <c r="A13" t="s">
        <v>75</v>
      </c>
      <c r="B13" t="s">
        <v>29</v>
      </c>
      <c r="C13" t="s">
        <v>76</v>
      </c>
      <c r="D13">
        <v>163.15</v>
      </c>
      <c r="E13">
        <v>3.301398737530203</v>
      </c>
      <c r="F13">
        <v>0.22632551159339781</v>
      </c>
      <c r="G13">
        <v>-13.21</v>
      </c>
      <c r="H13">
        <v>0.22597836498726101</v>
      </c>
      <c r="I13">
        <v>9.4373640259839173E-2</v>
      </c>
      <c r="J13">
        <v>-2.1684754124942538</v>
      </c>
      <c r="K13">
        <v>0.41698189300632138</v>
      </c>
      <c r="T13" s="15">
        <v>0.48546993537947319</v>
      </c>
      <c r="U13" s="15">
        <v>0.47784013792764701</v>
      </c>
      <c r="V13" t="str">
        <v>SC</v>
      </c>
      <c r="W13">
        <v>-0.38346649766780783</v>
      </c>
      <c r="X13" t="s">
        <v>75</v>
      </c>
      <c r="Y13" t="s">
        <v>29</v>
      </c>
      <c r="Z13" t="s">
        <v>76</v>
      </c>
      <c r="AA13">
        <v>163.15</v>
      </c>
      <c r="AB13">
        <v>3.3013987375303699</v>
      </c>
      <c r="AC13">
        <v>0.226325511593409</v>
      </c>
      <c r="AD13">
        <v>-13.21</v>
      </c>
      <c r="AE13">
        <v>0.22597836498726101</v>
      </c>
      <c r="AF13">
        <v>9.4373640259839103E-2</v>
      </c>
      <c r="AG13">
        <v>-2.1684754124942498</v>
      </c>
      <c r="AH13">
        <v>0.41698189300630001</v>
      </c>
      <c r="AI13">
        <v>0</v>
      </c>
    </row>
    <row r="14" spans="1:35" x14ac:dyDescent="0.2">
      <c r="A14" t="s">
        <v>77</v>
      </c>
      <c r="B14" t="s">
        <v>30</v>
      </c>
      <c r="C14" t="s">
        <v>78</v>
      </c>
      <c r="D14">
        <v>256.39999999999998</v>
      </c>
      <c r="E14">
        <v>1.0448446891860299</v>
      </c>
      <c r="F14">
        <v>0.112568845543425</v>
      </c>
      <c r="G14">
        <v>-13.21</v>
      </c>
      <c r="H14">
        <v>0.13634659374697</v>
      </c>
      <c r="I14">
        <v>8.3855650506834856E-2</v>
      </c>
      <c r="J14">
        <v>-2.3140953551382988</v>
      </c>
      <c r="K14">
        <v>0.7449276938217011</v>
      </c>
      <c r="T14" s="15">
        <v>0.29696536655294842</v>
      </c>
      <c r="U14" s="15">
        <v>0.25898397705876602</v>
      </c>
      <c r="V14" t="str">
        <v>SC</v>
      </c>
      <c r="W14">
        <v>-0.17512832655193117</v>
      </c>
      <c r="X14" t="s">
        <v>77</v>
      </c>
      <c r="Y14" t="s">
        <v>30</v>
      </c>
      <c r="Z14" t="s">
        <v>78</v>
      </c>
      <c r="AA14">
        <v>256.39999999999998</v>
      </c>
      <c r="AB14">
        <v>1.0448446891861201</v>
      </c>
      <c r="AC14">
        <v>0.11256884554343401</v>
      </c>
      <c r="AD14">
        <v>-13.21</v>
      </c>
      <c r="AE14">
        <v>0.13634659374697</v>
      </c>
      <c r="AF14">
        <v>8.38556505068348E-2</v>
      </c>
      <c r="AG14">
        <v>-2.3140953551382899</v>
      </c>
      <c r="AH14">
        <v>0.74492769382163604</v>
      </c>
      <c r="AI14">
        <v>0</v>
      </c>
    </row>
    <row r="15" spans="1:35" x14ac:dyDescent="0.2">
      <c r="A15" t="s">
        <v>79</v>
      </c>
      <c r="B15" t="s">
        <v>31</v>
      </c>
      <c r="C15" t="s">
        <v>78</v>
      </c>
      <c r="D15">
        <v>242.44</v>
      </c>
      <c r="E15">
        <v>1.0790136535709001</v>
      </c>
      <c r="F15">
        <v>0.10992074602369969</v>
      </c>
      <c r="G15">
        <v>-13.21</v>
      </c>
      <c r="H15">
        <v>0.142518716325651</v>
      </c>
      <c r="I15">
        <v>8.096385375352029E-2</v>
      </c>
      <c r="J15">
        <v>-2.3688429838366871</v>
      </c>
      <c r="K15">
        <v>0.73656572287149391</v>
      </c>
      <c r="T15" s="15">
        <v>0.27233287785832166</v>
      </c>
      <c r="U15" s="15">
        <v>0.2384755365846826</v>
      </c>
      <c r="V15" t="str">
        <v>SC</v>
      </c>
      <c r="W15">
        <v>-0.15751168283116229</v>
      </c>
      <c r="X15" t="s">
        <v>79</v>
      </c>
      <c r="Y15" t="s">
        <v>31</v>
      </c>
      <c r="Z15" t="s">
        <v>78</v>
      </c>
      <c r="AA15">
        <v>242.44</v>
      </c>
      <c r="AB15">
        <v>1.07901364499619</v>
      </c>
      <c r="AC15">
        <v>0.10992074515018101</v>
      </c>
      <c r="AD15">
        <v>-13.21</v>
      </c>
      <c r="AE15">
        <v>0.142518716325651</v>
      </c>
      <c r="AF15">
        <v>8.0963853753520207E-2</v>
      </c>
      <c r="AG15">
        <v>-2.36884298383668</v>
      </c>
      <c r="AH15">
        <v>0.73656572872483606</v>
      </c>
      <c r="AI15">
        <v>0</v>
      </c>
    </row>
    <row r="16" spans="1:35" x14ac:dyDescent="0.2">
      <c r="A16" t="s">
        <v>80</v>
      </c>
      <c r="B16" t="s">
        <v>32</v>
      </c>
      <c r="C16" t="s">
        <v>32</v>
      </c>
      <c r="D16">
        <v>74.12</v>
      </c>
      <c r="E16">
        <v>12.22303965819928</v>
      </c>
      <c r="F16">
        <v>0.38068264946127789</v>
      </c>
      <c r="G16">
        <v>-13.21</v>
      </c>
      <c r="H16">
        <v>0.28745656500040501</v>
      </c>
      <c r="I16">
        <v>7.1224770889338998E-2</v>
      </c>
      <c r="J16">
        <v>-1.660457830920647</v>
      </c>
      <c r="K16">
        <v>0.1870974970625337</v>
      </c>
      <c r="T16" s="15">
        <v>0.39034689364012126</v>
      </c>
      <c r="U16" s="15">
        <v>4.8338503003394095E-2</v>
      </c>
      <c r="V16" t="str">
        <v>SC</v>
      </c>
      <c r="W16">
        <v>2.2886267885944903E-2</v>
      </c>
      <c r="X16" t="s">
        <v>80</v>
      </c>
      <c r="Y16" t="s">
        <v>32</v>
      </c>
      <c r="Z16" t="s">
        <v>32</v>
      </c>
      <c r="AA16">
        <v>74.12</v>
      </c>
      <c r="AB16">
        <v>12.2230396581992</v>
      </c>
      <c r="AC16">
        <v>0.380682649461276</v>
      </c>
      <c r="AD16">
        <v>-13.21</v>
      </c>
      <c r="AE16">
        <v>0.28745656500040501</v>
      </c>
      <c r="AF16">
        <v>7.1224770889338998E-2</v>
      </c>
      <c r="AG16">
        <v>-1.6604578309206399</v>
      </c>
      <c r="AH16">
        <v>0.18709749706253401</v>
      </c>
      <c r="AI16">
        <v>0</v>
      </c>
    </row>
    <row r="17" spans="1:35" x14ac:dyDescent="0.2">
      <c r="A17" t="s">
        <v>81</v>
      </c>
      <c r="B17" t="s">
        <v>82</v>
      </c>
      <c r="C17" t="s">
        <v>69</v>
      </c>
      <c r="D17">
        <v>89.07</v>
      </c>
      <c r="E17">
        <v>23.675576314669819</v>
      </c>
      <c r="F17">
        <v>0.88609536229659114</v>
      </c>
      <c r="G17">
        <v>-13.21</v>
      </c>
      <c r="H17">
        <v>4.4661649219472883</v>
      </c>
      <c r="I17">
        <v>0.550816418222979</v>
      </c>
      <c r="J17">
        <v>-4.0087650283774607</v>
      </c>
      <c r="K17">
        <v>0.62162205295304485</v>
      </c>
      <c r="T17" s="15">
        <v>0.90555290252542853</v>
      </c>
      <c r="U17" s="15">
        <v>0.90106367738429793</v>
      </c>
      <c r="V17" t="str">
        <v>SC</v>
      </c>
      <c r="W17">
        <v>-0.35024725916131894</v>
      </c>
      <c r="X17" t="s">
        <v>81</v>
      </c>
      <c r="Y17" t="s">
        <v>82</v>
      </c>
      <c r="Z17" t="s">
        <v>69</v>
      </c>
      <c r="AA17">
        <v>89.07</v>
      </c>
      <c r="AB17">
        <v>23.6755763146714</v>
      </c>
      <c r="AC17">
        <v>0.88609536229665298</v>
      </c>
      <c r="AD17">
        <v>-13.21</v>
      </c>
      <c r="AE17">
        <v>4.4661649219472803</v>
      </c>
      <c r="AF17">
        <v>0.550816418222979</v>
      </c>
      <c r="AG17">
        <v>-4.0087650283774598</v>
      </c>
      <c r="AH17">
        <v>0.62162205295300099</v>
      </c>
      <c r="AI17">
        <v>0</v>
      </c>
    </row>
    <row r="18" spans="1:35" x14ac:dyDescent="0.2">
      <c r="A18" t="s">
        <v>83</v>
      </c>
      <c r="B18" t="s">
        <v>33</v>
      </c>
      <c r="C18" t="s">
        <v>84</v>
      </c>
      <c r="D18">
        <v>140.09</v>
      </c>
      <c r="E18">
        <v>10.361698787790329</v>
      </c>
      <c r="F18">
        <v>0.60993920635152921</v>
      </c>
      <c r="G18">
        <v>-13.21</v>
      </c>
      <c r="H18">
        <v>0.69258729232105898</v>
      </c>
      <c r="I18">
        <v>0.20188718771328601</v>
      </c>
      <c r="J18">
        <v>-2.667621230169241</v>
      </c>
      <c r="K18">
        <v>0.33099559039812138</v>
      </c>
      <c r="T18" s="15">
        <v>0.61221955163662722</v>
      </c>
      <c r="U18" s="15">
        <v>0.60325302436930173</v>
      </c>
      <c r="V18" t="str">
        <v>SC</v>
      </c>
      <c r="W18">
        <v>-0.40136583665601572</v>
      </c>
      <c r="X18" t="s">
        <v>83</v>
      </c>
      <c r="Y18" t="s">
        <v>33</v>
      </c>
      <c r="Z18" t="s">
        <v>84</v>
      </c>
      <c r="AA18">
        <v>140.09</v>
      </c>
      <c r="AB18">
        <v>10.3616987877872</v>
      </c>
      <c r="AC18">
        <v>0.60993920635134502</v>
      </c>
      <c r="AD18">
        <v>-13.21</v>
      </c>
      <c r="AE18">
        <v>0.69258729232105898</v>
      </c>
      <c r="AF18">
        <v>0.20188718771328601</v>
      </c>
      <c r="AG18">
        <v>-2.6676212301692401</v>
      </c>
      <c r="AH18">
        <v>0.33099559039822102</v>
      </c>
      <c r="AI18">
        <v>0</v>
      </c>
    </row>
    <row r="19" spans="1:35" x14ac:dyDescent="0.2">
      <c r="A19" t="s">
        <v>85</v>
      </c>
      <c r="B19" t="s">
        <v>34</v>
      </c>
      <c r="C19" t="s">
        <v>86</v>
      </c>
      <c r="D19">
        <v>272.25</v>
      </c>
      <c r="E19">
        <v>1.336121626088836</v>
      </c>
      <c r="F19">
        <v>0.15284890562365741</v>
      </c>
      <c r="G19">
        <v>-13.21</v>
      </c>
      <c r="H19">
        <v>0.14531117006261299</v>
      </c>
      <c r="I19">
        <v>0.1007126412212042</v>
      </c>
      <c r="J19">
        <v>-2.1803899517497731</v>
      </c>
      <c r="K19">
        <v>0.65890325357760537</v>
      </c>
      <c r="T19" s="15">
        <v>0.45358554989081651</v>
      </c>
      <c r="U19" s="15">
        <v>0.43452296534560786</v>
      </c>
      <c r="V19" t="str">
        <v>SC</v>
      </c>
      <c r="W19">
        <v>-0.33381032412440365</v>
      </c>
      <c r="X19" t="s">
        <v>85</v>
      </c>
      <c r="Y19" t="s">
        <v>34</v>
      </c>
      <c r="Z19" t="s">
        <v>86</v>
      </c>
      <c r="AA19">
        <v>272.25</v>
      </c>
      <c r="AB19">
        <v>1.33612162608834</v>
      </c>
      <c r="AC19">
        <v>0.15284890562360101</v>
      </c>
      <c r="AD19">
        <v>-13.21</v>
      </c>
      <c r="AE19">
        <v>0.14531117006261299</v>
      </c>
      <c r="AF19">
        <v>0.10071264122120401</v>
      </c>
      <c r="AG19">
        <v>-2.18038995174977</v>
      </c>
      <c r="AH19">
        <v>0.65890325357784596</v>
      </c>
      <c r="AI19">
        <v>-1.9428902930940239E-16</v>
      </c>
    </row>
    <row r="20" spans="1:35" x14ac:dyDescent="0.2">
      <c r="A20" t="s">
        <v>2</v>
      </c>
      <c r="B20" t="s">
        <v>35</v>
      </c>
      <c r="C20" t="s">
        <v>87</v>
      </c>
      <c r="D20">
        <v>268.5</v>
      </c>
      <c r="E20">
        <v>5.1385852697487392E-3</v>
      </c>
      <c r="F20">
        <v>8.3475962540078587E-3</v>
      </c>
      <c r="G20">
        <v>-0.48286306754524022</v>
      </c>
      <c r="H20">
        <v>5.1531687658699999E-3</v>
      </c>
      <c r="I20">
        <v>2.7200000000002288E-2</v>
      </c>
      <c r="J20">
        <v>-0.14860975517352101</v>
      </c>
      <c r="K20">
        <v>3.2584230444713942</v>
      </c>
      <c r="L20">
        <v>2.7199999999999998E-2</v>
      </c>
      <c r="M20">
        <v>2.8000000000000001E-2</v>
      </c>
      <c r="N20" t="s">
        <v>36</v>
      </c>
      <c r="O20" t="s">
        <v>37</v>
      </c>
      <c r="P20" t="s">
        <v>88</v>
      </c>
      <c r="Q20">
        <v>5.1385852697487392E-3</v>
      </c>
      <c r="R20">
        <v>1000</v>
      </c>
      <c r="T20" s="15">
        <v>0</v>
      </c>
      <c r="U20" s="15">
        <v>0</v>
      </c>
      <c r="V20" t="str">
        <v>RT</v>
      </c>
      <c r="W20">
        <v>2.7200000000002288E-2</v>
      </c>
      <c r="X20" t="s">
        <v>2</v>
      </c>
      <c r="Y20" t="s">
        <v>35</v>
      </c>
      <c r="Z20" t="s">
        <v>87</v>
      </c>
      <c r="AA20">
        <v>268.5</v>
      </c>
      <c r="AB20">
        <v>5.1385852697487296E-3</v>
      </c>
      <c r="AC20">
        <v>1.54185608547388E-2</v>
      </c>
      <c r="AD20">
        <v>-0.261421670401913</v>
      </c>
      <c r="AE20">
        <v>5.1531687658699999E-3</v>
      </c>
      <c r="AF20">
        <v>2.7200000000002202E-2</v>
      </c>
      <c r="AG20">
        <v>-0.14860975517352101</v>
      </c>
      <c r="AH20">
        <v>1.76410757503625</v>
      </c>
      <c r="AI20">
        <v>-8.6736173798840355E-17</v>
      </c>
    </row>
    <row r="21" spans="1:35" x14ac:dyDescent="0.2">
      <c r="A21" t="s">
        <v>3</v>
      </c>
      <c r="B21" t="s">
        <v>38</v>
      </c>
      <c r="C21" t="s">
        <v>89</v>
      </c>
      <c r="D21">
        <v>242.44</v>
      </c>
      <c r="E21">
        <v>7.5321191079101601E-4</v>
      </c>
      <c r="F21">
        <v>1.171140632553253E-3</v>
      </c>
      <c r="G21">
        <v>-0.45552264574381512</v>
      </c>
      <c r="H21">
        <v>1.3706594502060001E-3</v>
      </c>
      <c r="I21">
        <v>3.59999999999944E-3</v>
      </c>
      <c r="J21">
        <v>-0.269667684565921</v>
      </c>
      <c r="K21">
        <v>3.0739263073393071</v>
      </c>
      <c r="L21">
        <v>3.5999999999999999E-3</v>
      </c>
      <c r="M21">
        <v>6.0000000000000001E-3</v>
      </c>
      <c r="N21" t="s">
        <v>36</v>
      </c>
      <c r="O21" t="s">
        <v>37</v>
      </c>
      <c r="P21" t="s">
        <v>88</v>
      </c>
      <c r="Q21">
        <v>7.5321191079101601E-4</v>
      </c>
      <c r="R21">
        <v>1000</v>
      </c>
      <c r="T21" s="15">
        <v>0</v>
      </c>
      <c r="U21" s="15">
        <v>0</v>
      </c>
      <c r="V21" t="str">
        <v>RT</v>
      </c>
      <c r="W21">
        <v>3.59999999999944E-3</v>
      </c>
      <c r="X21" t="s">
        <v>3</v>
      </c>
      <c r="Y21" t="s">
        <v>38</v>
      </c>
      <c r="Z21" t="s">
        <v>89</v>
      </c>
      <c r="AA21">
        <v>242.44</v>
      </c>
      <c r="AB21">
        <v>7.5321191079101601E-4</v>
      </c>
      <c r="AC21">
        <v>1.9782907260003199E-3</v>
      </c>
      <c r="AD21">
        <v>-0.269667684565921</v>
      </c>
      <c r="AE21">
        <v>1.3706594502060001E-3</v>
      </c>
      <c r="AF21">
        <v>3.59999999999944E-3</v>
      </c>
      <c r="AG21">
        <v>-0.269667684565921</v>
      </c>
      <c r="AH21">
        <v>1.8197527555911099</v>
      </c>
      <c r="AI21">
        <v>0</v>
      </c>
    </row>
    <row r="22" spans="1:35" x14ac:dyDescent="0.2">
      <c r="A22" t="s">
        <v>90</v>
      </c>
      <c r="B22" t="s">
        <v>39</v>
      </c>
      <c r="C22" t="s">
        <v>91</v>
      </c>
      <c r="D22">
        <v>103.1</v>
      </c>
      <c r="E22">
        <v>7.0198584119876637</v>
      </c>
      <c r="F22">
        <v>0.30411333908288318</v>
      </c>
      <c r="G22">
        <v>-13.21</v>
      </c>
      <c r="H22">
        <v>0.87555874370678899</v>
      </c>
      <c r="I22">
        <v>0.2158870076179171</v>
      </c>
      <c r="J22">
        <v>-2.3209656735414721</v>
      </c>
      <c r="K22">
        <v>0.70988996493534007</v>
      </c>
      <c r="T22" s="15">
        <v>0.5414726665154117</v>
      </c>
      <c r="U22" s="15">
        <v>0.52465792667875655</v>
      </c>
      <c r="V22" t="str">
        <v>SC</v>
      </c>
      <c r="W22">
        <v>-0.30877091906083942</v>
      </c>
      <c r="X22" t="s">
        <v>90</v>
      </c>
      <c r="Y22" t="s">
        <v>39</v>
      </c>
      <c r="Z22" t="s">
        <v>91</v>
      </c>
      <c r="AA22">
        <v>103.1</v>
      </c>
      <c r="AB22">
        <v>7.0198584118839404</v>
      </c>
      <c r="AC22">
        <v>0.304113339078389</v>
      </c>
      <c r="AD22">
        <v>-13.21</v>
      </c>
      <c r="AE22">
        <v>0.87555874370678899</v>
      </c>
      <c r="AF22">
        <v>0.21588700761791699</v>
      </c>
      <c r="AG22">
        <v>-2.3209656735414699</v>
      </c>
      <c r="AH22">
        <v>0.70988996494582901</v>
      </c>
      <c r="AI22">
        <v>0</v>
      </c>
    </row>
    <row r="23" spans="1:35" x14ac:dyDescent="0.2">
      <c r="A23" t="s">
        <v>92</v>
      </c>
      <c r="B23" t="s">
        <v>40</v>
      </c>
      <c r="C23" t="s">
        <v>93</v>
      </c>
      <c r="D23">
        <v>329.4</v>
      </c>
      <c r="E23">
        <v>2.671636406811158</v>
      </c>
      <c r="F23">
        <v>0.36978509297476531</v>
      </c>
      <c r="G23">
        <v>-13.21</v>
      </c>
      <c r="H23">
        <v>4.1706063626354997E-2</v>
      </c>
      <c r="I23">
        <v>3.8905120157107231E-2</v>
      </c>
      <c r="J23">
        <v>-1.9600506973918841</v>
      </c>
      <c r="K23">
        <v>0.1052100825485742</v>
      </c>
      <c r="T23" s="15">
        <v>0.34707058684269604</v>
      </c>
      <c r="U23" s="15">
        <v>0.23540298861482409</v>
      </c>
      <c r="V23" t="str">
        <v>RT</v>
      </c>
      <c r="W23">
        <v>-0.19649786845771686</v>
      </c>
      <c r="X23" t="s">
        <v>92</v>
      </c>
      <c r="Y23" t="s">
        <v>40</v>
      </c>
      <c r="Z23" t="s">
        <v>93</v>
      </c>
      <c r="AA23">
        <v>329.4</v>
      </c>
      <c r="AB23">
        <v>2.67163640681115</v>
      </c>
      <c r="AC23">
        <v>0.36978509297476397</v>
      </c>
      <c r="AD23">
        <v>-13.21</v>
      </c>
      <c r="AE23">
        <v>4.1706063626354997E-2</v>
      </c>
      <c r="AF23">
        <v>3.8905120157107197E-2</v>
      </c>
      <c r="AG23">
        <v>-1.9600506973918801</v>
      </c>
      <c r="AH23">
        <v>0.105210082548574</v>
      </c>
      <c r="AI23">
        <v>0</v>
      </c>
    </row>
    <row r="24" spans="1:35" x14ac:dyDescent="0.2">
      <c r="A24" t="s">
        <v>94</v>
      </c>
      <c r="B24" t="s">
        <v>41</v>
      </c>
      <c r="C24" t="s">
        <v>95</v>
      </c>
      <c r="D24">
        <v>228.24</v>
      </c>
      <c r="E24">
        <v>1.3361216174175301</v>
      </c>
      <c r="F24">
        <v>0.12814043707303999</v>
      </c>
      <c r="G24">
        <v>-13.21</v>
      </c>
      <c r="H24">
        <v>0.14531116977675501</v>
      </c>
      <c r="I24">
        <v>8.4432151460308746E-2</v>
      </c>
      <c r="J24">
        <v>-2.1803899472004469</v>
      </c>
      <c r="K24">
        <v>0.658903257932408</v>
      </c>
      <c r="T24" s="15">
        <v>0.38026214646199258</v>
      </c>
      <c r="U24" s="15">
        <v>0.36428107111287983</v>
      </c>
      <c r="V24" t="str">
        <v>SC</v>
      </c>
      <c r="W24">
        <v>-0.27984891965257108</v>
      </c>
      <c r="X24" t="s">
        <v>94</v>
      </c>
      <c r="Y24" t="s">
        <v>41</v>
      </c>
      <c r="Z24" t="s">
        <v>95</v>
      </c>
      <c r="AA24">
        <v>228.24</v>
      </c>
      <c r="AB24">
        <v>1.3361216174174499</v>
      </c>
      <c r="AC24">
        <v>0.12814043707303299</v>
      </c>
      <c r="AD24">
        <v>-13.21</v>
      </c>
      <c r="AE24">
        <v>0.14531116977675501</v>
      </c>
      <c r="AF24">
        <v>8.4432151460308705E-2</v>
      </c>
      <c r="AG24">
        <v>-2.1803899472004402</v>
      </c>
      <c r="AH24">
        <v>0.65890325793244298</v>
      </c>
      <c r="AI24">
        <v>0</v>
      </c>
    </row>
    <row r="25" spans="1:35" x14ac:dyDescent="0.2">
      <c r="A25" t="s">
        <v>96</v>
      </c>
      <c r="B25" t="s">
        <v>42</v>
      </c>
      <c r="C25" t="s">
        <v>67</v>
      </c>
      <c r="D25">
        <v>246.3</v>
      </c>
      <c r="E25">
        <v>0.99452647535925653</v>
      </c>
      <c r="F25">
        <v>0.1029269758122256</v>
      </c>
      <c r="G25">
        <v>-13.21</v>
      </c>
      <c r="H25">
        <v>0.14787877302807401</v>
      </c>
      <c r="I25">
        <v>8.9309984128230741E-2</v>
      </c>
      <c r="J25">
        <v>-2.263713743319542</v>
      </c>
      <c r="K25">
        <v>0.86770240185782799</v>
      </c>
      <c r="T25" s="15">
        <v>0.3058688479917735</v>
      </c>
      <c r="U25" s="15">
        <v>0.25663250423712097</v>
      </c>
      <c r="V25" t="str">
        <v>SC</v>
      </c>
      <c r="W25">
        <v>-0.16732252010889023</v>
      </c>
      <c r="X25" t="s">
        <v>96</v>
      </c>
      <c r="Y25" t="s">
        <v>42</v>
      </c>
      <c r="Z25" t="s">
        <v>67</v>
      </c>
      <c r="AA25">
        <v>246.3</v>
      </c>
      <c r="AB25">
        <v>0.99452647535930405</v>
      </c>
      <c r="AC25">
        <v>0.10292697581223</v>
      </c>
      <c r="AD25">
        <v>-13.21</v>
      </c>
      <c r="AE25">
        <v>0.14787877302807401</v>
      </c>
      <c r="AF25">
        <v>8.9309984128230699E-2</v>
      </c>
      <c r="AG25">
        <v>-2.2637137433195398</v>
      </c>
      <c r="AH25">
        <v>0.86770240185778602</v>
      </c>
      <c r="AI25">
        <v>0</v>
      </c>
    </row>
    <row r="26" spans="1:35" x14ac:dyDescent="0.2">
      <c r="A26" t="s">
        <v>97</v>
      </c>
      <c r="B26" t="s">
        <v>98</v>
      </c>
      <c r="C26" t="s">
        <v>98</v>
      </c>
      <c r="D26">
        <v>174.15</v>
      </c>
      <c r="E26">
        <v>5.1599403401531267</v>
      </c>
      <c r="F26">
        <v>0.37758663252116781</v>
      </c>
      <c r="G26">
        <v>-13.21</v>
      </c>
      <c r="H26">
        <v>0.499681932093408</v>
      </c>
      <c r="I26">
        <v>0.19739218576745729</v>
      </c>
      <c r="J26">
        <v>-2.447025179475844</v>
      </c>
      <c r="K26">
        <v>0.52277323603714021</v>
      </c>
      <c r="T26" s="15">
        <v>0.71018892759063679</v>
      </c>
      <c r="U26" s="15">
        <v>0.70020766727367734</v>
      </c>
      <c r="V26" t="str">
        <v>SC</v>
      </c>
      <c r="W26">
        <v>-0.50281548150622002</v>
      </c>
      <c r="X26" t="s">
        <v>97</v>
      </c>
      <c r="Y26" t="s">
        <v>98</v>
      </c>
      <c r="Z26" t="s">
        <v>98</v>
      </c>
      <c r="AA26">
        <v>174.15</v>
      </c>
      <c r="AB26">
        <v>5.1599403401531498</v>
      </c>
      <c r="AC26">
        <v>0.37758663252116897</v>
      </c>
      <c r="AD26">
        <v>-13.21</v>
      </c>
      <c r="AE26">
        <v>0.499681932093408</v>
      </c>
      <c r="AF26">
        <v>0.19739218576745701</v>
      </c>
      <c r="AG26">
        <v>-2.44702517947584</v>
      </c>
      <c r="AH26">
        <v>0.52277323603713699</v>
      </c>
      <c r="AI26">
        <v>-2.7755575615628914E-16</v>
      </c>
    </row>
    <row r="27" spans="1:35" x14ac:dyDescent="0.2">
      <c r="A27" t="s">
        <v>4</v>
      </c>
      <c r="B27" t="s">
        <v>43</v>
      </c>
      <c r="C27" t="s">
        <v>99</v>
      </c>
      <c r="D27">
        <v>270.5</v>
      </c>
      <c r="E27">
        <v>1.1251305955155509E-3</v>
      </c>
      <c r="F27">
        <v>1.9412744175712189E-3</v>
      </c>
      <c r="G27">
        <v>-0.45801620029433682</v>
      </c>
      <c r="H27">
        <v>2.0824305394210002E-3</v>
      </c>
      <c r="I27">
        <v>6.0000000000003826E-3</v>
      </c>
      <c r="J27">
        <v>-0.27427366519288798</v>
      </c>
      <c r="K27">
        <v>3.0907531391193759</v>
      </c>
      <c r="L27">
        <v>6.0000000000000001E-3</v>
      </c>
      <c r="M27">
        <v>9.1999999999999998E-3</v>
      </c>
      <c r="N27" t="s">
        <v>36</v>
      </c>
      <c r="O27" t="s">
        <v>37</v>
      </c>
      <c r="P27" t="s">
        <v>88</v>
      </c>
      <c r="Q27">
        <v>1.1251305955155509E-3</v>
      </c>
      <c r="R27">
        <v>1000</v>
      </c>
      <c r="T27" s="15">
        <v>0</v>
      </c>
      <c r="U27" s="15">
        <v>0</v>
      </c>
      <c r="V27" t="str">
        <v>RT</v>
      </c>
      <c r="W27">
        <v>6.0000000000003826E-3</v>
      </c>
      <c r="X27" t="s">
        <v>4</v>
      </c>
      <c r="Y27" t="s">
        <v>43</v>
      </c>
      <c r="Z27" t="s">
        <v>99</v>
      </c>
      <c r="AA27">
        <v>270.5</v>
      </c>
      <c r="AB27">
        <v>1.1251305955155501E-3</v>
      </c>
      <c r="AC27">
        <v>3.2417809119197399E-3</v>
      </c>
      <c r="AD27">
        <v>-0.27427366519288798</v>
      </c>
      <c r="AE27">
        <v>2.0824305394210002E-3</v>
      </c>
      <c r="AF27">
        <v>6.00000000000038E-3</v>
      </c>
      <c r="AG27">
        <v>-0.27427366519288798</v>
      </c>
      <c r="AH27">
        <v>1.8508345144296701</v>
      </c>
      <c r="AI27">
        <v>0</v>
      </c>
    </row>
    <row r="28" spans="1:35" x14ac:dyDescent="0.2">
      <c r="A28" t="s">
        <v>100</v>
      </c>
      <c r="B28" t="s">
        <v>101</v>
      </c>
      <c r="C28" t="s">
        <v>59</v>
      </c>
      <c r="D28">
        <v>104.15</v>
      </c>
      <c r="E28">
        <v>3.6898671383076231</v>
      </c>
      <c r="F28">
        <v>0.16147989366182031</v>
      </c>
      <c r="G28">
        <v>-13.21</v>
      </c>
      <c r="H28">
        <v>0.22747096403714701</v>
      </c>
      <c r="I28">
        <v>6.0285614203878492E-2</v>
      </c>
      <c r="J28">
        <v>-2.181337280769263</v>
      </c>
      <c r="K28">
        <v>0.37333201575009572</v>
      </c>
      <c r="T28" s="15">
        <v>0.29549792757106691</v>
      </c>
      <c r="U28" s="15">
        <v>0.29098947935754288</v>
      </c>
      <c r="V28" t="str">
        <v>SC</v>
      </c>
      <c r="W28">
        <v>-0.23070386515366439</v>
      </c>
      <c r="X28" t="s">
        <v>100</v>
      </c>
      <c r="Y28" t="s">
        <v>101</v>
      </c>
      <c r="Z28" t="s">
        <v>59</v>
      </c>
      <c r="AA28">
        <v>104.15</v>
      </c>
      <c r="AB28">
        <v>3.6898671383064898</v>
      </c>
      <c r="AC28">
        <v>0.16147989366177001</v>
      </c>
      <c r="AD28">
        <v>-13.21</v>
      </c>
      <c r="AE28">
        <v>0.22747096403714701</v>
      </c>
      <c r="AF28">
        <v>6.0285614203878402E-2</v>
      </c>
      <c r="AG28">
        <v>-2.1813372807692599</v>
      </c>
      <c r="AH28">
        <v>0.37333201575021002</v>
      </c>
      <c r="AI28">
        <v>-9.0205620750793969E-17</v>
      </c>
    </row>
    <row r="29" spans="1:35" x14ac:dyDescent="0.2">
      <c r="A29" t="s">
        <v>5</v>
      </c>
      <c r="B29" t="s">
        <v>44</v>
      </c>
      <c r="C29" t="s">
        <v>44</v>
      </c>
      <c r="D29">
        <v>824.3</v>
      </c>
      <c r="E29">
        <v>0.77920941562400758</v>
      </c>
      <c r="F29">
        <v>0.26989071465629327</v>
      </c>
      <c r="G29">
        <v>-13.21</v>
      </c>
      <c r="H29">
        <v>3.8926717720799003E-2</v>
      </c>
      <c r="I29">
        <v>7.6264468808481437E-2</v>
      </c>
      <c r="J29">
        <v>-2.3354044602043231</v>
      </c>
      <c r="K29">
        <v>0.28257537094451168</v>
      </c>
      <c r="L29">
        <v>0.129384</v>
      </c>
      <c r="M29">
        <v>0.14680000000000001</v>
      </c>
      <c r="O29" t="s">
        <v>45</v>
      </c>
      <c r="P29" t="s">
        <v>102</v>
      </c>
      <c r="T29" s="15">
        <v>0.29355551126085555</v>
      </c>
      <c r="U29" s="15">
        <v>0.25858376210723127</v>
      </c>
      <c r="V29" t="str">
        <v>SC</v>
      </c>
      <c r="W29">
        <v>-0.18231929329874985</v>
      </c>
      <c r="X29" t="s">
        <v>5</v>
      </c>
      <c r="Y29" t="s">
        <v>44</v>
      </c>
      <c r="Z29" t="s">
        <v>44</v>
      </c>
      <c r="AA29">
        <v>824.3</v>
      </c>
      <c r="AB29">
        <v>0.77920941562393098</v>
      </c>
      <c r="AC29">
        <v>0.26989071465626602</v>
      </c>
      <c r="AD29">
        <v>-13.21</v>
      </c>
      <c r="AE29">
        <v>3.8926717720799003E-2</v>
      </c>
      <c r="AF29">
        <v>7.6264468808481395E-2</v>
      </c>
      <c r="AG29">
        <v>-2.33540446020432</v>
      </c>
      <c r="AH29">
        <v>0.28257537094453899</v>
      </c>
      <c r="AI29">
        <v>0</v>
      </c>
    </row>
    <row r="30" spans="1:35" x14ac:dyDescent="0.2">
      <c r="A30" t="s">
        <v>6</v>
      </c>
      <c r="B30" t="s">
        <v>46</v>
      </c>
      <c r="C30" t="s">
        <v>103</v>
      </c>
      <c r="D30">
        <v>126.11004</v>
      </c>
      <c r="E30">
        <v>5.4616911687297483E-3</v>
      </c>
      <c r="F30">
        <v>1.103676597048194E-2</v>
      </c>
      <c r="G30">
        <v>-0.34987795507640401</v>
      </c>
      <c r="H30">
        <v>5.4611284165490001E-3</v>
      </c>
      <c r="I30">
        <v>1.10356287833653E-2</v>
      </c>
      <c r="J30">
        <v>-0.34987795508058811</v>
      </c>
      <c r="K30">
        <v>0.99989696373741344</v>
      </c>
      <c r="L30">
        <v>0.11450973051259671</v>
      </c>
      <c r="M30">
        <v>0.1208420658404822</v>
      </c>
      <c r="N30" t="s">
        <v>47</v>
      </c>
      <c r="O30" t="s">
        <v>48</v>
      </c>
      <c r="P30" t="s">
        <v>104</v>
      </c>
      <c r="Q30">
        <v>1.113301928416149E-2</v>
      </c>
      <c r="R30">
        <v>1.278064790097615E-2</v>
      </c>
      <c r="T30" s="15">
        <v>0</v>
      </c>
      <c r="U30" s="15">
        <v>0</v>
      </c>
      <c r="V30" t="str">
        <v>RT</v>
      </c>
      <c r="W30">
        <v>1.10356287833653E-2</v>
      </c>
      <c r="X30" t="s">
        <v>6</v>
      </c>
      <c r="Y30" t="s">
        <v>46</v>
      </c>
      <c r="Z30" t="s">
        <v>103</v>
      </c>
      <c r="AA30">
        <v>126.11004</v>
      </c>
      <c r="AB30">
        <v>5.4616911686366397E-3</v>
      </c>
      <c r="AC30">
        <v>1.16188825517366E-2</v>
      </c>
      <c r="AD30">
        <v>-0.32905159454398403</v>
      </c>
      <c r="AE30">
        <v>5.4611284165490001E-3</v>
      </c>
      <c r="AF30">
        <v>1.10356287833653E-2</v>
      </c>
      <c r="AG30">
        <v>-0.349877955080588</v>
      </c>
      <c r="AH30">
        <v>0.94980121661663597</v>
      </c>
      <c r="AI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450A-2ABE-374E-BFC7-54786C330AB3}">
  <dimension ref="A1:Q30"/>
  <sheetViews>
    <sheetView zoomScale="68" workbookViewId="0">
      <selection activeCell="F21" sqref="F21"/>
    </sheetView>
  </sheetViews>
  <sheetFormatPr baseColWidth="10" defaultRowHeight="16" x14ac:dyDescent="0.2"/>
  <sheetData>
    <row r="1" spans="1:17" x14ac:dyDescent="0.2">
      <c r="A1" s="5"/>
      <c r="B1" s="5"/>
      <c r="C1" s="5"/>
      <c r="D1" s="5"/>
      <c r="E1" s="16" t="s">
        <v>112</v>
      </c>
      <c r="F1" s="16"/>
      <c r="G1" s="16"/>
      <c r="H1" s="16"/>
      <c r="I1" s="16"/>
      <c r="J1" s="16"/>
      <c r="K1" s="6"/>
      <c r="L1" s="16" t="s">
        <v>113</v>
      </c>
      <c r="M1" s="16"/>
      <c r="N1" s="16"/>
      <c r="O1" s="16"/>
      <c r="P1" s="16"/>
      <c r="Q1" s="16"/>
    </row>
    <row r="2" spans="1:17" x14ac:dyDescent="0.2">
      <c r="A2" s="5" t="s">
        <v>49</v>
      </c>
      <c r="B2" s="5" t="s">
        <v>50</v>
      </c>
      <c r="C2" s="5" t="s">
        <v>11</v>
      </c>
      <c r="D2" s="5" t="s">
        <v>12</v>
      </c>
      <c r="E2" s="5" t="s">
        <v>51</v>
      </c>
      <c r="F2" s="5" t="s">
        <v>52</v>
      </c>
      <c r="G2" s="5" t="s">
        <v>53</v>
      </c>
      <c r="H2" s="5" t="s">
        <v>54</v>
      </c>
      <c r="I2" s="5" t="s">
        <v>114</v>
      </c>
      <c r="J2" s="5" t="s">
        <v>15</v>
      </c>
      <c r="K2" s="6"/>
      <c r="L2" s="5" t="s">
        <v>51</v>
      </c>
      <c r="M2" s="5" t="s">
        <v>52</v>
      </c>
      <c r="N2" s="5" t="s">
        <v>53</v>
      </c>
      <c r="O2" s="5" t="s">
        <v>54</v>
      </c>
      <c r="P2" s="5" t="s">
        <v>114</v>
      </c>
      <c r="Q2" s="5" t="s">
        <v>15</v>
      </c>
    </row>
    <row r="3" spans="1:17" ht="34" x14ac:dyDescent="0.2">
      <c r="A3" s="4" t="s">
        <v>77</v>
      </c>
      <c r="B3" s="4" t="s">
        <v>30</v>
      </c>
      <c r="C3" s="4" t="s">
        <v>78</v>
      </c>
      <c r="D3" s="4">
        <v>256.39999999999998</v>
      </c>
      <c r="E3" s="7">
        <v>2.7542949376466899</v>
      </c>
      <c r="F3" s="8">
        <f t="shared" ref="F3:F30" si="0">E3*D3 / 13.2 / 180.156</f>
        <v>0.29696536655294842</v>
      </c>
      <c r="G3" s="9">
        <v>1.2181273552134999</v>
      </c>
      <c r="H3" s="8">
        <f t="shared" ref="H3:H30" si="1">G3 * D3 / I3 / 180.156</f>
        <v>0.25898397705876602</v>
      </c>
      <c r="I3" s="9">
        <v>6.6940521372634203</v>
      </c>
      <c r="J3" s="10">
        <f t="shared" ref="J3:J30" si="2">H3/F3</f>
        <v>0.87210161934014496</v>
      </c>
      <c r="K3" s="11"/>
      <c r="L3" s="7">
        <v>2.7542949376466899</v>
      </c>
      <c r="M3" s="8">
        <f t="shared" ref="M3:M30" si="3">L3*D3 / 13.2 / 180.156</f>
        <v>0.29696536655294842</v>
      </c>
      <c r="N3" s="9">
        <v>1.2181273552134999</v>
      </c>
      <c r="O3" s="8">
        <f t="shared" ref="O3:O30" si="4">N3 * D3 / P3 / 180.156</f>
        <v>0.25898397705876602</v>
      </c>
      <c r="P3" s="9">
        <v>6.6940521372634203</v>
      </c>
      <c r="Q3" s="10">
        <f t="shared" ref="Q3:Q30" si="5">O3/M3</f>
        <v>0.87210161934014496</v>
      </c>
    </row>
    <row r="4" spans="1:17" ht="34" x14ac:dyDescent="0.2">
      <c r="A4" s="4" t="s">
        <v>79</v>
      </c>
      <c r="B4" s="4" t="s">
        <v>31</v>
      </c>
      <c r="C4" s="4" t="s">
        <v>78</v>
      </c>
      <c r="D4" s="4">
        <v>242.44</v>
      </c>
      <c r="E4" s="7">
        <v>2.6712741530005699</v>
      </c>
      <c r="F4" s="8">
        <f t="shared" si="0"/>
        <v>0.27233287785832166</v>
      </c>
      <c r="G4" s="9">
        <v>1.18678838621244</v>
      </c>
      <c r="H4" s="8">
        <f t="shared" si="1"/>
        <v>0.2384755365846826</v>
      </c>
      <c r="I4" s="9">
        <v>6.6970724579816601</v>
      </c>
      <c r="J4" s="10">
        <f t="shared" si="2"/>
        <v>0.87567662949879665</v>
      </c>
      <c r="K4" s="11"/>
      <c r="L4" s="7">
        <v>2.6712741530005699</v>
      </c>
      <c r="M4" s="8">
        <f t="shared" si="3"/>
        <v>0.27233287785832166</v>
      </c>
      <c r="N4" s="9">
        <v>1.18678838621244</v>
      </c>
      <c r="O4" s="8">
        <f t="shared" si="4"/>
        <v>0.2384755365846826</v>
      </c>
      <c r="P4" s="9">
        <v>6.6970724579816601</v>
      </c>
      <c r="Q4" s="10">
        <f t="shared" si="5"/>
        <v>0.87567662949879665</v>
      </c>
    </row>
    <row r="5" spans="1:17" ht="34" x14ac:dyDescent="0.2">
      <c r="A5" s="4" t="s">
        <v>5</v>
      </c>
      <c r="B5" s="4" t="s">
        <v>44</v>
      </c>
      <c r="C5" s="4" t="s">
        <v>44</v>
      </c>
      <c r="D5" s="4">
        <v>824.3</v>
      </c>
      <c r="E5" s="7">
        <v>0.84689116130605502</v>
      </c>
      <c r="F5" s="8">
        <f t="shared" si="0"/>
        <v>0.29355551126085555</v>
      </c>
      <c r="G5" s="9">
        <v>0.395523867583504</v>
      </c>
      <c r="H5" s="8">
        <f t="shared" si="1"/>
        <v>0.25858376210723127</v>
      </c>
      <c r="I5" s="9">
        <v>6.9985491237452297</v>
      </c>
      <c r="J5" s="10">
        <f t="shared" si="2"/>
        <v>0.88086836113750178</v>
      </c>
      <c r="K5" s="11"/>
      <c r="L5" s="7">
        <v>0.84689116130605502</v>
      </c>
      <c r="M5" s="8">
        <f t="shared" si="3"/>
        <v>0.29355551126085555</v>
      </c>
      <c r="N5" s="9">
        <v>0.395523867583504</v>
      </c>
      <c r="O5" s="8">
        <f t="shared" si="4"/>
        <v>0.25858376210723127</v>
      </c>
      <c r="P5" s="9">
        <v>6.9985491237452297</v>
      </c>
      <c r="Q5" s="10">
        <f t="shared" si="5"/>
        <v>0.88086836113750178</v>
      </c>
    </row>
    <row r="6" spans="1:17" ht="51" x14ac:dyDescent="0.2">
      <c r="A6" s="4" t="s">
        <v>73</v>
      </c>
      <c r="B6" s="4" t="s">
        <v>28</v>
      </c>
      <c r="C6" s="4" t="s">
        <v>74</v>
      </c>
      <c r="D6" s="4">
        <v>146.1</v>
      </c>
      <c r="E6" s="7">
        <v>12.489370538802101</v>
      </c>
      <c r="F6" s="8">
        <f t="shared" si="0"/>
        <v>0.76730513509461296</v>
      </c>
      <c r="G6" s="9">
        <v>12.499494459446399</v>
      </c>
      <c r="H6" s="8">
        <f t="shared" si="1"/>
        <v>0.76792711490324495</v>
      </c>
      <c r="I6" s="9">
        <v>13.2</v>
      </c>
      <c r="J6" s="10">
        <f t="shared" si="2"/>
        <v>1.0008106029533548</v>
      </c>
      <c r="K6" s="11"/>
      <c r="L6" s="7">
        <v>12.489370538802101</v>
      </c>
      <c r="M6" s="8">
        <f t="shared" si="3"/>
        <v>0.76730513509461296</v>
      </c>
      <c r="N6" s="9">
        <v>12.4993893677076</v>
      </c>
      <c r="O6" s="8">
        <f t="shared" si="4"/>
        <v>0.7679206584184618</v>
      </c>
      <c r="P6" s="9">
        <v>13.2</v>
      </c>
      <c r="Q6" s="10">
        <f t="shared" si="5"/>
        <v>1.0008021884589278</v>
      </c>
    </row>
    <row r="7" spans="1:17" ht="68" x14ac:dyDescent="0.2">
      <c r="A7" s="4" t="s">
        <v>70</v>
      </c>
      <c r="B7" s="4" t="s">
        <v>71</v>
      </c>
      <c r="C7" s="4" t="s">
        <v>115</v>
      </c>
      <c r="D7" s="4">
        <v>74.12</v>
      </c>
      <c r="E7" s="7">
        <v>11.1731809018356</v>
      </c>
      <c r="F7" s="8">
        <f t="shared" si="0"/>
        <v>0.34824876035216229</v>
      </c>
      <c r="G7" s="9">
        <v>10.175625393250099</v>
      </c>
      <c r="H7" s="8">
        <f t="shared" si="1"/>
        <v>0.31713265203727348</v>
      </c>
      <c r="I7" s="9">
        <v>13.201000000000001</v>
      </c>
      <c r="J7" s="10">
        <f t="shared" si="2"/>
        <v>0.91064976574956635</v>
      </c>
      <c r="K7" s="11"/>
      <c r="L7" s="7">
        <v>11.1731809018356</v>
      </c>
      <c r="M7" s="8">
        <f t="shared" si="3"/>
        <v>0.34824876035216229</v>
      </c>
      <c r="N7" s="9">
        <v>10.175625393250099</v>
      </c>
      <c r="O7" s="8">
        <f t="shared" si="4"/>
        <v>0.31713265203727348</v>
      </c>
      <c r="P7" s="9">
        <v>13.201000000000001</v>
      </c>
      <c r="Q7" s="10">
        <f t="shared" si="5"/>
        <v>0.91064976574956635</v>
      </c>
    </row>
    <row r="8" spans="1:17" ht="34" x14ac:dyDescent="0.2">
      <c r="A8" s="4" t="s">
        <v>90</v>
      </c>
      <c r="B8" s="4" t="s">
        <v>39</v>
      </c>
      <c r="C8" s="4" t="s">
        <v>91</v>
      </c>
      <c r="D8" s="4">
        <v>103.1</v>
      </c>
      <c r="E8" s="7">
        <v>12.4893700888022</v>
      </c>
      <c r="F8" s="8">
        <f t="shared" si="0"/>
        <v>0.5414726665154117</v>
      </c>
      <c r="G8" s="9">
        <v>12.1033622690419</v>
      </c>
      <c r="H8" s="8">
        <f t="shared" si="1"/>
        <v>0.52465792667875655</v>
      </c>
      <c r="I8" s="9">
        <v>13.202</v>
      </c>
      <c r="J8" s="10">
        <f t="shared" si="2"/>
        <v>0.96894628136104344</v>
      </c>
      <c r="K8" s="11"/>
      <c r="L8" s="7">
        <v>12.4893700888022</v>
      </c>
      <c r="M8" s="8">
        <f t="shared" si="3"/>
        <v>0.5414726665154117</v>
      </c>
      <c r="N8" s="9">
        <v>12.1033622690419</v>
      </c>
      <c r="O8" s="8">
        <f t="shared" si="4"/>
        <v>0.52465792667875655</v>
      </c>
      <c r="P8" s="9">
        <v>13.202</v>
      </c>
      <c r="Q8" s="10">
        <f t="shared" si="5"/>
        <v>0.96894628136104344</v>
      </c>
    </row>
    <row r="9" spans="1:17" ht="51" x14ac:dyDescent="0.2">
      <c r="A9" s="4" t="s">
        <v>66</v>
      </c>
      <c r="B9" s="4" t="s">
        <v>26</v>
      </c>
      <c r="C9" s="4" t="s">
        <v>67</v>
      </c>
      <c r="D9" s="4">
        <v>234.33</v>
      </c>
      <c r="E9" s="7">
        <v>2.8405974307047201</v>
      </c>
      <c r="F9" s="8">
        <f t="shared" si="0"/>
        <v>0.27990774827516368</v>
      </c>
      <c r="G9" s="9">
        <v>2.29247341202373</v>
      </c>
      <c r="H9" s="8">
        <f t="shared" si="1"/>
        <v>0.2323611400113485</v>
      </c>
      <c r="I9" s="9">
        <v>12.8327570058955</v>
      </c>
      <c r="J9" s="10">
        <f t="shared" si="2"/>
        <v>0.83013471918228421</v>
      </c>
      <c r="K9" s="11"/>
      <c r="L9" s="7">
        <v>2.8405974307047201</v>
      </c>
      <c r="M9" s="8">
        <f t="shared" si="3"/>
        <v>0.27990774827516368</v>
      </c>
      <c r="N9" s="9">
        <v>2.29247341202373</v>
      </c>
      <c r="O9" s="8">
        <f t="shared" si="4"/>
        <v>0.2323611400113485</v>
      </c>
      <c r="P9" s="9">
        <v>12.8327570058955</v>
      </c>
      <c r="Q9" s="10">
        <f t="shared" si="5"/>
        <v>0.83013471918228421</v>
      </c>
    </row>
    <row r="10" spans="1:17" ht="51" x14ac:dyDescent="0.2">
      <c r="A10" s="4" t="s">
        <v>96</v>
      </c>
      <c r="B10" s="4" t="s">
        <v>42</v>
      </c>
      <c r="C10" s="4" t="s">
        <v>67</v>
      </c>
      <c r="D10" s="4">
        <v>246.3</v>
      </c>
      <c r="E10" s="7">
        <v>2.9532043360139602</v>
      </c>
      <c r="F10" s="8">
        <f t="shared" si="0"/>
        <v>0.3058688479917735</v>
      </c>
      <c r="G10" s="9">
        <v>2.4357728028987502</v>
      </c>
      <c r="H10" s="8">
        <f t="shared" si="1"/>
        <v>0.25663250423712097</v>
      </c>
      <c r="I10" s="9">
        <v>12.9759987881379</v>
      </c>
      <c r="J10" s="10">
        <f t="shared" si="2"/>
        <v>0.83902792298751272</v>
      </c>
      <c r="K10" s="11"/>
      <c r="L10" s="7">
        <v>2.9532043360139602</v>
      </c>
      <c r="M10" s="8">
        <f t="shared" si="3"/>
        <v>0.3058688479917735</v>
      </c>
      <c r="N10" s="9">
        <v>2.4357728028987502</v>
      </c>
      <c r="O10" s="8">
        <f t="shared" si="4"/>
        <v>0.25663250423712097</v>
      </c>
      <c r="P10" s="9">
        <v>12.9759987881379</v>
      </c>
      <c r="Q10" s="10">
        <f t="shared" si="5"/>
        <v>0.83902792298751272</v>
      </c>
    </row>
    <row r="11" spans="1:17" ht="17" x14ac:dyDescent="0.2">
      <c r="A11" s="4" t="s">
        <v>116</v>
      </c>
      <c r="B11" s="4" t="s">
        <v>117</v>
      </c>
      <c r="C11" s="4" t="s">
        <v>117</v>
      </c>
      <c r="D11" s="4">
        <v>46.07</v>
      </c>
      <c r="E11" s="7">
        <v>25.047707005199999</v>
      </c>
      <c r="F11" s="8">
        <f t="shared" si="0"/>
        <v>0.48524774392898379</v>
      </c>
      <c r="G11" s="9">
        <v>25.004166062883101</v>
      </c>
      <c r="H11" s="8">
        <f t="shared" si="1"/>
        <v>0.48440422783294235</v>
      </c>
      <c r="I11" s="9">
        <v>13.2</v>
      </c>
      <c r="J11" s="10">
        <f t="shared" si="2"/>
        <v>0.99826167950991052</v>
      </c>
      <c r="K11" s="11"/>
      <c r="L11" s="7">
        <v>25.047707005199999</v>
      </c>
      <c r="M11" s="8">
        <f t="shared" si="3"/>
        <v>0.48524774392898379</v>
      </c>
      <c r="N11" s="9">
        <v>25.004166062883101</v>
      </c>
      <c r="O11" s="8">
        <f t="shared" si="4"/>
        <v>0.48440422783294235</v>
      </c>
      <c r="P11" s="9">
        <v>13.2</v>
      </c>
      <c r="Q11" s="10">
        <f t="shared" si="5"/>
        <v>0.99826167950991052</v>
      </c>
    </row>
    <row r="12" spans="1:17" ht="17" x14ac:dyDescent="0.2">
      <c r="A12" s="4" t="s">
        <v>81</v>
      </c>
      <c r="B12" s="4" t="s">
        <v>82</v>
      </c>
      <c r="C12" s="4" t="s">
        <v>69</v>
      </c>
      <c r="D12" s="4">
        <v>89.07</v>
      </c>
      <c r="E12" s="7">
        <v>24.1771461876872</v>
      </c>
      <c r="F12" s="8">
        <f t="shared" si="0"/>
        <v>0.90555290252542853</v>
      </c>
      <c r="G12" s="9">
        <v>24.057112514461799</v>
      </c>
      <c r="H12" s="8">
        <f t="shared" si="1"/>
        <v>0.90105705176015494</v>
      </c>
      <c r="I12" s="9">
        <v>13.2</v>
      </c>
      <c r="J12" s="10">
        <f t="shared" si="2"/>
        <v>0.99503524227824192</v>
      </c>
      <c r="K12" s="11"/>
      <c r="L12" s="7">
        <v>24.1771461876872</v>
      </c>
      <c r="M12" s="8">
        <f t="shared" si="3"/>
        <v>0.90555290252542853</v>
      </c>
      <c r="N12" s="9">
        <v>24.0591119323838</v>
      </c>
      <c r="O12" s="8">
        <f t="shared" si="4"/>
        <v>0.90106367738429793</v>
      </c>
      <c r="P12" s="9">
        <v>13.201000000000001</v>
      </c>
      <c r="Q12" s="10">
        <f t="shared" si="5"/>
        <v>0.99504255893983562</v>
      </c>
    </row>
    <row r="13" spans="1:17" ht="34" x14ac:dyDescent="0.2">
      <c r="A13" s="4" t="s">
        <v>68</v>
      </c>
      <c r="B13" s="4" t="s">
        <v>27</v>
      </c>
      <c r="C13" s="4" t="s">
        <v>69</v>
      </c>
      <c r="D13" s="4">
        <v>90.12</v>
      </c>
      <c r="E13" s="7">
        <v>12.8881994194633</v>
      </c>
      <c r="F13" s="8">
        <f t="shared" si="0"/>
        <v>0.48841699638176911</v>
      </c>
      <c r="G13" s="9">
        <v>12.907692506901901</v>
      </c>
      <c r="H13" s="8">
        <f t="shared" si="1"/>
        <v>0.48915571518236367</v>
      </c>
      <c r="I13" s="9">
        <v>13.2</v>
      </c>
      <c r="J13" s="10">
        <f t="shared" si="2"/>
        <v>1.0015124756224028</v>
      </c>
      <c r="K13" s="11"/>
      <c r="L13" s="7">
        <v>12.8881994194633</v>
      </c>
      <c r="M13" s="8">
        <f t="shared" si="3"/>
        <v>0.48841699638176911</v>
      </c>
      <c r="N13" s="9">
        <v>12.907692506901901</v>
      </c>
      <c r="O13" s="8">
        <f t="shared" si="4"/>
        <v>0.48915571518236367</v>
      </c>
      <c r="P13" s="9">
        <v>13.2</v>
      </c>
      <c r="Q13" s="10">
        <f t="shared" si="5"/>
        <v>1.0015124756224028</v>
      </c>
    </row>
    <row r="14" spans="1:17" ht="17" x14ac:dyDescent="0.2">
      <c r="A14" s="4" t="s">
        <v>80</v>
      </c>
      <c r="B14" s="4" t="s">
        <v>32</v>
      </c>
      <c r="C14" s="4" t="s">
        <v>32</v>
      </c>
      <c r="D14" s="4">
        <v>74.12</v>
      </c>
      <c r="E14" s="7">
        <v>12.5238535025946</v>
      </c>
      <c r="F14" s="8">
        <f t="shared" si="0"/>
        <v>0.39034689364012126</v>
      </c>
      <c r="G14" s="9">
        <v>7.4780285985884296</v>
      </c>
      <c r="H14" s="8">
        <f t="shared" si="1"/>
        <v>0.33580097839368755</v>
      </c>
      <c r="I14" s="9">
        <v>9.1620328492002692</v>
      </c>
      <c r="J14" s="10">
        <f t="shared" si="2"/>
        <v>0.86026297087246173</v>
      </c>
      <c r="K14" s="11"/>
      <c r="L14" s="7">
        <v>12.5238535025946</v>
      </c>
      <c r="M14" s="8">
        <f t="shared" si="3"/>
        <v>0.39034689364012126</v>
      </c>
      <c r="N14" s="9">
        <v>0.988079980484454</v>
      </c>
      <c r="O14" s="8">
        <f t="shared" si="4"/>
        <v>4.8338503003394095E-2</v>
      </c>
      <c r="P14" s="9">
        <v>8.4097983715671099</v>
      </c>
      <c r="Q14" s="10">
        <f t="shared" si="5"/>
        <v>0.12383473210871657</v>
      </c>
    </row>
    <row r="15" spans="1:17" ht="51" x14ac:dyDescent="0.2">
      <c r="A15" s="4" t="s">
        <v>60</v>
      </c>
      <c r="B15" s="4" t="s">
        <v>24</v>
      </c>
      <c r="C15" s="4" t="s">
        <v>61</v>
      </c>
      <c r="D15" s="4">
        <v>90.08</v>
      </c>
      <c r="E15" s="7">
        <v>20.008672716831398</v>
      </c>
      <c r="F15" s="8">
        <f t="shared" si="0"/>
        <v>0.75792109731001334</v>
      </c>
      <c r="G15" s="9">
        <v>12.217786398521399</v>
      </c>
      <c r="H15" s="8">
        <f t="shared" si="1"/>
        <v>0.68684699973439811</v>
      </c>
      <c r="I15" s="9">
        <v>8.8943081024658603</v>
      </c>
      <c r="J15" s="10">
        <f t="shared" si="2"/>
        <v>0.90622493841658602</v>
      </c>
      <c r="K15" s="11"/>
      <c r="L15" s="7">
        <v>20.008672716831398</v>
      </c>
      <c r="M15" s="8">
        <f t="shared" si="3"/>
        <v>0.75792109731001334</v>
      </c>
      <c r="N15" s="9">
        <v>12.217786398521399</v>
      </c>
      <c r="O15" s="8">
        <f t="shared" si="4"/>
        <v>0.68684699973439811</v>
      </c>
      <c r="P15" s="9">
        <v>8.8943081024658603</v>
      </c>
      <c r="Q15" s="10">
        <f t="shared" si="5"/>
        <v>0.90622493841658602</v>
      </c>
    </row>
    <row r="16" spans="1:17" ht="51" x14ac:dyDescent="0.2">
      <c r="A16" s="4" t="s">
        <v>62</v>
      </c>
      <c r="B16" s="4" t="s">
        <v>24</v>
      </c>
      <c r="C16" s="4" t="s">
        <v>63</v>
      </c>
      <c r="D16" s="4">
        <v>90.08</v>
      </c>
      <c r="E16" s="7">
        <v>22.291630803855</v>
      </c>
      <c r="F16" s="8">
        <f t="shared" si="0"/>
        <v>0.84439870244241955</v>
      </c>
      <c r="G16" s="9">
        <v>21.424944144485998</v>
      </c>
      <c r="H16" s="8">
        <f t="shared" si="1"/>
        <v>0.81156893341229641</v>
      </c>
      <c r="I16" s="9">
        <v>13.2</v>
      </c>
      <c r="J16" s="10">
        <f t="shared" si="2"/>
        <v>0.96112053590896906</v>
      </c>
      <c r="K16" s="11"/>
      <c r="L16" s="7">
        <v>22.291630803855</v>
      </c>
      <c r="M16" s="8">
        <f t="shared" si="3"/>
        <v>0.84439870244241955</v>
      </c>
      <c r="N16" s="9">
        <v>12.937441032316499</v>
      </c>
      <c r="O16" s="8">
        <f t="shared" si="4"/>
        <v>0.49006546522940647</v>
      </c>
      <c r="P16" s="9">
        <v>13.2</v>
      </c>
      <c r="Q16" s="10">
        <f t="shared" si="5"/>
        <v>0.58037212019854401</v>
      </c>
    </row>
    <row r="17" spans="1:17" ht="17" x14ac:dyDescent="0.2">
      <c r="A17" s="4" t="s">
        <v>118</v>
      </c>
      <c r="B17" s="4" t="s">
        <v>119</v>
      </c>
      <c r="C17" s="4" t="s">
        <v>119</v>
      </c>
      <c r="D17" s="4">
        <v>116.07</v>
      </c>
      <c r="E17" s="7">
        <v>19.1291706141043</v>
      </c>
      <c r="F17" s="8">
        <f t="shared" si="0"/>
        <v>0.93367012611758615</v>
      </c>
      <c r="G17" s="9">
        <v>1.2104087094293301</v>
      </c>
      <c r="H17" s="8">
        <f t="shared" si="1"/>
        <v>0.19895312137393792</v>
      </c>
      <c r="I17" s="9">
        <v>3.9196973614856501</v>
      </c>
      <c r="J17" s="10">
        <f t="shared" si="2"/>
        <v>0.2130871662363564</v>
      </c>
      <c r="K17" s="11"/>
      <c r="L17" s="7">
        <v>19.1291706141043</v>
      </c>
      <c r="M17" s="8">
        <f t="shared" si="3"/>
        <v>0.93367012611758615</v>
      </c>
      <c r="N17" s="9">
        <v>1.2081170850929299</v>
      </c>
      <c r="O17" s="8">
        <f t="shared" si="4"/>
        <v>0.19803012925214847</v>
      </c>
      <c r="P17" s="9">
        <v>3.9305109362228499</v>
      </c>
      <c r="Q17" s="10">
        <f t="shared" si="5"/>
        <v>0.21209860282839188</v>
      </c>
    </row>
    <row r="18" spans="1:17" ht="17" x14ac:dyDescent="0.2">
      <c r="A18" s="4" t="s">
        <v>120</v>
      </c>
      <c r="B18" s="4" t="s">
        <v>121</v>
      </c>
      <c r="C18" s="4" t="s">
        <v>121</v>
      </c>
      <c r="D18" s="4">
        <v>132.07</v>
      </c>
      <c r="E18" s="7">
        <v>21.228713730286302</v>
      </c>
      <c r="F18" s="8">
        <f t="shared" si="0"/>
        <v>1.1789766303374247</v>
      </c>
      <c r="G18" s="9">
        <v>20.801775695675801</v>
      </c>
      <c r="H18" s="8">
        <f t="shared" si="1"/>
        <v>1.1552658218634351</v>
      </c>
      <c r="I18" s="9">
        <v>13.2</v>
      </c>
      <c r="J18" s="10">
        <f t="shared" si="2"/>
        <v>0.97988865269771841</v>
      </c>
      <c r="K18" s="11"/>
      <c r="L18" s="7">
        <v>21.228713730286302</v>
      </c>
      <c r="M18" s="8">
        <f t="shared" si="3"/>
        <v>1.1789766303374247</v>
      </c>
      <c r="N18" s="9">
        <v>19.2703768189463</v>
      </c>
      <c r="O18" s="8">
        <f t="shared" si="4"/>
        <v>1.0702166987593233</v>
      </c>
      <c r="P18" s="9">
        <v>13.2</v>
      </c>
      <c r="Q18" s="10">
        <f t="shared" si="5"/>
        <v>0.90775056198783677</v>
      </c>
    </row>
    <row r="19" spans="1:17" ht="17" x14ac:dyDescent="0.2">
      <c r="A19" s="4" t="s">
        <v>97</v>
      </c>
      <c r="B19" s="4" t="s">
        <v>98</v>
      </c>
      <c r="C19" s="4" t="s">
        <v>98</v>
      </c>
      <c r="D19" s="4">
        <v>174.15</v>
      </c>
      <c r="E19" s="7">
        <v>9.6977968015793703</v>
      </c>
      <c r="F19" s="8">
        <f t="shared" si="0"/>
        <v>0.71018892759063679</v>
      </c>
      <c r="G19" s="9">
        <v>9.5615003449365901</v>
      </c>
      <c r="H19" s="8">
        <f t="shared" si="1"/>
        <v>0.70020766727367734</v>
      </c>
      <c r="I19" s="9">
        <v>13.2</v>
      </c>
      <c r="J19" s="10">
        <f t="shared" si="2"/>
        <v>0.98594562667877472</v>
      </c>
      <c r="K19" s="11"/>
      <c r="L19" s="7">
        <v>9.6977968015793703</v>
      </c>
      <c r="M19" s="8">
        <f t="shared" si="3"/>
        <v>0.71018892759063679</v>
      </c>
      <c r="N19" s="9">
        <v>9.5615003449365901</v>
      </c>
      <c r="O19" s="8">
        <f t="shared" si="4"/>
        <v>0.70020766727367734</v>
      </c>
      <c r="P19" s="9">
        <v>13.2</v>
      </c>
      <c r="Q19" s="10">
        <f t="shared" si="5"/>
        <v>0.98594562667877472</v>
      </c>
    </row>
    <row r="20" spans="1:17" ht="51" x14ac:dyDescent="0.2">
      <c r="A20" s="4" t="s">
        <v>83</v>
      </c>
      <c r="B20" s="4" t="s">
        <v>33</v>
      </c>
      <c r="C20" s="4" t="s">
        <v>84</v>
      </c>
      <c r="D20" s="4">
        <v>140.09</v>
      </c>
      <c r="E20" s="7">
        <v>10.3925643314252</v>
      </c>
      <c r="F20" s="8">
        <f t="shared" si="0"/>
        <v>0.61221955163662722</v>
      </c>
      <c r="G20" s="9">
        <v>10.2403555180901</v>
      </c>
      <c r="H20" s="8">
        <f t="shared" si="1"/>
        <v>0.60325302436930173</v>
      </c>
      <c r="I20" s="9">
        <v>13.2</v>
      </c>
      <c r="J20" s="10">
        <f t="shared" si="2"/>
        <v>0.98535406580310025</v>
      </c>
      <c r="K20" s="11"/>
      <c r="L20" s="7">
        <v>10.3925643314252</v>
      </c>
      <c r="M20" s="8">
        <f t="shared" si="3"/>
        <v>0.61221955163662722</v>
      </c>
      <c r="N20" s="9">
        <v>10.2403555180901</v>
      </c>
      <c r="O20" s="8">
        <f t="shared" si="4"/>
        <v>0.60325302436930173</v>
      </c>
      <c r="P20" s="9">
        <v>13.2</v>
      </c>
      <c r="Q20" s="10">
        <f t="shared" si="5"/>
        <v>0.98535406580310025</v>
      </c>
    </row>
    <row r="21" spans="1:17" ht="51" x14ac:dyDescent="0.2">
      <c r="A21" s="4" t="s">
        <v>64</v>
      </c>
      <c r="B21" s="4" t="s">
        <v>25</v>
      </c>
      <c r="C21" s="4" t="s">
        <v>65</v>
      </c>
      <c r="D21" s="4">
        <v>137.11000000000001</v>
      </c>
      <c r="E21" s="7">
        <v>9.0319129791055097</v>
      </c>
      <c r="F21" s="8">
        <f t="shared" si="0"/>
        <v>0.52074632480350214</v>
      </c>
      <c r="G21" s="9">
        <v>8.8395462687507091</v>
      </c>
      <c r="H21" s="8">
        <f t="shared" si="1"/>
        <v>0.50965517969796958</v>
      </c>
      <c r="I21" s="9">
        <v>13.2</v>
      </c>
      <c r="J21" s="10">
        <f t="shared" si="2"/>
        <v>0.97870144333766029</v>
      </c>
      <c r="K21" s="11"/>
      <c r="L21" s="7">
        <v>9.0319129791055097</v>
      </c>
      <c r="M21" s="8">
        <f t="shared" si="3"/>
        <v>0.52074632480350214</v>
      </c>
      <c r="N21" s="9">
        <v>8.6033154644199694</v>
      </c>
      <c r="O21" s="8">
        <f t="shared" si="4"/>
        <v>0.49603499497683751</v>
      </c>
      <c r="P21" s="9">
        <v>13.2</v>
      </c>
      <c r="Q21" s="10">
        <f t="shared" si="5"/>
        <v>0.95254631929281652</v>
      </c>
    </row>
    <row r="22" spans="1:17" ht="51" x14ac:dyDescent="0.2">
      <c r="A22" s="4" t="s">
        <v>122</v>
      </c>
      <c r="B22" s="4" t="s">
        <v>123</v>
      </c>
      <c r="C22" s="4" t="s">
        <v>123</v>
      </c>
      <c r="D22" s="4">
        <v>137.13999999999999</v>
      </c>
      <c r="E22" s="7">
        <v>8.6175990016234394</v>
      </c>
      <c r="F22" s="8">
        <f t="shared" si="0"/>
        <v>0.49696724416391252</v>
      </c>
      <c r="G22" s="9">
        <v>7.3643368892216898</v>
      </c>
      <c r="H22" s="8">
        <f t="shared" si="1"/>
        <v>0.42469302740144671</v>
      </c>
      <c r="I22" s="9">
        <v>13.2</v>
      </c>
      <c r="J22" s="10">
        <f t="shared" si="2"/>
        <v>0.8545694558118041</v>
      </c>
      <c r="K22" s="11"/>
      <c r="L22" s="7">
        <v>8.6175990016234394</v>
      </c>
      <c r="M22" s="8">
        <f t="shared" si="3"/>
        <v>0.49696724416391252</v>
      </c>
      <c r="N22" s="9">
        <v>7.0356373372252596</v>
      </c>
      <c r="O22" s="8">
        <f t="shared" si="4"/>
        <v>0.40573729385167201</v>
      </c>
      <c r="P22" s="9">
        <v>13.2</v>
      </c>
      <c r="Q22" s="10">
        <f t="shared" si="5"/>
        <v>0.81642663297512919</v>
      </c>
    </row>
    <row r="23" spans="1:17" ht="51" x14ac:dyDescent="0.2">
      <c r="A23" s="4" t="s">
        <v>58</v>
      </c>
      <c r="B23" s="4" t="s">
        <v>23</v>
      </c>
      <c r="C23" s="4" t="s">
        <v>59</v>
      </c>
      <c r="D23" s="4">
        <v>122.16</v>
      </c>
      <c r="E23" s="7">
        <v>6.9214891670526004</v>
      </c>
      <c r="F23" s="8">
        <f t="shared" si="0"/>
        <v>0.35555427579227028</v>
      </c>
      <c r="G23" s="9">
        <v>6.8421411858019603</v>
      </c>
      <c r="H23" s="8">
        <f t="shared" si="1"/>
        <v>0.35147820006228925</v>
      </c>
      <c r="I23" s="9">
        <v>13.2</v>
      </c>
      <c r="J23" s="10">
        <f t="shared" si="2"/>
        <v>0.9885359957466453</v>
      </c>
      <c r="K23" s="11"/>
      <c r="L23" s="7">
        <v>6.9214891670526004</v>
      </c>
      <c r="M23" s="8">
        <f t="shared" si="3"/>
        <v>0.35555427579227028</v>
      </c>
      <c r="N23" s="9">
        <v>6.8421411858019603</v>
      </c>
      <c r="O23" s="8">
        <f t="shared" si="4"/>
        <v>0.35147820006228925</v>
      </c>
      <c r="P23" s="9">
        <v>13.2</v>
      </c>
      <c r="Q23" s="10">
        <f t="shared" si="5"/>
        <v>0.9885359957466453</v>
      </c>
    </row>
    <row r="24" spans="1:17" ht="51" x14ac:dyDescent="0.2">
      <c r="A24" s="4" t="s">
        <v>100</v>
      </c>
      <c r="B24" s="4" t="s">
        <v>101</v>
      </c>
      <c r="C24" s="4" t="s">
        <v>59</v>
      </c>
      <c r="D24" s="4">
        <v>104.15</v>
      </c>
      <c r="E24" s="7">
        <v>6.7471105640068103</v>
      </c>
      <c r="F24" s="8">
        <f t="shared" si="0"/>
        <v>0.29549792757106691</v>
      </c>
      <c r="G24" s="9">
        <v>6.64416906854935</v>
      </c>
      <c r="H24" s="8">
        <f t="shared" si="1"/>
        <v>0.29098947935754288</v>
      </c>
      <c r="I24" s="9">
        <v>13.2</v>
      </c>
      <c r="J24" s="10">
        <f t="shared" si="2"/>
        <v>0.9847428770462705</v>
      </c>
      <c r="K24" s="11"/>
      <c r="L24" s="7">
        <v>6.7471105640068103</v>
      </c>
      <c r="M24" s="8">
        <f t="shared" si="3"/>
        <v>0.29549792757106691</v>
      </c>
      <c r="N24" s="9">
        <v>6.64416906854935</v>
      </c>
      <c r="O24" s="8">
        <f t="shared" si="4"/>
        <v>0.29098947935754288</v>
      </c>
      <c r="P24" s="9">
        <v>13.2</v>
      </c>
      <c r="Q24" s="10">
        <f t="shared" si="5"/>
        <v>0.9847428770462705</v>
      </c>
    </row>
    <row r="25" spans="1:17" ht="34" x14ac:dyDescent="0.2">
      <c r="A25" s="4" t="s">
        <v>75</v>
      </c>
      <c r="B25" s="4" t="s">
        <v>29</v>
      </c>
      <c r="C25" s="4" t="s">
        <v>76</v>
      </c>
      <c r="D25" s="4">
        <v>163.15</v>
      </c>
      <c r="E25" s="7">
        <v>7.0761645488970997</v>
      </c>
      <c r="F25" s="8">
        <f t="shared" si="0"/>
        <v>0.48546993537947319</v>
      </c>
      <c r="G25" s="9">
        <v>6.9649533320754502</v>
      </c>
      <c r="H25" s="8">
        <f t="shared" si="1"/>
        <v>0.47784013792764701</v>
      </c>
      <c r="I25" s="9">
        <v>13.2</v>
      </c>
      <c r="J25" s="10">
        <f t="shared" si="2"/>
        <v>0.98428368700965541</v>
      </c>
      <c r="K25" s="11"/>
      <c r="L25" s="7">
        <v>7.0761645488970997</v>
      </c>
      <c r="M25" s="8">
        <f t="shared" si="3"/>
        <v>0.48546993537947319</v>
      </c>
      <c r="N25" s="9">
        <v>6.9649533320754502</v>
      </c>
      <c r="O25" s="8">
        <f t="shared" si="4"/>
        <v>0.47784013792764701</v>
      </c>
      <c r="P25" s="9">
        <v>13.2</v>
      </c>
      <c r="Q25" s="10">
        <f t="shared" si="5"/>
        <v>0.98428368700965541</v>
      </c>
    </row>
    <row r="26" spans="1:17" ht="68" x14ac:dyDescent="0.2">
      <c r="A26" s="4" t="s">
        <v>92</v>
      </c>
      <c r="B26" s="4" t="s">
        <v>40</v>
      </c>
      <c r="C26" s="4" t="s">
        <v>93</v>
      </c>
      <c r="D26" s="4">
        <v>329.4</v>
      </c>
      <c r="E26" s="7">
        <v>2.5056296359765402</v>
      </c>
      <c r="F26" s="8">
        <f t="shared" si="0"/>
        <v>0.34707058684269604</v>
      </c>
      <c r="G26" s="9">
        <v>0.37497289394174799</v>
      </c>
      <c r="H26" s="8">
        <f t="shared" si="1"/>
        <v>0.23540298861482473</v>
      </c>
      <c r="I26" s="9">
        <v>2.9124787578286</v>
      </c>
      <c r="J26" s="10">
        <f t="shared" si="2"/>
        <v>0.67825680866905957</v>
      </c>
      <c r="K26" s="11"/>
      <c r="L26" s="7">
        <v>2.5056296359765402</v>
      </c>
      <c r="M26" s="8">
        <f t="shared" si="3"/>
        <v>0.34707058684269604</v>
      </c>
      <c r="N26" s="9">
        <v>0.37497289394174699</v>
      </c>
      <c r="O26" s="8">
        <f t="shared" si="4"/>
        <v>0.23540298861482409</v>
      </c>
      <c r="P26" s="9">
        <v>2.9124787578286</v>
      </c>
      <c r="Q26" s="10">
        <f t="shared" si="5"/>
        <v>0.6782568086690578</v>
      </c>
    </row>
    <row r="27" spans="1:17" ht="51" x14ac:dyDescent="0.2">
      <c r="A27" s="4" t="s">
        <v>85</v>
      </c>
      <c r="B27" s="4" t="s">
        <v>34</v>
      </c>
      <c r="C27" s="4" t="s">
        <v>86</v>
      </c>
      <c r="D27" s="4">
        <v>272.25</v>
      </c>
      <c r="E27" s="7">
        <v>3.9619955552063</v>
      </c>
      <c r="F27" s="8">
        <f t="shared" si="0"/>
        <v>0.45358554989081651</v>
      </c>
      <c r="G27" s="9">
        <v>3.5989726730796199</v>
      </c>
      <c r="H27" s="8">
        <f t="shared" si="1"/>
        <v>0.43452296534560786</v>
      </c>
      <c r="I27" s="9">
        <v>12.5165596148732</v>
      </c>
      <c r="J27" s="10">
        <f t="shared" si="2"/>
        <v>0.95797356298101377</v>
      </c>
      <c r="K27" s="11"/>
      <c r="L27" s="7">
        <v>3.9619955552063</v>
      </c>
      <c r="M27" s="8">
        <f t="shared" si="3"/>
        <v>0.45358554989081651</v>
      </c>
      <c r="N27" s="9">
        <v>3.5989726730796199</v>
      </c>
      <c r="O27" s="8">
        <f t="shared" si="4"/>
        <v>0.43452296534560786</v>
      </c>
      <c r="P27" s="9">
        <v>12.5165596148732</v>
      </c>
      <c r="Q27" s="10">
        <f t="shared" si="5"/>
        <v>0.95797356298101377</v>
      </c>
    </row>
    <row r="28" spans="1:17" ht="51" x14ac:dyDescent="0.2">
      <c r="A28" s="4" t="s">
        <v>94</v>
      </c>
      <c r="B28" s="4" t="s">
        <v>41</v>
      </c>
      <c r="C28" s="4" t="s">
        <v>95</v>
      </c>
      <c r="D28" s="4">
        <v>228.24</v>
      </c>
      <c r="E28" s="7">
        <v>3.9619956878973399</v>
      </c>
      <c r="F28" s="8">
        <f t="shared" si="0"/>
        <v>0.38026214646199258</v>
      </c>
      <c r="G28" s="9">
        <v>3.5989726730796199</v>
      </c>
      <c r="H28" s="8">
        <f t="shared" si="1"/>
        <v>0.36428107111287983</v>
      </c>
      <c r="I28" s="9">
        <v>12.5165596148732</v>
      </c>
      <c r="J28" s="10">
        <f t="shared" si="2"/>
        <v>0.95797353089755921</v>
      </c>
      <c r="K28" s="11"/>
      <c r="L28" s="7">
        <v>3.9619956878973399</v>
      </c>
      <c r="M28" s="8">
        <f t="shared" si="3"/>
        <v>0.38026214646199258</v>
      </c>
      <c r="N28" s="9">
        <v>3.5989726730796199</v>
      </c>
      <c r="O28" s="8">
        <f t="shared" si="4"/>
        <v>0.36428107111287983</v>
      </c>
      <c r="P28" s="9">
        <v>12.5165596148732</v>
      </c>
      <c r="Q28" s="10">
        <f t="shared" si="5"/>
        <v>0.95797353089755921</v>
      </c>
    </row>
    <row r="29" spans="1:17" ht="17" x14ac:dyDescent="0.2">
      <c r="A29" s="4" t="s">
        <v>124</v>
      </c>
      <c r="B29" s="4" t="s">
        <v>57</v>
      </c>
      <c r="C29" s="4" t="s">
        <v>57</v>
      </c>
      <c r="D29" s="4">
        <v>92.09</v>
      </c>
      <c r="E29" s="7">
        <v>19.911656043584301</v>
      </c>
      <c r="F29" s="8">
        <f t="shared" si="0"/>
        <v>0.77107601234388046</v>
      </c>
      <c r="G29" s="9">
        <v>19.303914256216402</v>
      </c>
      <c r="H29" s="8">
        <f t="shared" si="1"/>
        <v>0.74754129916318668</v>
      </c>
      <c r="I29" s="9">
        <v>13.2</v>
      </c>
      <c r="J29" s="10">
        <f t="shared" si="2"/>
        <v>0.96947808931423751</v>
      </c>
      <c r="K29" s="11"/>
      <c r="L29" s="7">
        <v>19.911656043584301</v>
      </c>
      <c r="M29" s="8">
        <f t="shared" si="3"/>
        <v>0.77107601234388046</v>
      </c>
      <c r="N29" s="9">
        <v>19.303914256216402</v>
      </c>
      <c r="O29" s="8">
        <f t="shared" si="4"/>
        <v>0.74754129916318668</v>
      </c>
      <c r="P29" s="9">
        <v>13.2</v>
      </c>
      <c r="Q29" s="10">
        <f t="shared" si="5"/>
        <v>0.96947808931423751</v>
      </c>
    </row>
    <row r="30" spans="1:17" ht="34" x14ac:dyDescent="0.2">
      <c r="A30" s="4" t="s">
        <v>56</v>
      </c>
      <c r="B30" s="4" t="s">
        <v>22</v>
      </c>
      <c r="C30" s="4" t="s">
        <v>57</v>
      </c>
      <c r="D30" s="4">
        <v>76.09</v>
      </c>
      <c r="E30" s="7">
        <v>17.762800717485302</v>
      </c>
      <c r="F30" s="8">
        <f t="shared" si="0"/>
        <v>0.56835065611211721</v>
      </c>
      <c r="G30" s="9">
        <v>15.224944703445599</v>
      </c>
      <c r="H30" s="8">
        <f t="shared" si="1"/>
        <v>0.48714768853743234</v>
      </c>
      <c r="I30" s="9">
        <v>13.2</v>
      </c>
      <c r="J30" s="10">
        <f t="shared" si="2"/>
        <v>0.85712523298527499</v>
      </c>
      <c r="K30" s="11"/>
      <c r="L30" s="7">
        <v>17.762800717485302</v>
      </c>
      <c r="M30" s="8">
        <f t="shared" si="3"/>
        <v>0.56835065611211721</v>
      </c>
      <c r="N30" s="9">
        <v>14.6027811159406</v>
      </c>
      <c r="O30" s="8">
        <f t="shared" si="4"/>
        <v>0.46724051912245096</v>
      </c>
      <c r="P30" s="9">
        <v>13.2</v>
      </c>
      <c r="Q30" s="10">
        <f t="shared" si="5"/>
        <v>0.82209902301983007</v>
      </c>
    </row>
  </sheetData>
  <mergeCells count="2">
    <mergeCell ref="E1:J1"/>
    <mergeCell ref="L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Sheet1</vt:lpstr>
      <vt:lpstr>RT</vt:lpstr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2024-08-05T15:10:02Z</dcterms:created>
  <dcterms:modified xsi:type="dcterms:W3CDTF">2024-08-09T19:38:42Z</dcterms:modified>
</cp:coreProperties>
</file>