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Code\Speaker\"/>
    </mc:Choice>
  </mc:AlternateContent>
  <xr:revisionPtr revIDLastSave="0" documentId="13_ncr:1_{6BB5D9A3-A537-46EB-BE18-BB3DEB74033F}" xr6:coauthVersionLast="45" xr6:coauthVersionMax="45" xr10:uidLastSave="{00000000-0000-0000-0000-000000000000}"/>
  <bookViews>
    <workbookView xWindow="22485" yWindow="8415" windowWidth="16110" windowHeight="22440" xr2:uid="{B5984CA5-B3F7-4556-BE9A-69612AD1073F}"/>
  </bookViews>
  <sheets>
    <sheet name="Main" sheetId="1" r:id="rId1"/>
    <sheet name="10NMBA520" sheetId="2" r:id="rId2"/>
    <sheet name="L18P400" sheetId="3" r:id="rId3"/>
  </sheets>
  <definedNames>
    <definedName name="solver_adj" localSheetId="0" hidden="1">Main!$D$7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Main!$D$16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" l="1"/>
  <c r="D27" i="1"/>
  <c r="D13" i="1"/>
  <c r="E41" i="1"/>
  <c r="E40" i="1"/>
  <c r="E39" i="1"/>
  <c r="D32" i="1"/>
  <c r="E37" i="1"/>
  <c r="E18" i="1"/>
  <c r="E20" i="1"/>
  <c r="E19" i="1"/>
  <c r="D34" i="1"/>
  <c r="D28" i="1"/>
  <c r="D29" i="1" l="1"/>
  <c r="D33" i="1" s="1"/>
  <c r="E21" i="1"/>
  <c r="D10" i="1" s="1"/>
  <c r="D21" i="1"/>
  <c r="D23" i="1" s="1"/>
  <c r="D25" i="1" s="1"/>
  <c r="E7" i="1"/>
  <c r="E6" i="1"/>
  <c r="E5" i="1"/>
  <c r="D8" i="1"/>
  <c r="D35" i="1" l="1"/>
  <c r="D11" i="1" s="1"/>
  <c r="D14" i="1" s="1"/>
  <c r="D16" i="1" s="1"/>
  <c r="E8" i="1"/>
</calcChain>
</file>

<file path=xl/sharedStrings.xml><?xml version="1.0" encoding="utf-8"?>
<sst xmlns="http://schemas.openxmlformats.org/spreadsheetml/2006/main" count="102" uniqueCount="53">
  <si>
    <t>width</t>
  </si>
  <si>
    <t>height</t>
  </si>
  <si>
    <t>depth</t>
  </si>
  <si>
    <t>volume</t>
  </si>
  <si>
    <t>L</t>
  </si>
  <si>
    <t>mm</t>
  </si>
  <si>
    <t>thickness</t>
  </si>
  <si>
    <t>dogbox</t>
  </si>
  <si>
    <t>inner</t>
  </si>
  <si>
    <t>outer</t>
  </si>
  <si>
    <t>units</t>
  </si>
  <si>
    <t>component</t>
  </si>
  <si>
    <t>measure</t>
  </si>
  <si>
    <t>sheet</t>
  </si>
  <si>
    <t>enclosure</t>
  </si>
  <si>
    <t>element</t>
  </si>
  <si>
    <t>https://www.diyaudioandvideo.com/Calculator/SpeakerDriverDisplacement/</t>
  </si>
  <si>
    <t>Effective Cone Diameter = 211 mm</t>
  </si>
  <si>
    <t>Mounting Depth = 102 mm</t>
  </si>
  <si>
    <r>
      <t>One-way, Linear Excursion (X</t>
    </r>
    <r>
      <rPr>
        <b/>
        <vertAlign val="subscript"/>
        <sz val="18"/>
        <color theme="1"/>
        <rFont val="Times New Roman"/>
        <family val="1"/>
      </rPr>
      <t>max</t>
    </r>
    <r>
      <rPr>
        <b/>
        <sz val="18"/>
        <color theme="1"/>
        <rFont val="Times New Roman"/>
        <family val="1"/>
      </rPr>
      <t>) = 4 mm</t>
    </r>
  </si>
  <si>
    <t>Magnet Diameter = 124 mm</t>
  </si>
  <si>
    <t>Magnet Height = 42 mm</t>
  </si>
  <si>
    <t>Front Baffle Thickness = 1.0 in</t>
  </si>
  <si>
    <t>Flush Mount = Yes</t>
  </si>
  <si>
    <t>Dimensions</t>
  </si>
  <si>
    <r>
      <t>Driver Displacement</t>
    </r>
    <r>
      <rPr>
        <sz val="18"/>
        <color theme="1"/>
        <rFont val="Times New Roman"/>
        <family val="1"/>
      </rPr>
      <t> = 972.7 cm</t>
    </r>
    <r>
      <rPr>
        <vertAlign val="superscript"/>
        <sz val="18"/>
        <color theme="1"/>
        <rFont val="Times New Roman"/>
        <family val="1"/>
      </rPr>
      <t>3</t>
    </r>
  </si>
  <si>
    <t>Effective Cone Diameter = 395 mm</t>
  </si>
  <si>
    <t xml:space="preserve">Mounting Depth = 206 mm </t>
  </si>
  <si>
    <r>
      <t>One-way, Linear Excursion (X</t>
    </r>
    <r>
      <rPr>
        <b/>
        <vertAlign val="subscript"/>
        <sz val="18"/>
        <color rgb="FF000000"/>
        <rFont val="Times New Roman"/>
        <family val="1"/>
      </rPr>
      <t>max</t>
    </r>
    <r>
      <rPr>
        <b/>
        <sz val="18"/>
        <color rgb="FF000000"/>
        <rFont val="Times New Roman"/>
        <family val="1"/>
      </rPr>
      <t xml:space="preserve">) = 9 mm </t>
    </r>
  </si>
  <si>
    <t xml:space="preserve">Magnet Diameter = 225 mm </t>
  </si>
  <si>
    <t xml:space="preserve">Magnet Height = 60 mm </t>
  </si>
  <si>
    <t xml:space="preserve">Front Baffle Thickness = 1.0 in </t>
  </si>
  <si>
    <t xml:space="preserve">Flush Mount = Yes </t>
  </si>
  <si>
    <r>
      <t>Driver Displacement</t>
    </r>
    <r>
      <rPr>
        <sz val="18"/>
        <color rgb="FF000000"/>
        <rFont val="Times New Roman"/>
        <family val="1"/>
      </rPr>
      <t xml:space="preserve"> = 5878.09 cm</t>
    </r>
    <r>
      <rPr>
        <vertAlign val="superscript"/>
        <sz val="18"/>
        <color rgb="FF000000"/>
        <rFont val="Times New Roman"/>
        <family val="1"/>
      </rPr>
      <t>3</t>
    </r>
  </si>
  <si>
    <t>target</t>
  </si>
  <si>
    <t>net volume</t>
  </si>
  <si>
    <t>bracing</t>
  </si>
  <si>
    <t>horn</t>
  </si>
  <si>
    <t>port</t>
  </si>
  <si>
    <t>error</t>
  </si>
  <si>
    <t>brace</t>
  </si>
  <si>
    <t>area</t>
  </si>
  <si>
    <t>m2</t>
  </si>
  <si>
    <t>holes</t>
  </si>
  <si>
    <t>diameter</t>
  </si>
  <si>
    <t>hole area</t>
  </si>
  <si>
    <t>net area</t>
  </si>
  <si>
    <t>-</t>
  </si>
  <si>
    <t>because top and bottom are braces counted separately</t>
  </si>
  <si>
    <t>only add rear side as baffle is other side</t>
  </si>
  <si>
    <t>only add one side as outer case is other side</t>
  </si>
  <si>
    <t>ports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</si>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</sst>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vertAlign val="subscript"/>
      <sz val="18"/>
      <color theme="1"/>
      <name val="Times New Roman"/>
      <family val="1"/>
    </font>
    <font>
      <b/>
      <sz val="18"/>
      <color rgb="FF0000FF"/>
      <name val="Times New Roman"/>
      <family val="1"/>
    </font>
    <font>
      <vertAlign val="superscript"/>
      <sz val="18"/>
      <color theme="1"/>
      <name val="Times New Roman"/>
      <family val="1"/>
    </font>
    <font>
      <sz val="12"/>
      <color rgb="FF000000"/>
      <name val="Times New Roman"/>
      <family val="1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vertAlign val="subscript"/>
      <sz val="18"/>
      <color rgb="FF000000"/>
      <name val="Times New Roman"/>
      <family val="1"/>
    </font>
    <font>
      <vertAlign val="superscript"/>
      <sz val="18"/>
      <color rgb="FF000000"/>
      <name val="Times New Roman"/>
      <family val="1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0" fontId="0" fillId="0" borderId="2" xfId="0" applyBorder="1" applyAlignment="1">
      <alignment horizontal="right"/>
    </xf>
    <xf numFmtId="0" fontId="3" fillId="0" borderId="0" xfId="1"/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8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3" xfId="0" applyBorder="1" applyAlignment="1"/>
    <xf numFmtId="0" fontId="8" fillId="0" borderId="0" xfId="0" applyFont="1" applyAlignment="1">
      <alignment vertical="center"/>
    </xf>
    <xf numFmtId="164" fontId="15" fillId="0" borderId="0" xfId="0" applyNumberFormat="1" applyFont="1"/>
    <xf numFmtId="164" fontId="16" fillId="0" borderId="0" xfId="0" applyNumberFormat="1" applyFon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1" fontId="0" fillId="0" borderId="0" xfId="0" applyNumberFormat="1" applyBorder="1"/>
    <xf numFmtId="0" fontId="0" fillId="0" borderId="0" xfId="0" applyFill="1" applyBorder="1" applyAlignment="1">
      <alignment horizontal="right"/>
    </xf>
    <xf numFmtId="164" fontId="15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8</xdr:col>
      <xdr:colOff>495300</xdr:colOff>
      <xdr:row>19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1CED1-9E79-4E4C-B19A-B5D7CFCE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4575"/>
          <a:ext cx="476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8</xdr:col>
      <xdr:colOff>495300</xdr:colOff>
      <xdr:row>19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111BF-A10C-4021-B9E3-EA39A2263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54600"/>
          <a:ext cx="476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iyaudioandvideo.com/Calculator/SpeakerDriverDisplacemen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diyaudioandvideo.com/Calculator/SpeakerDriverDis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1C03-4265-4DA6-8C58-4167ED712623}">
  <dimension ref="B2:J45"/>
  <sheetViews>
    <sheetView showGridLines="0" tabSelected="1" zoomScale="115" zoomScaleNormal="115" workbookViewId="0">
      <selection activeCell="D8" sqref="D8"/>
    </sheetView>
  </sheetViews>
  <sheetFormatPr defaultRowHeight="15" x14ac:dyDescent="0.25"/>
  <cols>
    <col min="2" max="3" width="11.140625" bestFit="1" customWidth="1"/>
    <col min="10" max="10" width="10.5703125" bestFit="1" customWidth="1"/>
  </cols>
  <sheetData>
    <row r="2" spans="2:10" x14ac:dyDescent="0.25">
      <c r="C2" s="3"/>
    </row>
    <row r="3" spans="2:10" x14ac:dyDescent="0.25">
      <c r="B3" s="4" t="s">
        <v>11</v>
      </c>
      <c r="C3" s="4" t="s">
        <v>12</v>
      </c>
      <c r="D3" s="5" t="s">
        <v>8</v>
      </c>
      <c r="E3" s="5" t="s">
        <v>9</v>
      </c>
      <c r="F3" s="5" t="s">
        <v>10</v>
      </c>
    </row>
    <row r="4" spans="2:10" x14ac:dyDescent="0.25">
      <c r="B4" t="s">
        <v>13</v>
      </c>
      <c r="C4" t="s">
        <v>6</v>
      </c>
      <c r="D4" s="1">
        <v>25</v>
      </c>
      <c r="E4" s="1"/>
      <c r="F4" s="2" t="s">
        <v>5</v>
      </c>
    </row>
    <row r="5" spans="2:10" x14ac:dyDescent="0.25">
      <c r="B5" s="6" t="s">
        <v>14</v>
      </c>
      <c r="C5" s="6" t="s">
        <v>0</v>
      </c>
      <c r="D5" s="31">
        <v>514</v>
      </c>
      <c r="E5" s="7">
        <f>D5+2*D$4</f>
        <v>564</v>
      </c>
      <c r="F5" s="8" t="s">
        <v>5</v>
      </c>
      <c r="H5" s="7">
        <v>505</v>
      </c>
    </row>
    <row r="6" spans="2:10" x14ac:dyDescent="0.25">
      <c r="C6" t="s">
        <v>1</v>
      </c>
      <c r="D6" s="20">
        <v>1100</v>
      </c>
      <c r="E6" s="1">
        <f>D6+2*D$4</f>
        <v>1150</v>
      </c>
      <c r="F6" s="2" t="s">
        <v>5</v>
      </c>
      <c r="H6" s="1">
        <v>999.5</v>
      </c>
    </row>
    <row r="7" spans="2:10" x14ac:dyDescent="0.25">
      <c r="C7" t="s">
        <v>2</v>
      </c>
      <c r="D7" s="20">
        <v>562.26678815682067</v>
      </c>
      <c r="E7" s="1">
        <f>D7+2*D$4</f>
        <v>612.26678815682067</v>
      </c>
      <c r="F7" s="2" t="s">
        <v>5</v>
      </c>
    </row>
    <row r="8" spans="2:10" x14ac:dyDescent="0.25">
      <c r="C8" t="s">
        <v>3</v>
      </c>
      <c r="D8" s="1">
        <f>D5*D6*D7*0.000001</f>
        <v>317.90564202386639</v>
      </c>
      <c r="E8" s="1">
        <f>E5*E6*E7*0.000001</f>
        <v>397.11623879851385</v>
      </c>
      <c r="F8" s="2" t="s">
        <v>4</v>
      </c>
    </row>
    <row r="9" spans="2:10" x14ac:dyDescent="0.25">
      <c r="C9" t="s">
        <v>15</v>
      </c>
      <c r="D9" s="1">
        <v>5.9</v>
      </c>
      <c r="E9" s="1"/>
      <c r="F9" s="2" t="s">
        <v>4</v>
      </c>
      <c r="J9">
        <v>61.127000000000002</v>
      </c>
    </row>
    <row r="10" spans="2:10" x14ac:dyDescent="0.25">
      <c r="C10" t="s">
        <v>7</v>
      </c>
      <c r="D10" s="21">
        <f>E21</f>
        <v>15.222471328671364</v>
      </c>
      <c r="E10" s="1"/>
      <c r="F10" s="2" t="s">
        <v>4</v>
      </c>
      <c r="J10">
        <v>98</v>
      </c>
    </row>
    <row r="11" spans="2:10" x14ac:dyDescent="0.25">
      <c r="C11" t="s">
        <v>36</v>
      </c>
      <c r="D11" s="21">
        <f>2*D35</f>
        <v>11.101947005434287</v>
      </c>
      <c r="E11" s="1"/>
      <c r="F11" s="2" t="s">
        <v>4</v>
      </c>
      <c r="J11" s="24">
        <f>J9*J10</f>
        <v>5990.4459999999999</v>
      </c>
    </row>
    <row r="12" spans="2:10" x14ac:dyDescent="0.25">
      <c r="C12" t="s">
        <v>37</v>
      </c>
      <c r="D12" s="21">
        <v>1.4</v>
      </c>
      <c r="E12" s="1"/>
      <c r="F12" s="2" t="s">
        <v>4</v>
      </c>
    </row>
    <row r="13" spans="2:10" x14ac:dyDescent="0.25">
      <c r="C13" t="s">
        <v>38</v>
      </c>
      <c r="D13" s="21">
        <f>E41</f>
        <v>7.301224689760665</v>
      </c>
      <c r="E13" s="1"/>
      <c r="F13" s="2" t="s">
        <v>4</v>
      </c>
    </row>
    <row r="14" spans="2:10" x14ac:dyDescent="0.25">
      <c r="C14" t="s">
        <v>35</v>
      </c>
      <c r="D14" s="21">
        <f>D8-SUM(D9:D13)</f>
        <v>276.97999900000008</v>
      </c>
      <c r="E14" s="1"/>
      <c r="F14" s="2" t="s">
        <v>4</v>
      </c>
    </row>
    <row r="15" spans="2:10" x14ac:dyDescent="0.25">
      <c r="C15" t="s">
        <v>34</v>
      </c>
      <c r="D15" s="20">
        <v>276.98</v>
      </c>
      <c r="F15" s="2" t="s">
        <v>4</v>
      </c>
    </row>
    <row r="16" spans="2:10" x14ac:dyDescent="0.25">
      <c r="C16" t="s">
        <v>39</v>
      </c>
      <c r="D16" s="1">
        <f>D14-D15</f>
        <v>-9.9999994063182385E-7</v>
      </c>
      <c r="F16" s="2" t="s">
        <v>4</v>
      </c>
    </row>
    <row r="17" spans="2:8" x14ac:dyDescent="0.25">
      <c r="D17" s="1"/>
      <c r="F17" s="2"/>
    </row>
    <row r="18" spans="2:8" x14ac:dyDescent="0.25">
      <c r="B18" s="6" t="s">
        <v>7</v>
      </c>
      <c r="C18" s="6" t="s">
        <v>0</v>
      </c>
      <c r="D18" s="7">
        <v>286</v>
      </c>
      <c r="E18" s="7">
        <f>D18+D$4</f>
        <v>311</v>
      </c>
      <c r="F18" s="8" t="s">
        <v>5</v>
      </c>
      <c r="H18" t="s">
        <v>50</v>
      </c>
    </row>
    <row r="19" spans="2:8" x14ac:dyDescent="0.25">
      <c r="C19" t="s">
        <v>1</v>
      </c>
      <c r="D19" s="1">
        <v>232</v>
      </c>
      <c r="E19" s="1">
        <f>D19</f>
        <v>232</v>
      </c>
      <c r="F19" s="2" t="s">
        <v>5</v>
      </c>
      <c r="H19" t="s">
        <v>48</v>
      </c>
    </row>
    <row r="20" spans="2:8" x14ac:dyDescent="0.25">
      <c r="C20" t="s">
        <v>2</v>
      </c>
      <c r="D20" s="20">
        <v>185.97781528816063</v>
      </c>
      <c r="E20" s="1">
        <f>D20+D$4</f>
        <v>210.97781528816063</v>
      </c>
      <c r="F20" s="2" t="s">
        <v>5</v>
      </c>
      <c r="H20" t="s">
        <v>49</v>
      </c>
    </row>
    <row r="21" spans="2:8" x14ac:dyDescent="0.25">
      <c r="C21" t="s">
        <v>3</v>
      </c>
      <c r="D21" s="1">
        <f>D18*D19*D20*0.000001</f>
        <v>12.340000000000034</v>
      </c>
      <c r="E21" s="1">
        <f>E18*E19*E20*0.000001</f>
        <v>15.222471328671364</v>
      </c>
      <c r="F21" s="2" t="s">
        <v>4</v>
      </c>
    </row>
    <row r="22" spans="2:8" x14ac:dyDescent="0.25">
      <c r="C22" t="s">
        <v>15</v>
      </c>
      <c r="D22" s="1">
        <v>0.97</v>
      </c>
      <c r="F22" s="2" t="s">
        <v>4</v>
      </c>
    </row>
    <row r="23" spans="2:8" x14ac:dyDescent="0.25">
      <c r="C23" t="s">
        <v>35</v>
      </c>
      <c r="D23" s="1">
        <f>D21-D22</f>
        <v>11.370000000000033</v>
      </c>
      <c r="F23" s="2" t="s">
        <v>4</v>
      </c>
    </row>
    <row r="24" spans="2:8" x14ac:dyDescent="0.25">
      <c r="C24" t="s">
        <v>34</v>
      </c>
      <c r="D24" s="20">
        <v>11.37</v>
      </c>
      <c r="F24" s="2" t="s">
        <v>4</v>
      </c>
    </row>
    <row r="25" spans="2:8" x14ac:dyDescent="0.25">
      <c r="C25" t="s">
        <v>39</v>
      </c>
      <c r="D25" s="1">
        <f>D23-D24</f>
        <v>3.3750779948604759E-14</v>
      </c>
      <c r="F25" s="2" t="s">
        <v>4</v>
      </c>
    </row>
    <row r="27" spans="2:8" x14ac:dyDescent="0.25">
      <c r="B27" s="6" t="s">
        <v>40</v>
      </c>
      <c r="C27" s="6" t="s">
        <v>0</v>
      </c>
      <c r="D27" s="7">
        <f>D5</f>
        <v>514</v>
      </c>
      <c r="E27" s="6"/>
      <c r="F27" s="8" t="s">
        <v>5</v>
      </c>
    </row>
    <row r="28" spans="2:8" x14ac:dyDescent="0.25">
      <c r="C28" t="s">
        <v>2</v>
      </c>
      <c r="D28" s="1">
        <f>D7</f>
        <v>562.26678815682067</v>
      </c>
      <c r="F28" s="2" t="s">
        <v>5</v>
      </c>
    </row>
    <row r="29" spans="2:8" x14ac:dyDescent="0.25">
      <c r="C29" t="s">
        <v>41</v>
      </c>
      <c r="D29" s="1">
        <f>D28*D27*0.000001</f>
        <v>0.28900512911260579</v>
      </c>
      <c r="F29" s="2" t="s">
        <v>42</v>
      </c>
    </row>
    <row r="30" spans="2:8" x14ac:dyDescent="0.25">
      <c r="C30" t="s">
        <v>43</v>
      </c>
      <c r="D30" s="22">
        <v>4</v>
      </c>
      <c r="F30" s="2" t="s">
        <v>47</v>
      </c>
    </row>
    <row r="31" spans="2:8" x14ac:dyDescent="0.25">
      <c r="C31" t="s">
        <v>44</v>
      </c>
      <c r="D31" s="22">
        <v>146</v>
      </c>
      <c r="F31" s="2" t="s">
        <v>5</v>
      </c>
    </row>
    <row r="32" spans="2:8" x14ac:dyDescent="0.25">
      <c r="C32" t="s">
        <v>45</v>
      </c>
      <c r="D32" s="23">
        <f>0.000001*PI()*(D31/2)^2*D30</f>
        <v>6.6966189003920026E-2</v>
      </c>
      <c r="F32" s="2" t="s">
        <v>42</v>
      </c>
    </row>
    <row r="33" spans="2:6" x14ac:dyDescent="0.25">
      <c r="C33" t="s">
        <v>46</v>
      </c>
      <c r="D33" s="23">
        <f>D29-D32</f>
        <v>0.22203894010868575</v>
      </c>
      <c r="F33" s="2" t="s">
        <v>42</v>
      </c>
    </row>
    <row r="34" spans="2:6" x14ac:dyDescent="0.25">
      <c r="C34" t="s">
        <v>6</v>
      </c>
      <c r="D34" s="1">
        <f>D4</f>
        <v>25</v>
      </c>
      <c r="F34" s="2" t="s">
        <v>5</v>
      </c>
    </row>
    <row r="35" spans="2:6" x14ac:dyDescent="0.25">
      <c r="C35" t="s">
        <v>3</v>
      </c>
      <c r="D35" s="1">
        <f>D33*D34</f>
        <v>5.5509735027171434</v>
      </c>
      <c r="F35" s="2" t="s">
        <v>4</v>
      </c>
    </row>
    <row r="37" spans="2:6" x14ac:dyDescent="0.25">
      <c r="B37" s="6" t="s">
        <v>38</v>
      </c>
      <c r="C37" s="6" t="s">
        <v>44</v>
      </c>
      <c r="D37" s="7">
        <v>102</v>
      </c>
      <c r="E37" s="7">
        <f>D37+6</f>
        <v>108</v>
      </c>
      <c r="F37" s="8" t="s">
        <v>5</v>
      </c>
    </row>
    <row r="38" spans="2:6" x14ac:dyDescent="0.25">
      <c r="B38" s="26"/>
      <c r="C38" s="25" t="s">
        <v>51</v>
      </c>
      <c r="D38" s="29">
        <v>2</v>
      </c>
      <c r="E38" s="27"/>
      <c r="F38" s="28"/>
    </row>
    <row r="39" spans="2:6" x14ac:dyDescent="0.25">
      <c r="C39" s="25" t="s">
        <v>41</v>
      </c>
      <c r="E39" s="23">
        <f>0.000001*PI()*(E37/2)^2*D38</f>
        <v>1.8321768355735672E-2</v>
      </c>
      <c r="F39" s="30" t="s">
        <v>42</v>
      </c>
    </row>
    <row r="40" spans="2:6" x14ac:dyDescent="0.25">
      <c r="C40" s="25" t="s">
        <v>52</v>
      </c>
      <c r="D40">
        <v>423.5</v>
      </c>
      <c r="E40" s="1">
        <f>D40-D4</f>
        <v>398.5</v>
      </c>
      <c r="F40" s="30" t="s">
        <v>5</v>
      </c>
    </row>
    <row r="41" spans="2:6" x14ac:dyDescent="0.25">
      <c r="C41" s="25" t="s">
        <v>3</v>
      </c>
      <c r="E41" s="23">
        <f>E39*E40</f>
        <v>7.301224689760665</v>
      </c>
      <c r="F41" s="30" t="s">
        <v>4</v>
      </c>
    </row>
    <row r="43" spans="2:6" x14ac:dyDescent="0.25">
      <c r="D43" s="23"/>
    </row>
    <row r="45" spans="2:6" x14ac:dyDescent="0.25">
      <c r="D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5D85-2C2B-4FC4-9718-0DD368BA07B4}">
  <dimension ref="B3:B23"/>
  <sheetViews>
    <sheetView showGridLines="0" workbookViewId="0">
      <selection activeCell="B3" sqref="B3"/>
    </sheetView>
  </sheetViews>
  <sheetFormatPr defaultRowHeight="15" x14ac:dyDescent="0.25"/>
  <sheetData>
    <row r="3" spans="2:2" x14ac:dyDescent="0.25">
      <c r="B3" s="9" t="s">
        <v>16</v>
      </c>
    </row>
    <row r="4" spans="2:2" x14ac:dyDescent="0.25">
      <c r="B4" s="10"/>
    </row>
    <row r="5" spans="2:2" ht="22.5" x14ac:dyDescent="0.25">
      <c r="B5" s="11" t="s">
        <v>17</v>
      </c>
    </row>
    <row r="6" spans="2:2" ht="22.5" x14ac:dyDescent="0.25">
      <c r="B6" s="11" t="s">
        <v>18</v>
      </c>
    </row>
    <row r="7" spans="2:2" ht="27" x14ac:dyDescent="0.25">
      <c r="B7" s="11" t="s">
        <v>19</v>
      </c>
    </row>
    <row r="8" spans="2:2" ht="22.5" x14ac:dyDescent="0.25">
      <c r="B8" s="11" t="s">
        <v>20</v>
      </c>
    </row>
    <row r="9" spans="2:2" ht="22.5" x14ac:dyDescent="0.25">
      <c r="B9" s="11" t="s">
        <v>21</v>
      </c>
    </row>
    <row r="10" spans="2:2" ht="22.5" x14ac:dyDescent="0.25">
      <c r="B10" s="11" t="s">
        <v>22</v>
      </c>
    </row>
    <row r="11" spans="2:2" ht="22.5" x14ac:dyDescent="0.25">
      <c r="B11" s="11" t="s">
        <v>23</v>
      </c>
    </row>
    <row r="12" spans="2:2" x14ac:dyDescent="0.25">
      <c r="B12" s="12"/>
    </row>
    <row r="13" spans="2:2" x14ac:dyDescent="0.25">
      <c r="B13" s="12"/>
    </row>
    <row r="14" spans="2:2" x14ac:dyDescent="0.25">
      <c r="B14" s="10"/>
    </row>
    <row r="15" spans="2:2" x14ac:dyDescent="0.25">
      <c r="B15" s="10"/>
    </row>
    <row r="16" spans="2:2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ht="22.5" x14ac:dyDescent="0.25">
      <c r="B20" s="11" t="s">
        <v>24</v>
      </c>
    </row>
    <row r="21" spans="2:2" x14ac:dyDescent="0.25">
      <c r="B21" s="13"/>
    </row>
    <row r="22" spans="2:2" ht="22.5" x14ac:dyDescent="0.25">
      <c r="B22" s="14"/>
    </row>
    <row r="23" spans="2:2" ht="27.75" x14ac:dyDescent="0.25">
      <c r="B23" s="14" t="s">
        <v>25</v>
      </c>
    </row>
  </sheetData>
  <hyperlinks>
    <hyperlink ref="B3" r:id="rId1" xr:uid="{C314A3D7-01E8-4BE0-85D7-09220F57EC9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FDD6-F435-47EF-BA78-D48509E28A40}">
  <dimension ref="B3:B23"/>
  <sheetViews>
    <sheetView showGridLines="0" workbookViewId="0"/>
  </sheetViews>
  <sheetFormatPr defaultRowHeight="15" x14ac:dyDescent="0.25"/>
  <sheetData>
    <row r="3" spans="2:2" x14ac:dyDescent="0.25">
      <c r="B3" s="9" t="s">
        <v>16</v>
      </c>
    </row>
    <row r="4" spans="2:2" x14ac:dyDescent="0.25">
      <c r="B4" s="15"/>
    </row>
    <row r="5" spans="2:2" ht="22.5" x14ac:dyDescent="0.25">
      <c r="B5" s="16" t="s">
        <v>26</v>
      </c>
    </row>
    <row r="6" spans="2:2" ht="22.5" x14ac:dyDescent="0.25">
      <c r="B6" s="16" t="s">
        <v>27</v>
      </c>
    </row>
    <row r="7" spans="2:2" ht="27" x14ac:dyDescent="0.25">
      <c r="B7" s="16" t="s">
        <v>28</v>
      </c>
    </row>
    <row r="8" spans="2:2" ht="22.5" x14ac:dyDescent="0.25">
      <c r="B8" s="16" t="s">
        <v>29</v>
      </c>
    </row>
    <row r="9" spans="2:2" ht="22.5" x14ac:dyDescent="0.25">
      <c r="B9" s="16" t="s">
        <v>30</v>
      </c>
    </row>
    <row r="10" spans="2:2" ht="22.5" x14ac:dyDescent="0.25">
      <c r="B10" s="16" t="s">
        <v>31</v>
      </c>
    </row>
    <row r="11" spans="2:2" ht="22.5" x14ac:dyDescent="0.25">
      <c r="B11" s="16" t="s">
        <v>32</v>
      </c>
    </row>
    <row r="12" spans="2:2" ht="15.75" x14ac:dyDescent="0.25">
      <c r="B12" s="17"/>
    </row>
    <row r="13" spans="2:2" ht="15.75" x14ac:dyDescent="0.25">
      <c r="B13" s="17"/>
    </row>
    <row r="14" spans="2:2" x14ac:dyDescent="0.25">
      <c r="B14" s="15"/>
    </row>
    <row r="15" spans="2:2" x14ac:dyDescent="0.25">
      <c r="B15" s="15"/>
    </row>
    <row r="16" spans="2:2" x14ac:dyDescent="0.25">
      <c r="B16" s="15"/>
    </row>
    <row r="17" spans="2:2" x14ac:dyDescent="0.25">
      <c r="B17" s="15"/>
    </row>
    <row r="18" spans="2:2" x14ac:dyDescent="0.25">
      <c r="B18" s="15"/>
    </row>
    <row r="19" spans="2:2" x14ac:dyDescent="0.25">
      <c r="B19" s="15"/>
    </row>
    <row r="20" spans="2:2" ht="22.5" x14ac:dyDescent="0.25">
      <c r="B20" s="16" t="s">
        <v>24</v>
      </c>
    </row>
    <row r="21" spans="2:2" x14ac:dyDescent="0.25">
      <c r="B21" s="18"/>
    </row>
    <row r="22" spans="2:2" ht="22.5" x14ac:dyDescent="0.25">
      <c r="B22" s="19"/>
    </row>
    <row r="23" spans="2:2" ht="27.75" x14ac:dyDescent="0.25">
      <c r="B23" s="19" t="s">
        <v>33</v>
      </c>
    </row>
  </sheetData>
  <hyperlinks>
    <hyperlink ref="B3" r:id="rId1" xr:uid="{938C9F55-3496-42EF-A2E1-BBB08796E69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10NMBA520</vt:lpstr>
      <vt:lpstr>L18P400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Agren</dc:creator>
  <cp:lastModifiedBy>Marten Agren</cp:lastModifiedBy>
  <dcterms:created xsi:type="dcterms:W3CDTF">2020-01-04T06:44:50Z</dcterms:created>
  <dcterms:modified xsi:type="dcterms:W3CDTF">2020-04-20T13:40:14Z</dcterms:modified>
</cp:coreProperties>
</file>