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apto\Desktop\"/>
    </mc:Choice>
  </mc:AlternateContent>
  <xr:revisionPtr revIDLastSave="0" documentId="13_ncr:1_{2E22FA2E-F6A4-44E1-AE68-E6A9109DAC67}" xr6:coauthVersionLast="47" xr6:coauthVersionMax="47" xr10:uidLastSave="{00000000-0000-0000-0000-000000000000}"/>
  <bookViews>
    <workbookView xWindow="-120" yWindow="-120" windowWidth="20730" windowHeight="11160" xr2:uid="{DE04FF91-E450-4D9C-9FD1-C5FC1CF5BE86}"/>
  </bookViews>
  <sheets>
    <sheet name="Ventas panaderia" sheetId="1" r:id="rId1"/>
  </sheets>
  <calcPr calcId="191029"/>
  <pivotCaches>
    <pivotCache cacheId="0" r:id="rId2"/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0" i="1" l="1"/>
  <c r="H260" i="1"/>
  <c r="M25" i="1"/>
  <c r="M24" i="1"/>
  <c r="N23" i="1"/>
  <c r="M23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N26" i="1"/>
  <c r="M26" i="1"/>
  <c r="J26" i="1"/>
  <c r="N25" i="1"/>
  <c r="J25" i="1"/>
  <c r="N24" i="1"/>
  <c r="J24" i="1"/>
  <c r="J23" i="1"/>
  <c r="J22" i="1"/>
  <c r="J21" i="1"/>
  <c r="J20" i="1"/>
  <c r="J260" i="1" l="1"/>
  <c r="O23" i="1"/>
  <c r="O26" i="1"/>
  <c r="O25" i="1"/>
  <c r="O24" i="1"/>
  <c r="M27" i="1"/>
  <c r="N27" i="1"/>
  <c r="O27" i="1" l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</calcChain>
</file>

<file path=xl/sharedStrings.xml><?xml version="1.0" encoding="utf-8"?>
<sst xmlns="http://schemas.openxmlformats.org/spreadsheetml/2006/main" count="377" uniqueCount="97">
  <si>
    <t>Preguntas a resolver</t>
  </si>
  <si>
    <t>Horas de mayor concurrencia según ventas</t>
  </si>
  <si>
    <t>Meses con mayor ratio (precio unitario)</t>
  </si>
  <si>
    <t>Datos emitidos para el periodo 2022</t>
  </si>
  <si>
    <t>Ticket</t>
  </si>
  <si>
    <t>Tienda</t>
  </si>
  <si>
    <t>Fecha</t>
  </si>
  <si>
    <t>Hora</t>
  </si>
  <si>
    <t>Artículo</t>
  </si>
  <si>
    <t>Cantidad</t>
  </si>
  <si>
    <t>Precio Unit</t>
  </si>
  <si>
    <t>Venta total</t>
  </si>
  <si>
    <t>Lyon</t>
  </si>
  <si>
    <t>Estadística descriptiva</t>
  </si>
  <si>
    <t>Marsella</t>
  </si>
  <si>
    <t>Precio unitario</t>
  </si>
  <si>
    <t>Ventas totales</t>
  </si>
  <si>
    <t>Promedio</t>
  </si>
  <si>
    <t>Mediana</t>
  </si>
  <si>
    <t>Mínimo</t>
  </si>
  <si>
    <t>Máximo</t>
  </si>
  <si>
    <t>Rango</t>
  </si>
  <si>
    <t>Etiquetas de fila</t>
  </si>
  <si>
    <t>Suma de Precio Unit</t>
  </si>
  <si>
    <t>Suma de Cantidad</t>
  </si>
  <si>
    <t>Total general</t>
  </si>
  <si>
    <t>Croissant</t>
  </si>
  <si>
    <t>Traditional Baguette</t>
  </si>
  <si>
    <t>Tarte Fraise 6P</t>
  </si>
  <si>
    <t>Buche 4Pers</t>
  </si>
  <si>
    <t>Tarte Fruits 4P</t>
  </si>
  <si>
    <t>Buche 6Pers</t>
  </si>
  <si>
    <t>Buche 8Pers</t>
  </si>
  <si>
    <t>Galette 8 Pers</t>
  </si>
  <si>
    <t>Gal Pomme 6P</t>
  </si>
  <si>
    <t>Gal Frangipane 4P</t>
  </si>
  <si>
    <t>Divers Boulangerie</t>
  </si>
  <si>
    <t>Suma de Venta total</t>
  </si>
  <si>
    <t>Traiteur</t>
  </si>
  <si>
    <t>Gd Kouign Amann</t>
  </si>
  <si>
    <t>Gd Nantais</t>
  </si>
  <si>
    <t>Baguette</t>
  </si>
  <si>
    <t>12 p. m.</t>
  </si>
  <si>
    <t>11 a. m.</t>
  </si>
  <si>
    <t>10 a. m.</t>
  </si>
  <si>
    <t>09 a. m.</t>
  </si>
  <si>
    <t>01 p. m.</t>
  </si>
  <si>
    <t>08 a. m.</t>
  </si>
  <si>
    <t>04 p. m.</t>
  </si>
  <si>
    <t>06 p. m.</t>
  </si>
  <si>
    <t>05 p. m.</t>
  </si>
  <si>
    <t>07 p. m.</t>
  </si>
  <si>
    <t>02 p. m.</t>
  </si>
  <si>
    <t>Ratio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</si>
  <si>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</si>
  <si>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</si>
  <si>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</si>
  <si>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</si>
  <si>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</si>
  <si>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</si>
  <si>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</si>
  <si>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</si>
  <si>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</si>
  <si>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</si>
  <si>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</si>
  <si>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</si>
  <si>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 xml:space="preserve">Producto más vendido Q por tienda </t>
  </si>
  <si>
    <t xml:space="preserve">Producto menos vendido Q por tienda </t>
  </si>
  <si>
    <t>Pain ou chocolat</t>
  </si>
  <si>
    <t>Son 12 md, 9 am, 10 am y 11 am</t>
  </si>
  <si>
    <t xml:space="preserve">Producto menos vendidos € por tienda </t>
  </si>
  <si>
    <t xml:space="preserve">Producto más vendido €  por tienda </t>
  </si>
  <si>
    <t>Tienda que genera más ventas € y Q</t>
  </si>
  <si>
    <t>Los meses con mayor Ratio son diciembre y mayo</t>
  </si>
  <si>
    <t xml:space="preserve">La tienda que genera mas ventas es Marsella € 32 334 y de la de mayor cantidad de unidades vendidas es Lyon con 7810  </t>
  </si>
  <si>
    <t xml:space="preserve">En Lyon Galette 8 Pers 10 y en Marsella igualmente Galette 8 pers con 10 </t>
  </si>
  <si>
    <t>Meses con mayores ventas Q, € y menores</t>
  </si>
  <si>
    <t>Son junio y julio los meses de mayor venta por € y por Q son junio y octubre y los meses de menos ventas por € son febrero y marzo, y por Q diciembre y febrero</t>
  </si>
  <si>
    <t>Sugerencias</t>
  </si>
  <si>
    <t>principal producto de venta se sugiere explorar mucho mas combinaciones para este producto con base sobre todo en sugerencias y nuevas tendencias</t>
  </si>
  <si>
    <t>Análisis sobre las ventas emitas para el año 2022 por parte de una panadería francesa con sucursales</t>
  </si>
  <si>
    <t>Datos extraídos de Kaggle</t>
  </si>
  <si>
    <t xml:space="preserve">En Lyon Café ou Eau 2000 y en Marsella Formule sándwich 1420 </t>
  </si>
  <si>
    <t>En Lyon Formule sándwich con € 9 945 y en Marsella igualmente Formule sándwich con € 9 230</t>
  </si>
  <si>
    <t>En Lyon con € 140 Divers Patosería y en Marsella Galette 8 pers con € 160</t>
  </si>
  <si>
    <t>Récord</t>
  </si>
  <si>
    <t>Café Ou Eau</t>
  </si>
  <si>
    <t>Formule Sándwich</t>
  </si>
  <si>
    <t>Sándwich Complet</t>
  </si>
  <si>
    <t>Como la formule sándwich es una serie de combinaciones de un sándwich a seleccionar y un refresco igualmente a seleccionar, y además  de ser el</t>
  </si>
  <si>
    <t>La cantidad de Café ou Eau vendidos en Lyon aunados a su bajo valor hacen pensar que pueden ser una buena opción de nuevo producto para Marsella</t>
  </si>
  <si>
    <t>de esa forma también pudiera aumentar su volumen de ventas por Q</t>
  </si>
  <si>
    <t xml:space="preserve">La cantidad de Café que se vende en Lyon puede mejorar los ingresos por este concepto, si se empiezan a vender diferentes tipos de café, con un pequeño </t>
  </si>
  <si>
    <t>incremento en su valor, lo que generaría  mayores opciones para el cliente y mejores ingresos por sus ventas</t>
  </si>
  <si>
    <t xml:space="preserve">Se recomienda eliminar los 2 productos de menor venta en cada panadería por cuanto su venta es baja y aportan poco por su valor </t>
  </si>
  <si>
    <t>Analizar la posibilidad de generar promociones para el horario de la cena, horario de las 7:00 pm; a fin de aumentar las ventas en € y Q para este horario</t>
  </si>
  <si>
    <t xml:space="preserve">Analizar los datos con respecto a los costos de los productos a fin de analizar en detalle la contribución real de cada producto con respecto a los ingresos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</si>
</sst>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4" formatCode="_-&quot;₡&quot;* #,##0.00_-;\-&quot;₡&quot;* #,##0.00_-;_-&quot;₡&quot;* &quot;-&quot;??_-;_-@_-"/>
    <numFmt numFmtId="43" formatCode="_-* #,##0.00_-;\-* #,##0.00_-;_-* &quot;-&quot;??_-;_-@_-"/>
    <numFmt numFmtId="164" formatCode="[$€-2]\ #,##0.00"/>
    <numFmt numFmtId="165" formatCode="[$-F400]h:mm:ss\ AM/PM"/>
    <numFmt numFmtId="166" formatCode="_-&quot;$&quot;\ * #,##0.0_-;\-&quot;$&quot;\ * #,##0.0_-;_-&quot;$&quot;\ * &quot;-&quot;??_-;_-@_-"/>
    <numFmt numFmtId="167" formatCode="_-&quot;$&quot;\ * #,##0_-;\-&quot;$&quot;\ * #,##0_-;_-&quot;$&quot;\ * &quot;-&quot;??_-;_-@_-"/>
    <numFmt numFmtId="168" formatCode="_-* #,##0_-;\-* #,##0_-;_-* &quot;-&quot;??_-;_-@_-"/>
    <numFmt numFmtId="169" formatCode="d/mm/yyyy"/>
    <numFmt numFmtId="170" formatCode="[$€-2]\ #,##0"/>
    <numFmt numFmtId="171" formatCode="[$€-2]\ #,##0;\-[$€-2]\ #,##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FFFF"/>
      <name val="Calibri Light"/>
      <family val="2"/>
    </font>
    <font>
      <sz val="11"/>
      <color theme="1"/>
      <name val="Calibri"/>
      <family val="2"/>
    </font>
    <font>
      <sz val="11"/>
      <color rgb="FF000000"/>
      <name val="Bahnschrift"/>
      <family val="2"/>
    </font>
    <font>
      <sz val="11"/>
      <color rgb="FFBFBFBF"/>
      <name val="Bahnschrift"/>
      <family val="2"/>
    </font>
    <font>
      <sz val="20"/>
      <color rgb="FF000000"/>
      <name val="Calibri"/>
      <family val="2"/>
    </font>
    <font>
      <b/>
      <sz val="12"/>
      <color rgb="FFFFFFFF"/>
      <name val="Bahnschrift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rgb="FF000000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5">
    <xf numFmtId="0" fontId="0" fillId="0" borderId="0" xfId="0"/>
    <xf numFmtId="0" fontId="3" fillId="0" borderId="0" xfId="0" applyFont="1"/>
    <xf numFmtId="0" fontId="4" fillId="0" borderId="0" xfId="0" applyFont="1"/>
    <xf numFmtId="0" fontId="3" fillId="2" borderId="6" xfId="0" applyFont="1" applyFill="1" applyBorder="1"/>
    <xf numFmtId="0" fontId="5" fillId="0" borderId="0" xfId="0" applyFont="1"/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3" fillId="0" borderId="15" xfId="0" applyFont="1" applyBorder="1"/>
    <xf numFmtId="0" fontId="3" fillId="0" borderId="16" xfId="0" applyFont="1" applyBorder="1" applyAlignment="1">
      <alignment horizontal="center"/>
    </xf>
    <xf numFmtId="168" fontId="3" fillId="0" borderId="16" xfId="1" applyNumberFormat="1" applyFont="1" applyFill="1" applyBorder="1"/>
    <xf numFmtId="14" fontId="3" fillId="0" borderId="16" xfId="0" applyNumberFormat="1" applyFont="1" applyBorder="1"/>
    <xf numFmtId="165" fontId="3" fillId="0" borderId="16" xfId="0" applyNumberFormat="1" applyFont="1" applyBorder="1"/>
    <xf numFmtId="168" fontId="3" fillId="0" borderId="16" xfId="1" applyNumberFormat="1" applyFont="1" applyFill="1" applyBorder="1" applyAlignment="1">
      <alignment vertical="center"/>
    </xf>
    <xf numFmtId="168" fontId="3" fillId="0" borderId="16" xfId="0" applyNumberFormat="1" applyFont="1" applyBorder="1"/>
    <xf numFmtId="0" fontId="3" fillId="0" borderId="6" xfId="0" applyFont="1" applyBorder="1"/>
    <xf numFmtId="0" fontId="3" fillId="0" borderId="8" xfId="0" applyFont="1" applyBorder="1"/>
    <xf numFmtId="0" fontId="3" fillId="0" borderId="11" xfId="0" applyFont="1" applyBorder="1"/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left" indent="1"/>
    </xf>
    <xf numFmtId="0" fontId="3" fillId="0" borderId="9" xfId="0" applyFont="1" applyBorder="1" applyAlignment="1">
      <alignment horizontal="left"/>
    </xf>
    <xf numFmtId="0" fontId="3" fillId="0" borderId="0" xfId="0" applyFont="1" applyAlignment="1">
      <alignment horizontal="center"/>
    </xf>
    <xf numFmtId="168" fontId="3" fillId="0" borderId="0" xfId="0" applyNumberFormat="1" applyFont="1"/>
    <xf numFmtId="14" fontId="3" fillId="0" borderId="0" xfId="0" applyNumberFormat="1" applyFont="1"/>
    <xf numFmtId="165" fontId="3" fillId="0" borderId="0" xfId="0" applyNumberFormat="1" applyFont="1"/>
    <xf numFmtId="0" fontId="3" fillId="0" borderId="0" xfId="0" applyFont="1" applyAlignment="1">
      <alignment vertical="center"/>
    </xf>
    <xf numFmtId="0" fontId="3" fillId="0" borderId="4" xfId="0" pivotButton="1" applyFont="1" applyBorder="1"/>
    <xf numFmtId="169" fontId="3" fillId="0" borderId="0" xfId="0" applyNumberFormat="1" applyFont="1"/>
    <xf numFmtId="0" fontId="0" fillId="0" borderId="19" xfId="0" pivotButton="1" applyBorder="1"/>
    <xf numFmtId="0" fontId="0" fillId="0" borderId="19" xfId="0" applyBorder="1" applyAlignment="1">
      <alignment horizontal="left"/>
    </xf>
    <xf numFmtId="0" fontId="0" fillId="0" borderId="26" xfId="0" applyBorder="1"/>
    <xf numFmtId="0" fontId="0" fillId="0" borderId="28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0" xfId="0" applyAlignment="1">
      <alignment horizontal="left"/>
    </xf>
    <xf numFmtId="0" fontId="3" fillId="0" borderId="12" xfId="0" pivotButton="1" applyFont="1" applyBorder="1" applyAlignment="1">
      <alignment horizontal="center"/>
    </xf>
    <xf numFmtId="0" fontId="3" fillId="0" borderId="1" xfId="0" pivotButton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pivotButton="1" applyBorder="1" applyAlignment="1">
      <alignment horizontal="center"/>
    </xf>
    <xf numFmtId="170" fontId="3" fillId="0" borderId="13" xfId="0" applyNumberFormat="1" applyFont="1" applyBorder="1" applyAlignment="1">
      <alignment horizontal="center"/>
    </xf>
    <xf numFmtId="170" fontId="3" fillId="0" borderId="14" xfId="0" applyNumberFormat="1" applyFont="1" applyBorder="1" applyAlignment="1">
      <alignment horizontal="center"/>
    </xf>
    <xf numFmtId="170" fontId="3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vertical="center"/>
    </xf>
    <xf numFmtId="171" fontId="3" fillId="0" borderId="16" xfId="2" applyNumberFormat="1" applyFont="1" applyFill="1" applyBorder="1" applyAlignment="1">
      <alignment vertical="center"/>
    </xf>
    <xf numFmtId="171" fontId="3" fillId="0" borderId="0" xfId="2" applyNumberFormat="1" applyFont="1" applyFill="1" applyBorder="1" applyAlignment="1">
      <alignment vertical="center"/>
    </xf>
    <xf numFmtId="171" fontId="3" fillId="0" borderId="12" xfId="2" applyNumberFormat="1" applyFont="1" applyFill="1" applyBorder="1" applyAlignment="1">
      <alignment vertical="center"/>
    </xf>
    <xf numFmtId="0" fontId="0" fillId="0" borderId="22" xfId="0" applyBorder="1" applyAlignment="1">
      <alignment horizontal="left" indent="1"/>
    </xf>
    <xf numFmtId="0" fontId="0" fillId="0" borderId="25" xfId="0" applyBorder="1"/>
    <xf numFmtId="0" fontId="0" fillId="0" borderId="28" xfId="0" applyBorder="1" applyAlignment="1">
      <alignment horizontal="left" indent="1"/>
    </xf>
    <xf numFmtId="0" fontId="0" fillId="0" borderId="31" xfId="0" applyBorder="1" applyAlignment="1">
      <alignment horizontal="left" indent="1"/>
    </xf>
    <xf numFmtId="0" fontId="0" fillId="0" borderId="29" xfId="0" applyBorder="1" applyAlignment="1">
      <alignment horizontal="left" indent="1"/>
    </xf>
    <xf numFmtId="0" fontId="0" fillId="0" borderId="19" xfId="0" applyBorder="1"/>
    <xf numFmtId="170" fontId="0" fillId="0" borderId="28" xfId="0" applyNumberFormat="1" applyBorder="1"/>
    <xf numFmtId="170" fontId="0" fillId="0" borderId="31" xfId="0" applyNumberFormat="1" applyBorder="1"/>
    <xf numFmtId="170" fontId="0" fillId="0" borderId="29" xfId="0" applyNumberFormat="1" applyBorder="1"/>
    <xf numFmtId="164" fontId="0" fillId="0" borderId="23" xfId="0" applyNumberFormat="1" applyBorder="1"/>
    <xf numFmtId="0" fontId="0" fillId="0" borderId="20" xfId="0" applyBorder="1"/>
    <xf numFmtId="164" fontId="0" fillId="0" borderId="21" xfId="0" applyNumberFormat="1" applyBorder="1"/>
    <xf numFmtId="0" fontId="0" fillId="0" borderId="22" xfId="0" applyBorder="1"/>
    <xf numFmtId="0" fontId="0" fillId="0" borderId="24" xfId="0" applyBorder="1"/>
    <xf numFmtId="0" fontId="0" fillId="0" borderId="31" xfId="0" applyBorder="1" applyAlignment="1">
      <alignment horizontal="left"/>
    </xf>
    <xf numFmtId="0" fontId="0" fillId="0" borderId="27" xfId="0" applyBorder="1"/>
    <xf numFmtId="1" fontId="4" fillId="0" borderId="12" xfId="0" applyNumberFormat="1" applyFont="1" applyBorder="1"/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4" fillId="0" borderId="7" xfId="0" applyFont="1" applyBorder="1"/>
    <xf numFmtId="0" fontId="8" fillId="5" borderId="5" xfId="0" applyFont="1" applyFill="1" applyBorder="1"/>
    <xf numFmtId="0" fontId="3" fillId="5" borderId="6" xfId="0" applyFont="1" applyFill="1" applyBorder="1"/>
    <xf numFmtId="0" fontId="8" fillId="5" borderId="0" xfId="0" applyFont="1" applyFill="1"/>
    <xf numFmtId="0" fontId="3" fillId="5" borderId="8" xfId="0" applyFont="1" applyFill="1" applyBorder="1"/>
    <xf numFmtId="0" fontId="8" fillId="5" borderId="10" xfId="0" applyFont="1" applyFill="1" applyBorder="1"/>
    <xf numFmtId="0" fontId="3" fillId="5" borderId="11" xfId="0" applyFont="1" applyFill="1" applyBorder="1"/>
    <xf numFmtId="170" fontId="0" fillId="0" borderId="0" xfId="0" applyNumberFormat="1"/>
    <xf numFmtId="170" fontId="0" fillId="0" borderId="33" xfId="0" applyNumberFormat="1" applyBorder="1"/>
    <xf numFmtId="164" fontId="0" fillId="0" borderId="25" xfId="0" applyNumberFormat="1" applyBorder="1"/>
    <xf numFmtId="170" fontId="0" fillId="0" borderId="32" xfId="0" applyNumberFormat="1" applyBorder="1"/>
    <xf numFmtId="14" fontId="0" fillId="0" borderId="28" xfId="0" applyNumberFormat="1" applyBorder="1" applyAlignment="1">
      <alignment horizontal="left"/>
    </xf>
    <xf numFmtId="14" fontId="0" fillId="0" borderId="31" xfId="0" applyNumberFormat="1" applyBorder="1" applyAlignment="1">
      <alignment horizontal="left"/>
    </xf>
    <xf numFmtId="14" fontId="0" fillId="0" borderId="29" xfId="0" applyNumberFormat="1" applyBorder="1" applyAlignment="1">
      <alignment horizontal="left"/>
    </xf>
    <xf numFmtId="14" fontId="0" fillId="0" borderId="19" xfId="0" applyNumberFormat="1" applyBorder="1" applyAlignment="1">
      <alignment horizontal="left"/>
    </xf>
    <xf numFmtId="0" fontId="0" fillId="0" borderId="34" xfId="0" applyBorder="1"/>
    <xf numFmtId="0" fontId="9" fillId="0" borderId="0" xfId="0" applyFont="1" applyAlignment="1">
      <alignment horizontal="center"/>
    </xf>
    <xf numFmtId="0" fontId="3" fillId="6" borderId="0" xfId="0" applyFont="1" applyFill="1"/>
    <xf numFmtId="0" fontId="0" fillId="0" borderId="28" xfId="0" applyBorder="1"/>
    <xf numFmtId="0" fontId="0" fillId="0" borderId="31" xfId="0" applyBorder="1"/>
    <xf numFmtId="0" fontId="0" fillId="0" borderId="29" xfId="0" applyBorder="1"/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8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2" borderId="1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left"/>
    </xf>
    <xf numFmtId="0" fontId="8" fillId="5" borderId="0" xfId="0" applyFont="1" applyFill="1" applyAlignment="1">
      <alignment horizontal="left"/>
    </xf>
    <xf numFmtId="170" fontId="3" fillId="0" borderId="1" xfId="0" applyNumberFormat="1" applyFont="1" applyBorder="1" applyAlignment="1">
      <alignment horizontal="center"/>
    </xf>
    <xf numFmtId="170" fontId="3" fillId="0" borderId="3" xfId="0" applyNumberFormat="1" applyFont="1" applyBorder="1" applyAlignment="1">
      <alignment horizont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left"/>
    </xf>
    <xf numFmtId="0" fontId="8" fillId="5" borderId="5" xfId="0" applyFont="1" applyFill="1" applyBorder="1" applyAlignment="1">
      <alignment horizontal="left"/>
    </xf>
    <xf numFmtId="0" fontId="8" fillId="5" borderId="9" xfId="0" applyFont="1" applyFill="1" applyBorder="1" applyAlignment="1">
      <alignment horizontal="left"/>
    </xf>
    <xf numFmtId="0" fontId="8" fillId="5" borderId="10" xfId="0" applyFont="1" applyFill="1" applyBorder="1" applyAlignment="1">
      <alignment horizontal="left"/>
    </xf>
    <xf numFmtId="0" fontId="8" fillId="5" borderId="7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8" xfId="0" applyFont="1" applyFill="1" applyBorder="1" applyAlignment="1">
      <alignment horizontal="left"/>
    </xf>
    <xf numFmtId="14" fontId="10" fillId="4" borderId="4" xfId="0" applyNumberFormat="1" applyFont="1" applyFill="1" applyBorder="1" applyAlignment="1">
      <alignment horizontal="center" vertical="center"/>
    </xf>
    <xf numFmtId="14" fontId="10" fillId="4" borderId="5" xfId="0" applyNumberFormat="1" applyFont="1" applyFill="1" applyBorder="1" applyAlignment="1">
      <alignment horizontal="center" vertical="center"/>
    </xf>
    <xf numFmtId="14" fontId="10" fillId="4" borderId="6" xfId="0" applyNumberFormat="1" applyFont="1" applyFill="1" applyBorder="1" applyAlignment="1">
      <alignment horizontal="center" vertical="center"/>
    </xf>
    <xf numFmtId="14" fontId="10" fillId="4" borderId="9" xfId="0" applyNumberFormat="1" applyFont="1" applyFill="1" applyBorder="1" applyAlignment="1">
      <alignment horizontal="center" vertical="center"/>
    </xf>
    <xf numFmtId="14" fontId="10" fillId="4" borderId="10" xfId="0" applyNumberFormat="1" applyFont="1" applyFill="1" applyBorder="1" applyAlignment="1">
      <alignment horizontal="center" vertical="center"/>
    </xf>
    <xf numFmtId="14" fontId="10" fillId="4" borderId="11" xfId="0" applyNumberFormat="1" applyFont="1" applyFill="1" applyBorder="1" applyAlignment="1">
      <alignment horizontal="center" vertical="center"/>
    </xf>
    <xf numFmtId="0" fontId="3" fillId="5" borderId="0" xfId="0" applyFont="1" applyFill="1" applyAlignment="1">
      <alignment horizontal="left"/>
    </xf>
  </cellXfs>
  <cellStyles count="3">
    <cellStyle name="Millares" xfId="1" builtinId="3"/>
    <cellStyle name="Moneda" xfId="2" builtinId="4"/>
    <cellStyle name="Normal" xfId="0" builtinId="0"/>
  </cellStyles>
  <dxfs count="1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7" formatCode="_-&quot;$&quot;\ * #,##0_-;\-&quot;$&quot;\ * #,##0_-;_-&quot;$&quot;\ 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numFmt numFmtId="171" formatCode="[$€-2]\ #,##0;\-[$€-2]\ 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rgb="FFA9D08E"/>
        </top>
        <bottom style="thin">
          <color rgb="FFA9D08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_-&quot;$&quot;\ * #,##0.0_-;\-&quot;$&quot;\ * #,##0.0_-;_-&quot;$&quot;\ 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numFmt numFmtId="171" formatCode="[$€-2]\ #,##0;\-[$€-2]\ #,##0"/>
      <fill>
        <patternFill patternType="none">
          <fgColor rgb="FF000000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none">
          <fgColor rgb="FF000000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9" formatCode="d/mm/yyyy"/>
      <fill>
        <patternFill patternType="none">
          <fgColor indexed="64"/>
          <bgColor indexed="65"/>
        </patternFill>
      </fill>
    </dxf>
    <dxf>
      <numFmt numFmtId="169" formatCode="d/mm/yyyy"/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8" formatCode="_-* #,##0_-;\-* #,##0_-;_-* &quot;-&quot;??_-;_-@_-"/>
      <fill>
        <patternFill patternType="none">
          <fgColor indexed="64"/>
          <bgColor indexed="65"/>
        </patternFill>
      </fill>
    </dxf>
    <dxf>
      <numFmt numFmtId="168" formatCode="_-* #,##0_-;\-* #,##0_-;_-* &quot;-&quot;??_-;_-@_-"/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border outline="0">
        <top style="thin">
          <color rgb="FFA9D08E"/>
        </top>
      </border>
    </dxf>
    <dxf>
      <fill>
        <patternFill patternType="none">
          <fgColor rgb="FF000000"/>
          <bgColor auto="1"/>
        </patternFill>
      </fill>
    </dxf>
    <dxf>
      <border outline="0">
        <bottom style="thin">
          <color rgb="FFA9D08E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numFmt numFmtId="170" formatCode="[$€-2]\ #,##0"/>
      <alignment horizontal="center"/>
    </dxf>
    <dxf>
      <alignment horizontal="general" vertical="bottom" textRotation="0" wrapText="0" indent="0" justifyLastLine="0" shrinkToFit="0" readingOrder="0"/>
    </dxf>
    <dxf>
      <numFmt numFmtId="170" formatCode="[$€-2]\ #,##0"/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numFmt numFmtId="164" formatCode="[$€-2]\ #,##0.00"/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numFmt numFmtId="170" formatCode="[$€-2]\ #,##0"/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numFmt numFmtId="170" formatCode="[$€-2]\ #,##0"/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numFmt numFmtId="170" formatCode="[$€-2]\ #,##0"/>
    </dxf>
    <dxf>
      <numFmt numFmtId="170" formatCode="[$€-2]\ #,##0"/>
    </dxf>
    <dxf>
      <border>
        <bottom style="medium">
          <color indexed="64"/>
        </bottom>
      </border>
    </dxf>
    <dxf>
      <numFmt numFmtId="164" formatCode="[$€-2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left style="medium">
          <color indexed="64"/>
        </left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right style="medium">
          <color indexed="64"/>
        </right>
      </border>
    </dxf>
    <dxf>
      <numFmt numFmtId="164" formatCode="[$€-2]\ #,##0.00"/>
    </dxf>
    <dxf>
      <border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top style="medium">
          <color indexed="64"/>
        </top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numFmt numFmtId="164" formatCode="[$€-2]\ #,##0.00"/>
    </dxf>
    <dxf>
      <numFmt numFmtId="164" formatCode="[$€-2]\ #,##0.00"/>
    </dxf>
    <dxf>
      <numFmt numFmtId="164" formatCode="[$€-2]\ #,##0.00"/>
    </dxf>
    <dxf>
      <numFmt numFmtId="164" formatCode="[$€-2]\ #,##0.00"/>
    </dxf>
    <dxf>
      <numFmt numFmtId="164" formatCode="[$€-2]\ #,##0.00"/>
    </dxf>
    <dxf>
      <numFmt numFmtId="164" formatCode="[$€-2]\ #,##0.00"/>
    </dxf>
    <dxf>
      <numFmt numFmtId="164" formatCode="[$€-2]\ #,##0.00"/>
    </dxf>
    <dxf>
      <numFmt numFmtId="164" formatCode="[$€-2]\ #,##0.00"/>
    </dxf>
    <dxf>
      <numFmt numFmtId="164" formatCode="[$€-2]\ #,##0.00"/>
    </dxf>
    <dxf>
      <numFmt numFmtId="164" formatCode="[$€-2]\ #,##0.00"/>
    </dxf>
    <dxf>
      <numFmt numFmtId="164" formatCode="[$€-2]\ #,##0.00"/>
    </dxf>
    <dxf>
      <fill>
        <patternFill patternType="solid">
          <fgColor rgb="FFD9E1F2"/>
          <bgColor rgb="FFD9E1F2"/>
        </patternFill>
      </fill>
    </dxf>
    <dxf>
      <fill>
        <patternFill patternType="solid">
          <fgColor rgb="FFD9E1F2"/>
          <bgColor rgb="FFD9E1F2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472C4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color rgb="FF000000"/>
      </font>
      <border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  <horizontal style="thin">
          <color rgb="FF8EA9DB"/>
        </horizontal>
      </border>
    </dxf>
    <dxf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  <dxf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8EA9DB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472C4"/>
        </top>
        <bottom style="thin">
          <color rgb="FF4472C4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9E1F2"/>
          <bgColor rgb="FFD9E1F2"/>
        </patternFill>
      </fill>
      <border>
        <top style="thin">
          <color rgb="FF8EA9DB"/>
        </top>
      </border>
    </dxf>
    <dxf>
      <font>
        <b/>
        <color rgb="FF000000"/>
      </font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</dxfs>
  <tableStyles count="2" defaultTableStyle="TableStyleMedium2" defaultPivotStyle="PivotStyleLight16">
    <tableStyle name="PivotStyleLight16 2" table="0" count="11" xr9:uid="{CD49D5E2-294B-4C26-802F-D036AFEA4A67}">
      <tableStyleElement type="headerRow" dxfId="144"/>
      <tableStyleElement type="totalRow" dxfId="143"/>
      <tableStyleElement type="firstRowStripe" dxfId="142"/>
      <tableStyleElement type="firstColumnStripe" dxfId="141"/>
      <tableStyleElement type="firstSubtotalColumn" dxfId="140"/>
      <tableStyleElement type="firstSubtotalRow" dxfId="139"/>
      <tableStyleElement type="secondSubtotalRow" dxfId="138"/>
      <tableStyleElement type="firstRowSubheading" dxfId="137"/>
      <tableStyleElement type="secondRowSubheading" dxfId="136"/>
      <tableStyleElement type="pageFieldLabels" dxfId="135"/>
      <tableStyleElement type="pageFieldValues" dxfId="134"/>
    </tableStyle>
    <tableStyle name="TableStyleMedium2 2" pivot="0" count="7" xr9:uid="{4F4162C0-6AFD-44B0-81E8-8EE4983F6947}">
      <tableStyleElement type="wholeTable" dxfId="133"/>
      <tableStyleElement type="headerRow" dxfId="132"/>
      <tableStyleElement type="totalRow" dxfId="131"/>
      <tableStyleElement type="firstColumn" dxfId="130"/>
      <tableStyleElement type="lastColumn" dxfId="129"/>
      <tableStyleElement type="firstRowStripe" dxfId="128"/>
      <tableStyleElement type="firstColumnStripe" dxfId="1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[PanaderiaAnalisis.xlsx]Ventas panaderia!TablaDinámica4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Ingresos totales por unidades y dinero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206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'Ventas panaderia'!$Q$31</c:f>
              <c:strCache>
                <c:ptCount val="1"/>
                <c:pt idx="0">
                  <c:v>Suma de Cantidad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'Ventas panaderia'!$P$32:$P$34</c:f>
              <c:strCache>
                <c:ptCount val="2"/>
                <c:pt idx="0">
                  <c:v>Lyon</c:v>
                </c:pt>
                <c:pt idx="1">
                  <c:v>Marsella</c:v>
                </c:pt>
              </c:strCache>
            </c:strRef>
          </c:cat>
          <c:val>
            <c:numRef>
              <c:f>'Ventas panaderia'!$Q$32:$Q$34</c:f>
              <c:numCache>
                <c:formatCode>General</c:formatCode>
                <c:ptCount val="2"/>
                <c:pt idx="0">
                  <c:v>7810</c:v>
                </c:pt>
                <c:pt idx="1">
                  <c:v>6560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B-449E-8F37-40A20805778C}"/>
            </c:ext>
          </c:extLst>
        </c:ser>
        <c:ser>
          <c:idx val="1"/>
          <c:order val="1"/>
          <c:tx>
            <c:strRef>
              <c:f>'Ventas panaderia'!$R$31</c:f>
              <c:strCache>
                <c:ptCount val="1"/>
                <c:pt idx="0">
                  <c:v>Suma de Venta total</c:v>
                </c:pt>
              </c:strCache>
            </c:strRef>
          </c:tx>
          <c:spPr>
            <a:solidFill>
              <a:srgbClr val="00206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bg1">
                    <a:lumMod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'Ventas panaderia'!$P$32:$P$34</c:f>
              <c:strCache>
                <c:ptCount val="2"/>
                <c:pt idx="0">
                  <c:v>Lyon</c:v>
                </c:pt>
                <c:pt idx="1">
                  <c:v>Marsella</c:v>
                </c:pt>
              </c:strCache>
            </c:strRef>
          </c:cat>
          <c:val>
            <c:numRef>
              <c:f>'Ventas panaderia'!$R$32:$R$34</c:f>
              <c:numCache>
                <c:formatCode>[$€-2]\ #\ ##0</c:formatCode>
                <c:ptCount val="2"/>
                <c:pt idx="0">
                  <c:v>30876</c:v>
                </c:pt>
                <c:pt idx="1">
                  <c:v>32333.5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1B-449E-8F37-40A20805778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10090976"/>
        <c:axId val="1310089056"/>
      </c:barChart>
      <c:catAx>
        <c:axId val="131009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10089056"/>
        <c:crosses val="autoZero"/>
        <c:auto val="1"/>
        <c:lblAlgn val="ctr"/>
        <c:lblOffset val="100"/>
        <c:noMultiLvlLbl val="0"/>
      </c:catAx>
      <c:valAx>
        <c:axId val="13100890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10090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dk1">
          <a:lumMod val="25000"/>
          <a:lumOff val="75000"/>
        </a:schemeClr>
      </a:solidFill>
      <a:round/>
    </a:ln>
    <a:effectLst>
      <a:innerShdw blurRad="114300">
        <a:prstClr val="black"/>
      </a:innerShdw>
    </a:effectLst>
  </c:spPr>
  <c:txPr>
    <a:bodyPr/>
    <a:lstStyle/>
    <a:p>
      <a:pPr>
        <a:defRPr sz="1100"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[PanaderiaAnalisis.xlsx]Ventas panaderia!TablaDinámica7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600"/>
              <a:t>Horas de</a:t>
            </a:r>
            <a:r>
              <a:rPr lang="es-CR" sz="1600" baseline="0"/>
              <a:t> ventas por ingresos y unidades</a:t>
            </a:r>
            <a:endParaRPr lang="es-CR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ivotFmts>
      <c:pivotFmt>
        <c:idx val="0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'Ventas panaderia'!$M$85</c:f>
              <c:strCache>
                <c:ptCount val="1"/>
                <c:pt idx="0">
                  <c:v>Suma de Cantidad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'Ventas panaderia'!$L$86:$L$97</c:f>
              <c:strCache>
                <c:ptCount val="11"/>
                <c:pt idx="0">
                  <c:v>12 p. m.</c:v>
                </c:pt>
                <c:pt idx="1">
                  <c:v>09 a. m.</c:v>
                </c:pt>
                <c:pt idx="2">
                  <c:v>10 a. m.</c:v>
                </c:pt>
                <c:pt idx="3">
                  <c:v>11 a. m.</c:v>
                </c:pt>
                <c:pt idx="4">
                  <c:v>04 p. m.</c:v>
                </c:pt>
                <c:pt idx="5">
                  <c:v>06 p. m.</c:v>
                </c:pt>
                <c:pt idx="6">
                  <c:v>08 a. m.</c:v>
                </c:pt>
                <c:pt idx="7">
                  <c:v>05 p. m.</c:v>
                </c:pt>
                <c:pt idx="8">
                  <c:v>01 p. m.</c:v>
                </c:pt>
                <c:pt idx="9">
                  <c:v>07 p. m.</c:v>
                </c:pt>
                <c:pt idx="10">
                  <c:v>02 p. m.</c:v>
                </c:pt>
              </c:strCache>
            </c:strRef>
          </c:cat>
          <c:val>
            <c:numRef>
              <c:f>'Ventas panaderia'!$M$86:$M$97</c:f>
              <c:numCache>
                <c:formatCode>General</c:formatCode>
                <c:ptCount val="11"/>
                <c:pt idx="0">
                  <c:v>740</c:v>
                </c:pt>
                <c:pt idx="1">
                  <c:v>2430</c:v>
                </c:pt>
                <c:pt idx="2">
                  <c:v>1780</c:v>
                </c:pt>
                <c:pt idx="3">
                  <c:v>670</c:v>
                </c:pt>
                <c:pt idx="4">
                  <c:v>540</c:v>
                </c:pt>
                <c:pt idx="5">
                  <c:v>270</c:v>
                </c:pt>
                <c:pt idx="6">
                  <c:v>830</c:v>
                </c:pt>
                <c:pt idx="7">
                  <c:v>500</c:v>
                </c:pt>
                <c:pt idx="8">
                  <c:v>200</c:v>
                </c:pt>
                <c:pt idx="9">
                  <c:v>60</c:v>
                </c:pt>
                <c:pt idx="1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9-4CE2-8463-004323F8F85A}"/>
            </c:ext>
          </c:extLst>
        </c:ser>
        <c:ser>
          <c:idx val="1"/>
          <c:order val="1"/>
          <c:tx>
            <c:strRef>
              <c:f>'Ventas panaderia'!$N$85</c:f>
              <c:strCache>
                <c:ptCount val="1"/>
                <c:pt idx="0">
                  <c:v>Suma de Venta total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'Ventas panaderia'!$L$86:$L$97</c:f>
              <c:strCache>
                <c:ptCount val="11"/>
                <c:pt idx="0">
                  <c:v>12 p. m.</c:v>
                </c:pt>
                <c:pt idx="1">
                  <c:v>09 a. m.</c:v>
                </c:pt>
                <c:pt idx="2">
                  <c:v>10 a. m.</c:v>
                </c:pt>
                <c:pt idx="3">
                  <c:v>11 a. m.</c:v>
                </c:pt>
                <c:pt idx="4">
                  <c:v>04 p. m.</c:v>
                </c:pt>
                <c:pt idx="5">
                  <c:v>06 p. m.</c:v>
                </c:pt>
                <c:pt idx="6">
                  <c:v>08 a. m.</c:v>
                </c:pt>
                <c:pt idx="7">
                  <c:v>05 p. m.</c:v>
                </c:pt>
                <c:pt idx="8">
                  <c:v>01 p. m.</c:v>
                </c:pt>
                <c:pt idx="9">
                  <c:v>07 p. m.</c:v>
                </c:pt>
                <c:pt idx="10">
                  <c:v>02 p. m.</c:v>
                </c:pt>
              </c:strCache>
            </c:strRef>
          </c:cat>
          <c:val>
            <c:numRef>
              <c:f>'Ventas panaderia'!$N$86:$N$97</c:f>
              <c:numCache>
                <c:formatCode>[$€-2]\ #\ ##0.00</c:formatCode>
                <c:ptCount val="11"/>
                <c:pt idx="0">
                  <c:v>3523</c:v>
                </c:pt>
                <c:pt idx="1">
                  <c:v>2685</c:v>
                </c:pt>
                <c:pt idx="2">
                  <c:v>2308</c:v>
                </c:pt>
                <c:pt idx="3">
                  <c:v>2140</c:v>
                </c:pt>
                <c:pt idx="4">
                  <c:v>1753</c:v>
                </c:pt>
                <c:pt idx="5">
                  <c:v>1220</c:v>
                </c:pt>
                <c:pt idx="6">
                  <c:v>1164</c:v>
                </c:pt>
                <c:pt idx="7">
                  <c:v>1102</c:v>
                </c:pt>
                <c:pt idx="8">
                  <c:v>1000</c:v>
                </c:pt>
                <c:pt idx="9">
                  <c:v>535</c:v>
                </c:pt>
                <c:pt idx="10">
                  <c:v>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C9-4CE2-8463-004323F8F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6529312"/>
        <c:axId val="1496522592"/>
      </c:barChart>
      <c:catAx>
        <c:axId val="149652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496522592"/>
        <c:crosses val="autoZero"/>
        <c:auto val="1"/>
        <c:lblAlgn val="ctr"/>
        <c:lblOffset val="100"/>
        <c:noMultiLvlLbl val="0"/>
      </c:catAx>
      <c:valAx>
        <c:axId val="14965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49652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[PanaderiaAnalisis.xlsx]Ventas panaderia!TablaDinámica10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Productos mejor vendidos por unidad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'Ventas panaderia'!$M$36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'Ventas panaderia'!$L$37:$L$48</c:f>
              <c:multiLvlStrCache>
                <c:ptCount val="9"/>
                <c:lvl>
                  <c:pt idx="0">
                    <c:v>Café Ou Eau</c:v>
                  </c:pt>
                  <c:pt idx="1">
                    <c:v>Formule Sándwich</c:v>
                  </c:pt>
                  <c:pt idx="2">
                    <c:v>Croissant</c:v>
                  </c:pt>
                  <c:pt idx="3">
                    <c:v>Traditional Baguette</c:v>
                  </c:pt>
                  <c:pt idx="4">
                    <c:v>Sándwich Complet</c:v>
                  </c:pt>
                  <c:pt idx="5">
                    <c:v>Formule Sándwich</c:v>
                  </c:pt>
                  <c:pt idx="6">
                    <c:v>Traditional Baguette</c:v>
                  </c:pt>
                  <c:pt idx="7">
                    <c:v>Croissant</c:v>
                  </c:pt>
                  <c:pt idx="8">
                    <c:v>Baguette</c:v>
                  </c:pt>
                </c:lvl>
                <c:lvl>
                  <c:pt idx="0">
                    <c:v>Lyon</c:v>
                  </c:pt>
                  <c:pt idx="5">
                    <c:v>Marsella</c:v>
                  </c:pt>
                </c:lvl>
              </c:multiLvlStrCache>
            </c:multiLvlStrRef>
          </c:cat>
          <c:val>
            <c:numRef>
              <c:f>'Ventas panaderia'!$M$37:$M$48</c:f>
              <c:numCache>
                <c:formatCode>General</c:formatCode>
                <c:ptCount val="9"/>
                <c:pt idx="0">
                  <c:v>2000</c:v>
                </c:pt>
                <c:pt idx="1">
                  <c:v>1530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1420</c:v>
                </c:pt>
                <c:pt idx="6">
                  <c:v>870</c:v>
                </c:pt>
                <c:pt idx="7">
                  <c:v>710</c:v>
                </c:pt>
                <c:pt idx="8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1-48D3-9642-21848A50DA3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404420800"/>
        <c:axId val="404410720"/>
      </c:barChart>
      <c:catAx>
        <c:axId val="40442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04410720"/>
        <c:crosses val="autoZero"/>
        <c:auto val="1"/>
        <c:lblAlgn val="ctr"/>
        <c:lblOffset val="100"/>
        <c:noMultiLvlLbl val="0"/>
      </c:catAx>
      <c:valAx>
        <c:axId val="404410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0442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[PanaderiaAnalisis.xlsx]Ventas panaderia!TablaDinámica9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Productos menos vendidos por unidad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'Ventas panaderia'!$M$49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'Ventas panaderia'!$L$50:$L$62</c:f>
              <c:multiLvlStrCache>
                <c:ptCount val="10"/>
                <c:lvl>
                  <c:pt idx="0">
                    <c:v>Tarte Fraise 6P</c:v>
                  </c:pt>
                  <c:pt idx="1">
                    <c:v>Buche 4Pers</c:v>
                  </c:pt>
                  <c:pt idx="2">
                    <c:v>Tarte Fruits 4P</c:v>
                  </c:pt>
                  <c:pt idx="3">
                    <c:v>Buche 6Pers</c:v>
                  </c:pt>
                  <c:pt idx="4">
                    <c:v>Buche 8Pers</c:v>
                  </c:pt>
                  <c:pt idx="5">
                    <c:v>Galette 8 Pers</c:v>
                  </c:pt>
                  <c:pt idx="6">
                    <c:v>Gal Pomme 6P</c:v>
                  </c:pt>
                  <c:pt idx="7">
                    <c:v>Gal Frangipane 4P</c:v>
                  </c:pt>
                  <c:pt idx="8">
                    <c:v>Galette 8 Pers</c:v>
                  </c:pt>
                  <c:pt idx="9">
                    <c:v>Divers Boulangerie</c:v>
                  </c:pt>
                </c:lvl>
                <c:lvl>
                  <c:pt idx="0">
                    <c:v>Lyon</c:v>
                  </c:pt>
                  <c:pt idx="6">
                    <c:v>Marsella</c:v>
                  </c:pt>
                </c:lvl>
              </c:multiLvlStrCache>
            </c:multiLvlStrRef>
          </c:cat>
          <c:val>
            <c:numRef>
              <c:f>'Ventas panaderia'!$M$50:$M$62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4-45E8-826E-E3436752D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405813440"/>
        <c:axId val="405802880"/>
      </c:barChart>
      <c:catAx>
        <c:axId val="40581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05802880"/>
        <c:crosses val="autoZero"/>
        <c:auto val="1"/>
        <c:lblAlgn val="ctr"/>
        <c:lblOffset val="100"/>
        <c:noMultiLvlLbl val="0"/>
      </c:catAx>
      <c:valAx>
        <c:axId val="405802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058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[PanaderiaAnalisis.xlsx]Ventas panaderia!TablaDinámica8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Productos de mayor venta según su cantidad en €</a:t>
            </a:r>
          </a:p>
        </c:rich>
      </c:tx>
      <c:layout>
        <c:manualLayout>
          <c:xMode val="edge"/>
          <c:yMode val="edge"/>
          <c:x val="0.26216650409572101"/>
          <c:y val="0.102287236732747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57081188861817E-2"/>
          <c:y val="0.19190156843993342"/>
          <c:w val="0.83791359595158432"/>
          <c:h val="0.561955703309756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'Ventas panaderia'!$M$64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'Ventas panaderia'!$L$65:$L$77</c:f>
              <c:multiLvlStrCache>
                <c:ptCount val="10"/>
                <c:lvl>
                  <c:pt idx="0">
                    <c:v>Café Ou Eau</c:v>
                  </c:pt>
                  <c:pt idx="1">
                    <c:v>Formule Sándwich</c:v>
                  </c:pt>
                  <c:pt idx="2">
                    <c:v>Gd Kouign Amann</c:v>
                  </c:pt>
                  <c:pt idx="3">
                    <c:v>Sándwich Complet</c:v>
                  </c:pt>
                  <c:pt idx="4">
                    <c:v>Traiteur</c:v>
                  </c:pt>
                  <c:pt idx="5">
                    <c:v>Formule Sándwich</c:v>
                  </c:pt>
                  <c:pt idx="6">
                    <c:v>Gd Kouign Amann</c:v>
                  </c:pt>
                  <c:pt idx="7">
                    <c:v>Gd Nantais</c:v>
                  </c:pt>
                  <c:pt idx="8">
                    <c:v>Sándwich Complet</c:v>
                  </c:pt>
                  <c:pt idx="9">
                    <c:v>Traiteur</c:v>
                  </c:pt>
                </c:lvl>
                <c:lvl>
                  <c:pt idx="0">
                    <c:v>Lyon</c:v>
                  </c:pt>
                  <c:pt idx="5">
                    <c:v>Marsella</c:v>
                  </c:pt>
                </c:lvl>
              </c:multiLvlStrCache>
            </c:multiLvlStrRef>
          </c:cat>
          <c:val>
            <c:numRef>
              <c:f>'Ventas panaderia'!$M$65:$M$77</c:f>
              <c:numCache>
                <c:formatCode>[$€-2]\ #\ ##0</c:formatCode>
                <c:ptCount val="10"/>
                <c:pt idx="0">
                  <c:v>2000</c:v>
                </c:pt>
                <c:pt idx="1">
                  <c:v>9945</c:v>
                </c:pt>
                <c:pt idx="2">
                  <c:v>1425</c:v>
                </c:pt>
                <c:pt idx="3">
                  <c:v>2025</c:v>
                </c:pt>
                <c:pt idx="4">
                  <c:v>3191</c:v>
                </c:pt>
                <c:pt idx="5">
                  <c:v>9230</c:v>
                </c:pt>
                <c:pt idx="6">
                  <c:v>2550</c:v>
                </c:pt>
                <c:pt idx="7">
                  <c:v>2090</c:v>
                </c:pt>
                <c:pt idx="8">
                  <c:v>1530</c:v>
                </c:pt>
                <c:pt idx="9">
                  <c:v>2266.5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D7-4DDF-A986-E1E018B74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407538864"/>
        <c:axId val="407533104"/>
      </c:barChart>
      <c:catAx>
        <c:axId val="40753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07533104"/>
        <c:crosses val="autoZero"/>
        <c:auto val="1"/>
        <c:lblAlgn val="ctr"/>
        <c:lblOffset val="100"/>
        <c:noMultiLvlLbl val="0"/>
      </c:catAx>
      <c:valAx>
        <c:axId val="407533104"/>
        <c:scaling>
          <c:orientation val="minMax"/>
        </c:scaling>
        <c:delete val="0"/>
        <c:axPos val="l"/>
        <c:numFmt formatCode="[$€-2]\ #\ 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0753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[PanaderiaAnalisis.xlsx]Ventas panaderia!TablaDinámica12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'Ventas panaderia'!$M$103</c:f>
              <c:strCache>
                <c:ptCount val="1"/>
                <c:pt idx="0">
                  <c:v>Suma de Cantidad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'Ventas panaderia'!$L$104:$L$116</c:f>
              <c:strCache>
                <c:ptCount val="12"/>
                <c:pt idx="0">
                  <c:v>jun</c:v>
                </c:pt>
                <c:pt idx="1">
                  <c:v>jul</c:v>
                </c:pt>
                <c:pt idx="2">
                  <c:v>ago</c:v>
                </c:pt>
                <c:pt idx="3">
                  <c:v>oct</c:v>
                </c:pt>
                <c:pt idx="4">
                  <c:v>dic</c:v>
                </c:pt>
                <c:pt idx="5">
                  <c:v>may</c:v>
                </c:pt>
                <c:pt idx="6">
                  <c:v>nov</c:v>
                </c:pt>
                <c:pt idx="7">
                  <c:v>abr</c:v>
                </c:pt>
                <c:pt idx="8">
                  <c:v>sep</c:v>
                </c:pt>
                <c:pt idx="9">
                  <c:v>ene</c:v>
                </c:pt>
                <c:pt idx="10">
                  <c:v>mar</c:v>
                </c:pt>
                <c:pt idx="11">
                  <c:v>feb</c:v>
                </c:pt>
              </c:strCache>
            </c:strRef>
          </c:cat>
          <c:val>
            <c:numRef>
              <c:f>'Ventas panaderia'!$M$104:$M$116</c:f>
              <c:numCache>
                <c:formatCode>General</c:formatCode>
                <c:ptCount val="12"/>
                <c:pt idx="0">
                  <c:v>2860</c:v>
                </c:pt>
                <c:pt idx="1">
                  <c:v>1620</c:v>
                </c:pt>
                <c:pt idx="2">
                  <c:v>1340</c:v>
                </c:pt>
                <c:pt idx="3">
                  <c:v>2190</c:v>
                </c:pt>
                <c:pt idx="4">
                  <c:v>400</c:v>
                </c:pt>
                <c:pt idx="5">
                  <c:v>620</c:v>
                </c:pt>
                <c:pt idx="6">
                  <c:v>1510</c:v>
                </c:pt>
                <c:pt idx="7">
                  <c:v>680</c:v>
                </c:pt>
                <c:pt idx="8">
                  <c:v>1120</c:v>
                </c:pt>
                <c:pt idx="9">
                  <c:v>640</c:v>
                </c:pt>
                <c:pt idx="10">
                  <c:v>830</c:v>
                </c:pt>
                <c:pt idx="11">
                  <c:v>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C-4762-B676-F778C6AE32FB}"/>
            </c:ext>
          </c:extLst>
        </c:ser>
        <c:ser>
          <c:idx val="1"/>
          <c:order val="1"/>
          <c:tx>
            <c:strRef>
              <c:f>'Ventas panaderia'!$N$103</c:f>
              <c:strCache>
                <c:ptCount val="1"/>
                <c:pt idx="0">
                  <c:v>Suma de Venta total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'Ventas panaderia'!$L$104:$L$116</c:f>
              <c:strCache>
                <c:ptCount val="12"/>
                <c:pt idx="0">
                  <c:v>jun</c:v>
                </c:pt>
                <c:pt idx="1">
                  <c:v>jul</c:v>
                </c:pt>
                <c:pt idx="2">
                  <c:v>ago</c:v>
                </c:pt>
                <c:pt idx="3">
                  <c:v>oct</c:v>
                </c:pt>
                <c:pt idx="4">
                  <c:v>dic</c:v>
                </c:pt>
                <c:pt idx="5">
                  <c:v>may</c:v>
                </c:pt>
                <c:pt idx="6">
                  <c:v>nov</c:v>
                </c:pt>
                <c:pt idx="7">
                  <c:v>abr</c:v>
                </c:pt>
                <c:pt idx="8">
                  <c:v>sep</c:v>
                </c:pt>
                <c:pt idx="9">
                  <c:v>ene</c:v>
                </c:pt>
                <c:pt idx="10">
                  <c:v>mar</c:v>
                </c:pt>
                <c:pt idx="11">
                  <c:v>feb</c:v>
                </c:pt>
              </c:strCache>
            </c:strRef>
          </c:cat>
          <c:val>
            <c:numRef>
              <c:f>'Ventas panaderia'!$N$104:$N$116</c:f>
              <c:numCache>
                <c:formatCode>[$€-2]\ #\ ##0</c:formatCode>
                <c:ptCount val="12"/>
                <c:pt idx="0">
                  <c:v>7570</c:v>
                </c:pt>
                <c:pt idx="1">
                  <c:v>7330</c:v>
                </c:pt>
                <c:pt idx="2">
                  <c:v>6275</c:v>
                </c:pt>
                <c:pt idx="3">
                  <c:v>5606</c:v>
                </c:pt>
                <c:pt idx="4">
                  <c:v>5206.5</c:v>
                </c:pt>
                <c:pt idx="5">
                  <c:v>5080</c:v>
                </c:pt>
                <c:pt idx="6">
                  <c:v>4998</c:v>
                </c:pt>
                <c:pt idx="7">
                  <c:v>4910</c:v>
                </c:pt>
                <c:pt idx="8">
                  <c:v>4897</c:v>
                </c:pt>
                <c:pt idx="9">
                  <c:v>3905</c:v>
                </c:pt>
                <c:pt idx="10">
                  <c:v>3787</c:v>
                </c:pt>
                <c:pt idx="11">
                  <c:v>3645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BC-4762-B676-F778C6AE32FB}"/>
            </c:ext>
          </c:extLst>
        </c:ser>
        <c:ser>
          <c:idx val="2"/>
          <c:order val="2"/>
          <c:tx>
            <c:strRef>
              <c:f>'Ventas panaderia'!$O$103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'Ventas panaderia'!$L$104:$L$116</c:f>
              <c:strCache>
                <c:ptCount val="12"/>
                <c:pt idx="0">
                  <c:v>jun</c:v>
                </c:pt>
                <c:pt idx="1">
                  <c:v>jul</c:v>
                </c:pt>
                <c:pt idx="2">
                  <c:v>ago</c:v>
                </c:pt>
                <c:pt idx="3">
                  <c:v>oct</c:v>
                </c:pt>
                <c:pt idx="4">
                  <c:v>dic</c:v>
                </c:pt>
                <c:pt idx="5">
                  <c:v>may</c:v>
                </c:pt>
                <c:pt idx="6">
                  <c:v>nov</c:v>
                </c:pt>
                <c:pt idx="7">
                  <c:v>abr</c:v>
                </c:pt>
                <c:pt idx="8">
                  <c:v>sep</c:v>
                </c:pt>
                <c:pt idx="9">
                  <c:v>ene</c:v>
                </c:pt>
                <c:pt idx="10">
                  <c:v>mar</c:v>
                </c:pt>
                <c:pt idx="11">
                  <c:v>feb</c:v>
                </c:pt>
              </c:strCache>
            </c:strRef>
          </c:cat>
          <c:val>
            <c:numRef>
              <c:f>'Ventas panaderia'!$O$104:$O$116</c:f>
              <c:numCache>
                <c:formatCode>[$€-2]\ #\ ##0.00</c:formatCode>
                <c:ptCount val="12"/>
                <c:pt idx="0">
                  <c:v>2.6468531468531467</c:v>
                </c:pt>
                <c:pt idx="1">
                  <c:v>4.5246913580246915</c:v>
                </c:pt>
                <c:pt idx="2">
                  <c:v>4.6828358208955221</c:v>
                </c:pt>
                <c:pt idx="3">
                  <c:v>2.5598173515981735</c:v>
                </c:pt>
                <c:pt idx="4">
                  <c:v>13.016249999999999</c:v>
                </c:pt>
                <c:pt idx="5">
                  <c:v>8.193548387096774</c:v>
                </c:pt>
                <c:pt idx="6">
                  <c:v>3.3099337748344371</c:v>
                </c:pt>
                <c:pt idx="7">
                  <c:v>7.2205882352941178</c:v>
                </c:pt>
                <c:pt idx="8">
                  <c:v>4.3723214285714285</c:v>
                </c:pt>
                <c:pt idx="9">
                  <c:v>6.1015625</c:v>
                </c:pt>
                <c:pt idx="10">
                  <c:v>4.5626506024096383</c:v>
                </c:pt>
                <c:pt idx="11">
                  <c:v>6.5089285714285712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BC-4762-B676-F778C6AE3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271776"/>
        <c:axId val="277267936"/>
      </c:barChart>
      <c:catAx>
        <c:axId val="277271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7267936"/>
        <c:crosses val="autoZero"/>
        <c:auto val="1"/>
        <c:lblAlgn val="ctr"/>
        <c:lblOffset val="100"/>
        <c:noMultiLvlLbl val="0"/>
      </c:catAx>
      <c:valAx>
        <c:axId val="2772679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77271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238124</xdr:colOff>
      <xdr:row>19</xdr:row>
      <xdr:rowOff>190500</xdr:rowOff>
    </xdr:from>
    <xdr:to>
      <xdr:col>39</xdr:col>
      <xdr:colOff>8659</xdr:colOff>
      <xdr:row>42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78A751-01B6-0F19-C927-9B5E197FA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8660</xdr:colOff>
      <xdr:row>82</xdr:row>
      <xdr:rowOff>171522</xdr:rowOff>
    </xdr:from>
    <xdr:to>
      <xdr:col>30</xdr:col>
      <xdr:colOff>129887</xdr:colOff>
      <xdr:row>99</xdr:row>
      <xdr:rowOff>129885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03EBCDE-26FC-6E30-BE96-F3EB75CBB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246786</xdr:colOff>
      <xdr:row>42</xdr:row>
      <xdr:rowOff>195695</xdr:rowOff>
    </xdr:from>
    <xdr:to>
      <xdr:col>18</xdr:col>
      <xdr:colOff>43295</xdr:colOff>
      <xdr:row>61</xdr:row>
      <xdr:rowOff>43295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A22A318-B7EE-F34C-668A-98AD93A6A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480578</xdr:colOff>
      <xdr:row>43</xdr:row>
      <xdr:rowOff>17318</xdr:rowOff>
    </xdr:from>
    <xdr:to>
      <xdr:col>34</xdr:col>
      <xdr:colOff>268431</xdr:colOff>
      <xdr:row>61</xdr:row>
      <xdr:rowOff>25977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13854A5-FB86-154E-B00B-D33DC5EFC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246783</xdr:colOff>
      <xdr:row>62</xdr:row>
      <xdr:rowOff>181841</xdr:rowOff>
    </xdr:from>
    <xdr:to>
      <xdr:col>24</xdr:col>
      <xdr:colOff>8658</xdr:colOff>
      <xdr:row>82</xdr:row>
      <xdr:rowOff>8659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1F5641C-F511-906D-8F87-31B630985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290079</xdr:colOff>
      <xdr:row>101</xdr:row>
      <xdr:rowOff>195695</xdr:rowOff>
    </xdr:from>
    <xdr:to>
      <xdr:col>26</xdr:col>
      <xdr:colOff>17318</xdr:colOff>
      <xdr:row>116</xdr:row>
      <xdr:rowOff>64077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8CC43FF-0AAA-8CA6-C9D9-0B10CFAEF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Excel%20para%20analisis%20de%20datos/2%20An&#225;lisis%20de%20datos%20YT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ina Niño Beltran" refreshedDate="44935.456469560188" createdVersion="8" refreshedVersion="8" minRefreshableVersion="3" recordCount="240" xr:uid="{F81F03D9-56E6-4527-A20E-201B6269F17A}">
  <cacheSource type="worksheet">
    <worksheetSource name="registro" r:id="rId2"/>
  </cacheSource>
  <cacheFields count="12">
    <cacheField name="Record" numFmtId="0">
      <sharedItems containsSemiMixedTypes="0" containsString="0" containsNumber="1" containsInteger="1" minValue="300" maxValue="285806"/>
    </cacheField>
    <cacheField name="Ticket" numFmtId="0">
      <sharedItems containsSemiMixedTypes="0" containsString="0" containsNumber="1" containsInteger="1" minValue="1501130" maxValue="2272760"/>
    </cacheField>
    <cacheField name="Tienda" numFmtId="168">
      <sharedItems count="2">
        <s v="Lyon"/>
        <s v="Marsella"/>
      </sharedItems>
    </cacheField>
    <cacheField name="Fecha" numFmtId="14">
      <sharedItems containsSemiMixedTypes="0" containsNonDate="0" containsDate="1" containsString="0" minDate="2022-01-02T00:00:00" maxDate="2023-01-01T00:00:00" count="157">
        <d v="2022-01-02T00:00:00"/>
        <d v="2022-01-03T00:00:00"/>
        <d v="2022-01-05T00:00:00"/>
        <d v="2022-01-09T00:00:00"/>
        <d v="2022-01-10T00:00:00"/>
        <d v="2022-01-14T00:00:00"/>
        <d v="2022-01-15T00:00:00"/>
        <d v="2022-01-17T00:00:00"/>
        <d v="2022-01-18T00:00:00"/>
        <d v="2022-01-22T00:00:00"/>
        <d v="2022-01-23T00:00:00"/>
        <d v="2022-01-24T00:00:00"/>
        <d v="2022-01-31T00:00:00"/>
        <d v="2022-02-06T00:00:00"/>
        <d v="2022-02-08T00:00:00"/>
        <d v="2022-02-12T00:00:00"/>
        <d v="2022-02-13T00:00:00"/>
        <d v="2022-02-15T00:00:00"/>
        <d v="2022-02-16T00:00:00"/>
        <d v="2022-02-20T00:00:00"/>
        <d v="2022-02-21T00:00:00"/>
        <d v="2022-02-23T00:00:00"/>
        <d v="2022-02-25T00:00:00"/>
        <d v="2022-02-26T00:00:00"/>
        <d v="2022-02-27T00:00:00"/>
        <d v="2022-02-28T00:00:00"/>
        <d v="2022-03-04T00:00:00"/>
        <d v="2022-03-05T00:00:00"/>
        <d v="2022-03-06T00:00:00"/>
        <d v="2022-03-08T00:00:00"/>
        <d v="2022-03-12T00:00:00"/>
        <d v="2022-03-13T00:00:00"/>
        <d v="2022-03-14T00:00:00"/>
        <d v="2022-03-20T00:00:00"/>
        <d v="2022-03-21T00:00:00"/>
        <d v="2022-03-25T00:00:00"/>
        <d v="2022-03-26T00:00:00"/>
        <d v="2022-03-27T00:00:00"/>
        <d v="2022-03-28T00:00:00"/>
        <d v="2022-03-29T00:00:00"/>
        <d v="2022-04-04T00:00:00"/>
        <d v="2022-04-05T00:00:00"/>
        <d v="2022-04-06T00:00:00"/>
        <d v="2022-04-17T00:00:00"/>
        <d v="2022-04-19T00:00:00"/>
        <d v="2022-04-20T00:00:00"/>
        <d v="2022-04-21T00:00:00"/>
        <d v="2022-04-22T00:00:00"/>
        <d v="2022-04-24T00:00:00"/>
        <d v="2022-04-25T00:00:00"/>
        <d v="2022-04-26T00:00:00"/>
        <d v="2022-04-30T00:00:00"/>
        <d v="2022-05-09T00:00:00"/>
        <d v="2022-05-13T00:00:00"/>
        <d v="2022-05-15T00:00:00"/>
        <d v="2022-05-16T00:00:00"/>
        <d v="2022-05-22T00:00:00"/>
        <d v="2022-05-23T00:00:00"/>
        <d v="2022-05-24T00:00:00"/>
        <d v="2022-05-26T00:00:00"/>
        <d v="2022-05-27T00:00:00"/>
        <d v="2022-05-28T00:00:00"/>
        <d v="2022-05-30T00:00:00"/>
        <d v="2022-05-31T00:00:00"/>
        <d v="2022-06-01T00:00:00"/>
        <d v="2022-06-02T00:00:00"/>
        <d v="2022-06-03T00:00:00"/>
        <d v="2022-06-04T00:00:00"/>
        <d v="2022-06-07T00:00:00"/>
        <d v="2022-06-08T00:00:00"/>
        <d v="2022-06-09T00:00:00"/>
        <d v="2022-06-10T00:00:00"/>
        <d v="2022-06-11T00:00:00"/>
        <d v="2022-06-12T00:00:00"/>
        <d v="2022-06-14T00:00:00"/>
        <d v="2022-06-15T00:00:00"/>
        <d v="2022-06-21T00:00:00"/>
        <d v="2022-06-22T00:00:00"/>
        <d v="2022-06-23T00:00:00"/>
        <d v="2022-06-24T00:00:00"/>
        <d v="2022-06-29T00:00:00"/>
        <d v="2022-07-03T00:00:00"/>
        <d v="2022-07-11T00:00:00"/>
        <d v="2022-07-13T00:00:00"/>
        <d v="2022-07-14T00:00:00"/>
        <d v="2022-07-15T00:00:00"/>
        <d v="2022-07-16T00:00:00"/>
        <d v="2022-07-19T00:00:00"/>
        <d v="2022-07-21T00:00:00"/>
        <d v="2022-07-23T00:00:00"/>
        <d v="2022-07-24T00:00:00"/>
        <d v="2022-07-26T00:00:00"/>
        <d v="2022-07-30T00:00:00"/>
        <d v="2022-07-31T00:00:00"/>
        <d v="2022-08-01T00:00:00"/>
        <d v="2022-08-02T00:00:00"/>
        <d v="2022-08-03T00:00:00"/>
        <d v="2022-08-05T00:00:00"/>
        <d v="2022-08-07T00:00:00"/>
        <d v="2022-08-08T00:00:00"/>
        <d v="2022-08-11T00:00:00"/>
        <d v="2022-08-12T00:00:00"/>
        <d v="2022-08-14T00:00:00"/>
        <d v="2022-08-15T00:00:00"/>
        <d v="2022-08-17T00:00:00"/>
        <d v="2022-08-21T00:00:00"/>
        <d v="2022-08-22T00:00:00"/>
        <d v="2022-08-24T00:00:00"/>
        <d v="2022-08-26T00:00:00"/>
        <d v="2022-08-27T00:00:00"/>
        <d v="2022-08-29T00:00:00"/>
        <d v="2022-09-02T00:00:00"/>
        <d v="2022-09-04T00:00:00"/>
        <d v="2022-09-08T00:00:00"/>
        <d v="2022-09-09T00:00:00"/>
        <d v="2022-09-10T00:00:00"/>
        <d v="2022-09-12T00:00:00"/>
        <d v="2022-09-14T00:00:00"/>
        <d v="2022-09-15T00:00:00"/>
        <d v="2022-09-16T00:00:00"/>
        <d v="2022-09-17T00:00:00"/>
        <d v="2022-09-18T00:00:00"/>
        <d v="2022-09-21T00:00:00"/>
        <d v="2022-09-24T00:00:00"/>
        <d v="2022-09-25T00:00:00"/>
        <d v="2022-09-27T00:00:00"/>
        <d v="2022-10-01T00:00:00"/>
        <d v="2022-10-05T00:00:00"/>
        <d v="2022-10-09T00:00:00"/>
        <d v="2022-10-15T00:00:00"/>
        <d v="2022-10-16T00:00:00"/>
        <d v="2022-10-19T00:00:00"/>
        <d v="2022-10-20T00:00:00"/>
        <d v="2022-10-24T00:00:00"/>
        <d v="2022-10-25T00:00:00"/>
        <d v="2022-10-29T00:00:00"/>
        <d v="2022-10-31T00:00:00"/>
        <d v="2022-11-01T00:00:00"/>
        <d v="2022-11-02T00:00:00"/>
        <d v="2022-11-04T00:00:00"/>
        <d v="2022-11-06T00:00:00"/>
        <d v="2022-11-08T00:00:00"/>
        <d v="2022-11-09T00:00:00"/>
        <d v="2022-11-12T00:00:00"/>
        <d v="2022-11-19T00:00:00"/>
        <d v="2022-11-20T00:00:00"/>
        <d v="2022-11-22T00:00:00"/>
        <d v="2022-11-27T00:00:00"/>
        <d v="2022-11-30T00:00:00"/>
        <d v="2022-12-10T00:00:00"/>
        <d v="2022-12-21T00:00:00"/>
        <d v="2022-12-23T00:00:00"/>
        <d v="2022-12-24T00:00:00"/>
        <d v="2022-12-25T00:00:00"/>
        <d v="2022-12-27T00:00:00"/>
        <d v="2022-12-30T00:00:00"/>
        <d v="2022-12-31T00:00:00"/>
      </sharedItems>
      <fieldGroup base="3">
        <rangePr groupBy="months" startDate="2022-01-02T00:00:00" endDate="2023-01-01T00:00:00"/>
        <groupItems count="14">
          <s v="&lt;02/01/202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/01/2023"/>
        </groupItems>
      </fieldGroup>
    </cacheField>
    <cacheField name="Hora" numFmtId="165">
      <sharedItems containsSemiMixedTypes="0" containsNonDate="0" containsDate="1" containsString="0" minDate="1899-12-30T08:05:00" maxDate="1899-12-30T19:19:00" count="173">
        <d v="1899-12-30T11:44:00"/>
        <d v="1899-12-30T12:19:00"/>
        <d v="1899-12-30T13:10:00"/>
        <d v="1899-12-30T12:04:00"/>
        <d v="1899-12-30T09:33:00"/>
        <d v="1899-12-30T12:46:00"/>
        <d v="1899-12-30T13:23:00"/>
        <d v="1899-12-30T13:33:00"/>
        <d v="1899-12-30T11:14:00"/>
        <d v="1899-12-30T10:03:00"/>
        <d v="1899-12-30T11:03:00"/>
        <d v="1899-12-30T11:45:00"/>
        <d v="1899-12-30T12:42:00"/>
        <d v="1899-12-30T09:04:00"/>
        <d v="1899-12-30T11:47:00"/>
        <d v="1899-12-30T11:55:00"/>
        <d v="1899-12-30T12:44:00"/>
        <d v="1899-12-30T11:59:00"/>
        <d v="1899-12-30T13:15:00"/>
        <d v="1899-12-30T13:01:00"/>
        <d v="1899-12-30T13:36:00"/>
        <d v="1899-12-30T12:02:00"/>
        <d v="1899-12-30T12:07:00"/>
        <d v="1899-12-30T13:14:00"/>
        <d v="1899-12-30T13:07:00"/>
        <d v="1899-12-30T10:25:00"/>
        <d v="1899-12-30T12:31:00"/>
        <d v="1899-12-30T11:02:00"/>
        <d v="1899-12-30T13:43:00"/>
        <d v="1899-12-30T13:57:00"/>
        <d v="1899-12-30T18:04:00"/>
        <d v="1899-12-30T11:05:00"/>
        <d v="1899-12-30T10:41:00"/>
        <d v="1899-12-30T12:54:00"/>
        <d v="1899-12-30T13:41:00"/>
        <d v="1899-12-30T09:49:00"/>
        <d v="1899-12-30T10:59:00"/>
        <d v="1899-12-30T11:24:00"/>
        <d v="1899-12-30T13:06:00"/>
        <d v="1899-12-30T13:21:00"/>
        <d v="1899-12-30T12:13:00"/>
        <d v="1899-12-30T17:20:00"/>
        <d v="1899-12-30T13:56:00"/>
        <d v="1899-12-30T10:27:00"/>
        <d v="1899-12-30T09:21:00"/>
        <d v="1899-12-30T10:47:00"/>
        <d v="1899-12-30T13:37:00"/>
        <d v="1899-12-30T10:22:00"/>
        <d v="1899-12-30T14:02:00"/>
        <d v="1899-12-30T08:39:00"/>
        <d v="1899-12-30T13:05:00"/>
        <d v="1899-12-30T12:03:00"/>
        <d v="1899-12-30T09:31:00"/>
        <d v="1899-12-30T08:57:00"/>
        <d v="1899-12-30T10:43:00"/>
        <d v="1899-12-30T12:27:00"/>
        <d v="1899-12-30T10:05:00"/>
        <d v="1899-12-30T10:24:00"/>
        <d v="1899-12-30T08:54:00"/>
        <d v="1899-12-30T09:13:00"/>
        <d v="1899-12-30T10:33:00"/>
        <d v="1899-12-30T12:38:00"/>
        <d v="1899-12-30T12:24:00"/>
        <d v="1899-12-30T08:50:00"/>
        <d v="1899-12-30T10:18:00"/>
        <d v="1899-12-30T12:45:00"/>
        <d v="1899-12-30T13:02:00"/>
        <d v="1899-12-30T10:17:00"/>
        <d v="1899-12-30T10:45:00"/>
        <d v="1899-12-30T10:38:00"/>
        <d v="1899-12-30T13:11:00"/>
        <d v="1899-12-30T11:26:00"/>
        <d v="1899-12-30T12:17:00"/>
        <d v="1899-12-30T08:32:00"/>
        <d v="1899-12-30T11:04:00"/>
        <d v="1899-12-30T09:45:00"/>
        <d v="1899-12-30T11:53:00"/>
        <d v="1899-12-30T09:40:00"/>
        <d v="1899-12-30T08:05:00"/>
        <d v="1899-12-30T11:35:00"/>
        <d v="1899-12-30T16:43:00"/>
        <d v="1899-12-30T09:14:00"/>
        <d v="1899-12-30T08:38:00"/>
        <d v="1899-12-30T12:15:00"/>
        <d v="1899-12-30T12:10:00"/>
        <d v="1899-12-30T10:31:00"/>
        <d v="1899-12-30T11:21:00"/>
        <d v="1899-12-30T12:20:00"/>
        <d v="1899-12-30T12:14:00"/>
        <d v="1899-12-30T12:23:00"/>
        <d v="1899-12-30T12:18:00"/>
        <d v="1899-12-30T10:50:00"/>
        <d v="1899-12-30T09:58:00"/>
        <d v="1899-12-30T12:51:00"/>
        <d v="1899-12-30T12:12:00"/>
        <d v="1899-12-30T12:30:00"/>
        <d v="1899-12-30T12:21:00"/>
        <d v="1899-12-30T12:05:00"/>
        <d v="1899-12-30T10:30:00"/>
        <d v="1899-12-30T11:16:00"/>
        <d v="1899-12-30T10:35:00"/>
        <d v="1899-12-30T09:53:00"/>
        <d v="1899-12-30T10:23:00"/>
        <d v="1899-12-30T10:34:00"/>
        <d v="1899-12-30T10:12:00"/>
        <d v="1899-12-30T16:26:00"/>
        <d v="1899-12-30T16:31:00"/>
        <d v="1899-12-30T17:07:00"/>
        <d v="1899-12-30T12:32:00"/>
        <d v="1899-12-30T12:11:00"/>
        <d v="1899-12-30T11:48:00"/>
        <d v="1899-12-30T18:13:00"/>
        <d v="1899-12-30T13:08:00"/>
        <d v="1899-12-30T13:19:00"/>
        <d v="1899-12-30T18:27:00"/>
        <d v="1899-12-30T12:16:00"/>
        <d v="1899-12-30T09:25:00"/>
        <d v="1899-12-30T08:06:00"/>
        <d v="1899-12-30T09:43:00"/>
        <d v="1899-12-30T16:08:00"/>
        <d v="1899-12-30T19:19:00"/>
        <d v="1899-12-30T08:16:00"/>
        <d v="1899-12-30T13:24:00"/>
        <d v="1899-12-30T13:35:00"/>
        <d v="1899-12-30T12:06:00"/>
        <d v="1899-12-30T12:55:00"/>
        <d v="1899-12-30T08:25:00"/>
        <d v="1899-12-30T11:25:00"/>
        <d v="1899-12-30T12:09:00"/>
        <d v="1899-12-30T12:47:00"/>
        <d v="1899-12-30T08:51:00"/>
        <d v="1899-12-30T10:13:00"/>
        <d v="1899-12-30T11:43:00"/>
        <d v="1899-12-30T12:26:00"/>
        <d v="1899-12-30T12:37:00"/>
        <d v="1899-12-30T16:15:00"/>
        <d v="1899-12-30T10:40:00"/>
        <d v="1899-12-30T18:32:00"/>
        <d v="1899-12-30T09:34:00"/>
        <d v="1899-12-30T13:09:00"/>
        <d v="1899-12-30T12:39:00"/>
        <d v="1899-12-30T13:04:00"/>
        <d v="1899-12-30T10:52:00"/>
        <d v="1899-12-30T12:22:00"/>
        <d v="1899-12-30T11:19:00"/>
        <d v="1899-12-30T12:50:00"/>
        <d v="1899-12-30T11:18:00"/>
        <d v="1899-12-30T11:39:00"/>
        <d v="1899-12-30T12:00:00"/>
        <d v="1899-12-30T10:42:00"/>
        <d v="1899-12-30T08:58:00"/>
        <d v="1899-12-30T13:50:00"/>
        <d v="1899-12-30T12:53:00"/>
        <d v="1899-12-30T11:33:00"/>
        <d v="1899-12-30T10:51:00"/>
        <d v="1899-12-30T10:19:00"/>
        <d v="1899-12-30T19:03:00"/>
        <d v="1899-12-30T08:53:00"/>
        <d v="1899-12-30T18:11:00"/>
        <d v="1899-12-30T11:32:00"/>
        <d v="1899-12-30T09:47:00"/>
        <d v="1899-12-30T11:10:00"/>
        <d v="1899-12-30T12:40:00"/>
        <d v="1899-12-30T11:51:00"/>
        <d v="1899-12-30T09:28:00"/>
        <d v="1899-12-30T16:00:00"/>
        <d v="1899-12-30T16:30:00"/>
        <d v="1899-12-30T17:24:00"/>
        <d v="1899-12-30T09:55:00"/>
        <d v="1899-12-30T09:51:00"/>
        <d v="1899-12-30T11:52:00"/>
        <d v="1899-12-30T11:41:00"/>
        <d v="1899-12-30T17:41:00"/>
      </sharedItems>
      <fieldGroup par="9" base="4">
        <rangePr groupBy="minutes" startDate="1899-12-30T08:05:00" endDate="1899-12-30T19:19:00"/>
        <groupItems count="62">
          <s v="&lt;0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Artículo" numFmtId="0">
      <sharedItems count="39">
        <s v="Sand Jb Emmental"/>
        <s v="Gal Frangipane 4P"/>
        <s v="Grand Far Breton"/>
        <s v="Gal Pomme 4P"/>
        <s v="Gd Kouign Amann"/>
        <s v="Formule Sandwich"/>
        <s v="Galette 8 Pers"/>
        <s v="Divers Patisserie"/>
        <s v="Croissant"/>
        <s v="Gal Pomme 6P"/>
        <s v="Sandwich Complet"/>
        <s v="Gal Frangipane 6P"/>
        <s v="Royal 4P"/>
        <s v="Eclair"/>
        <s v="Royal 6P"/>
        <s v="Divers Viennoiserie"/>
        <s v="Tarte Fruits 4P"/>
        <s v="Traditional Baguette"/>
        <s v="Kouign Amann"/>
        <s v="Tarte Fraise 4Per"/>
        <s v="Tarte Fraise 6P"/>
        <s v="Baguette"/>
        <s v="Tarte Fruits 6P"/>
        <s v="Tartelette Fraise"/>
        <s v="Cafe Ou Eau"/>
        <s v="Campagne"/>
        <s v="Platprepare7,00"/>
        <s v="Tartelette"/>
        <s v="Traiteur"/>
        <s v="Seigle"/>
        <s v="Vik Bread"/>
        <s v="Gd Nantais"/>
        <s v="Pain Au Chocolat"/>
        <s v="Boule 400G"/>
        <s v="Pt Nantais"/>
        <s v="Buche 8Pers"/>
        <s v="Buche 6Pers"/>
        <s v="Divers Boulangerie"/>
        <s v="Buche 4Pers"/>
      </sharedItems>
    </cacheField>
    <cacheField name="Cantidad" numFmtId="0">
      <sharedItems containsSemiMixedTypes="0" containsString="0" containsNumber="1" containsInteger="1" minValue="10" maxValue="2000" count="22">
        <n v="50"/>
        <n v="20"/>
        <n v="30"/>
        <n v="10"/>
        <n v="200"/>
        <n v="40"/>
        <n v="70"/>
        <n v="120"/>
        <n v="80"/>
        <n v="100"/>
        <n v="60"/>
        <n v="2000"/>
        <n v="150"/>
        <n v="250"/>
        <n v="110"/>
        <n v="90"/>
        <n v="140"/>
        <n v="180"/>
        <n v="170"/>
        <n v="550"/>
        <n v="430"/>
        <n v="210"/>
      </sharedItems>
    </cacheField>
    <cacheField name="Precio Unit" numFmtId="166">
      <sharedItems containsSemiMixedTypes="0" containsString="0" containsNumber="1" minValue="0.9" maxValue="44" count="34">
        <n v="3.5"/>
        <n v="8"/>
        <n v="7"/>
        <n v="7.5"/>
        <n v="6.5"/>
        <n v="16"/>
        <n v="24"/>
        <n v="1.1000000000000001"/>
        <n v="12"/>
        <n v="4.5"/>
        <n v="2"/>
        <n v="18"/>
        <n v="44"/>
        <n v="9"/>
        <n v="1.2"/>
        <n v="22"/>
        <n v="14"/>
        <n v="2.1"/>
        <n v="0.9"/>
        <n v="3"/>
        <n v="11"/>
        <n v="1"/>
        <n v="1.8"/>
        <n v="2.5"/>
        <n v="21"/>
        <n v="35"/>
        <n v="22.5"/>
        <n v="28"/>
        <n v="1.5"/>
        <n v="16.600000000000001"/>
        <n v="12.6"/>
        <n v="9.6"/>
        <n v="11.65"/>
        <n v="8.3000000000000007"/>
      </sharedItems>
    </cacheField>
    <cacheField name="Venta total" numFmtId="167">
      <sharedItems containsSemiMixedTypes="0" containsString="0" containsNumber="1" minValue="135" maxValue="2000"/>
    </cacheField>
    <cacheField name="Horas" numFmtId="0" databaseField="0">
      <fieldGroup base="4">
        <rangePr groupBy="hours" startDate="1899-12-30T08:05:00" endDate="1899-12-30T19:19:00"/>
        <groupItems count="26">
          <s v="&lt;00/01/1900"/>
          <s v="12 a. m."/>
          <s v="01 a. m."/>
          <s v="02 a. m."/>
          <s v="03 a. m."/>
          <s v="04 a. m."/>
          <s v="05 a. m."/>
          <s v="06 a. m."/>
          <s v="07 a. m."/>
          <s v="08 a. m."/>
          <s v="09 a. m."/>
          <s v="10 a. m."/>
          <s v="11 a. m."/>
          <s v="12 p. m."/>
          <s v="01 p. m."/>
          <s v="02 p. m."/>
          <s v="03 p. m."/>
          <s v="04 p. m."/>
          <s v="05 p. m."/>
          <s v="06 p. m."/>
          <s v="07 p. m."/>
          <s v="08 p. m."/>
          <s v="09 p. m."/>
          <s v="10 p. m."/>
          <s v="11 p. m."/>
          <s v="&gt;00/01/1900"/>
        </groupItems>
      </fieldGroup>
    </cacheField>
    <cacheField name="Campo1" numFmtId="0" formula="'Venta total'/Cantidad" databaseField="0"/>
    <cacheField name="Campo2" numFmtId="0" formula="'Venta total'/Cantida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pto" refreshedDate="45477.007602777776" createdVersion="8" refreshedVersion="8" minRefreshableVersion="3" recordCount="240" xr:uid="{1ACCCF49-58C3-4186-BDCA-6A7C8A2C1136}">
  <cacheSource type="worksheet">
    <worksheetSource name="Registro"/>
  </cacheSource>
  <cacheFields count="9">
    <cacheField name="Record" numFmtId="0">
      <sharedItems containsSemiMixedTypes="0" containsString="0" containsNumber="1" containsInteger="1" minValue="300" maxValue="285806"/>
    </cacheField>
    <cacheField name="Ticket" numFmtId="0">
      <sharedItems containsSemiMixedTypes="0" containsString="0" containsNumber="1" containsInteger="1" minValue="1501130" maxValue="2272760"/>
    </cacheField>
    <cacheField name="Tienda" numFmtId="168">
      <sharedItems count="2">
        <s v="Lyon"/>
        <s v="Marsella"/>
      </sharedItems>
    </cacheField>
    <cacheField name="Fecha" numFmtId="14">
      <sharedItems containsSemiMixedTypes="0" containsNonDate="0" containsDate="1" containsString="0" minDate="2022-01-02T00:00:00" maxDate="2023-01-01T00:00:00"/>
    </cacheField>
    <cacheField name="Hora" numFmtId="165">
      <sharedItems containsSemiMixedTypes="0" containsNonDate="0" containsDate="1" containsString="0" minDate="1899-12-30T08:05:00" maxDate="1899-12-30T19:19:00"/>
    </cacheField>
    <cacheField name="Artículo" numFmtId="0">
      <sharedItems/>
    </cacheField>
    <cacheField name="Cantidad" numFmtId="0">
      <sharedItems containsSemiMixedTypes="0" containsString="0" containsNumber="1" containsInteger="1" minValue="10" maxValue="2000"/>
    </cacheField>
    <cacheField name="Precio Unit" numFmtId="166">
      <sharedItems containsSemiMixedTypes="0" containsString="0" containsNumber="1" minValue="0.9" maxValue="44"/>
    </cacheField>
    <cacheField name="Venta total" numFmtId="167">
      <sharedItems containsSemiMixedTypes="0" containsString="0" containsNumber="1" minValue="135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n v="300"/>
    <n v="1501130"/>
    <x v="0"/>
    <x v="0"/>
    <x v="0"/>
    <x v="0"/>
    <x v="0"/>
    <x v="0"/>
    <n v="175"/>
  </r>
  <r>
    <n v="421"/>
    <n v="1501470"/>
    <x v="1"/>
    <x v="0"/>
    <x v="1"/>
    <x v="1"/>
    <x v="1"/>
    <x v="1"/>
    <n v="160"/>
  </r>
  <r>
    <n v="646"/>
    <n v="1502040"/>
    <x v="0"/>
    <x v="0"/>
    <x v="2"/>
    <x v="2"/>
    <x v="1"/>
    <x v="2"/>
    <n v="140"/>
  </r>
  <r>
    <n v="1169"/>
    <n v="1503420"/>
    <x v="1"/>
    <x v="1"/>
    <x v="3"/>
    <x v="3"/>
    <x v="1"/>
    <x v="1"/>
    <n v="160"/>
  </r>
  <r>
    <n v="779"/>
    <n v="1502360"/>
    <x v="1"/>
    <x v="1"/>
    <x v="4"/>
    <x v="4"/>
    <x v="1"/>
    <x v="3"/>
    <n v="150"/>
  </r>
  <r>
    <n v="2357"/>
    <n v="1506790"/>
    <x v="0"/>
    <x v="2"/>
    <x v="5"/>
    <x v="5"/>
    <x v="2"/>
    <x v="4"/>
    <n v="195"/>
  </r>
  <r>
    <n v="4091"/>
    <n v="1511630"/>
    <x v="1"/>
    <x v="3"/>
    <x v="6"/>
    <x v="5"/>
    <x v="2"/>
    <x v="4"/>
    <n v="195"/>
  </r>
  <r>
    <n v="4922"/>
    <n v="1513880"/>
    <x v="1"/>
    <x v="4"/>
    <x v="7"/>
    <x v="6"/>
    <x v="3"/>
    <x v="5"/>
    <n v="160"/>
  </r>
  <r>
    <n v="5991"/>
    <n v="1516920"/>
    <x v="0"/>
    <x v="5"/>
    <x v="8"/>
    <x v="7"/>
    <x v="3"/>
    <x v="6"/>
    <n v="240"/>
  </r>
  <r>
    <n v="6399"/>
    <n v="1518100"/>
    <x v="1"/>
    <x v="6"/>
    <x v="9"/>
    <x v="8"/>
    <x v="4"/>
    <x v="7"/>
    <n v="220.00000000000003"/>
  </r>
  <r>
    <n v="8016"/>
    <n v="1522570"/>
    <x v="1"/>
    <x v="7"/>
    <x v="2"/>
    <x v="9"/>
    <x v="1"/>
    <x v="8"/>
    <n v="240"/>
  </r>
  <r>
    <n v="7625"/>
    <n v="1521480"/>
    <x v="0"/>
    <x v="7"/>
    <x v="10"/>
    <x v="1"/>
    <x v="1"/>
    <x v="1"/>
    <n v="160"/>
  </r>
  <r>
    <n v="8286"/>
    <n v="1523320"/>
    <x v="1"/>
    <x v="8"/>
    <x v="11"/>
    <x v="3"/>
    <x v="1"/>
    <x v="1"/>
    <n v="160"/>
  </r>
  <r>
    <n v="8393"/>
    <n v="1523640"/>
    <x v="0"/>
    <x v="8"/>
    <x v="12"/>
    <x v="10"/>
    <x v="2"/>
    <x v="9"/>
    <n v="135"/>
  </r>
  <r>
    <n v="9795"/>
    <n v="1527670"/>
    <x v="0"/>
    <x v="9"/>
    <x v="3"/>
    <x v="6"/>
    <x v="3"/>
    <x v="5"/>
    <n v="160"/>
  </r>
  <r>
    <n v="10112"/>
    <n v="1528510"/>
    <x v="1"/>
    <x v="10"/>
    <x v="13"/>
    <x v="11"/>
    <x v="5"/>
    <x v="8"/>
    <n v="480"/>
  </r>
  <r>
    <n v="10963"/>
    <n v="1530700"/>
    <x v="0"/>
    <x v="11"/>
    <x v="14"/>
    <x v="12"/>
    <x v="1"/>
    <x v="8"/>
    <n v="240"/>
  </r>
  <r>
    <n v="11015"/>
    <n v="1530830"/>
    <x v="0"/>
    <x v="11"/>
    <x v="15"/>
    <x v="1"/>
    <x v="1"/>
    <x v="1"/>
    <n v="160"/>
  </r>
  <r>
    <n v="14492"/>
    <n v="1540290"/>
    <x v="1"/>
    <x v="12"/>
    <x v="16"/>
    <x v="4"/>
    <x v="2"/>
    <x v="3"/>
    <n v="225"/>
  </r>
  <r>
    <n v="14337"/>
    <n v="1539910"/>
    <x v="0"/>
    <x v="12"/>
    <x v="17"/>
    <x v="4"/>
    <x v="1"/>
    <x v="3"/>
    <n v="150"/>
  </r>
  <r>
    <n v="16995"/>
    <n v="1547250"/>
    <x v="0"/>
    <x v="13"/>
    <x v="18"/>
    <x v="2"/>
    <x v="2"/>
    <x v="2"/>
    <n v="210"/>
  </r>
  <r>
    <n v="16970"/>
    <n v="1547170"/>
    <x v="0"/>
    <x v="13"/>
    <x v="19"/>
    <x v="13"/>
    <x v="6"/>
    <x v="10"/>
    <n v="140"/>
  </r>
  <r>
    <n v="18302"/>
    <n v="1550790"/>
    <x v="0"/>
    <x v="14"/>
    <x v="20"/>
    <x v="10"/>
    <x v="2"/>
    <x v="9"/>
    <n v="135"/>
  </r>
  <r>
    <n v="19523"/>
    <n v="1554150"/>
    <x v="0"/>
    <x v="15"/>
    <x v="21"/>
    <x v="4"/>
    <x v="1"/>
    <x v="3"/>
    <n v="150"/>
  </r>
  <r>
    <n v="20145"/>
    <n v="1555800"/>
    <x v="1"/>
    <x v="16"/>
    <x v="22"/>
    <x v="2"/>
    <x v="1"/>
    <x v="2"/>
    <n v="140"/>
  </r>
  <r>
    <n v="20332"/>
    <n v="1556280"/>
    <x v="1"/>
    <x v="16"/>
    <x v="23"/>
    <x v="2"/>
    <x v="1"/>
    <x v="2"/>
    <n v="140"/>
  </r>
  <r>
    <n v="21684"/>
    <n v="1559800"/>
    <x v="1"/>
    <x v="17"/>
    <x v="24"/>
    <x v="5"/>
    <x v="2"/>
    <x v="4"/>
    <n v="195"/>
  </r>
  <r>
    <n v="21985"/>
    <n v="1560630"/>
    <x v="0"/>
    <x v="18"/>
    <x v="25"/>
    <x v="4"/>
    <x v="1"/>
    <x v="3"/>
    <n v="150"/>
  </r>
  <r>
    <n v="23899"/>
    <n v="1565980"/>
    <x v="1"/>
    <x v="19"/>
    <x v="26"/>
    <x v="4"/>
    <x v="1"/>
    <x v="3"/>
    <n v="150"/>
  </r>
  <r>
    <n v="24628"/>
    <n v="1567840"/>
    <x v="0"/>
    <x v="20"/>
    <x v="27"/>
    <x v="13"/>
    <x v="6"/>
    <x v="10"/>
    <n v="140"/>
  </r>
  <r>
    <n v="26915"/>
    <n v="1574010"/>
    <x v="1"/>
    <x v="21"/>
    <x v="28"/>
    <x v="14"/>
    <x v="3"/>
    <x v="11"/>
    <n v="180"/>
  </r>
  <r>
    <n v="26942"/>
    <n v="1574070"/>
    <x v="0"/>
    <x v="21"/>
    <x v="29"/>
    <x v="10"/>
    <x v="2"/>
    <x v="9"/>
    <n v="135"/>
  </r>
  <r>
    <n v="27875"/>
    <n v="1576590"/>
    <x v="0"/>
    <x v="22"/>
    <x v="30"/>
    <x v="4"/>
    <x v="1"/>
    <x v="3"/>
    <n v="150"/>
  </r>
  <r>
    <n v="28177"/>
    <n v="1577390"/>
    <x v="1"/>
    <x v="23"/>
    <x v="31"/>
    <x v="4"/>
    <x v="5"/>
    <x v="3"/>
    <n v="300"/>
  </r>
  <r>
    <n v="29084"/>
    <n v="1579750"/>
    <x v="1"/>
    <x v="24"/>
    <x v="32"/>
    <x v="15"/>
    <x v="3"/>
    <x v="12"/>
    <n v="440"/>
  </r>
  <r>
    <n v="31316"/>
    <n v="1585480"/>
    <x v="0"/>
    <x v="25"/>
    <x v="33"/>
    <x v="5"/>
    <x v="2"/>
    <x v="4"/>
    <n v="195"/>
  </r>
  <r>
    <n v="31474"/>
    <n v="1585940"/>
    <x v="1"/>
    <x v="25"/>
    <x v="34"/>
    <x v="5"/>
    <x v="2"/>
    <x v="4"/>
    <n v="195"/>
  </r>
  <r>
    <n v="30238"/>
    <n v="1582720"/>
    <x v="1"/>
    <x v="25"/>
    <x v="35"/>
    <x v="16"/>
    <x v="1"/>
    <x v="13"/>
    <n v="180"/>
  </r>
  <r>
    <n v="30601"/>
    <n v="1583630"/>
    <x v="1"/>
    <x v="25"/>
    <x v="36"/>
    <x v="16"/>
    <x v="1"/>
    <x v="13"/>
    <n v="180"/>
  </r>
  <r>
    <n v="30760"/>
    <n v="1584020"/>
    <x v="0"/>
    <x v="25"/>
    <x v="37"/>
    <x v="2"/>
    <x v="1"/>
    <x v="2"/>
    <n v="140"/>
  </r>
  <r>
    <n v="33823"/>
    <n v="1592460"/>
    <x v="0"/>
    <x v="26"/>
    <x v="38"/>
    <x v="10"/>
    <x v="2"/>
    <x v="9"/>
    <n v="135"/>
  </r>
  <r>
    <n v="34822"/>
    <n v="1595030"/>
    <x v="0"/>
    <x v="27"/>
    <x v="39"/>
    <x v="5"/>
    <x v="5"/>
    <x v="4"/>
    <n v="260"/>
  </r>
  <r>
    <n v="34837"/>
    <n v="1595070"/>
    <x v="0"/>
    <x v="27"/>
    <x v="7"/>
    <x v="10"/>
    <x v="2"/>
    <x v="9"/>
    <n v="135"/>
  </r>
  <r>
    <n v="35494"/>
    <n v="1596830"/>
    <x v="1"/>
    <x v="28"/>
    <x v="40"/>
    <x v="4"/>
    <x v="2"/>
    <x v="3"/>
    <n v="225"/>
  </r>
  <r>
    <n v="35852"/>
    <n v="1597810"/>
    <x v="1"/>
    <x v="28"/>
    <x v="41"/>
    <x v="17"/>
    <x v="7"/>
    <x v="14"/>
    <n v="144"/>
  </r>
  <r>
    <n v="37493"/>
    <n v="1602080"/>
    <x v="1"/>
    <x v="29"/>
    <x v="42"/>
    <x v="10"/>
    <x v="2"/>
    <x v="9"/>
    <n v="135"/>
  </r>
  <r>
    <n v="39236"/>
    <n v="1606910"/>
    <x v="0"/>
    <x v="30"/>
    <x v="43"/>
    <x v="15"/>
    <x v="3"/>
    <x v="15"/>
    <n v="220"/>
  </r>
  <r>
    <n v="39859"/>
    <n v="1608560"/>
    <x v="1"/>
    <x v="31"/>
    <x v="44"/>
    <x v="4"/>
    <x v="1"/>
    <x v="3"/>
    <n v="150"/>
  </r>
  <r>
    <n v="40153"/>
    <n v="1609330"/>
    <x v="1"/>
    <x v="31"/>
    <x v="0"/>
    <x v="4"/>
    <x v="1"/>
    <x v="3"/>
    <n v="150"/>
  </r>
  <r>
    <n v="41040"/>
    <n v="1611590"/>
    <x v="0"/>
    <x v="32"/>
    <x v="45"/>
    <x v="16"/>
    <x v="1"/>
    <x v="13"/>
    <n v="180"/>
  </r>
  <r>
    <n v="44468"/>
    <n v="1621060"/>
    <x v="1"/>
    <x v="33"/>
    <x v="35"/>
    <x v="10"/>
    <x v="5"/>
    <x v="9"/>
    <n v="180"/>
  </r>
  <r>
    <n v="45021"/>
    <n v="1622550"/>
    <x v="0"/>
    <x v="33"/>
    <x v="46"/>
    <x v="14"/>
    <x v="3"/>
    <x v="11"/>
    <n v="180"/>
  </r>
  <r>
    <n v="45401"/>
    <n v="1623560"/>
    <x v="0"/>
    <x v="34"/>
    <x v="47"/>
    <x v="7"/>
    <x v="3"/>
    <x v="16"/>
    <n v="140"/>
  </r>
  <r>
    <n v="47888"/>
    <n v="1630380"/>
    <x v="1"/>
    <x v="35"/>
    <x v="48"/>
    <x v="5"/>
    <x v="6"/>
    <x v="4"/>
    <n v="455"/>
  </r>
  <r>
    <n v="48062"/>
    <n v="1630850"/>
    <x v="1"/>
    <x v="36"/>
    <x v="49"/>
    <x v="18"/>
    <x v="8"/>
    <x v="17"/>
    <n v="168"/>
  </r>
  <r>
    <n v="49245"/>
    <n v="1634100"/>
    <x v="1"/>
    <x v="37"/>
    <x v="50"/>
    <x v="16"/>
    <x v="1"/>
    <x v="13"/>
    <n v="180"/>
  </r>
  <r>
    <n v="50155"/>
    <n v="1636470"/>
    <x v="0"/>
    <x v="38"/>
    <x v="51"/>
    <x v="19"/>
    <x v="1"/>
    <x v="8"/>
    <n v="240"/>
  </r>
  <r>
    <n v="49617"/>
    <n v="1635070"/>
    <x v="0"/>
    <x v="38"/>
    <x v="52"/>
    <x v="20"/>
    <x v="3"/>
    <x v="11"/>
    <n v="180"/>
  </r>
  <r>
    <n v="49510"/>
    <n v="1634820"/>
    <x v="0"/>
    <x v="38"/>
    <x v="53"/>
    <x v="4"/>
    <x v="1"/>
    <x v="3"/>
    <n v="150"/>
  </r>
  <r>
    <n v="50564"/>
    <n v="1637610"/>
    <x v="1"/>
    <x v="39"/>
    <x v="54"/>
    <x v="21"/>
    <x v="4"/>
    <x v="18"/>
    <n v="180"/>
  </r>
  <r>
    <n v="55521"/>
    <n v="1651040"/>
    <x v="0"/>
    <x v="40"/>
    <x v="55"/>
    <x v="14"/>
    <x v="5"/>
    <x v="11"/>
    <n v="720"/>
  </r>
  <r>
    <n v="54722"/>
    <n v="1648980"/>
    <x v="1"/>
    <x v="40"/>
    <x v="56"/>
    <x v="22"/>
    <x v="1"/>
    <x v="8"/>
    <n v="240"/>
  </r>
  <r>
    <n v="54821"/>
    <n v="1649230"/>
    <x v="0"/>
    <x v="40"/>
    <x v="57"/>
    <x v="23"/>
    <x v="8"/>
    <x v="19"/>
    <n v="240"/>
  </r>
  <r>
    <n v="54333"/>
    <n v="1648030"/>
    <x v="1"/>
    <x v="40"/>
    <x v="58"/>
    <x v="20"/>
    <x v="3"/>
    <x v="11"/>
    <n v="180"/>
  </r>
  <r>
    <n v="54423"/>
    <n v="1648230"/>
    <x v="0"/>
    <x v="40"/>
    <x v="59"/>
    <x v="20"/>
    <x v="3"/>
    <x v="11"/>
    <n v="180"/>
  </r>
  <r>
    <n v="56031"/>
    <n v="1652340"/>
    <x v="1"/>
    <x v="41"/>
    <x v="60"/>
    <x v="5"/>
    <x v="2"/>
    <x v="4"/>
    <n v="195"/>
  </r>
  <r>
    <n v="57025"/>
    <n v="1655110"/>
    <x v="0"/>
    <x v="42"/>
    <x v="21"/>
    <x v="5"/>
    <x v="5"/>
    <x v="4"/>
    <n v="260"/>
  </r>
  <r>
    <n v="57120"/>
    <n v="1655380"/>
    <x v="0"/>
    <x v="42"/>
    <x v="61"/>
    <x v="5"/>
    <x v="2"/>
    <x v="4"/>
    <n v="195"/>
  </r>
  <r>
    <n v="64872"/>
    <n v="1676690"/>
    <x v="0"/>
    <x v="43"/>
    <x v="62"/>
    <x v="5"/>
    <x v="5"/>
    <x v="4"/>
    <n v="260"/>
  </r>
  <r>
    <n v="64370"/>
    <n v="1675370"/>
    <x v="1"/>
    <x v="43"/>
    <x v="63"/>
    <x v="15"/>
    <x v="3"/>
    <x v="15"/>
    <n v="220"/>
  </r>
  <r>
    <n v="66625"/>
    <n v="1681310"/>
    <x v="0"/>
    <x v="44"/>
    <x v="64"/>
    <x v="19"/>
    <x v="1"/>
    <x v="8"/>
    <n v="240"/>
  </r>
  <r>
    <n v="66540"/>
    <n v="1681070"/>
    <x v="0"/>
    <x v="44"/>
    <x v="52"/>
    <x v="5"/>
    <x v="2"/>
    <x v="4"/>
    <n v="195"/>
  </r>
  <r>
    <n v="67831"/>
    <n v="1684750"/>
    <x v="1"/>
    <x v="45"/>
    <x v="65"/>
    <x v="5"/>
    <x v="2"/>
    <x v="4"/>
    <n v="195"/>
  </r>
  <r>
    <n v="68586"/>
    <n v="1686890"/>
    <x v="0"/>
    <x v="46"/>
    <x v="66"/>
    <x v="5"/>
    <x v="2"/>
    <x v="4"/>
    <n v="195"/>
  </r>
  <r>
    <n v="68930"/>
    <n v="1687830"/>
    <x v="0"/>
    <x v="47"/>
    <x v="67"/>
    <x v="13"/>
    <x v="9"/>
    <x v="10"/>
    <n v="200"/>
  </r>
  <r>
    <n v="70791"/>
    <n v="1692920"/>
    <x v="1"/>
    <x v="48"/>
    <x v="68"/>
    <x v="15"/>
    <x v="3"/>
    <x v="15"/>
    <n v="220"/>
  </r>
  <r>
    <n v="71815"/>
    <n v="1695600"/>
    <x v="0"/>
    <x v="49"/>
    <x v="69"/>
    <x v="5"/>
    <x v="10"/>
    <x v="4"/>
    <n v="390"/>
  </r>
  <r>
    <n v="72904"/>
    <n v="1698580"/>
    <x v="1"/>
    <x v="50"/>
    <x v="62"/>
    <x v="5"/>
    <x v="2"/>
    <x v="4"/>
    <n v="195"/>
  </r>
  <r>
    <n v="75494"/>
    <n v="1706000"/>
    <x v="0"/>
    <x v="51"/>
    <x v="14"/>
    <x v="5"/>
    <x v="2"/>
    <x v="4"/>
    <n v="195"/>
  </r>
  <r>
    <n v="75662"/>
    <n v="1706470"/>
    <x v="0"/>
    <x v="51"/>
    <x v="70"/>
    <x v="5"/>
    <x v="2"/>
    <x v="4"/>
    <n v="195"/>
  </r>
  <r>
    <n v="83724"/>
    <n v="1728100"/>
    <x v="0"/>
    <x v="52"/>
    <x v="71"/>
    <x v="5"/>
    <x v="5"/>
    <x v="4"/>
    <n v="260"/>
  </r>
  <r>
    <n v="87739"/>
    <n v="1738890"/>
    <x v="1"/>
    <x v="53"/>
    <x v="72"/>
    <x v="4"/>
    <x v="2"/>
    <x v="3"/>
    <n v="225"/>
  </r>
  <r>
    <n v="89390"/>
    <n v="1743120"/>
    <x v="0"/>
    <x v="54"/>
    <x v="73"/>
    <x v="19"/>
    <x v="2"/>
    <x v="8"/>
    <n v="360"/>
  </r>
  <r>
    <n v="90101"/>
    <n v="1744940"/>
    <x v="1"/>
    <x v="54"/>
    <x v="74"/>
    <x v="5"/>
    <x v="5"/>
    <x v="4"/>
    <n v="260"/>
  </r>
  <r>
    <n v="91363"/>
    <n v="1748070"/>
    <x v="1"/>
    <x v="55"/>
    <x v="75"/>
    <x v="5"/>
    <x v="0"/>
    <x v="4"/>
    <n v="325"/>
  </r>
  <r>
    <n v="92089"/>
    <n v="1749920"/>
    <x v="1"/>
    <x v="55"/>
    <x v="76"/>
    <x v="5"/>
    <x v="5"/>
    <x v="4"/>
    <n v="260"/>
  </r>
  <r>
    <n v="91334"/>
    <n v="1747990"/>
    <x v="1"/>
    <x v="55"/>
    <x v="77"/>
    <x v="12"/>
    <x v="1"/>
    <x v="8"/>
    <n v="240"/>
  </r>
  <r>
    <n v="90840"/>
    <n v="1746900"/>
    <x v="0"/>
    <x v="55"/>
    <x v="78"/>
    <x v="15"/>
    <x v="1"/>
    <x v="20"/>
    <n v="220"/>
  </r>
  <r>
    <n v="93402"/>
    <n v="1753350"/>
    <x v="0"/>
    <x v="56"/>
    <x v="79"/>
    <x v="12"/>
    <x v="1"/>
    <x v="8"/>
    <n v="240"/>
  </r>
  <r>
    <n v="93668"/>
    <n v="1754080"/>
    <x v="1"/>
    <x v="56"/>
    <x v="80"/>
    <x v="15"/>
    <x v="3"/>
    <x v="15"/>
    <n v="220"/>
  </r>
  <r>
    <n v="94885"/>
    <n v="1757170"/>
    <x v="0"/>
    <x v="57"/>
    <x v="11"/>
    <x v="5"/>
    <x v="5"/>
    <x v="4"/>
    <n v="260"/>
  </r>
  <r>
    <n v="94070"/>
    <n v="1755060"/>
    <x v="1"/>
    <x v="57"/>
    <x v="81"/>
    <x v="4"/>
    <x v="2"/>
    <x v="3"/>
    <n v="225"/>
  </r>
  <r>
    <n v="95515"/>
    <n v="1758730"/>
    <x v="0"/>
    <x v="58"/>
    <x v="75"/>
    <x v="19"/>
    <x v="1"/>
    <x v="8"/>
    <n v="240"/>
  </r>
  <r>
    <n v="95297"/>
    <n v="1758210"/>
    <x v="1"/>
    <x v="58"/>
    <x v="82"/>
    <x v="4"/>
    <x v="2"/>
    <x v="3"/>
    <n v="225"/>
  </r>
  <r>
    <n v="97569"/>
    <n v="1764370"/>
    <x v="1"/>
    <x v="59"/>
    <x v="62"/>
    <x v="5"/>
    <x v="5"/>
    <x v="4"/>
    <n v="260"/>
  </r>
  <r>
    <n v="98196"/>
    <n v="1766150"/>
    <x v="0"/>
    <x v="60"/>
    <x v="83"/>
    <x v="5"/>
    <x v="5"/>
    <x v="4"/>
    <n v="260"/>
  </r>
  <r>
    <n v="98821"/>
    <n v="1767850"/>
    <x v="1"/>
    <x v="61"/>
    <x v="84"/>
    <x v="5"/>
    <x v="5"/>
    <x v="4"/>
    <n v="260"/>
  </r>
  <r>
    <n v="100616"/>
    <n v="1772540"/>
    <x v="1"/>
    <x v="62"/>
    <x v="85"/>
    <x v="19"/>
    <x v="1"/>
    <x v="8"/>
    <n v="240"/>
  </r>
  <r>
    <n v="101622"/>
    <n v="1775310"/>
    <x v="0"/>
    <x v="63"/>
    <x v="3"/>
    <x v="5"/>
    <x v="5"/>
    <x v="4"/>
    <n v="260"/>
  </r>
  <r>
    <n v="101536"/>
    <n v="1775050"/>
    <x v="1"/>
    <x v="63"/>
    <x v="86"/>
    <x v="19"/>
    <x v="1"/>
    <x v="8"/>
    <n v="240"/>
  </r>
  <r>
    <n v="102402"/>
    <n v="1777510"/>
    <x v="0"/>
    <x v="64"/>
    <x v="62"/>
    <x v="5"/>
    <x v="5"/>
    <x v="4"/>
    <n v="260"/>
  </r>
  <r>
    <n v="102965"/>
    <n v="1779120"/>
    <x v="1"/>
    <x v="65"/>
    <x v="87"/>
    <x v="5"/>
    <x v="5"/>
    <x v="4"/>
    <n v="260"/>
  </r>
  <r>
    <n v="103654"/>
    <n v="1781040"/>
    <x v="0"/>
    <x v="66"/>
    <x v="88"/>
    <x v="5"/>
    <x v="5"/>
    <x v="4"/>
    <n v="260"/>
  </r>
  <r>
    <n v="104364"/>
    <n v="1783020"/>
    <x v="0"/>
    <x v="67"/>
    <x v="89"/>
    <x v="5"/>
    <x v="5"/>
    <x v="4"/>
    <n v="260"/>
  </r>
  <r>
    <n v="107025"/>
    <n v="1790110"/>
    <x v="0"/>
    <x v="68"/>
    <x v="15"/>
    <x v="5"/>
    <x v="5"/>
    <x v="4"/>
    <n v="260"/>
  </r>
  <r>
    <n v="107925"/>
    <n v="1792590"/>
    <x v="0"/>
    <x v="69"/>
    <x v="6"/>
    <x v="5"/>
    <x v="5"/>
    <x v="4"/>
    <n v="260"/>
  </r>
  <r>
    <n v="108523"/>
    <n v="1794180"/>
    <x v="1"/>
    <x v="70"/>
    <x v="89"/>
    <x v="5"/>
    <x v="5"/>
    <x v="4"/>
    <n v="260"/>
  </r>
  <r>
    <n v="109121"/>
    <n v="1795870"/>
    <x v="1"/>
    <x v="71"/>
    <x v="90"/>
    <x v="5"/>
    <x v="5"/>
    <x v="4"/>
    <n v="260"/>
  </r>
  <r>
    <n v="109627"/>
    <n v="1797320"/>
    <x v="1"/>
    <x v="72"/>
    <x v="91"/>
    <x v="19"/>
    <x v="5"/>
    <x v="8"/>
    <n v="480"/>
  </r>
  <r>
    <n v="110375"/>
    <n v="1799310"/>
    <x v="0"/>
    <x v="73"/>
    <x v="92"/>
    <x v="24"/>
    <x v="11"/>
    <x v="21"/>
    <n v="2000"/>
  </r>
  <r>
    <n v="112773"/>
    <n v="1805750"/>
    <x v="0"/>
    <x v="74"/>
    <x v="62"/>
    <x v="5"/>
    <x v="5"/>
    <x v="4"/>
    <n v="260"/>
  </r>
  <r>
    <n v="113516"/>
    <n v="1807840"/>
    <x v="1"/>
    <x v="75"/>
    <x v="93"/>
    <x v="5"/>
    <x v="0"/>
    <x v="4"/>
    <n v="325"/>
  </r>
  <r>
    <n v="113454"/>
    <n v="1807670"/>
    <x v="0"/>
    <x v="75"/>
    <x v="94"/>
    <x v="10"/>
    <x v="10"/>
    <x v="9"/>
    <n v="270"/>
  </r>
  <r>
    <n v="113486"/>
    <n v="1807750"/>
    <x v="1"/>
    <x v="75"/>
    <x v="1"/>
    <x v="5"/>
    <x v="5"/>
    <x v="4"/>
    <n v="260"/>
  </r>
  <r>
    <n v="118298"/>
    <n v="1820860"/>
    <x v="0"/>
    <x v="76"/>
    <x v="95"/>
    <x v="5"/>
    <x v="0"/>
    <x v="4"/>
    <n v="325"/>
  </r>
  <r>
    <n v="118970"/>
    <n v="1822770"/>
    <x v="1"/>
    <x v="77"/>
    <x v="96"/>
    <x v="5"/>
    <x v="0"/>
    <x v="4"/>
    <n v="325"/>
  </r>
  <r>
    <n v="119786"/>
    <n v="1825100"/>
    <x v="0"/>
    <x v="78"/>
    <x v="26"/>
    <x v="5"/>
    <x v="0"/>
    <x v="4"/>
    <n v="325"/>
  </r>
  <r>
    <n v="119822"/>
    <n v="1825210"/>
    <x v="1"/>
    <x v="78"/>
    <x v="93"/>
    <x v="5"/>
    <x v="0"/>
    <x v="4"/>
    <n v="325"/>
  </r>
  <r>
    <n v="120475"/>
    <n v="1827000"/>
    <x v="0"/>
    <x v="79"/>
    <x v="96"/>
    <x v="5"/>
    <x v="0"/>
    <x v="4"/>
    <n v="325"/>
  </r>
  <r>
    <n v="124938"/>
    <n v="1839110"/>
    <x v="0"/>
    <x v="80"/>
    <x v="97"/>
    <x v="10"/>
    <x v="10"/>
    <x v="9"/>
    <n v="270"/>
  </r>
  <r>
    <n v="127824"/>
    <n v="1847120"/>
    <x v="0"/>
    <x v="81"/>
    <x v="98"/>
    <x v="25"/>
    <x v="12"/>
    <x v="22"/>
    <n v="270"/>
  </r>
  <r>
    <n v="135766"/>
    <n v="1868240"/>
    <x v="1"/>
    <x v="82"/>
    <x v="77"/>
    <x v="22"/>
    <x v="1"/>
    <x v="8"/>
    <n v="240"/>
  </r>
  <r>
    <n v="136344"/>
    <n v="1869650"/>
    <x v="0"/>
    <x v="82"/>
    <x v="99"/>
    <x v="19"/>
    <x v="1"/>
    <x v="8"/>
    <n v="240"/>
  </r>
  <r>
    <n v="138743"/>
    <n v="1876060"/>
    <x v="1"/>
    <x v="83"/>
    <x v="100"/>
    <x v="26"/>
    <x v="5"/>
    <x v="2"/>
    <n v="280"/>
  </r>
  <r>
    <n v="140029"/>
    <n v="1879520"/>
    <x v="1"/>
    <x v="84"/>
    <x v="101"/>
    <x v="17"/>
    <x v="4"/>
    <x v="14"/>
    <n v="240"/>
  </r>
  <r>
    <n v="141765"/>
    <n v="1884030"/>
    <x v="1"/>
    <x v="85"/>
    <x v="76"/>
    <x v="5"/>
    <x v="10"/>
    <x v="4"/>
    <n v="390"/>
  </r>
  <r>
    <n v="141440"/>
    <n v="1883160"/>
    <x v="0"/>
    <x v="85"/>
    <x v="102"/>
    <x v="5"/>
    <x v="5"/>
    <x v="4"/>
    <n v="260"/>
  </r>
  <r>
    <n v="141478"/>
    <n v="1883250"/>
    <x v="0"/>
    <x v="85"/>
    <x v="103"/>
    <x v="5"/>
    <x v="5"/>
    <x v="4"/>
    <n v="260"/>
  </r>
  <r>
    <n v="142801"/>
    <n v="1886900"/>
    <x v="1"/>
    <x v="86"/>
    <x v="54"/>
    <x v="5"/>
    <x v="5"/>
    <x v="4"/>
    <n v="260"/>
  </r>
  <r>
    <n v="147505"/>
    <n v="1899380"/>
    <x v="1"/>
    <x v="87"/>
    <x v="87"/>
    <x v="5"/>
    <x v="5"/>
    <x v="4"/>
    <n v="260"/>
  </r>
  <r>
    <n v="149496"/>
    <n v="1904760"/>
    <x v="0"/>
    <x v="88"/>
    <x v="104"/>
    <x v="5"/>
    <x v="5"/>
    <x v="4"/>
    <n v="260"/>
  </r>
  <r>
    <n v="152338"/>
    <n v="1912360"/>
    <x v="1"/>
    <x v="89"/>
    <x v="71"/>
    <x v="27"/>
    <x v="13"/>
    <x v="10"/>
    <n v="500"/>
  </r>
  <r>
    <n v="152736"/>
    <n v="1913440"/>
    <x v="1"/>
    <x v="89"/>
    <x v="105"/>
    <x v="20"/>
    <x v="1"/>
    <x v="11"/>
    <n v="360"/>
  </r>
  <r>
    <n v="152745"/>
    <n v="1913460"/>
    <x v="1"/>
    <x v="89"/>
    <x v="106"/>
    <x v="20"/>
    <x v="1"/>
    <x v="11"/>
    <n v="360"/>
  </r>
  <r>
    <n v="153509"/>
    <n v="1915440"/>
    <x v="0"/>
    <x v="90"/>
    <x v="47"/>
    <x v="28"/>
    <x v="5"/>
    <x v="2"/>
    <n v="280"/>
  </r>
  <r>
    <n v="156661"/>
    <n v="1923790"/>
    <x v="1"/>
    <x v="91"/>
    <x v="11"/>
    <x v="5"/>
    <x v="5"/>
    <x v="4"/>
    <n v="260"/>
  </r>
  <r>
    <n v="162233"/>
    <n v="1938980"/>
    <x v="1"/>
    <x v="92"/>
    <x v="107"/>
    <x v="29"/>
    <x v="13"/>
    <x v="22"/>
    <n v="450"/>
  </r>
  <r>
    <n v="162234"/>
    <n v="1938980"/>
    <x v="0"/>
    <x v="92"/>
    <x v="107"/>
    <x v="30"/>
    <x v="14"/>
    <x v="23"/>
    <n v="275"/>
  </r>
  <r>
    <n v="163377"/>
    <n v="1941990"/>
    <x v="1"/>
    <x v="93"/>
    <x v="108"/>
    <x v="31"/>
    <x v="14"/>
    <x v="20"/>
    <n v="1210"/>
  </r>
  <r>
    <n v="163378"/>
    <n v="1941990"/>
    <x v="0"/>
    <x v="93"/>
    <x v="108"/>
    <x v="4"/>
    <x v="15"/>
    <x v="3"/>
    <n v="675"/>
  </r>
  <r>
    <n v="165121"/>
    <n v="1946470"/>
    <x v="1"/>
    <x v="94"/>
    <x v="109"/>
    <x v="22"/>
    <x v="1"/>
    <x v="8"/>
    <n v="240"/>
  </r>
  <r>
    <n v="166265"/>
    <n v="1949490"/>
    <x v="0"/>
    <x v="95"/>
    <x v="110"/>
    <x v="5"/>
    <x v="5"/>
    <x v="4"/>
    <n v="260"/>
  </r>
  <r>
    <n v="168007"/>
    <n v="1954120"/>
    <x v="1"/>
    <x v="96"/>
    <x v="111"/>
    <x v="22"/>
    <x v="1"/>
    <x v="8"/>
    <n v="240"/>
  </r>
  <r>
    <n v="170417"/>
    <n v="1960500"/>
    <x v="0"/>
    <x v="97"/>
    <x v="112"/>
    <x v="5"/>
    <x v="5"/>
    <x v="4"/>
    <n v="260"/>
  </r>
  <r>
    <n v="173225"/>
    <n v="1967980"/>
    <x v="1"/>
    <x v="98"/>
    <x v="113"/>
    <x v="5"/>
    <x v="0"/>
    <x v="4"/>
    <n v="325"/>
  </r>
  <r>
    <n v="174909"/>
    <n v="1972170"/>
    <x v="0"/>
    <x v="99"/>
    <x v="14"/>
    <x v="5"/>
    <x v="8"/>
    <x v="4"/>
    <n v="520"/>
  </r>
  <r>
    <n v="179519"/>
    <n v="1984810"/>
    <x v="1"/>
    <x v="100"/>
    <x v="114"/>
    <x v="2"/>
    <x v="8"/>
    <x v="2"/>
    <n v="560"/>
  </r>
  <r>
    <n v="179122"/>
    <n v="1983690"/>
    <x v="1"/>
    <x v="100"/>
    <x v="115"/>
    <x v="0"/>
    <x v="6"/>
    <x v="0"/>
    <n v="245"/>
  </r>
  <r>
    <n v="179893"/>
    <n v="1985730"/>
    <x v="1"/>
    <x v="101"/>
    <x v="116"/>
    <x v="10"/>
    <x v="10"/>
    <x v="9"/>
    <n v="270"/>
  </r>
  <r>
    <n v="182650"/>
    <n v="1993180"/>
    <x v="0"/>
    <x v="102"/>
    <x v="117"/>
    <x v="31"/>
    <x v="2"/>
    <x v="20"/>
    <n v="330"/>
  </r>
  <r>
    <n v="185186"/>
    <n v="1999610"/>
    <x v="1"/>
    <x v="103"/>
    <x v="69"/>
    <x v="4"/>
    <x v="5"/>
    <x v="3"/>
    <n v="300"/>
  </r>
  <r>
    <n v="184801"/>
    <n v="1998720"/>
    <x v="0"/>
    <x v="103"/>
    <x v="118"/>
    <x v="5"/>
    <x v="5"/>
    <x v="4"/>
    <n v="260"/>
  </r>
  <r>
    <n v="188764"/>
    <n v="2009310"/>
    <x v="0"/>
    <x v="104"/>
    <x v="119"/>
    <x v="31"/>
    <x v="2"/>
    <x v="20"/>
    <n v="330"/>
  </r>
  <r>
    <n v="194601"/>
    <n v="2024860"/>
    <x v="0"/>
    <x v="105"/>
    <x v="120"/>
    <x v="5"/>
    <x v="0"/>
    <x v="4"/>
    <n v="325"/>
  </r>
  <r>
    <n v="194738"/>
    <n v="2025180"/>
    <x v="0"/>
    <x v="106"/>
    <x v="121"/>
    <x v="32"/>
    <x v="13"/>
    <x v="14"/>
    <n v="300"/>
  </r>
  <r>
    <n v="194741"/>
    <n v="2025180"/>
    <x v="0"/>
    <x v="106"/>
    <x v="121"/>
    <x v="8"/>
    <x v="13"/>
    <x v="7"/>
    <n v="275"/>
  </r>
  <r>
    <n v="198210"/>
    <n v="2034410"/>
    <x v="1"/>
    <x v="107"/>
    <x v="74"/>
    <x v="5"/>
    <x v="5"/>
    <x v="4"/>
    <n v="260"/>
  </r>
  <r>
    <n v="201154"/>
    <n v="2042370"/>
    <x v="1"/>
    <x v="108"/>
    <x v="122"/>
    <x v="5"/>
    <x v="0"/>
    <x v="4"/>
    <n v="325"/>
  </r>
  <r>
    <n v="202267"/>
    <n v="2045370"/>
    <x v="1"/>
    <x v="109"/>
    <x v="123"/>
    <x v="5"/>
    <x v="0"/>
    <x v="4"/>
    <n v="325"/>
  </r>
  <r>
    <n v="205080"/>
    <n v="2052720"/>
    <x v="0"/>
    <x v="110"/>
    <x v="124"/>
    <x v="5"/>
    <x v="0"/>
    <x v="4"/>
    <n v="325"/>
  </r>
  <r>
    <n v="208442"/>
    <n v="2061990"/>
    <x v="0"/>
    <x v="111"/>
    <x v="76"/>
    <x v="5"/>
    <x v="2"/>
    <x v="4"/>
    <n v="195"/>
  </r>
  <r>
    <n v="208606"/>
    <n v="2062470"/>
    <x v="0"/>
    <x v="111"/>
    <x v="125"/>
    <x v="5"/>
    <x v="2"/>
    <x v="4"/>
    <n v="195"/>
  </r>
  <r>
    <n v="209646"/>
    <n v="2065380"/>
    <x v="0"/>
    <x v="112"/>
    <x v="126"/>
    <x v="25"/>
    <x v="16"/>
    <x v="22"/>
    <n v="252"/>
  </r>
  <r>
    <n v="213709"/>
    <n v="2076290"/>
    <x v="1"/>
    <x v="113"/>
    <x v="127"/>
    <x v="28"/>
    <x v="3"/>
    <x v="6"/>
    <n v="240"/>
  </r>
  <r>
    <n v="213824"/>
    <n v="2076610"/>
    <x v="1"/>
    <x v="113"/>
    <x v="128"/>
    <x v="28"/>
    <x v="3"/>
    <x v="24"/>
    <n v="210"/>
  </r>
  <r>
    <n v="214730"/>
    <n v="2079160"/>
    <x v="1"/>
    <x v="114"/>
    <x v="129"/>
    <x v="5"/>
    <x v="5"/>
    <x v="4"/>
    <n v="260"/>
  </r>
  <r>
    <n v="215472"/>
    <n v="2081250"/>
    <x v="0"/>
    <x v="115"/>
    <x v="24"/>
    <x v="28"/>
    <x v="3"/>
    <x v="25"/>
    <n v="350"/>
  </r>
  <r>
    <n v="215471"/>
    <n v="2081250"/>
    <x v="1"/>
    <x v="115"/>
    <x v="24"/>
    <x v="28"/>
    <x v="3"/>
    <x v="26"/>
    <n v="225"/>
  </r>
  <r>
    <n v="216747"/>
    <n v="2084600"/>
    <x v="0"/>
    <x v="116"/>
    <x v="130"/>
    <x v="12"/>
    <x v="1"/>
    <x v="8"/>
    <n v="240"/>
  </r>
  <r>
    <n v="218761"/>
    <n v="2090020"/>
    <x v="1"/>
    <x v="117"/>
    <x v="131"/>
    <x v="12"/>
    <x v="5"/>
    <x v="8"/>
    <n v="480"/>
  </r>
  <r>
    <n v="219550"/>
    <n v="2092260"/>
    <x v="1"/>
    <x v="118"/>
    <x v="132"/>
    <x v="5"/>
    <x v="2"/>
    <x v="4"/>
    <n v="195"/>
  </r>
  <r>
    <n v="220312"/>
    <n v="2094430"/>
    <x v="1"/>
    <x v="119"/>
    <x v="133"/>
    <x v="10"/>
    <x v="0"/>
    <x v="9"/>
    <n v="225"/>
  </r>
  <r>
    <n v="220338"/>
    <n v="2094510"/>
    <x v="0"/>
    <x v="119"/>
    <x v="134"/>
    <x v="5"/>
    <x v="2"/>
    <x v="4"/>
    <n v="195"/>
  </r>
  <r>
    <n v="220970"/>
    <n v="2096310"/>
    <x v="1"/>
    <x v="120"/>
    <x v="18"/>
    <x v="5"/>
    <x v="2"/>
    <x v="4"/>
    <n v="195"/>
  </r>
  <r>
    <n v="221759"/>
    <n v="2098500"/>
    <x v="0"/>
    <x v="121"/>
    <x v="135"/>
    <x v="17"/>
    <x v="4"/>
    <x v="14"/>
    <n v="240"/>
  </r>
  <r>
    <n v="224108"/>
    <n v="2104920"/>
    <x v="0"/>
    <x v="122"/>
    <x v="14"/>
    <x v="28"/>
    <x v="5"/>
    <x v="2"/>
    <n v="280"/>
  </r>
  <r>
    <n v="225341"/>
    <n v="2108400"/>
    <x v="0"/>
    <x v="123"/>
    <x v="136"/>
    <x v="28"/>
    <x v="2"/>
    <x v="2"/>
    <n v="210"/>
  </r>
  <r>
    <n v="226656"/>
    <n v="2112020"/>
    <x v="0"/>
    <x v="124"/>
    <x v="137"/>
    <x v="25"/>
    <x v="12"/>
    <x v="22"/>
    <n v="270"/>
  </r>
  <r>
    <n v="225996"/>
    <n v="2110200"/>
    <x v="0"/>
    <x v="124"/>
    <x v="138"/>
    <x v="8"/>
    <x v="4"/>
    <x v="7"/>
    <n v="220.00000000000003"/>
  </r>
  <r>
    <n v="228046"/>
    <n v="2115760"/>
    <x v="1"/>
    <x v="125"/>
    <x v="135"/>
    <x v="31"/>
    <x v="1"/>
    <x v="20"/>
    <n v="220"/>
  </r>
  <r>
    <n v="230306"/>
    <n v="2122180"/>
    <x v="1"/>
    <x v="126"/>
    <x v="139"/>
    <x v="28"/>
    <x v="3"/>
    <x v="24"/>
    <n v="210"/>
  </r>
  <r>
    <n v="232951"/>
    <n v="2129470"/>
    <x v="0"/>
    <x v="127"/>
    <x v="140"/>
    <x v="10"/>
    <x v="5"/>
    <x v="9"/>
    <n v="180"/>
  </r>
  <r>
    <n v="235215"/>
    <n v="2135530"/>
    <x v="0"/>
    <x v="128"/>
    <x v="85"/>
    <x v="10"/>
    <x v="16"/>
    <x v="9"/>
    <n v="630"/>
  </r>
  <r>
    <n v="235607"/>
    <n v="2136650"/>
    <x v="0"/>
    <x v="128"/>
    <x v="141"/>
    <x v="5"/>
    <x v="5"/>
    <x v="4"/>
    <n v="260"/>
  </r>
  <r>
    <n v="238895"/>
    <n v="2145750"/>
    <x v="0"/>
    <x v="129"/>
    <x v="142"/>
    <x v="28"/>
    <x v="3"/>
    <x v="27"/>
    <n v="280"/>
  </r>
  <r>
    <n v="238852"/>
    <n v="2145640"/>
    <x v="0"/>
    <x v="129"/>
    <x v="102"/>
    <x v="32"/>
    <x v="17"/>
    <x v="14"/>
    <n v="216"/>
  </r>
  <r>
    <n v="239034"/>
    <n v="2146160"/>
    <x v="1"/>
    <x v="129"/>
    <x v="143"/>
    <x v="32"/>
    <x v="17"/>
    <x v="14"/>
    <n v="216"/>
  </r>
  <r>
    <n v="238851"/>
    <n v="2145640"/>
    <x v="1"/>
    <x v="129"/>
    <x v="102"/>
    <x v="8"/>
    <x v="18"/>
    <x v="7"/>
    <n v="187.00000000000003"/>
  </r>
  <r>
    <n v="239033"/>
    <n v="2146160"/>
    <x v="1"/>
    <x v="129"/>
    <x v="143"/>
    <x v="8"/>
    <x v="18"/>
    <x v="7"/>
    <n v="187.00000000000003"/>
  </r>
  <r>
    <n v="239512"/>
    <n v="2147480"/>
    <x v="1"/>
    <x v="130"/>
    <x v="144"/>
    <x v="33"/>
    <x v="4"/>
    <x v="28"/>
    <n v="300"/>
  </r>
  <r>
    <n v="239738"/>
    <n v="2148120"/>
    <x v="1"/>
    <x v="130"/>
    <x v="145"/>
    <x v="10"/>
    <x v="10"/>
    <x v="9"/>
    <n v="270"/>
  </r>
  <r>
    <n v="241700"/>
    <n v="2153450"/>
    <x v="0"/>
    <x v="131"/>
    <x v="80"/>
    <x v="17"/>
    <x v="13"/>
    <x v="14"/>
    <n v="300"/>
  </r>
  <r>
    <n v="242151"/>
    <n v="2154750"/>
    <x v="0"/>
    <x v="132"/>
    <x v="88"/>
    <x v="28"/>
    <x v="3"/>
    <x v="11"/>
    <n v="180"/>
  </r>
  <r>
    <n v="245104"/>
    <n v="2162690"/>
    <x v="1"/>
    <x v="133"/>
    <x v="86"/>
    <x v="12"/>
    <x v="5"/>
    <x v="8"/>
    <n v="480"/>
  </r>
  <r>
    <n v="244623"/>
    <n v="2161440"/>
    <x v="1"/>
    <x v="133"/>
    <x v="138"/>
    <x v="4"/>
    <x v="2"/>
    <x v="3"/>
    <n v="225"/>
  </r>
  <r>
    <n v="245089"/>
    <n v="2162650"/>
    <x v="1"/>
    <x v="133"/>
    <x v="146"/>
    <x v="5"/>
    <x v="2"/>
    <x v="4"/>
    <n v="195"/>
  </r>
  <r>
    <n v="245204"/>
    <n v="2162970"/>
    <x v="1"/>
    <x v="133"/>
    <x v="147"/>
    <x v="16"/>
    <x v="1"/>
    <x v="13"/>
    <n v="180"/>
  </r>
  <r>
    <n v="245798"/>
    <n v="2164600"/>
    <x v="0"/>
    <x v="134"/>
    <x v="148"/>
    <x v="28"/>
    <x v="2"/>
    <x v="1"/>
    <n v="240"/>
  </r>
  <r>
    <n v="249184"/>
    <n v="2173960"/>
    <x v="0"/>
    <x v="135"/>
    <x v="95"/>
    <x v="2"/>
    <x v="2"/>
    <x v="2"/>
    <n v="210"/>
  </r>
  <r>
    <n v="250844"/>
    <n v="2178210"/>
    <x v="1"/>
    <x v="136"/>
    <x v="149"/>
    <x v="17"/>
    <x v="19"/>
    <x v="14"/>
    <n v="660"/>
  </r>
  <r>
    <n v="251573"/>
    <n v="2180090"/>
    <x v="0"/>
    <x v="137"/>
    <x v="150"/>
    <x v="31"/>
    <x v="2"/>
    <x v="20"/>
    <n v="330"/>
  </r>
  <r>
    <n v="252486"/>
    <n v="2182420"/>
    <x v="1"/>
    <x v="137"/>
    <x v="134"/>
    <x v="22"/>
    <x v="1"/>
    <x v="8"/>
    <n v="240"/>
  </r>
  <r>
    <n v="253348"/>
    <n v="2184730"/>
    <x v="1"/>
    <x v="138"/>
    <x v="151"/>
    <x v="5"/>
    <x v="2"/>
    <x v="4"/>
    <n v="195"/>
  </r>
  <r>
    <n v="254729"/>
    <n v="2188520"/>
    <x v="1"/>
    <x v="139"/>
    <x v="152"/>
    <x v="5"/>
    <x v="5"/>
    <x v="4"/>
    <n v="260"/>
  </r>
  <r>
    <n v="256168"/>
    <n v="2192460"/>
    <x v="1"/>
    <x v="140"/>
    <x v="153"/>
    <x v="5"/>
    <x v="0"/>
    <x v="4"/>
    <n v="325"/>
  </r>
  <r>
    <n v="257472"/>
    <n v="2196000"/>
    <x v="0"/>
    <x v="141"/>
    <x v="9"/>
    <x v="21"/>
    <x v="20"/>
    <x v="18"/>
    <n v="387"/>
  </r>
  <r>
    <n v="257470"/>
    <n v="2196000"/>
    <x v="1"/>
    <x v="141"/>
    <x v="9"/>
    <x v="25"/>
    <x v="21"/>
    <x v="22"/>
    <n v="378"/>
  </r>
  <r>
    <n v="257615"/>
    <n v="2196410"/>
    <x v="1"/>
    <x v="141"/>
    <x v="97"/>
    <x v="10"/>
    <x v="5"/>
    <x v="9"/>
    <n v="180"/>
  </r>
  <r>
    <n v="258056"/>
    <n v="2197650"/>
    <x v="1"/>
    <x v="142"/>
    <x v="154"/>
    <x v="10"/>
    <x v="10"/>
    <x v="9"/>
    <n v="270"/>
  </r>
  <r>
    <n v="258031"/>
    <n v="2197600"/>
    <x v="1"/>
    <x v="142"/>
    <x v="155"/>
    <x v="21"/>
    <x v="13"/>
    <x v="18"/>
    <n v="225"/>
  </r>
  <r>
    <n v="258423"/>
    <n v="2198690"/>
    <x v="0"/>
    <x v="142"/>
    <x v="156"/>
    <x v="28"/>
    <x v="3"/>
    <x v="24"/>
    <n v="210"/>
  </r>
  <r>
    <n v="259781"/>
    <n v="2202380"/>
    <x v="1"/>
    <x v="143"/>
    <x v="63"/>
    <x v="14"/>
    <x v="1"/>
    <x v="11"/>
    <n v="360"/>
  </r>
  <r>
    <n v="259780"/>
    <n v="2202380"/>
    <x v="0"/>
    <x v="143"/>
    <x v="63"/>
    <x v="7"/>
    <x v="3"/>
    <x v="6"/>
    <n v="240"/>
  </r>
  <r>
    <n v="263271"/>
    <n v="2212030"/>
    <x v="1"/>
    <x v="144"/>
    <x v="53"/>
    <x v="8"/>
    <x v="18"/>
    <x v="7"/>
    <n v="187.00000000000003"/>
  </r>
  <r>
    <n v="264056"/>
    <n v="2214220"/>
    <x v="1"/>
    <x v="145"/>
    <x v="11"/>
    <x v="31"/>
    <x v="1"/>
    <x v="20"/>
    <n v="220"/>
  </r>
  <r>
    <n v="263733"/>
    <n v="2213340"/>
    <x v="1"/>
    <x v="145"/>
    <x v="157"/>
    <x v="5"/>
    <x v="2"/>
    <x v="4"/>
    <n v="195"/>
  </r>
  <r>
    <n v="264054"/>
    <n v="2214220"/>
    <x v="0"/>
    <x v="145"/>
    <x v="11"/>
    <x v="34"/>
    <x v="10"/>
    <x v="19"/>
    <n v="180"/>
  </r>
  <r>
    <n v="265187"/>
    <n v="2217290"/>
    <x v="0"/>
    <x v="146"/>
    <x v="22"/>
    <x v="28"/>
    <x v="3"/>
    <x v="24"/>
    <n v="210"/>
  </r>
  <r>
    <n v="267094"/>
    <n v="2222670"/>
    <x v="0"/>
    <x v="147"/>
    <x v="31"/>
    <x v="7"/>
    <x v="3"/>
    <x v="6"/>
    <n v="240"/>
  </r>
  <r>
    <n v="269095"/>
    <n v="2228040"/>
    <x v="1"/>
    <x v="148"/>
    <x v="158"/>
    <x v="28"/>
    <x v="3"/>
    <x v="29"/>
    <n v="166"/>
  </r>
  <r>
    <n v="271763"/>
    <n v="2235390"/>
    <x v="0"/>
    <x v="149"/>
    <x v="159"/>
    <x v="5"/>
    <x v="5"/>
    <x v="4"/>
    <n v="260"/>
  </r>
  <r>
    <n v="277854"/>
    <n v="2252570"/>
    <x v="1"/>
    <x v="150"/>
    <x v="95"/>
    <x v="31"/>
    <x v="1"/>
    <x v="20"/>
    <n v="220"/>
  </r>
  <r>
    <n v="278696"/>
    <n v="2254860"/>
    <x v="0"/>
    <x v="151"/>
    <x v="160"/>
    <x v="28"/>
    <x v="1"/>
    <x v="30"/>
    <n v="252"/>
  </r>
  <r>
    <n v="279818"/>
    <n v="2257660"/>
    <x v="0"/>
    <x v="152"/>
    <x v="161"/>
    <x v="35"/>
    <x v="1"/>
    <x v="27"/>
    <n v="560"/>
  </r>
  <r>
    <n v="280142"/>
    <n v="2258380"/>
    <x v="1"/>
    <x v="152"/>
    <x v="162"/>
    <x v="28"/>
    <x v="5"/>
    <x v="31"/>
    <n v="384"/>
  </r>
  <r>
    <n v="279990"/>
    <n v="2258020"/>
    <x v="1"/>
    <x v="152"/>
    <x v="163"/>
    <x v="31"/>
    <x v="1"/>
    <x v="20"/>
    <n v="220"/>
  </r>
  <r>
    <n v="279405"/>
    <n v="2256700"/>
    <x v="0"/>
    <x v="152"/>
    <x v="164"/>
    <x v="36"/>
    <x v="3"/>
    <x v="24"/>
    <n v="210"/>
  </r>
  <r>
    <n v="280064"/>
    <n v="2258200"/>
    <x v="1"/>
    <x v="152"/>
    <x v="109"/>
    <x v="36"/>
    <x v="3"/>
    <x v="24"/>
    <n v="210"/>
  </r>
  <r>
    <n v="280192"/>
    <n v="2258480"/>
    <x v="1"/>
    <x v="152"/>
    <x v="165"/>
    <x v="37"/>
    <x v="3"/>
    <x v="24"/>
    <n v="210"/>
  </r>
  <r>
    <n v="280277"/>
    <n v="2258680"/>
    <x v="0"/>
    <x v="152"/>
    <x v="166"/>
    <x v="36"/>
    <x v="3"/>
    <x v="24"/>
    <n v="210"/>
  </r>
  <r>
    <n v="280373"/>
    <n v="2258900"/>
    <x v="1"/>
    <x v="152"/>
    <x v="167"/>
    <x v="36"/>
    <x v="3"/>
    <x v="24"/>
    <n v="210"/>
  </r>
  <r>
    <n v="280613"/>
    <n v="2259400"/>
    <x v="1"/>
    <x v="153"/>
    <x v="168"/>
    <x v="28"/>
    <x v="2"/>
    <x v="32"/>
    <n v="349.5"/>
  </r>
  <r>
    <n v="280954"/>
    <n v="2260260"/>
    <x v="0"/>
    <x v="153"/>
    <x v="51"/>
    <x v="38"/>
    <x v="1"/>
    <x v="16"/>
    <n v="280"/>
  </r>
  <r>
    <n v="280598"/>
    <n v="2259370"/>
    <x v="1"/>
    <x v="153"/>
    <x v="169"/>
    <x v="36"/>
    <x v="3"/>
    <x v="24"/>
    <n v="210"/>
  </r>
  <r>
    <n v="282481"/>
    <n v="2264220"/>
    <x v="1"/>
    <x v="154"/>
    <x v="165"/>
    <x v="28"/>
    <x v="1"/>
    <x v="32"/>
    <n v="233"/>
  </r>
  <r>
    <n v="284478"/>
    <n v="2269640"/>
    <x v="0"/>
    <x v="155"/>
    <x v="170"/>
    <x v="28"/>
    <x v="1"/>
    <x v="32"/>
    <n v="233"/>
  </r>
  <r>
    <n v="285435"/>
    <n v="2271930"/>
    <x v="1"/>
    <x v="156"/>
    <x v="110"/>
    <x v="28"/>
    <x v="2"/>
    <x v="33"/>
    <n v="249.00000000000003"/>
  </r>
  <r>
    <n v="285414"/>
    <n v="2271890"/>
    <x v="1"/>
    <x v="156"/>
    <x v="171"/>
    <x v="11"/>
    <x v="1"/>
    <x v="8"/>
    <n v="240"/>
  </r>
  <r>
    <n v="285420"/>
    <n v="2271900"/>
    <x v="0"/>
    <x v="156"/>
    <x v="132"/>
    <x v="28"/>
    <x v="1"/>
    <x v="32"/>
    <n v="233"/>
  </r>
  <r>
    <n v="285806"/>
    <n v="2272760"/>
    <x v="0"/>
    <x v="156"/>
    <x v="172"/>
    <x v="28"/>
    <x v="1"/>
    <x v="32"/>
    <n v="2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n v="300"/>
    <n v="1501130"/>
    <x v="0"/>
    <d v="2022-01-02T00:00:00"/>
    <d v="1899-12-30T11:44:00"/>
    <s v="Sand Jb Emmental"/>
    <n v="50"/>
    <n v="3.5"/>
    <n v="175"/>
  </r>
  <r>
    <n v="421"/>
    <n v="1501470"/>
    <x v="1"/>
    <d v="2022-01-02T00:00:00"/>
    <d v="1899-12-30T12:19:00"/>
    <s v="Gal Frangipane 4P"/>
    <n v="20"/>
    <n v="8"/>
    <n v="160"/>
  </r>
  <r>
    <n v="646"/>
    <n v="1502040"/>
    <x v="0"/>
    <d v="2022-01-02T00:00:00"/>
    <d v="1899-12-30T13:10:00"/>
    <s v="Grand Far Breton"/>
    <n v="20"/>
    <n v="7"/>
    <n v="140"/>
  </r>
  <r>
    <n v="1169"/>
    <n v="1503420"/>
    <x v="1"/>
    <d v="2022-01-03T00:00:00"/>
    <d v="1899-12-30T12:04:00"/>
    <s v="Gal Pomme 4P"/>
    <n v="20"/>
    <n v="8"/>
    <n v="160"/>
  </r>
  <r>
    <n v="779"/>
    <n v="1502360"/>
    <x v="1"/>
    <d v="2022-01-03T00:00:00"/>
    <d v="1899-12-30T09:33:00"/>
    <s v="Gd Kouign Amann"/>
    <n v="20"/>
    <n v="7.5"/>
    <n v="150"/>
  </r>
  <r>
    <n v="2357"/>
    <n v="1506790"/>
    <x v="0"/>
    <d v="2022-01-05T00:00:00"/>
    <d v="1899-12-30T12:46:00"/>
    <s v="Formule Sandwich"/>
    <n v="30"/>
    <n v="6.5"/>
    <n v="195"/>
  </r>
  <r>
    <n v="4091"/>
    <n v="1511630"/>
    <x v="1"/>
    <d v="2022-01-09T00:00:00"/>
    <d v="1899-12-30T13:23:00"/>
    <s v="Formule Sandwich"/>
    <n v="30"/>
    <n v="6.5"/>
    <n v="195"/>
  </r>
  <r>
    <n v="4922"/>
    <n v="1513880"/>
    <x v="1"/>
    <d v="2022-01-10T00:00:00"/>
    <d v="1899-12-30T13:33:00"/>
    <s v="Galette 8 Pers"/>
    <n v="10"/>
    <n v="16"/>
    <n v="160"/>
  </r>
  <r>
    <n v="5991"/>
    <n v="1516920"/>
    <x v="0"/>
    <d v="2022-01-14T00:00:00"/>
    <d v="1899-12-30T11:14:00"/>
    <s v="Divers Patisserie"/>
    <n v="10"/>
    <n v="24"/>
    <n v="240"/>
  </r>
  <r>
    <n v="6399"/>
    <n v="1518100"/>
    <x v="1"/>
    <d v="2022-01-15T00:00:00"/>
    <d v="1899-12-30T10:03:00"/>
    <s v="Croissant"/>
    <n v="200"/>
    <n v="1.1000000000000001"/>
    <n v="220.00000000000003"/>
  </r>
  <r>
    <n v="8016"/>
    <n v="1522570"/>
    <x v="1"/>
    <d v="2022-01-17T00:00:00"/>
    <d v="1899-12-30T13:10:00"/>
    <s v="Gal Pomme 6P"/>
    <n v="20"/>
    <n v="12"/>
    <n v="240"/>
  </r>
  <r>
    <n v="7625"/>
    <n v="1521480"/>
    <x v="0"/>
    <d v="2022-01-17T00:00:00"/>
    <d v="1899-12-30T11:03:00"/>
    <s v="Gal Frangipane 4P"/>
    <n v="20"/>
    <n v="8"/>
    <n v="160"/>
  </r>
  <r>
    <n v="8286"/>
    <n v="1523320"/>
    <x v="1"/>
    <d v="2022-01-18T00:00:00"/>
    <d v="1899-12-30T11:45:00"/>
    <s v="Gal Pomme 4P"/>
    <n v="20"/>
    <n v="8"/>
    <n v="160"/>
  </r>
  <r>
    <n v="8393"/>
    <n v="1523640"/>
    <x v="0"/>
    <d v="2022-01-18T00:00:00"/>
    <d v="1899-12-30T12:42:00"/>
    <s v="Sandwich Complet"/>
    <n v="30"/>
    <n v="4.5"/>
    <n v="135"/>
  </r>
  <r>
    <n v="9795"/>
    <n v="1527670"/>
    <x v="0"/>
    <d v="2022-01-22T00:00:00"/>
    <d v="1899-12-30T12:04:00"/>
    <s v="Galette 8 Pers"/>
    <n v="10"/>
    <n v="16"/>
    <n v="160"/>
  </r>
  <r>
    <n v="10112"/>
    <n v="1528510"/>
    <x v="1"/>
    <d v="2022-01-23T00:00:00"/>
    <d v="1899-12-30T09:04:00"/>
    <s v="Gal Frangipane 6P"/>
    <n v="40"/>
    <n v="12"/>
    <n v="480"/>
  </r>
  <r>
    <n v="10963"/>
    <n v="1530700"/>
    <x v="0"/>
    <d v="2022-01-24T00:00:00"/>
    <d v="1899-12-30T11:47:00"/>
    <s v="Royal 4P"/>
    <n v="20"/>
    <n v="12"/>
    <n v="240"/>
  </r>
  <r>
    <n v="11015"/>
    <n v="1530830"/>
    <x v="0"/>
    <d v="2022-01-24T00:00:00"/>
    <d v="1899-12-30T11:55:00"/>
    <s v="Gal Frangipane 4P"/>
    <n v="20"/>
    <n v="8"/>
    <n v="160"/>
  </r>
  <r>
    <n v="14492"/>
    <n v="1540290"/>
    <x v="1"/>
    <d v="2022-01-31T00:00:00"/>
    <d v="1899-12-30T12:44:00"/>
    <s v="Gd Kouign Amann"/>
    <n v="30"/>
    <n v="7.5"/>
    <n v="225"/>
  </r>
  <r>
    <n v="14337"/>
    <n v="1539910"/>
    <x v="0"/>
    <d v="2022-01-31T00:00:00"/>
    <d v="1899-12-30T11:59:00"/>
    <s v="Gd Kouign Amann"/>
    <n v="20"/>
    <n v="7.5"/>
    <n v="150"/>
  </r>
  <r>
    <n v="16995"/>
    <n v="1547250"/>
    <x v="0"/>
    <d v="2022-02-06T00:00:00"/>
    <d v="1899-12-30T13:15:00"/>
    <s v="Grand Far Breton"/>
    <n v="30"/>
    <n v="7"/>
    <n v="210"/>
  </r>
  <r>
    <n v="16970"/>
    <n v="1547170"/>
    <x v="0"/>
    <d v="2022-02-06T00:00:00"/>
    <d v="1899-12-30T13:01:00"/>
    <s v="Eclair"/>
    <n v="70"/>
    <n v="2"/>
    <n v="140"/>
  </r>
  <r>
    <n v="18302"/>
    <n v="1550790"/>
    <x v="0"/>
    <d v="2022-02-08T00:00:00"/>
    <d v="1899-12-30T13:36:00"/>
    <s v="Sandwich Complet"/>
    <n v="30"/>
    <n v="4.5"/>
    <n v="135"/>
  </r>
  <r>
    <n v="19523"/>
    <n v="1554150"/>
    <x v="0"/>
    <d v="2022-02-12T00:00:00"/>
    <d v="1899-12-30T12:02:00"/>
    <s v="Gd Kouign Amann"/>
    <n v="20"/>
    <n v="7.5"/>
    <n v="150"/>
  </r>
  <r>
    <n v="20145"/>
    <n v="1555800"/>
    <x v="1"/>
    <d v="2022-02-13T00:00:00"/>
    <d v="1899-12-30T12:07:00"/>
    <s v="Grand Far Breton"/>
    <n v="20"/>
    <n v="7"/>
    <n v="140"/>
  </r>
  <r>
    <n v="20332"/>
    <n v="1556280"/>
    <x v="1"/>
    <d v="2022-02-13T00:00:00"/>
    <d v="1899-12-30T13:14:00"/>
    <s v="Grand Far Breton"/>
    <n v="20"/>
    <n v="7"/>
    <n v="140"/>
  </r>
  <r>
    <n v="21684"/>
    <n v="1559800"/>
    <x v="1"/>
    <d v="2022-02-15T00:00:00"/>
    <d v="1899-12-30T13:07:00"/>
    <s v="Formule Sandwich"/>
    <n v="30"/>
    <n v="6.5"/>
    <n v="195"/>
  </r>
  <r>
    <n v="21985"/>
    <n v="1560630"/>
    <x v="0"/>
    <d v="2022-02-16T00:00:00"/>
    <d v="1899-12-30T10:25:00"/>
    <s v="Gd Kouign Amann"/>
    <n v="20"/>
    <n v="7.5"/>
    <n v="150"/>
  </r>
  <r>
    <n v="23899"/>
    <n v="1565980"/>
    <x v="1"/>
    <d v="2022-02-20T00:00:00"/>
    <d v="1899-12-30T12:31:00"/>
    <s v="Gd Kouign Amann"/>
    <n v="20"/>
    <n v="7.5"/>
    <n v="150"/>
  </r>
  <r>
    <n v="24628"/>
    <n v="1567840"/>
    <x v="0"/>
    <d v="2022-02-21T00:00:00"/>
    <d v="1899-12-30T11:02:00"/>
    <s v="Eclair"/>
    <n v="70"/>
    <n v="2"/>
    <n v="140"/>
  </r>
  <r>
    <n v="26915"/>
    <n v="1574010"/>
    <x v="1"/>
    <d v="2022-02-23T00:00:00"/>
    <d v="1899-12-30T13:43:00"/>
    <s v="Royal 6P"/>
    <n v="10"/>
    <n v="18"/>
    <n v="180"/>
  </r>
  <r>
    <n v="26942"/>
    <n v="1574070"/>
    <x v="0"/>
    <d v="2022-02-23T00:00:00"/>
    <d v="1899-12-30T13:57:00"/>
    <s v="Sandwich Complet"/>
    <n v="30"/>
    <n v="4.5"/>
    <n v="135"/>
  </r>
  <r>
    <n v="27875"/>
    <n v="1576590"/>
    <x v="0"/>
    <d v="2022-02-25T00:00:00"/>
    <d v="1899-12-30T18:04:00"/>
    <s v="Gd Kouign Amann"/>
    <n v="20"/>
    <n v="7.5"/>
    <n v="150"/>
  </r>
  <r>
    <n v="28177"/>
    <n v="1577390"/>
    <x v="1"/>
    <d v="2022-02-26T00:00:00"/>
    <d v="1899-12-30T11:05:00"/>
    <s v="Gd Kouign Amann"/>
    <n v="40"/>
    <n v="7.5"/>
    <n v="300"/>
  </r>
  <r>
    <n v="29084"/>
    <n v="1579750"/>
    <x v="1"/>
    <d v="2022-02-27T00:00:00"/>
    <d v="1899-12-30T10:41:00"/>
    <s v="Divers Viennoiserie"/>
    <n v="10"/>
    <n v="44"/>
    <n v="440"/>
  </r>
  <r>
    <n v="31316"/>
    <n v="1585480"/>
    <x v="0"/>
    <d v="2022-02-28T00:00:00"/>
    <d v="1899-12-30T12:54:00"/>
    <s v="Formule Sandwich"/>
    <n v="30"/>
    <n v="6.5"/>
    <n v="195"/>
  </r>
  <r>
    <n v="31474"/>
    <n v="1585940"/>
    <x v="1"/>
    <d v="2022-02-28T00:00:00"/>
    <d v="1899-12-30T13:41:00"/>
    <s v="Formule Sandwich"/>
    <n v="30"/>
    <n v="6.5"/>
    <n v="195"/>
  </r>
  <r>
    <n v="30238"/>
    <n v="1582720"/>
    <x v="1"/>
    <d v="2022-02-28T00:00:00"/>
    <d v="1899-12-30T09:49:00"/>
    <s v="Tarte Fruits 4P"/>
    <n v="20"/>
    <n v="9"/>
    <n v="180"/>
  </r>
  <r>
    <n v="30601"/>
    <n v="1583630"/>
    <x v="1"/>
    <d v="2022-02-28T00:00:00"/>
    <d v="1899-12-30T10:59:00"/>
    <s v="Tarte Fruits 4P"/>
    <n v="20"/>
    <n v="9"/>
    <n v="180"/>
  </r>
  <r>
    <n v="30760"/>
    <n v="1584020"/>
    <x v="0"/>
    <d v="2022-02-28T00:00:00"/>
    <d v="1899-12-30T11:24:00"/>
    <s v="Grand Far Breton"/>
    <n v="20"/>
    <n v="7"/>
    <n v="140"/>
  </r>
  <r>
    <n v="33823"/>
    <n v="1592460"/>
    <x v="0"/>
    <d v="2022-03-04T00:00:00"/>
    <d v="1899-12-30T13:06:00"/>
    <s v="Sandwich Complet"/>
    <n v="30"/>
    <n v="4.5"/>
    <n v="135"/>
  </r>
  <r>
    <n v="34822"/>
    <n v="1595030"/>
    <x v="0"/>
    <d v="2022-03-05T00:00:00"/>
    <d v="1899-12-30T13:21:00"/>
    <s v="Formule Sandwich"/>
    <n v="40"/>
    <n v="6.5"/>
    <n v="260"/>
  </r>
  <r>
    <n v="34837"/>
    <n v="1595070"/>
    <x v="0"/>
    <d v="2022-03-05T00:00:00"/>
    <d v="1899-12-30T13:33:00"/>
    <s v="Sandwich Complet"/>
    <n v="30"/>
    <n v="4.5"/>
    <n v="135"/>
  </r>
  <r>
    <n v="35494"/>
    <n v="1596830"/>
    <x v="1"/>
    <d v="2022-03-06T00:00:00"/>
    <d v="1899-12-30T12:13:00"/>
    <s v="Gd Kouign Amann"/>
    <n v="30"/>
    <n v="7.5"/>
    <n v="225"/>
  </r>
  <r>
    <n v="35852"/>
    <n v="1597810"/>
    <x v="1"/>
    <d v="2022-03-06T00:00:00"/>
    <d v="1899-12-30T17:20:00"/>
    <s v="Traditional Baguette"/>
    <n v="120"/>
    <n v="1.2"/>
    <n v="144"/>
  </r>
  <r>
    <n v="37493"/>
    <n v="1602080"/>
    <x v="1"/>
    <d v="2022-03-08T00:00:00"/>
    <d v="1899-12-30T13:56:00"/>
    <s v="Sandwich Complet"/>
    <n v="30"/>
    <n v="4.5"/>
    <n v="135"/>
  </r>
  <r>
    <n v="39236"/>
    <n v="1606910"/>
    <x v="0"/>
    <d v="2022-03-12T00:00:00"/>
    <d v="1899-12-30T10:27:00"/>
    <s v="Divers Viennoiserie"/>
    <n v="10"/>
    <n v="22"/>
    <n v="220"/>
  </r>
  <r>
    <n v="39859"/>
    <n v="1608560"/>
    <x v="1"/>
    <d v="2022-03-13T00:00:00"/>
    <d v="1899-12-30T09:21:00"/>
    <s v="Gd Kouign Amann"/>
    <n v="20"/>
    <n v="7.5"/>
    <n v="150"/>
  </r>
  <r>
    <n v="40153"/>
    <n v="1609330"/>
    <x v="1"/>
    <d v="2022-03-13T00:00:00"/>
    <d v="1899-12-30T11:44:00"/>
    <s v="Gd Kouign Amann"/>
    <n v="20"/>
    <n v="7.5"/>
    <n v="150"/>
  </r>
  <r>
    <n v="41040"/>
    <n v="1611590"/>
    <x v="0"/>
    <d v="2022-03-14T00:00:00"/>
    <d v="1899-12-30T10:47:00"/>
    <s v="Tarte Fruits 4P"/>
    <n v="20"/>
    <n v="9"/>
    <n v="180"/>
  </r>
  <r>
    <n v="44468"/>
    <n v="1621060"/>
    <x v="1"/>
    <d v="2022-03-20T00:00:00"/>
    <d v="1899-12-30T09:49:00"/>
    <s v="Sandwich Complet"/>
    <n v="40"/>
    <n v="4.5"/>
    <n v="180"/>
  </r>
  <r>
    <n v="45021"/>
    <n v="1622550"/>
    <x v="0"/>
    <d v="2022-03-20T00:00:00"/>
    <d v="1899-12-30T13:37:00"/>
    <s v="Royal 6P"/>
    <n v="10"/>
    <n v="18"/>
    <n v="180"/>
  </r>
  <r>
    <n v="45401"/>
    <n v="1623560"/>
    <x v="0"/>
    <d v="2022-03-21T00:00:00"/>
    <d v="1899-12-30T10:22:00"/>
    <s v="Divers Patisserie"/>
    <n v="10"/>
    <n v="14"/>
    <n v="140"/>
  </r>
  <r>
    <n v="47888"/>
    <n v="1630380"/>
    <x v="1"/>
    <d v="2022-03-25T00:00:00"/>
    <d v="1899-12-30T14:02:00"/>
    <s v="Formule Sandwich"/>
    <n v="70"/>
    <n v="6.5"/>
    <n v="455"/>
  </r>
  <r>
    <n v="48062"/>
    <n v="1630850"/>
    <x v="1"/>
    <d v="2022-03-26T00:00:00"/>
    <d v="1899-12-30T08:39:00"/>
    <s v="Kouign Amann"/>
    <n v="80"/>
    <n v="2.1"/>
    <n v="168"/>
  </r>
  <r>
    <n v="49245"/>
    <n v="1634100"/>
    <x v="1"/>
    <d v="2022-03-27T00:00:00"/>
    <d v="1899-12-30T13:05:00"/>
    <s v="Tarte Fruits 4P"/>
    <n v="20"/>
    <n v="9"/>
    <n v="180"/>
  </r>
  <r>
    <n v="50155"/>
    <n v="1636470"/>
    <x v="0"/>
    <d v="2022-03-28T00:00:00"/>
    <d v="1899-12-30T12:03:00"/>
    <s v="Tarte Fraise 4Per"/>
    <n v="20"/>
    <n v="12"/>
    <n v="240"/>
  </r>
  <r>
    <n v="49617"/>
    <n v="1635070"/>
    <x v="0"/>
    <d v="2022-03-28T00:00:00"/>
    <d v="1899-12-30T09:31:00"/>
    <s v="Tarte Fraise 6P"/>
    <n v="10"/>
    <n v="18"/>
    <n v="180"/>
  </r>
  <r>
    <n v="49510"/>
    <n v="1634820"/>
    <x v="0"/>
    <d v="2022-03-28T00:00:00"/>
    <d v="1899-12-30T08:57:00"/>
    <s v="Gd Kouign Amann"/>
    <n v="20"/>
    <n v="7.5"/>
    <n v="150"/>
  </r>
  <r>
    <n v="50564"/>
    <n v="1637610"/>
    <x v="1"/>
    <d v="2022-03-29T00:00:00"/>
    <d v="1899-12-30T10:43:00"/>
    <s v="Baguette"/>
    <n v="200"/>
    <n v="0.9"/>
    <n v="180"/>
  </r>
  <r>
    <n v="55521"/>
    <n v="1651040"/>
    <x v="0"/>
    <d v="2022-04-04T00:00:00"/>
    <d v="1899-12-30T12:27:00"/>
    <s v="Royal 6P"/>
    <n v="40"/>
    <n v="18"/>
    <n v="720"/>
  </r>
  <r>
    <n v="54722"/>
    <n v="1648980"/>
    <x v="1"/>
    <d v="2022-04-04T00:00:00"/>
    <d v="1899-12-30T10:05:00"/>
    <s v="Tarte Fruits 6P"/>
    <n v="20"/>
    <n v="12"/>
    <n v="240"/>
  </r>
  <r>
    <n v="54821"/>
    <n v="1649230"/>
    <x v="0"/>
    <d v="2022-04-04T00:00:00"/>
    <d v="1899-12-30T10:24:00"/>
    <s v="Tartelette Fraise"/>
    <n v="80"/>
    <n v="3"/>
    <n v="240"/>
  </r>
  <r>
    <n v="54333"/>
    <n v="1648030"/>
    <x v="1"/>
    <d v="2022-04-04T00:00:00"/>
    <d v="1899-12-30T08:54:00"/>
    <s v="Tarte Fraise 6P"/>
    <n v="10"/>
    <n v="18"/>
    <n v="180"/>
  </r>
  <r>
    <n v="54423"/>
    <n v="1648230"/>
    <x v="0"/>
    <d v="2022-04-04T00:00:00"/>
    <d v="1899-12-30T09:13:00"/>
    <s v="Tarte Fraise 6P"/>
    <n v="10"/>
    <n v="18"/>
    <n v="180"/>
  </r>
  <r>
    <n v="56031"/>
    <n v="1652340"/>
    <x v="1"/>
    <d v="2022-04-05T00:00:00"/>
    <d v="1899-12-30T10:33:00"/>
    <s v="Formule Sandwich"/>
    <n v="30"/>
    <n v="6.5"/>
    <n v="195"/>
  </r>
  <r>
    <n v="57025"/>
    <n v="1655110"/>
    <x v="0"/>
    <d v="2022-04-06T00:00:00"/>
    <d v="1899-12-30T12:02:00"/>
    <s v="Formule Sandwich"/>
    <n v="40"/>
    <n v="6.5"/>
    <n v="260"/>
  </r>
  <r>
    <n v="57120"/>
    <n v="1655380"/>
    <x v="0"/>
    <d v="2022-04-06T00:00:00"/>
    <d v="1899-12-30T12:38:00"/>
    <s v="Formule Sandwich"/>
    <n v="30"/>
    <n v="6.5"/>
    <n v="195"/>
  </r>
  <r>
    <n v="64872"/>
    <n v="1676690"/>
    <x v="0"/>
    <d v="2022-04-17T00:00:00"/>
    <d v="1899-12-30T12:24:00"/>
    <s v="Formule Sandwich"/>
    <n v="40"/>
    <n v="6.5"/>
    <n v="260"/>
  </r>
  <r>
    <n v="64370"/>
    <n v="1675370"/>
    <x v="1"/>
    <d v="2022-04-17T00:00:00"/>
    <d v="1899-12-30T08:50:00"/>
    <s v="Divers Viennoiserie"/>
    <n v="10"/>
    <n v="22"/>
    <n v="220"/>
  </r>
  <r>
    <n v="66625"/>
    <n v="1681310"/>
    <x v="0"/>
    <d v="2022-04-19T00:00:00"/>
    <d v="1899-12-30T10:18:00"/>
    <s v="Tarte Fraise 4Per"/>
    <n v="20"/>
    <n v="12"/>
    <n v="240"/>
  </r>
  <r>
    <n v="66540"/>
    <n v="1681070"/>
    <x v="0"/>
    <d v="2022-04-19T00:00:00"/>
    <d v="1899-12-30T09:31:00"/>
    <s v="Formule Sandwich"/>
    <n v="30"/>
    <n v="6.5"/>
    <n v="195"/>
  </r>
  <r>
    <n v="67831"/>
    <n v="1684750"/>
    <x v="1"/>
    <d v="2022-04-20T00:00:00"/>
    <d v="1899-12-30T12:45:00"/>
    <s v="Formule Sandwich"/>
    <n v="30"/>
    <n v="6.5"/>
    <n v="195"/>
  </r>
  <r>
    <n v="68586"/>
    <n v="1686890"/>
    <x v="0"/>
    <d v="2022-04-21T00:00:00"/>
    <d v="1899-12-30T13:02:00"/>
    <s v="Formule Sandwich"/>
    <n v="30"/>
    <n v="6.5"/>
    <n v="195"/>
  </r>
  <r>
    <n v="68930"/>
    <n v="1687830"/>
    <x v="0"/>
    <d v="2022-04-22T00:00:00"/>
    <d v="1899-12-30T10:17:00"/>
    <s v="Eclair"/>
    <n v="100"/>
    <n v="2"/>
    <n v="200"/>
  </r>
  <r>
    <n v="70791"/>
    <n v="1692920"/>
    <x v="1"/>
    <d v="2022-04-24T00:00:00"/>
    <d v="1899-12-30T10:45:00"/>
    <s v="Divers Viennoiserie"/>
    <n v="10"/>
    <n v="22"/>
    <n v="220"/>
  </r>
  <r>
    <n v="71815"/>
    <n v="1695600"/>
    <x v="0"/>
    <d v="2022-04-25T00:00:00"/>
    <d v="1899-12-30T10:38:00"/>
    <s v="Formule Sandwich"/>
    <n v="60"/>
    <n v="6.5"/>
    <n v="390"/>
  </r>
  <r>
    <n v="72904"/>
    <n v="1698580"/>
    <x v="1"/>
    <d v="2022-04-26T00:00:00"/>
    <d v="1899-12-30T12:24:00"/>
    <s v="Formule Sandwich"/>
    <n v="30"/>
    <n v="6.5"/>
    <n v="195"/>
  </r>
  <r>
    <n v="75494"/>
    <n v="1706000"/>
    <x v="0"/>
    <d v="2022-04-30T00:00:00"/>
    <d v="1899-12-30T11:47:00"/>
    <s v="Formule Sandwich"/>
    <n v="30"/>
    <n v="6.5"/>
    <n v="195"/>
  </r>
  <r>
    <n v="75662"/>
    <n v="1706470"/>
    <x v="0"/>
    <d v="2022-04-30T00:00:00"/>
    <d v="1899-12-30T13:11:00"/>
    <s v="Formule Sandwich"/>
    <n v="30"/>
    <n v="6.5"/>
    <n v="195"/>
  </r>
  <r>
    <n v="83724"/>
    <n v="1728100"/>
    <x v="0"/>
    <d v="2022-05-09T00:00:00"/>
    <d v="1899-12-30T11:26:00"/>
    <s v="Formule Sandwich"/>
    <n v="40"/>
    <n v="6.5"/>
    <n v="260"/>
  </r>
  <r>
    <n v="87739"/>
    <n v="1738890"/>
    <x v="1"/>
    <d v="2022-05-13T00:00:00"/>
    <d v="1899-12-30T12:17:00"/>
    <s v="Gd Kouign Amann"/>
    <n v="30"/>
    <n v="7.5"/>
    <n v="225"/>
  </r>
  <r>
    <n v="89390"/>
    <n v="1743120"/>
    <x v="0"/>
    <d v="2022-05-15T00:00:00"/>
    <d v="1899-12-30T08:32:00"/>
    <s v="Tarte Fraise 4Per"/>
    <n v="30"/>
    <n v="12"/>
    <n v="360"/>
  </r>
  <r>
    <n v="90101"/>
    <n v="1744940"/>
    <x v="1"/>
    <d v="2022-05-15T00:00:00"/>
    <d v="1899-12-30T11:04:00"/>
    <s v="Formule Sandwich"/>
    <n v="40"/>
    <n v="6.5"/>
    <n v="260"/>
  </r>
  <r>
    <n v="91363"/>
    <n v="1748070"/>
    <x v="1"/>
    <d v="2022-05-16T00:00:00"/>
    <d v="1899-12-30T09:45:00"/>
    <s v="Formule Sandwich"/>
    <n v="50"/>
    <n v="6.5"/>
    <n v="325"/>
  </r>
  <r>
    <n v="92089"/>
    <n v="1749920"/>
    <x v="1"/>
    <d v="2022-05-16T00:00:00"/>
    <d v="1899-12-30T11:53:00"/>
    <s v="Formule Sandwich"/>
    <n v="40"/>
    <n v="6.5"/>
    <n v="260"/>
  </r>
  <r>
    <n v="91334"/>
    <n v="1747990"/>
    <x v="1"/>
    <d v="2022-05-16T00:00:00"/>
    <d v="1899-12-30T09:40:00"/>
    <s v="Royal 4P"/>
    <n v="20"/>
    <n v="12"/>
    <n v="240"/>
  </r>
  <r>
    <n v="90840"/>
    <n v="1746900"/>
    <x v="0"/>
    <d v="2022-05-16T00:00:00"/>
    <d v="1899-12-30T08:05:00"/>
    <s v="Divers Viennoiserie"/>
    <n v="20"/>
    <n v="11"/>
    <n v="220"/>
  </r>
  <r>
    <n v="93402"/>
    <n v="1753350"/>
    <x v="0"/>
    <d v="2022-05-22T00:00:00"/>
    <d v="1899-12-30T11:35:00"/>
    <s v="Royal 4P"/>
    <n v="20"/>
    <n v="12"/>
    <n v="240"/>
  </r>
  <r>
    <n v="93668"/>
    <n v="1754080"/>
    <x v="1"/>
    <d v="2022-05-22T00:00:00"/>
    <d v="1899-12-30T16:43:00"/>
    <s v="Divers Viennoiserie"/>
    <n v="10"/>
    <n v="22"/>
    <n v="220"/>
  </r>
  <r>
    <n v="94885"/>
    <n v="1757170"/>
    <x v="0"/>
    <d v="2022-05-23T00:00:00"/>
    <d v="1899-12-30T11:45:00"/>
    <s v="Formule Sandwich"/>
    <n v="40"/>
    <n v="6.5"/>
    <n v="260"/>
  </r>
  <r>
    <n v="94070"/>
    <n v="1755060"/>
    <x v="1"/>
    <d v="2022-05-23T00:00:00"/>
    <d v="1899-12-30T09:14:00"/>
    <s v="Gd Kouign Amann"/>
    <n v="30"/>
    <n v="7.5"/>
    <n v="225"/>
  </r>
  <r>
    <n v="95515"/>
    <n v="1758730"/>
    <x v="0"/>
    <d v="2022-05-24T00:00:00"/>
    <d v="1899-12-30T09:45:00"/>
    <s v="Tarte Fraise 4Per"/>
    <n v="20"/>
    <n v="12"/>
    <n v="240"/>
  </r>
  <r>
    <n v="95297"/>
    <n v="1758210"/>
    <x v="1"/>
    <d v="2022-05-24T00:00:00"/>
    <d v="1899-12-30T08:38:00"/>
    <s v="Gd Kouign Amann"/>
    <n v="30"/>
    <n v="7.5"/>
    <n v="225"/>
  </r>
  <r>
    <n v="97569"/>
    <n v="1764370"/>
    <x v="1"/>
    <d v="2022-05-26T00:00:00"/>
    <d v="1899-12-30T12:24:00"/>
    <s v="Formule Sandwich"/>
    <n v="40"/>
    <n v="6.5"/>
    <n v="260"/>
  </r>
  <r>
    <n v="98196"/>
    <n v="1766150"/>
    <x v="0"/>
    <d v="2022-05-27T00:00:00"/>
    <d v="1899-12-30T12:15:00"/>
    <s v="Formule Sandwich"/>
    <n v="40"/>
    <n v="6.5"/>
    <n v="260"/>
  </r>
  <r>
    <n v="98821"/>
    <n v="1767850"/>
    <x v="1"/>
    <d v="2022-05-28T00:00:00"/>
    <d v="1899-12-30T12:10:00"/>
    <s v="Formule Sandwich"/>
    <n v="40"/>
    <n v="6.5"/>
    <n v="260"/>
  </r>
  <r>
    <n v="100616"/>
    <n v="1772540"/>
    <x v="1"/>
    <d v="2022-05-30T00:00:00"/>
    <d v="1899-12-30T10:31:00"/>
    <s v="Tarte Fraise 4Per"/>
    <n v="20"/>
    <n v="12"/>
    <n v="240"/>
  </r>
  <r>
    <n v="101622"/>
    <n v="1775310"/>
    <x v="0"/>
    <d v="2022-05-31T00:00:00"/>
    <d v="1899-12-30T12:04:00"/>
    <s v="Formule Sandwich"/>
    <n v="40"/>
    <n v="6.5"/>
    <n v="260"/>
  </r>
  <r>
    <n v="101536"/>
    <n v="1775050"/>
    <x v="1"/>
    <d v="2022-05-31T00:00:00"/>
    <d v="1899-12-30T11:21:00"/>
    <s v="Tarte Fraise 4Per"/>
    <n v="20"/>
    <n v="12"/>
    <n v="240"/>
  </r>
  <r>
    <n v="102402"/>
    <n v="1777510"/>
    <x v="0"/>
    <d v="2022-06-01T00:00:00"/>
    <d v="1899-12-30T12:24:00"/>
    <s v="Formule Sandwich"/>
    <n v="40"/>
    <n v="6.5"/>
    <n v="260"/>
  </r>
  <r>
    <n v="102965"/>
    <n v="1779120"/>
    <x v="1"/>
    <d v="2022-06-02T00:00:00"/>
    <d v="1899-12-30T12:20:00"/>
    <s v="Formule Sandwich"/>
    <n v="40"/>
    <n v="6.5"/>
    <n v="260"/>
  </r>
  <r>
    <n v="103654"/>
    <n v="1781040"/>
    <x v="0"/>
    <d v="2022-06-03T00:00:00"/>
    <d v="1899-12-30T12:14:00"/>
    <s v="Formule Sandwich"/>
    <n v="40"/>
    <n v="6.5"/>
    <n v="260"/>
  </r>
  <r>
    <n v="104364"/>
    <n v="1783020"/>
    <x v="0"/>
    <d v="2022-06-04T00:00:00"/>
    <d v="1899-12-30T12:23:00"/>
    <s v="Formule Sandwich"/>
    <n v="40"/>
    <n v="6.5"/>
    <n v="260"/>
  </r>
  <r>
    <n v="107025"/>
    <n v="1790110"/>
    <x v="0"/>
    <d v="2022-06-07T00:00:00"/>
    <d v="1899-12-30T11:55:00"/>
    <s v="Formule Sandwich"/>
    <n v="40"/>
    <n v="6.5"/>
    <n v="260"/>
  </r>
  <r>
    <n v="107925"/>
    <n v="1792590"/>
    <x v="0"/>
    <d v="2022-06-08T00:00:00"/>
    <d v="1899-12-30T13:23:00"/>
    <s v="Formule Sandwich"/>
    <n v="40"/>
    <n v="6.5"/>
    <n v="260"/>
  </r>
  <r>
    <n v="108523"/>
    <n v="1794180"/>
    <x v="1"/>
    <d v="2022-06-09T00:00:00"/>
    <d v="1899-12-30T12:23:00"/>
    <s v="Formule Sandwich"/>
    <n v="40"/>
    <n v="6.5"/>
    <n v="260"/>
  </r>
  <r>
    <n v="109121"/>
    <n v="1795870"/>
    <x v="1"/>
    <d v="2022-06-10T00:00:00"/>
    <d v="1899-12-30T12:18:00"/>
    <s v="Formule Sandwich"/>
    <n v="40"/>
    <n v="6.5"/>
    <n v="260"/>
  </r>
  <r>
    <n v="109627"/>
    <n v="1797320"/>
    <x v="1"/>
    <d v="2022-06-11T00:00:00"/>
    <d v="1899-12-30T10:50:00"/>
    <s v="Tarte Fraise 4Per"/>
    <n v="40"/>
    <n v="12"/>
    <n v="480"/>
  </r>
  <r>
    <n v="110375"/>
    <n v="1799310"/>
    <x v="0"/>
    <d v="2022-06-12T00:00:00"/>
    <d v="1899-12-30T09:58:00"/>
    <s v="Cafe Ou Eau"/>
    <n v="2000"/>
    <n v="1"/>
    <n v="2000"/>
  </r>
  <r>
    <n v="112773"/>
    <n v="1805750"/>
    <x v="0"/>
    <d v="2022-06-14T00:00:00"/>
    <d v="1899-12-30T12:24:00"/>
    <s v="Formule Sandwich"/>
    <n v="40"/>
    <n v="6.5"/>
    <n v="260"/>
  </r>
  <r>
    <n v="113516"/>
    <n v="1807840"/>
    <x v="1"/>
    <d v="2022-06-15T00:00:00"/>
    <d v="1899-12-30T12:51:00"/>
    <s v="Formule Sandwich"/>
    <n v="50"/>
    <n v="6.5"/>
    <n v="325"/>
  </r>
  <r>
    <n v="113454"/>
    <n v="1807670"/>
    <x v="0"/>
    <d v="2022-06-15T00:00:00"/>
    <d v="1899-12-30T12:12:00"/>
    <s v="Sandwich Complet"/>
    <n v="60"/>
    <n v="4.5"/>
    <n v="270"/>
  </r>
  <r>
    <n v="113486"/>
    <n v="1807750"/>
    <x v="1"/>
    <d v="2022-06-15T00:00:00"/>
    <d v="1899-12-30T12:19:00"/>
    <s v="Formule Sandwich"/>
    <n v="40"/>
    <n v="6.5"/>
    <n v="260"/>
  </r>
  <r>
    <n v="118298"/>
    <n v="1820860"/>
    <x v="0"/>
    <d v="2022-06-21T00:00:00"/>
    <d v="1899-12-30T12:30:00"/>
    <s v="Formule Sandwich"/>
    <n v="50"/>
    <n v="6.5"/>
    <n v="325"/>
  </r>
  <r>
    <n v="118970"/>
    <n v="1822770"/>
    <x v="1"/>
    <d v="2022-06-22T00:00:00"/>
    <d v="1899-12-30T12:21:00"/>
    <s v="Formule Sandwich"/>
    <n v="50"/>
    <n v="6.5"/>
    <n v="325"/>
  </r>
  <r>
    <n v="119786"/>
    <n v="1825100"/>
    <x v="0"/>
    <d v="2022-06-23T00:00:00"/>
    <d v="1899-12-30T12:31:00"/>
    <s v="Formule Sandwich"/>
    <n v="50"/>
    <n v="6.5"/>
    <n v="325"/>
  </r>
  <r>
    <n v="119822"/>
    <n v="1825210"/>
    <x v="1"/>
    <d v="2022-06-23T00:00:00"/>
    <d v="1899-12-30T12:51:00"/>
    <s v="Formule Sandwich"/>
    <n v="50"/>
    <n v="6.5"/>
    <n v="325"/>
  </r>
  <r>
    <n v="120475"/>
    <n v="1827000"/>
    <x v="0"/>
    <d v="2022-06-24T00:00:00"/>
    <d v="1899-12-30T12:21:00"/>
    <s v="Formule Sandwich"/>
    <n v="50"/>
    <n v="6.5"/>
    <n v="325"/>
  </r>
  <r>
    <n v="124938"/>
    <n v="1839110"/>
    <x v="0"/>
    <d v="2022-06-29T00:00:00"/>
    <d v="1899-12-30T12:05:00"/>
    <s v="Sandwich Complet"/>
    <n v="60"/>
    <n v="4.5"/>
    <n v="270"/>
  </r>
  <r>
    <n v="127824"/>
    <n v="1847120"/>
    <x v="0"/>
    <d v="2022-07-03T00:00:00"/>
    <d v="1899-12-30T10:30:00"/>
    <s v="Campagne"/>
    <n v="150"/>
    <n v="1.8"/>
    <n v="270"/>
  </r>
  <r>
    <n v="135766"/>
    <n v="1868240"/>
    <x v="1"/>
    <d v="2022-07-11T00:00:00"/>
    <d v="1899-12-30T09:40:00"/>
    <s v="Tarte Fruits 6P"/>
    <n v="20"/>
    <n v="12"/>
    <n v="240"/>
  </r>
  <r>
    <n v="136344"/>
    <n v="1869650"/>
    <x v="0"/>
    <d v="2022-07-11T00:00:00"/>
    <d v="1899-12-30T11:16:00"/>
    <s v="Tarte Fraise 4Per"/>
    <n v="20"/>
    <n v="12"/>
    <n v="240"/>
  </r>
  <r>
    <n v="138743"/>
    <n v="1876060"/>
    <x v="1"/>
    <d v="2022-07-13T00:00:00"/>
    <d v="1899-12-30T10:35:00"/>
    <s v="Platprepare7,00"/>
    <n v="40"/>
    <n v="7"/>
    <n v="280"/>
  </r>
  <r>
    <n v="140029"/>
    <n v="1879520"/>
    <x v="1"/>
    <d v="2022-07-14T00:00:00"/>
    <d v="1899-12-30T09:53:00"/>
    <s v="Traditional Baguette"/>
    <n v="200"/>
    <n v="1.2"/>
    <n v="240"/>
  </r>
  <r>
    <n v="141765"/>
    <n v="1884030"/>
    <x v="1"/>
    <d v="2022-07-15T00:00:00"/>
    <d v="1899-12-30T11:53:00"/>
    <s v="Formule Sandwich"/>
    <n v="60"/>
    <n v="6.5"/>
    <n v="390"/>
  </r>
  <r>
    <n v="141440"/>
    <n v="1883160"/>
    <x v="0"/>
    <d v="2022-07-15T00:00:00"/>
    <d v="1899-12-30T10:23:00"/>
    <s v="Formule Sandwich"/>
    <n v="40"/>
    <n v="6.5"/>
    <n v="260"/>
  </r>
  <r>
    <n v="141478"/>
    <n v="1883250"/>
    <x v="0"/>
    <d v="2022-07-15T00:00:00"/>
    <d v="1899-12-30T10:34:00"/>
    <s v="Formule Sandwich"/>
    <n v="40"/>
    <n v="6.5"/>
    <n v="260"/>
  </r>
  <r>
    <n v="142801"/>
    <n v="1886900"/>
    <x v="1"/>
    <d v="2022-07-16T00:00:00"/>
    <d v="1899-12-30T10:43:00"/>
    <s v="Formule Sandwich"/>
    <n v="40"/>
    <n v="6.5"/>
    <n v="260"/>
  </r>
  <r>
    <n v="147505"/>
    <n v="1899380"/>
    <x v="1"/>
    <d v="2022-07-19T00:00:00"/>
    <d v="1899-12-30T12:20:00"/>
    <s v="Formule Sandwich"/>
    <n v="40"/>
    <n v="6.5"/>
    <n v="260"/>
  </r>
  <r>
    <n v="149496"/>
    <n v="1904760"/>
    <x v="0"/>
    <d v="2022-07-21T00:00:00"/>
    <d v="1899-12-30T10:12:00"/>
    <s v="Formule Sandwich"/>
    <n v="40"/>
    <n v="6.5"/>
    <n v="260"/>
  </r>
  <r>
    <n v="152338"/>
    <n v="1912360"/>
    <x v="1"/>
    <d v="2022-07-23T00:00:00"/>
    <d v="1899-12-30T11:26:00"/>
    <s v="Tartelette"/>
    <n v="250"/>
    <n v="2"/>
    <n v="500"/>
  </r>
  <r>
    <n v="152736"/>
    <n v="1913440"/>
    <x v="1"/>
    <d v="2022-07-23T00:00:00"/>
    <d v="1899-12-30T16:26:00"/>
    <s v="Tarte Fraise 6P"/>
    <n v="20"/>
    <n v="18"/>
    <n v="360"/>
  </r>
  <r>
    <n v="152745"/>
    <n v="1913460"/>
    <x v="1"/>
    <d v="2022-07-23T00:00:00"/>
    <d v="1899-12-30T16:31:00"/>
    <s v="Tarte Fraise 6P"/>
    <n v="20"/>
    <n v="18"/>
    <n v="360"/>
  </r>
  <r>
    <n v="153509"/>
    <n v="1915440"/>
    <x v="0"/>
    <d v="2022-07-24T00:00:00"/>
    <d v="1899-12-30T10:22:00"/>
    <s v="Traiteur"/>
    <n v="40"/>
    <n v="7"/>
    <n v="280"/>
  </r>
  <r>
    <n v="156661"/>
    <n v="1923790"/>
    <x v="1"/>
    <d v="2022-07-26T00:00:00"/>
    <d v="1899-12-30T11:45:00"/>
    <s v="Formule Sandwich"/>
    <n v="40"/>
    <n v="6.5"/>
    <n v="260"/>
  </r>
  <r>
    <n v="162233"/>
    <n v="1938980"/>
    <x v="1"/>
    <d v="2022-07-30T00:00:00"/>
    <d v="1899-12-30T17:07:00"/>
    <s v="Seigle"/>
    <n v="250"/>
    <n v="1.8"/>
    <n v="450"/>
  </r>
  <r>
    <n v="162234"/>
    <n v="1938980"/>
    <x v="0"/>
    <d v="2022-07-30T00:00:00"/>
    <d v="1899-12-30T17:07:00"/>
    <s v="Vik Bread"/>
    <n v="110"/>
    <n v="2.5"/>
    <n v="275"/>
  </r>
  <r>
    <n v="163377"/>
    <n v="1941990"/>
    <x v="1"/>
    <d v="2022-07-31T00:00:00"/>
    <d v="1899-12-30T12:32:00"/>
    <s v="Gd Nantais"/>
    <n v="110"/>
    <n v="11"/>
    <n v="1210"/>
  </r>
  <r>
    <n v="163378"/>
    <n v="1941990"/>
    <x v="0"/>
    <d v="2022-07-31T00:00:00"/>
    <d v="1899-12-30T12:32:00"/>
    <s v="Gd Kouign Amann"/>
    <n v="90"/>
    <n v="7.5"/>
    <n v="675"/>
  </r>
  <r>
    <n v="165121"/>
    <n v="1946470"/>
    <x v="1"/>
    <d v="2022-08-01T00:00:00"/>
    <d v="1899-12-30T12:11:00"/>
    <s v="Tarte Fruits 6P"/>
    <n v="20"/>
    <n v="12"/>
    <n v="240"/>
  </r>
  <r>
    <n v="166265"/>
    <n v="1949490"/>
    <x v="0"/>
    <d v="2022-08-02T00:00:00"/>
    <d v="1899-12-30T11:48:00"/>
    <s v="Formule Sandwich"/>
    <n v="40"/>
    <n v="6.5"/>
    <n v="260"/>
  </r>
  <r>
    <n v="168007"/>
    <n v="1954120"/>
    <x v="1"/>
    <d v="2022-08-03T00:00:00"/>
    <d v="1899-12-30T18:13:00"/>
    <s v="Tarte Fruits 6P"/>
    <n v="20"/>
    <n v="12"/>
    <n v="240"/>
  </r>
  <r>
    <n v="170417"/>
    <n v="1960500"/>
    <x v="0"/>
    <d v="2022-08-05T00:00:00"/>
    <d v="1899-12-30T13:08:00"/>
    <s v="Formule Sandwich"/>
    <n v="40"/>
    <n v="6.5"/>
    <n v="260"/>
  </r>
  <r>
    <n v="173225"/>
    <n v="1967980"/>
    <x v="1"/>
    <d v="2022-08-07T00:00:00"/>
    <d v="1899-12-30T13:19:00"/>
    <s v="Formule Sandwich"/>
    <n v="50"/>
    <n v="6.5"/>
    <n v="325"/>
  </r>
  <r>
    <n v="174909"/>
    <n v="1972170"/>
    <x v="0"/>
    <d v="2022-08-08T00:00:00"/>
    <d v="1899-12-30T11:47:00"/>
    <s v="Formule Sandwich"/>
    <n v="80"/>
    <n v="6.5"/>
    <n v="520"/>
  </r>
  <r>
    <n v="179519"/>
    <n v="1984810"/>
    <x v="1"/>
    <d v="2022-08-11T00:00:00"/>
    <d v="1899-12-30T18:27:00"/>
    <s v="Grand Far Breton"/>
    <n v="80"/>
    <n v="7"/>
    <n v="560"/>
  </r>
  <r>
    <n v="179122"/>
    <n v="1983690"/>
    <x v="1"/>
    <d v="2022-08-11T00:00:00"/>
    <d v="1899-12-30T12:16:00"/>
    <s v="Sand Jb Emmental"/>
    <n v="70"/>
    <n v="3.5"/>
    <n v="245"/>
  </r>
  <r>
    <n v="179893"/>
    <n v="1985730"/>
    <x v="1"/>
    <d v="2022-08-12T00:00:00"/>
    <d v="1899-12-30T09:25:00"/>
    <s v="Sandwich Complet"/>
    <n v="60"/>
    <n v="4.5"/>
    <n v="270"/>
  </r>
  <r>
    <n v="182650"/>
    <n v="1993180"/>
    <x v="0"/>
    <d v="2022-08-14T00:00:00"/>
    <d v="1899-12-30T08:06:00"/>
    <s v="Gd Nantais"/>
    <n v="30"/>
    <n v="11"/>
    <n v="330"/>
  </r>
  <r>
    <n v="185186"/>
    <n v="1999610"/>
    <x v="1"/>
    <d v="2022-08-15T00:00:00"/>
    <d v="1899-12-30T10:38:00"/>
    <s v="Gd Kouign Amann"/>
    <n v="40"/>
    <n v="7.5"/>
    <n v="300"/>
  </r>
  <r>
    <n v="184801"/>
    <n v="1998720"/>
    <x v="0"/>
    <d v="2022-08-15T00:00:00"/>
    <d v="1899-12-30T09:43:00"/>
    <s v="Formule Sandwich"/>
    <n v="40"/>
    <n v="6.5"/>
    <n v="260"/>
  </r>
  <r>
    <n v="188764"/>
    <n v="2009310"/>
    <x v="0"/>
    <d v="2022-08-17T00:00:00"/>
    <d v="1899-12-30T16:08:00"/>
    <s v="Gd Nantais"/>
    <n v="30"/>
    <n v="11"/>
    <n v="330"/>
  </r>
  <r>
    <n v="194601"/>
    <n v="2024860"/>
    <x v="0"/>
    <d v="2022-08-21T00:00:00"/>
    <d v="1899-12-30T19:19:00"/>
    <s v="Formule Sandwich"/>
    <n v="50"/>
    <n v="6.5"/>
    <n v="325"/>
  </r>
  <r>
    <n v="194738"/>
    <n v="2025180"/>
    <x v="0"/>
    <d v="2022-08-22T00:00:00"/>
    <d v="1899-12-30T08:16:00"/>
    <s v="Pain Au Chocolat"/>
    <n v="250"/>
    <n v="1.2"/>
    <n v="300"/>
  </r>
  <r>
    <n v="194741"/>
    <n v="2025180"/>
    <x v="0"/>
    <d v="2022-08-22T00:00:00"/>
    <d v="1899-12-30T08:16:00"/>
    <s v="Croissant"/>
    <n v="250"/>
    <n v="1.1000000000000001"/>
    <n v="275"/>
  </r>
  <r>
    <n v="198210"/>
    <n v="2034410"/>
    <x v="1"/>
    <d v="2022-08-24T00:00:00"/>
    <d v="1899-12-30T11:04:00"/>
    <s v="Formule Sandwich"/>
    <n v="40"/>
    <n v="6.5"/>
    <n v="260"/>
  </r>
  <r>
    <n v="201154"/>
    <n v="2042370"/>
    <x v="1"/>
    <d v="2022-08-26T00:00:00"/>
    <d v="1899-12-30T13:24:00"/>
    <s v="Formule Sandwich"/>
    <n v="50"/>
    <n v="6.5"/>
    <n v="325"/>
  </r>
  <r>
    <n v="202267"/>
    <n v="2045370"/>
    <x v="1"/>
    <d v="2022-08-27T00:00:00"/>
    <d v="1899-12-30T13:35:00"/>
    <s v="Formule Sandwich"/>
    <n v="50"/>
    <n v="6.5"/>
    <n v="325"/>
  </r>
  <r>
    <n v="205080"/>
    <n v="2052720"/>
    <x v="0"/>
    <d v="2022-08-29T00:00:00"/>
    <d v="1899-12-30T12:06:00"/>
    <s v="Formule Sandwich"/>
    <n v="50"/>
    <n v="6.5"/>
    <n v="325"/>
  </r>
  <r>
    <n v="208442"/>
    <n v="2061990"/>
    <x v="0"/>
    <d v="2022-09-02T00:00:00"/>
    <d v="1899-12-30T11:53:00"/>
    <s v="Formule Sandwich"/>
    <n v="30"/>
    <n v="6.5"/>
    <n v="195"/>
  </r>
  <r>
    <n v="208606"/>
    <n v="2062470"/>
    <x v="0"/>
    <d v="2022-09-02T00:00:00"/>
    <d v="1899-12-30T12:55:00"/>
    <s v="Formule Sandwich"/>
    <n v="30"/>
    <n v="6.5"/>
    <n v="195"/>
  </r>
  <r>
    <n v="209646"/>
    <n v="2065380"/>
    <x v="0"/>
    <d v="2022-09-04T00:00:00"/>
    <d v="1899-12-30T08:25:00"/>
    <s v="Campagne"/>
    <n v="140"/>
    <n v="1.8"/>
    <n v="252"/>
  </r>
  <r>
    <n v="213709"/>
    <n v="2076290"/>
    <x v="1"/>
    <d v="2022-09-08T00:00:00"/>
    <d v="1899-12-30T11:25:00"/>
    <s v="Traiteur"/>
    <n v="10"/>
    <n v="24"/>
    <n v="240"/>
  </r>
  <r>
    <n v="213824"/>
    <n v="2076610"/>
    <x v="1"/>
    <d v="2022-09-08T00:00:00"/>
    <d v="1899-12-30T12:09:00"/>
    <s v="Traiteur"/>
    <n v="10"/>
    <n v="21"/>
    <n v="210"/>
  </r>
  <r>
    <n v="214730"/>
    <n v="2079160"/>
    <x v="1"/>
    <d v="2022-09-09T00:00:00"/>
    <d v="1899-12-30T12:47:00"/>
    <s v="Formule Sandwich"/>
    <n v="40"/>
    <n v="6.5"/>
    <n v="260"/>
  </r>
  <r>
    <n v="215472"/>
    <n v="2081250"/>
    <x v="0"/>
    <d v="2022-09-10T00:00:00"/>
    <d v="1899-12-30T13:07:00"/>
    <s v="Traiteur"/>
    <n v="10"/>
    <n v="35"/>
    <n v="350"/>
  </r>
  <r>
    <n v="215471"/>
    <n v="2081250"/>
    <x v="1"/>
    <d v="2022-09-10T00:00:00"/>
    <d v="1899-12-30T13:07:00"/>
    <s v="Traiteur"/>
    <n v="10"/>
    <n v="22.5"/>
    <n v="225"/>
  </r>
  <r>
    <n v="216747"/>
    <n v="2084600"/>
    <x v="0"/>
    <d v="2022-09-12T00:00:00"/>
    <d v="1899-12-30T08:51:00"/>
    <s v="Royal 4P"/>
    <n v="20"/>
    <n v="12"/>
    <n v="240"/>
  </r>
  <r>
    <n v="218761"/>
    <n v="2090020"/>
    <x v="1"/>
    <d v="2022-09-14T00:00:00"/>
    <d v="1899-12-30T10:13:00"/>
    <s v="Royal 4P"/>
    <n v="40"/>
    <n v="12"/>
    <n v="480"/>
  </r>
  <r>
    <n v="219550"/>
    <n v="2092260"/>
    <x v="1"/>
    <d v="2022-09-15T00:00:00"/>
    <d v="1899-12-30T11:43:00"/>
    <s v="Formule Sandwich"/>
    <n v="30"/>
    <n v="6.5"/>
    <n v="195"/>
  </r>
  <r>
    <n v="220312"/>
    <n v="2094430"/>
    <x v="1"/>
    <d v="2022-09-16T00:00:00"/>
    <d v="1899-12-30T12:26:00"/>
    <s v="Sandwich Complet"/>
    <n v="50"/>
    <n v="4.5"/>
    <n v="225"/>
  </r>
  <r>
    <n v="220338"/>
    <n v="2094510"/>
    <x v="0"/>
    <d v="2022-09-16T00:00:00"/>
    <d v="1899-12-30T12:37:00"/>
    <s v="Formule Sandwich"/>
    <n v="30"/>
    <n v="6.5"/>
    <n v="195"/>
  </r>
  <r>
    <n v="220970"/>
    <n v="2096310"/>
    <x v="1"/>
    <d v="2022-09-17T00:00:00"/>
    <d v="1899-12-30T13:15:00"/>
    <s v="Formule Sandwich"/>
    <n v="30"/>
    <n v="6.5"/>
    <n v="195"/>
  </r>
  <r>
    <n v="221759"/>
    <n v="2098500"/>
    <x v="0"/>
    <d v="2022-09-18T00:00:00"/>
    <d v="1899-12-30T16:15:00"/>
    <s v="Traditional Baguette"/>
    <n v="200"/>
    <n v="1.2"/>
    <n v="240"/>
  </r>
  <r>
    <n v="224108"/>
    <n v="2104920"/>
    <x v="0"/>
    <d v="2022-09-21T00:00:00"/>
    <d v="1899-12-30T11:47:00"/>
    <s v="Traiteur"/>
    <n v="40"/>
    <n v="7"/>
    <n v="280"/>
  </r>
  <r>
    <n v="225341"/>
    <n v="2108400"/>
    <x v="0"/>
    <d v="2022-09-24T00:00:00"/>
    <d v="1899-12-30T10:40:00"/>
    <s v="Traiteur"/>
    <n v="30"/>
    <n v="7"/>
    <n v="210"/>
  </r>
  <r>
    <n v="226656"/>
    <n v="2112020"/>
    <x v="0"/>
    <d v="2022-09-25T00:00:00"/>
    <d v="1899-12-30T18:32:00"/>
    <s v="Campagne"/>
    <n v="150"/>
    <n v="1.8"/>
    <n v="270"/>
  </r>
  <r>
    <n v="225996"/>
    <n v="2110200"/>
    <x v="0"/>
    <d v="2022-09-25T00:00:00"/>
    <d v="1899-12-30T09:34:00"/>
    <s v="Croissant"/>
    <n v="200"/>
    <n v="1.1000000000000001"/>
    <n v="220.00000000000003"/>
  </r>
  <r>
    <n v="228046"/>
    <n v="2115760"/>
    <x v="1"/>
    <d v="2022-09-27T00:00:00"/>
    <d v="1899-12-30T16:15:00"/>
    <s v="Gd Nantais"/>
    <n v="20"/>
    <n v="11"/>
    <n v="220"/>
  </r>
  <r>
    <n v="230306"/>
    <n v="2122180"/>
    <x v="1"/>
    <d v="2022-10-01T00:00:00"/>
    <d v="1899-12-30T13:09:00"/>
    <s v="Traiteur"/>
    <n v="10"/>
    <n v="21"/>
    <n v="210"/>
  </r>
  <r>
    <n v="232951"/>
    <n v="2129470"/>
    <x v="0"/>
    <d v="2022-10-05T00:00:00"/>
    <d v="1899-12-30T12:39:00"/>
    <s v="Sandwich Complet"/>
    <n v="40"/>
    <n v="4.5"/>
    <n v="180"/>
  </r>
  <r>
    <n v="235215"/>
    <n v="2135530"/>
    <x v="0"/>
    <d v="2022-10-09T00:00:00"/>
    <d v="1899-12-30T10:31:00"/>
    <s v="Sandwich Complet"/>
    <n v="140"/>
    <n v="4.5"/>
    <n v="630"/>
  </r>
  <r>
    <n v="235607"/>
    <n v="2136650"/>
    <x v="0"/>
    <d v="2022-10-09T00:00:00"/>
    <d v="1899-12-30T13:04:00"/>
    <s v="Formule Sandwich"/>
    <n v="40"/>
    <n v="6.5"/>
    <n v="260"/>
  </r>
  <r>
    <n v="238895"/>
    <n v="2145750"/>
    <x v="0"/>
    <d v="2022-10-15T00:00:00"/>
    <d v="1899-12-30T10:52:00"/>
    <s v="Traiteur"/>
    <n v="10"/>
    <n v="28"/>
    <n v="280"/>
  </r>
  <r>
    <n v="238852"/>
    <n v="2145640"/>
    <x v="0"/>
    <d v="2022-10-15T00:00:00"/>
    <d v="1899-12-30T10:23:00"/>
    <s v="Pain Au Chocolat"/>
    <n v="180"/>
    <n v="1.2"/>
    <n v="216"/>
  </r>
  <r>
    <n v="239034"/>
    <n v="2146160"/>
    <x v="1"/>
    <d v="2022-10-15T00:00:00"/>
    <d v="1899-12-30T12:22:00"/>
    <s v="Pain Au Chocolat"/>
    <n v="180"/>
    <n v="1.2"/>
    <n v="216"/>
  </r>
  <r>
    <n v="238851"/>
    <n v="2145640"/>
    <x v="1"/>
    <d v="2022-10-15T00:00:00"/>
    <d v="1899-12-30T10:23:00"/>
    <s v="Croissant"/>
    <n v="170"/>
    <n v="1.1000000000000001"/>
    <n v="187.00000000000003"/>
  </r>
  <r>
    <n v="239033"/>
    <n v="2146160"/>
    <x v="1"/>
    <d v="2022-10-15T00:00:00"/>
    <d v="1899-12-30T12:22:00"/>
    <s v="Croissant"/>
    <n v="170"/>
    <n v="1.1000000000000001"/>
    <n v="187.00000000000003"/>
  </r>
  <r>
    <n v="239512"/>
    <n v="2147480"/>
    <x v="1"/>
    <d v="2022-10-16T00:00:00"/>
    <d v="1899-12-30T11:19:00"/>
    <s v="Boule 400G"/>
    <n v="200"/>
    <n v="1.5"/>
    <n v="300"/>
  </r>
  <r>
    <n v="239738"/>
    <n v="2148120"/>
    <x v="1"/>
    <d v="2022-10-16T00:00:00"/>
    <d v="1899-12-30T12:50:00"/>
    <s v="Sandwich Complet"/>
    <n v="60"/>
    <n v="4.5"/>
    <n v="270"/>
  </r>
  <r>
    <n v="241700"/>
    <n v="2153450"/>
    <x v="0"/>
    <d v="2022-10-19T00:00:00"/>
    <d v="1899-12-30T16:43:00"/>
    <s v="Traditional Baguette"/>
    <n v="250"/>
    <n v="1.2"/>
    <n v="300"/>
  </r>
  <r>
    <n v="242151"/>
    <n v="2154750"/>
    <x v="0"/>
    <d v="2022-10-20T00:00:00"/>
    <d v="1899-12-30T12:14:00"/>
    <s v="Traiteur"/>
    <n v="10"/>
    <n v="18"/>
    <n v="180"/>
  </r>
  <r>
    <n v="245104"/>
    <n v="2162690"/>
    <x v="1"/>
    <d v="2022-10-24T00:00:00"/>
    <d v="1899-12-30T11:21:00"/>
    <s v="Royal 4P"/>
    <n v="40"/>
    <n v="12"/>
    <n v="480"/>
  </r>
  <r>
    <n v="244623"/>
    <n v="2161440"/>
    <x v="1"/>
    <d v="2022-10-24T00:00:00"/>
    <d v="1899-12-30T09:34:00"/>
    <s v="Gd Kouign Amann"/>
    <n v="30"/>
    <n v="7.5"/>
    <n v="225"/>
  </r>
  <r>
    <n v="245089"/>
    <n v="2162650"/>
    <x v="1"/>
    <d v="2022-10-24T00:00:00"/>
    <d v="1899-12-30T11:18:00"/>
    <s v="Formule Sandwich"/>
    <n v="30"/>
    <n v="6.5"/>
    <n v="195"/>
  </r>
  <r>
    <n v="245204"/>
    <n v="2162970"/>
    <x v="1"/>
    <d v="2022-10-24T00:00:00"/>
    <d v="1899-12-30T11:39:00"/>
    <s v="Tarte Fruits 4P"/>
    <n v="20"/>
    <n v="9"/>
    <n v="180"/>
  </r>
  <r>
    <n v="245798"/>
    <n v="2164600"/>
    <x v="0"/>
    <d v="2022-10-25T00:00:00"/>
    <d v="1899-12-30T12:00:00"/>
    <s v="Traiteur"/>
    <n v="30"/>
    <n v="8"/>
    <n v="240"/>
  </r>
  <r>
    <n v="249184"/>
    <n v="2173960"/>
    <x v="0"/>
    <d v="2022-10-29T00:00:00"/>
    <d v="1899-12-30T12:30:00"/>
    <s v="Grand Far Breton"/>
    <n v="30"/>
    <n v="7"/>
    <n v="210"/>
  </r>
  <r>
    <n v="250844"/>
    <n v="2178210"/>
    <x v="1"/>
    <d v="2022-10-31T00:00:00"/>
    <d v="1899-12-30T10:42:00"/>
    <s v="Traditional Baguette"/>
    <n v="550"/>
    <n v="1.2"/>
    <n v="660"/>
  </r>
  <r>
    <n v="251573"/>
    <n v="2180090"/>
    <x v="0"/>
    <d v="2022-11-01T00:00:00"/>
    <d v="1899-12-30T08:58:00"/>
    <s v="Gd Nantais"/>
    <n v="30"/>
    <n v="11"/>
    <n v="330"/>
  </r>
  <r>
    <n v="252486"/>
    <n v="2182420"/>
    <x v="1"/>
    <d v="2022-11-01T00:00:00"/>
    <d v="1899-12-30T12:37:00"/>
    <s v="Tarte Fruits 6P"/>
    <n v="20"/>
    <n v="12"/>
    <n v="240"/>
  </r>
  <r>
    <n v="253348"/>
    <n v="2184730"/>
    <x v="1"/>
    <d v="2022-11-02T00:00:00"/>
    <d v="1899-12-30T13:50:00"/>
    <s v="Formule Sandwich"/>
    <n v="30"/>
    <n v="6.5"/>
    <n v="195"/>
  </r>
  <r>
    <n v="254729"/>
    <n v="2188520"/>
    <x v="1"/>
    <d v="2022-11-04T00:00:00"/>
    <d v="1899-12-30T12:53:00"/>
    <s v="Formule Sandwich"/>
    <n v="40"/>
    <n v="6.5"/>
    <n v="260"/>
  </r>
  <r>
    <n v="256168"/>
    <n v="2192460"/>
    <x v="1"/>
    <d v="2022-11-06T00:00:00"/>
    <d v="1899-12-30T11:33:00"/>
    <s v="Formule Sandwich"/>
    <n v="50"/>
    <n v="6.5"/>
    <n v="325"/>
  </r>
  <r>
    <n v="257472"/>
    <n v="2196000"/>
    <x v="0"/>
    <d v="2022-11-08T00:00:00"/>
    <d v="1899-12-30T10:03:00"/>
    <s v="Baguette"/>
    <n v="430"/>
    <n v="0.9"/>
    <n v="387"/>
  </r>
  <r>
    <n v="257470"/>
    <n v="2196000"/>
    <x v="1"/>
    <d v="2022-11-08T00:00:00"/>
    <d v="1899-12-30T10:03:00"/>
    <s v="Campagne"/>
    <n v="210"/>
    <n v="1.8"/>
    <n v="378"/>
  </r>
  <r>
    <n v="257615"/>
    <n v="2196410"/>
    <x v="1"/>
    <d v="2022-11-08T00:00:00"/>
    <d v="1899-12-30T12:05:00"/>
    <s v="Sandwich Complet"/>
    <n v="40"/>
    <n v="4.5"/>
    <n v="180"/>
  </r>
  <r>
    <n v="258056"/>
    <n v="2197650"/>
    <x v="1"/>
    <d v="2022-11-09T00:00:00"/>
    <d v="1899-12-30T10:51:00"/>
    <s v="Sandwich Complet"/>
    <n v="60"/>
    <n v="4.5"/>
    <n v="270"/>
  </r>
  <r>
    <n v="258031"/>
    <n v="2197600"/>
    <x v="1"/>
    <d v="2022-11-09T00:00:00"/>
    <d v="1899-12-30T10:19:00"/>
    <s v="Baguette"/>
    <n v="250"/>
    <n v="0.9"/>
    <n v="225"/>
  </r>
  <r>
    <n v="258423"/>
    <n v="2198690"/>
    <x v="0"/>
    <d v="2022-11-09T00:00:00"/>
    <d v="1899-12-30T19:03:00"/>
    <s v="Traiteur"/>
    <n v="10"/>
    <n v="21"/>
    <n v="210"/>
  </r>
  <r>
    <n v="259781"/>
    <n v="2202380"/>
    <x v="1"/>
    <d v="2022-11-12T00:00:00"/>
    <d v="1899-12-30T08:50:00"/>
    <s v="Royal 6P"/>
    <n v="20"/>
    <n v="18"/>
    <n v="360"/>
  </r>
  <r>
    <n v="259780"/>
    <n v="2202380"/>
    <x v="0"/>
    <d v="2022-11-12T00:00:00"/>
    <d v="1899-12-30T08:50:00"/>
    <s v="Divers Patisserie"/>
    <n v="10"/>
    <n v="24"/>
    <n v="240"/>
  </r>
  <r>
    <n v="263271"/>
    <n v="2212030"/>
    <x v="1"/>
    <d v="2022-11-19T00:00:00"/>
    <d v="1899-12-30T08:57:00"/>
    <s v="Croissant"/>
    <n v="170"/>
    <n v="1.1000000000000001"/>
    <n v="187.00000000000003"/>
  </r>
  <r>
    <n v="264056"/>
    <n v="2214220"/>
    <x v="1"/>
    <d v="2022-11-20T00:00:00"/>
    <d v="1899-12-30T11:45:00"/>
    <s v="Gd Nantais"/>
    <n v="20"/>
    <n v="11"/>
    <n v="220"/>
  </r>
  <r>
    <n v="263733"/>
    <n v="2213340"/>
    <x v="1"/>
    <d v="2022-11-20T00:00:00"/>
    <d v="1899-12-30T08:53:00"/>
    <s v="Formule Sandwich"/>
    <n v="30"/>
    <n v="6.5"/>
    <n v="195"/>
  </r>
  <r>
    <n v="264054"/>
    <n v="2214220"/>
    <x v="0"/>
    <d v="2022-11-20T00:00:00"/>
    <d v="1899-12-30T11:45:00"/>
    <s v="Pt Nantais"/>
    <n v="60"/>
    <n v="3"/>
    <n v="180"/>
  </r>
  <r>
    <n v="265187"/>
    <n v="2217290"/>
    <x v="0"/>
    <d v="2022-11-22T00:00:00"/>
    <d v="1899-12-30T12:07:00"/>
    <s v="Traiteur"/>
    <n v="10"/>
    <n v="21"/>
    <n v="210"/>
  </r>
  <r>
    <n v="267094"/>
    <n v="2222670"/>
    <x v="0"/>
    <d v="2022-11-27T00:00:00"/>
    <d v="1899-12-30T11:05:00"/>
    <s v="Divers Patisserie"/>
    <n v="10"/>
    <n v="24"/>
    <n v="240"/>
  </r>
  <r>
    <n v="269095"/>
    <n v="2228040"/>
    <x v="1"/>
    <d v="2022-11-30T00:00:00"/>
    <d v="1899-12-30T18:11:00"/>
    <s v="Traiteur"/>
    <n v="10"/>
    <n v="16.600000000000001"/>
    <n v="166"/>
  </r>
  <r>
    <n v="271763"/>
    <n v="2235390"/>
    <x v="0"/>
    <d v="2022-12-10T00:00:00"/>
    <d v="1899-12-30T11:32:00"/>
    <s v="Formule Sandwich"/>
    <n v="40"/>
    <n v="6.5"/>
    <n v="260"/>
  </r>
  <r>
    <n v="277854"/>
    <n v="2252570"/>
    <x v="1"/>
    <d v="2022-12-21T00:00:00"/>
    <d v="1899-12-30T12:30:00"/>
    <s v="Gd Nantais"/>
    <n v="20"/>
    <n v="11"/>
    <n v="220"/>
  </r>
  <r>
    <n v="278696"/>
    <n v="2254860"/>
    <x v="0"/>
    <d v="2022-12-23T00:00:00"/>
    <d v="1899-12-30T09:47:00"/>
    <s v="Traiteur"/>
    <n v="20"/>
    <n v="12.6"/>
    <n v="252"/>
  </r>
  <r>
    <n v="279818"/>
    <n v="2257660"/>
    <x v="0"/>
    <d v="2022-12-24T00:00:00"/>
    <d v="1899-12-30T11:10:00"/>
    <s v="Buche 8Pers"/>
    <n v="20"/>
    <n v="28"/>
    <n v="560"/>
  </r>
  <r>
    <n v="280142"/>
    <n v="2258380"/>
    <x v="1"/>
    <d v="2022-12-24T00:00:00"/>
    <d v="1899-12-30T12:40:00"/>
    <s v="Traiteur"/>
    <n v="40"/>
    <n v="9.6"/>
    <n v="384"/>
  </r>
  <r>
    <n v="279990"/>
    <n v="2258020"/>
    <x v="1"/>
    <d v="2022-12-24T00:00:00"/>
    <d v="1899-12-30T11:51:00"/>
    <s v="Gd Nantais"/>
    <n v="20"/>
    <n v="11"/>
    <n v="220"/>
  </r>
  <r>
    <n v="279405"/>
    <n v="2256700"/>
    <x v="0"/>
    <d v="2022-12-24T00:00:00"/>
    <d v="1899-12-30T09:28:00"/>
    <s v="Buche 6Pers"/>
    <n v="10"/>
    <n v="21"/>
    <n v="210"/>
  </r>
  <r>
    <n v="280064"/>
    <n v="2258200"/>
    <x v="1"/>
    <d v="2022-12-24T00:00:00"/>
    <d v="1899-12-30T12:11:00"/>
    <s v="Buche 6Pers"/>
    <n v="10"/>
    <n v="21"/>
    <n v="210"/>
  </r>
  <r>
    <n v="280192"/>
    <n v="2258480"/>
    <x v="1"/>
    <d v="2022-12-24T00:00:00"/>
    <d v="1899-12-30T16:00:00"/>
    <s v="Divers Boulangerie"/>
    <n v="10"/>
    <n v="21"/>
    <n v="210"/>
  </r>
  <r>
    <n v="280277"/>
    <n v="2258680"/>
    <x v="0"/>
    <d v="2022-12-24T00:00:00"/>
    <d v="1899-12-30T16:30:00"/>
    <s v="Buche 6Pers"/>
    <n v="10"/>
    <n v="21"/>
    <n v="210"/>
  </r>
  <r>
    <n v="280373"/>
    <n v="2258900"/>
    <x v="1"/>
    <d v="2022-12-24T00:00:00"/>
    <d v="1899-12-30T17:24:00"/>
    <s v="Buche 6Pers"/>
    <n v="10"/>
    <n v="21"/>
    <n v="210"/>
  </r>
  <r>
    <n v="280613"/>
    <n v="2259400"/>
    <x v="1"/>
    <d v="2022-12-25T00:00:00"/>
    <d v="1899-12-30T09:55:00"/>
    <s v="Traiteur"/>
    <n v="30"/>
    <n v="11.65"/>
    <n v="349.5"/>
  </r>
  <r>
    <n v="280954"/>
    <n v="2260260"/>
    <x v="0"/>
    <d v="2022-12-25T00:00:00"/>
    <d v="1899-12-30T12:03:00"/>
    <s v="Buche 4Pers"/>
    <n v="20"/>
    <n v="14"/>
    <n v="280"/>
  </r>
  <r>
    <n v="280598"/>
    <n v="2259370"/>
    <x v="1"/>
    <d v="2022-12-25T00:00:00"/>
    <d v="1899-12-30T09:51:00"/>
    <s v="Buche 6Pers"/>
    <n v="10"/>
    <n v="21"/>
    <n v="210"/>
  </r>
  <r>
    <n v="282481"/>
    <n v="2264220"/>
    <x v="1"/>
    <d v="2022-12-27T00:00:00"/>
    <d v="1899-12-30T16:00:00"/>
    <s v="Traiteur"/>
    <n v="20"/>
    <n v="11.65"/>
    <n v="233"/>
  </r>
  <r>
    <n v="284478"/>
    <n v="2269640"/>
    <x v="0"/>
    <d v="2022-12-30T00:00:00"/>
    <d v="1899-12-30T11:52:00"/>
    <s v="Traiteur"/>
    <n v="20"/>
    <n v="11.65"/>
    <n v="233"/>
  </r>
  <r>
    <n v="285435"/>
    <n v="2271930"/>
    <x v="1"/>
    <d v="2022-12-31T00:00:00"/>
    <d v="1899-12-30T11:48:00"/>
    <s v="Traiteur"/>
    <n v="30"/>
    <n v="8.3000000000000007"/>
    <n v="249.00000000000003"/>
  </r>
  <r>
    <n v="285414"/>
    <n v="2271890"/>
    <x v="1"/>
    <d v="2022-12-31T00:00:00"/>
    <d v="1899-12-30T11:41:00"/>
    <s v="Gal Frangipane 6P"/>
    <n v="20"/>
    <n v="12"/>
    <n v="240"/>
  </r>
  <r>
    <n v="285420"/>
    <n v="2271900"/>
    <x v="0"/>
    <d v="2022-12-31T00:00:00"/>
    <d v="1899-12-30T11:43:00"/>
    <s v="Traiteur"/>
    <n v="20"/>
    <n v="11.65"/>
    <n v="233"/>
  </r>
  <r>
    <n v="285806"/>
    <n v="2272760"/>
    <x v="0"/>
    <d v="2022-12-31T00:00:00"/>
    <d v="1899-12-30T17:41:00"/>
    <s v="Traiteur"/>
    <n v="20"/>
    <n v="11.65"/>
    <n v="2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9499EB-89CB-4495-9678-8112011FACAB}" name="TablaDiná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L49:M62" firstHeaderRow="1" firstDataRow="1" firstDataCol="1"/>
  <pivotFields count="12">
    <pivotField showAll="0"/>
    <pivotField showAll="0"/>
    <pivotField axis="axisRow" showAll="0">
      <items count="3">
        <item x="0"/>
        <item x="1"/>
        <item t="default"/>
      </items>
    </pivotField>
    <pivotField numFmtId="14" showAll="0"/>
    <pivotField numFmtId="165" showAll="0"/>
    <pivotField axis="axisRow" showAll="0" measureFilter="1" sortType="descending">
      <items count="40">
        <item x="21"/>
        <item x="33"/>
        <item x="38"/>
        <item x="36"/>
        <item x="35"/>
        <item x="24"/>
        <item x="25"/>
        <item x="8"/>
        <item x="37"/>
        <item x="7"/>
        <item x="15"/>
        <item x="13"/>
        <item x="5"/>
        <item x="1"/>
        <item x="11"/>
        <item x="3"/>
        <item x="9"/>
        <item x="6"/>
        <item x="4"/>
        <item x="31"/>
        <item x="2"/>
        <item x="18"/>
        <item x="32"/>
        <item x="26"/>
        <item x="34"/>
        <item x="12"/>
        <item x="14"/>
        <item x="0"/>
        <item x="10"/>
        <item x="29"/>
        <item x="19"/>
        <item x="20"/>
        <item x="16"/>
        <item x="22"/>
        <item x="27"/>
        <item x="23"/>
        <item x="17"/>
        <item x="28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numFmtId="166" showAll="0"/>
    <pivotField numFmtId="167" showAll="0"/>
    <pivotField showAll="0" defaultSubtotal="0"/>
    <pivotField dragToRow="0" dragToCol="0" dragToPage="0" showAll="0" defaultSubtotal="0"/>
    <pivotField dragToRow="0" dragToCol="0" dragToPage="0" showAll="0" defaultSubtotal="0"/>
  </pivotFields>
  <rowFields count="2">
    <field x="2"/>
    <field x="5"/>
  </rowFields>
  <rowItems count="13">
    <i>
      <x/>
    </i>
    <i r="1">
      <x v="31"/>
    </i>
    <i r="1">
      <x v="2"/>
    </i>
    <i r="1">
      <x v="32"/>
    </i>
    <i r="1">
      <x v="3"/>
    </i>
    <i r="1">
      <x v="4"/>
    </i>
    <i r="1">
      <x v="17"/>
    </i>
    <i>
      <x v="1"/>
    </i>
    <i r="1">
      <x v="16"/>
    </i>
    <i r="1">
      <x v="13"/>
    </i>
    <i r="1">
      <x v="17"/>
    </i>
    <i r="1">
      <x v="8"/>
    </i>
    <i t="grand">
      <x/>
    </i>
  </rowItems>
  <colItems count="1">
    <i/>
  </colItems>
  <dataFields count="1">
    <dataField name="Suma de Cantidad" fld="6" baseField="0" baseItem="0"/>
  </dataFields>
  <formats count="8"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2" type="button" dataOnly="0" labelOnly="1" outline="0" axis="axisRow" fieldPosition="0"/>
    </format>
    <format dxfId="27">
      <pivotArea dataOnly="0" labelOnly="1" fieldPosition="0">
        <references count="1">
          <reference field="2" count="0"/>
        </references>
      </pivotArea>
    </format>
    <format dxfId="26">
      <pivotArea dataOnly="0" labelOnly="1" grandRow="1" outline="0" fieldPosition="0"/>
    </format>
    <format dxfId="25">
      <pivotArea dataOnly="0" labelOnly="1" fieldPosition="0">
        <references count="2">
          <reference field="2" count="1" selected="0">
            <x v="0"/>
          </reference>
          <reference field="5" count="6">
            <x v="2"/>
            <x v="3"/>
            <x v="4"/>
            <x v="17"/>
            <x v="31"/>
            <x v="32"/>
          </reference>
        </references>
      </pivotArea>
    </format>
    <format dxfId="24">
      <pivotArea dataOnly="0" labelOnly="1" fieldPosition="0">
        <references count="2">
          <reference field="2" count="1" selected="0">
            <x v="1"/>
          </reference>
          <reference field="5" count="4">
            <x v="8"/>
            <x v="13"/>
            <x v="16"/>
            <x v="17"/>
          </reference>
        </references>
      </pivotArea>
    </format>
    <format dxfId="23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 2" showRowHeaders="1" showColHeaders="1" showRowStripes="0" showColStripes="0" showLastColumn="1"/>
  <filters count="1">
    <filter fld="5" type="count" evalOrder="-1" id="2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5869AA-B356-4E7F-AFAE-E686BA92DF24}" name="TablaDinámica1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L31:N34" firstHeaderRow="0" firstDataRow="1" firstDataCol="1"/>
  <pivotFields count="12">
    <pivotField showAll="0"/>
    <pivotField showAll="0"/>
    <pivotField axis="axisRow" showAll="0">
      <items count="3">
        <item x="0"/>
        <item x="1"/>
        <item t="default"/>
      </items>
    </pivotField>
    <pivotField numFmtId="14" showAll="0"/>
    <pivotField numFmtId="165" showAll="0"/>
    <pivotField showAll="0"/>
    <pivotField dataField="1" showAll="0"/>
    <pivotField dataField="1" numFmtId="166" showAll="0"/>
    <pivotField numFmtId="167" showAll="0"/>
    <pivotField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ecio Unit" fld="7" baseField="0" baseItem="0"/>
    <dataField name="Suma de Cantidad" fld="6" baseField="0" baseItem="0"/>
  </dataFields>
  <formats count="23">
    <format dxfId="53">
      <pivotArea collapsedLevelsAreSubtotals="1" fieldPosition="0">
        <references count="2">
          <reference field="4294967294" count="1" selected="0">
            <x v="0"/>
          </reference>
          <reference field="2" count="0"/>
        </references>
      </pivotArea>
    </format>
    <format dxfId="52">
      <pivotArea type="all" dataOnly="0" outline="0" fieldPosition="0"/>
    </format>
    <format dxfId="51">
      <pivotArea outline="0" collapsedLevelsAreSubtotals="1" fieldPosition="0"/>
    </format>
    <format dxfId="50">
      <pivotArea field="2" type="button" dataOnly="0" labelOnly="1" outline="0" axis="axisRow" fieldPosition="0"/>
    </format>
    <format dxfId="49">
      <pivotArea dataOnly="0" labelOnly="1" fieldPosition="0">
        <references count="1">
          <reference field="2" count="0"/>
        </references>
      </pivotArea>
    </format>
    <format dxfId="48">
      <pivotArea dataOnly="0" labelOnly="1" grandRow="1" outline="0" fieldPosition="0"/>
    </format>
    <format dxfId="4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6">
      <pivotArea type="all" dataOnly="0" outline="0" fieldPosition="0"/>
    </format>
    <format dxfId="45">
      <pivotArea outline="0" collapsedLevelsAreSubtotals="1" fieldPosition="0"/>
    </format>
    <format dxfId="44">
      <pivotArea field="2" type="button" dataOnly="0" labelOnly="1" outline="0" axis="axisRow" fieldPosition="0"/>
    </format>
    <format dxfId="43">
      <pivotArea dataOnly="0" labelOnly="1" fieldPosition="0">
        <references count="1">
          <reference field="2" count="0"/>
        </references>
      </pivotArea>
    </format>
    <format dxfId="42">
      <pivotArea dataOnly="0" labelOnly="1" grandRow="1" outline="0" fieldPosition="0"/>
    </format>
    <format dxfId="4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0">
      <pivotArea collapsedLevelsAreSubtotals="1" fieldPosition="0">
        <references count="2">
          <reference field="4294967294" count="1" selected="0">
            <x v="0"/>
          </reference>
          <reference field="2" count="0"/>
        </references>
      </pivotArea>
    </format>
    <format dxfId="39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  <format dxfId="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7">
      <pivotArea field="2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36">
      <pivotArea collapsedLevelsAreSubtotals="1" fieldPosition="0">
        <references count="2">
          <reference field="4294967294" count="1" selected="0">
            <x v="0"/>
          </reference>
          <reference field="2" count="0"/>
        </references>
      </pivotArea>
    </format>
    <format dxfId="35">
      <pivotArea field="2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34">
      <pivotArea field="2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33">
      <pivotArea collapsedLevelsAreSubtotals="1" fieldPosition="0">
        <references count="2">
          <reference field="4294967294" count="1" selected="0">
            <x v="0"/>
          </reference>
          <reference field="2" count="1">
            <x v="1"/>
          </reference>
        </references>
      </pivotArea>
    </format>
    <format dxfId="32">
      <pivotArea collapsedLevelsAreSubtotals="1" fieldPosition="0">
        <references count="2">
          <reference field="4294967294" count="1" selected="0">
            <x v="1"/>
          </reference>
          <reference field="2" count="1">
            <x v="0"/>
          </reference>
        </references>
      </pivotArea>
    </format>
    <format dxfId="31">
      <pivotArea dataOnly="0" labelOnly="1" fieldPosition="0">
        <references count="1">
          <reference field="2" count="1">
            <x v="0"/>
          </reference>
        </references>
      </pivotArea>
    </format>
  </formats>
  <pivotTableStyleInfo name="PivotStyleLight16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DA4CB9-DBB0-4211-ADC1-09308DE66D4D}" name="TablaDinámica1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L36:M48" firstHeaderRow="1" firstDataRow="1" firstDataCol="1"/>
  <pivotFields count="12">
    <pivotField showAll="0"/>
    <pivotField showAll="0"/>
    <pivotField axis="axisRow" showAll="0">
      <items count="3">
        <item x="0"/>
        <item x="1"/>
        <item t="default"/>
      </items>
    </pivotField>
    <pivotField numFmtId="14" showAll="0"/>
    <pivotField numFmtId="165" showAll="0"/>
    <pivotField axis="axisRow" showAll="0" measureFilter="1" sortType="descending">
      <items count="40">
        <item x="21"/>
        <item x="33"/>
        <item x="38"/>
        <item x="36"/>
        <item x="35"/>
        <item n="Café Ou Eau" x="24"/>
        <item x="25"/>
        <item x="8"/>
        <item x="37"/>
        <item x="7"/>
        <item x="15"/>
        <item x="13"/>
        <item n="Formule Sándwich" x="5"/>
        <item x="1"/>
        <item x="11"/>
        <item x="3"/>
        <item x="9"/>
        <item x="6"/>
        <item x="4"/>
        <item x="31"/>
        <item x="2"/>
        <item x="18"/>
        <item x="32"/>
        <item x="26"/>
        <item x="34"/>
        <item x="12"/>
        <item x="14"/>
        <item x="0"/>
        <item n="Sándwich Complet" x="10"/>
        <item x="29"/>
        <item x="19"/>
        <item x="20"/>
        <item x="16"/>
        <item x="22"/>
        <item x="27"/>
        <item x="23"/>
        <item x="17"/>
        <item x="28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numFmtId="166" showAll="0"/>
    <pivotField numFmtId="167" showAll="0"/>
    <pivotField showAll="0" defaultSubtotal="0"/>
    <pivotField dragToRow="0" dragToCol="0" dragToPage="0" showAll="0" defaultSubtotal="0"/>
    <pivotField dragToRow="0" dragToCol="0" dragToPage="0" showAll="0" defaultSubtotal="0"/>
  </pivotFields>
  <rowFields count="2">
    <field x="2"/>
    <field x="5"/>
  </rowFields>
  <rowItems count="12">
    <i>
      <x/>
    </i>
    <i r="1">
      <x v="5"/>
    </i>
    <i r="1">
      <x v="12"/>
    </i>
    <i r="1">
      <x v="7"/>
    </i>
    <i r="1">
      <x v="36"/>
    </i>
    <i r="1">
      <x v="28"/>
    </i>
    <i>
      <x v="1"/>
    </i>
    <i r="1">
      <x v="12"/>
    </i>
    <i r="1">
      <x v="36"/>
    </i>
    <i r="1">
      <x v="7"/>
    </i>
    <i r="1">
      <x/>
    </i>
    <i t="grand">
      <x/>
    </i>
  </rowItems>
  <colItems count="1">
    <i/>
  </colItems>
  <dataFields count="1">
    <dataField name="Suma de Cantidad" fld="6" baseField="0" baseItem="0"/>
  </dataFields>
  <formats count="8">
    <format dxfId="61">
      <pivotArea type="all" dataOnly="0" outline="0" fieldPosition="0"/>
    </format>
    <format dxfId="60">
      <pivotArea outline="0" collapsedLevelsAreSubtotals="1" fieldPosition="0"/>
    </format>
    <format dxfId="59">
      <pivotArea field="2" type="button" dataOnly="0" labelOnly="1" outline="0" axis="axisRow" fieldPosition="0"/>
    </format>
    <format dxfId="58">
      <pivotArea dataOnly="0" labelOnly="1" fieldPosition="0">
        <references count="1">
          <reference field="2" count="0"/>
        </references>
      </pivotArea>
    </format>
    <format dxfId="57">
      <pivotArea dataOnly="0" labelOnly="1" grandRow="1" outline="0" fieldPosition="0"/>
    </format>
    <format dxfId="56">
      <pivotArea dataOnly="0" labelOnly="1" fieldPosition="0">
        <references count="2">
          <reference field="2" count="1" selected="0">
            <x v="0"/>
          </reference>
          <reference field="5" count="5">
            <x v="5"/>
            <x v="7"/>
            <x v="12"/>
            <x v="28"/>
            <x v="36"/>
          </reference>
        </references>
      </pivotArea>
    </format>
    <format dxfId="55">
      <pivotArea dataOnly="0" labelOnly="1" fieldPosition="0">
        <references count="2">
          <reference field="2" count="1" selected="0">
            <x v="1"/>
          </reference>
          <reference field="5" count="3">
            <x v="7"/>
            <x v="12"/>
            <x v="36"/>
          </reference>
        </references>
      </pivotArea>
    </format>
    <format dxfId="54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 2" showRowHeaders="1" showColHeaders="1" showRowStripes="0" showColStripes="0" showLastColumn="1"/>
  <filters count="1">
    <filter fld="5" type="count" evalOrder="-1" id="4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0C6496-AFA4-49CD-A34E-309FEAAD8014}" name="TablaDinámica1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L103:O116" firstHeaderRow="0" firstDataRow="1" firstDataCol="1"/>
  <pivotFields count="12">
    <pivotField showAll="0"/>
    <pivotField showAll="0"/>
    <pivotField showAll="0"/>
    <pivotField axis="axisRow" numFmtId="14" showAll="0" sortType="descending">
      <items count="15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0"/>
        <item sd="0" x="1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numFmtId="165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/>
    <pivotField dataField="1" showAll="0"/>
    <pivotField numFmtId="166" showAll="0"/>
    <pivotField dataField="1" numFmtId="167" showAll="0"/>
    <pivotField showAll="0" sortType="descending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ragToRow="0" dragToCol="0" dragToPage="0" showAll="0" defaultSubtotal="0"/>
    <pivotField dataField="1" dragToRow="0" dragToCol="0" dragToPage="0" showAll="0" defaultSubtotal="0"/>
  </pivotFields>
  <rowFields count="1">
    <field x="3"/>
  </rowFields>
  <rowItems count="13">
    <i>
      <x v="5"/>
    </i>
    <i>
      <x v="6"/>
    </i>
    <i>
      <x v="7"/>
    </i>
    <i>
      <x v="9"/>
    </i>
    <i>
      <x v="11"/>
    </i>
    <i>
      <x v="4"/>
    </i>
    <i>
      <x v="10"/>
    </i>
    <i>
      <x v="3"/>
    </i>
    <i>
      <x v="8"/>
    </i>
    <i>
      <x/>
    </i>
    <i>
      <x v="2"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6" baseField="0" baseItem="0"/>
    <dataField name="Suma de Venta total" fld="8" baseField="0" baseItem="0" numFmtId="170"/>
    <dataField name="Ratio" fld="11" baseField="0" baseItem="0" numFmtId="164"/>
  </dataFields>
  <formats count="7">
    <format dxfId="68">
      <pivotArea type="all" dataOnly="0" outline="0" fieldPosition="0"/>
    </format>
    <format dxfId="67">
      <pivotArea outline="0" collapsedLevelsAreSubtotals="1" fieldPosition="0"/>
    </format>
    <format dxfId="66">
      <pivotArea field="3" type="button" dataOnly="0" labelOnly="1" outline="0" axis="axisRow" fieldPosition="0"/>
    </format>
    <format dxfId="65">
      <pivotArea dataOnly="0" labelOnly="1" fieldPosition="0">
        <references count="1">
          <reference field="3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64">
      <pivotArea dataOnly="0" labelOnly="1" grandRow="1" outline="0" fieldPosition="0"/>
    </format>
    <format dxfId="6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E0FD00-94A0-47A7-96EF-52B821295EBF}" name="TablaDiná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L64:M77" firstHeaderRow="1" firstDataRow="1" firstDataCol="1"/>
  <pivotFields count="12">
    <pivotField showAll="0"/>
    <pivotField showAll="0"/>
    <pivotField axis="axisRow" showAll="0">
      <items count="3">
        <item x="0"/>
        <item x="1"/>
        <item t="default"/>
      </items>
    </pivotField>
    <pivotField numFmtId="14" showAll="0"/>
    <pivotField numFmtId="165" showAll="0"/>
    <pivotField axis="axisRow" showAll="0" measureFilter="1" sortType="ascending">
      <items count="40">
        <item x="21"/>
        <item x="33"/>
        <item x="38"/>
        <item x="36"/>
        <item x="35"/>
        <item n="Café Ou Eau" x="24"/>
        <item x="25"/>
        <item x="8"/>
        <item x="37"/>
        <item x="7"/>
        <item x="15"/>
        <item x="13"/>
        <item n="Formule Sándwich" x="5"/>
        <item x="1"/>
        <item x="11"/>
        <item x="3"/>
        <item x="9"/>
        <item x="6"/>
        <item x="4"/>
        <item x="31"/>
        <item x="2"/>
        <item x="18"/>
        <item x="32"/>
        <item x="26"/>
        <item x="34"/>
        <item x="12"/>
        <item x="14"/>
        <item x="0"/>
        <item n="Sándwich Complet" x="10"/>
        <item x="29"/>
        <item x="19"/>
        <item x="20"/>
        <item x="16"/>
        <item x="22"/>
        <item x="27"/>
        <item x="23"/>
        <item x="17"/>
        <item x="28"/>
        <item x="30"/>
        <item t="default"/>
      </items>
    </pivotField>
    <pivotField showAll="0"/>
    <pivotField numFmtId="166" showAll="0"/>
    <pivotField dataField="1" numFmtId="167" showAll="0"/>
    <pivotField showAll="0" defaultSubtotal="0"/>
    <pivotField dragToRow="0" dragToCol="0" dragToPage="0" showAll="0" defaultSubtotal="0"/>
    <pivotField dragToRow="0" dragToCol="0" dragToPage="0" showAll="0" defaultSubtotal="0"/>
  </pivotFields>
  <rowFields count="2">
    <field x="2"/>
    <field x="5"/>
  </rowFields>
  <rowItems count="13">
    <i>
      <x/>
    </i>
    <i r="1">
      <x v="5"/>
    </i>
    <i r="1">
      <x v="12"/>
    </i>
    <i r="1">
      <x v="18"/>
    </i>
    <i r="1">
      <x v="28"/>
    </i>
    <i r="1">
      <x v="37"/>
    </i>
    <i>
      <x v="1"/>
    </i>
    <i r="1">
      <x v="12"/>
    </i>
    <i r="1">
      <x v="18"/>
    </i>
    <i r="1">
      <x v="19"/>
    </i>
    <i r="1">
      <x v="28"/>
    </i>
    <i r="1">
      <x v="37"/>
    </i>
    <i t="grand">
      <x/>
    </i>
  </rowItems>
  <colItems count="1">
    <i/>
  </colItems>
  <dataFields count="1">
    <dataField name="Suma de Venta total" fld="8" baseField="0" baseItem="0" numFmtId="170"/>
  </dataFields>
  <formats count="9">
    <format dxfId="77">
      <pivotArea type="all" dataOnly="0" outline="0" fieldPosition="0"/>
    </format>
    <format dxfId="76">
      <pivotArea outline="0" collapsedLevelsAreSubtotals="1" fieldPosition="0"/>
    </format>
    <format dxfId="75">
      <pivotArea field="2" type="button" dataOnly="0" labelOnly="1" outline="0" axis="axisRow" fieldPosition="0"/>
    </format>
    <format dxfId="74">
      <pivotArea dataOnly="0" labelOnly="1" fieldPosition="0">
        <references count="1">
          <reference field="2" count="0"/>
        </references>
      </pivotArea>
    </format>
    <format dxfId="73">
      <pivotArea dataOnly="0" labelOnly="1" grandRow="1" outline="0" fieldPosition="0"/>
    </format>
    <format dxfId="72">
      <pivotArea dataOnly="0" labelOnly="1" fieldPosition="0">
        <references count="2">
          <reference field="2" count="1" selected="0">
            <x v="0"/>
          </reference>
          <reference field="5" count="29">
            <x v="0"/>
            <x v="2"/>
            <x v="3"/>
            <x v="4"/>
            <x v="5"/>
            <x v="6"/>
            <x v="7"/>
            <x v="9"/>
            <x v="10"/>
            <x v="11"/>
            <x v="12"/>
            <x v="13"/>
            <x v="17"/>
            <x v="18"/>
            <x v="19"/>
            <x v="20"/>
            <x v="22"/>
            <x v="24"/>
            <x v="25"/>
            <x v="26"/>
            <x v="27"/>
            <x v="28"/>
            <x v="30"/>
            <x v="31"/>
            <x v="32"/>
            <x v="35"/>
            <x v="36"/>
            <x v="37"/>
            <x v="38"/>
          </reference>
        </references>
      </pivotArea>
    </format>
    <format dxfId="71">
      <pivotArea dataOnly="0" labelOnly="1" fieldPosition="0">
        <references count="2">
          <reference field="2" count="1" selected="0">
            <x v="1"/>
          </reference>
          <reference field="5" count="31">
            <x v="0"/>
            <x v="1"/>
            <x v="3"/>
            <x v="6"/>
            <x v="7"/>
            <x v="8"/>
            <x v="10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5"/>
            <x v="26"/>
            <x v="27"/>
            <x v="28"/>
            <x v="29"/>
            <x v="30"/>
            <x v="31"/>
            <x v="32"/>
            <x v="33"/>
            <x v="34"/>
            <x v="36"/>
            <x v="37"/>
          </reference>
        </references>
      </pivotArea>
    </format>
    <format dxfId="70">
      <pivotArea dataOnly="0" labelOnly="1" outline="0" axis="axisValues" fieldPosition="0"/>
    </format>
    <format dxfId="69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 2" showRowHeaders="1" showColHeaders="1" showRowStripes="0" showColStripes="0" showLastColumn="1"/>
  <filters count="1">
    <filter fld="5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469B62-1612-4DA2-A367-34576ACAD8D8}" name="TablaDiná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P31:R34" firstHeaderRow="0" firstDataRow="1" firstDataCol="1"/>
  <pivotFields count="9">
    <pivotField showAll="0"/>
    <pivotField showAll="0"/>
    <pivotField axis="axisRow" showAll="0">
      <items count="3">
        <item x="0"/>
        <item x="1"/>
        <item t="default"/>
      </items>
    </pivotField>
    <pivotField numFmtId="14" showAll="0"/>
    <pivotField numFmtId="165" showAll="0"/>
    <pivotField showAll="0"/>
    <pivotField dataField="1" showAll="0"/>
    <pivotField numFmtId="166" showAll="0"/>
    <pivotField dataField="1" numFmtId="167"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antidad" fld="6" baseField="0" baseItem="0"/>
    <dataField name="Suma de Venta total" fld="8" baseField="0" baseItem="0" numFmtId="164"/>
  </dataFields>
  <formats count="32">
    <format dxfId="109">
      <pivotArea type="all" dataOnly="0" outline="0" fieldPosition="0"/>
    </format>
    <format dxfId="108">
      <pivotArea outline="0" collapsedLevelsAreSubtotals="1" fieldPosition="0"/>
    </format>
    <format dxfId="107">
      <pivotArea field="2" type="button" dataOnly="0" labelOnly="1" outline="0" axis="axisRow" fieldPosition="0"/>
    </format>
    <format dxfId="106">
      <pivotArea dataOnly="0" labelOnly="1" fieldPosition="0">
        <references count="1">
          <reference field="2" count="0"/>
        </references>
      </pivotArea>
    </format>
    <format dxfId="105">
      <pivotArea dataOnly="0" labelOnly="1" grandRow="1" outline="0" fieldPosition="0"/>
    </format>
    <format dxfId="10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3">
      <pivotArea type="all" dataOnly="0" outline="0" fieldPosition="0"/>
    </format>
    <format dxfId="102">
      <pivotArea outline="0" collapsedLevelsAreSubtotals="1" fieldPosition="0"/>
    </format>
    <format dxfId="101">
      <pivotArea field="2" type="button" dataOnly="0" labelOnly="1" outline="0" axis="axisRow" fieldPosition="0"/>
    </format>
    <format dxfId="100">
      <pivotArea dataOnly="0" labelOnly="1" fieldPosition="0">
        <references count="1">
          <reference field="2" count="0"/>
        </references>
      </pivotArea>
    </format>
    <format dxfId="99">
      <pivotArea dataOnly="0" labelOnly="1" grandRow="1" outline="0" fieldPosition="0"/>
    </format>
    <format dxfId="9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7">
      <pivotArea field="2" type="button" dataOnly="0" labelOnly="1" outline="0" axis="axisRow" fieldPosition="0"/>
    </format>
    <format dxfId="96">
      <pivotArea dataOnly="0" labelOnly="1" fieldPosition="0">
        <references count="1">
          <reference field="2" count="0"/>
        </references>
      </pivotArea>
    </format>
    <format dxfId="95">
      <pivotArea dataOnly="0" labelOnly="1" grandRow="1" outline="0" fieldPosition="0"/>
    </format>
    <format dxfId="94">
      <pivotArea dataOnly="0" labelOnly="1" grandRow="1" outline="0" fieldPosition="0"/>
    </format>
    <format dxfId="93">
      <pivotArea field="2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92">
      <pivotArea field="2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91">
      <pivotArea collapsedLevelsAreSubtotals="1" fieldPosition="0">
        <references count="2">
          <reference field="4294967294" count="1" selected="0">
            <x v="0"/>
          </reference>
          <reference field="2" count="0"/>
        </references>
      </pivotArea>
    </format>
    <format dxfId="90">
      <pivotArea collapsedLevelsAreSubtotals="1" fieldPosition="0">
        <references count="2">
          <reference field="4294967294" count="1" selected="0">
            <x v="0"/>
          </reference>
          <reference field="2" count="0"/>
        </references>
      </pivotArea>
    </format>
    <format dxfId="89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  <format dxfId="88">
      <pivotArea field="2" type="button" dataOnly="0" labelOnly="1" outline="0" axis="axisRow" fieldPosition="0"/>
    </format>
    <format dxfId="8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6">
      <pivotArea collapsedLevelsAreSubtotals="1" fieldPosition="0">
        <references count="2">
          <reference field="4294967294" count="1" selected="0">
            <x v="0"/>
          </reference>
          <reference field="2" count="0"/>
        </references>
      </pivotArea>
    </format>
    <format dxfId="8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84">
      <pivotArea field="2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83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  <format dxfId="82">
      <pivotArea field="2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81">
      <pivotArea field="2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80">
      <pivotArea collapsedLevelsAreSubtotals="1" fieldPosition="0">
        <references count="2">
          <reference field="4294967294" count="1" selected="0">
            <x v="0"/>
          </reference>
          <reference field="2" count="1">
            <x v="0"/>
          </reference>
        </references>
      </pivotArea>
    </format>
    <format dxfId="79">
      <pivotArea collapsedLevelsAreSubtotals="1" fieldPosition="0">
        <references count="2">
          <reference field="4294967294" count="1" selected="0">
            <x v="1"/>
          </reference>
          <reference field="2" count="1">
            <x v="0"/>
          </reference>
        </references>
      </pivotArea>
    </format>
    <format dxfId="78">
      <pivotArea dataOnly="0" labelOnly="1" fieldPosition="0">
        <references count="1">
          <reference field="2" count="1">
            <x v="0"/>
          </reference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D8364E-8047-495B-B344-C6D114BBC0AC}" name="TablaDiná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L85:N97" firstHeaderRow="0" firstDataRow="1" firstDataCol="1"/>
  <pivotFields count="12">
    <pivotField showAll="0"/>
    <pivotField showAll="0"/>
    <pivotField showAll="0"/>
    <pivotField numFmtId="14" showAll="0"/>
    <pivotField axis="axisRow" numFmtId="165" showAll="0" measureFilter="1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/>
    <pivotField dataField="1" showAll="0"/>
    <pivotField numFmtId="166" showAll="0"/>
    <pivotField dataField="1" numFmtId="167" showAll="0"/>
    <pivotField axis="axisRow" showAll="0" sortType="descending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ragToRow="0" dragToCol="0" dragToPage="0" showAll="0" defaultSubtotal="0"/>
    <pivotField dragToRow="0" dragToCol="0" dragToPage="0" showAll="0" defaultSubtotal="0"/>
  </pivotFields>
  <rowFields count="2">
    <field x="9"/>
    <field x="4"/>
  </rowFields>
  <rowItems count="12">
    <i>
      <x v="13"/>
    </i>
    <i>
      <x v="10"/>
    </i>
    <i>
      <x v="11"/>
    </i>
    <i>
      <x v="12"/>
    </i>
    <i>
      <x v="17"/>
    </i>
    <i>
      <x v="19"/>
    </i>
    <i>
      <x v="9"/>
    </i>
    <i>
      <x v="18"/>
    </i>
    <i>
      <x v="14"/>
    </i>
    <i>
      <x v="20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antidad" fld="6" baseField="0" baseItem="0"/>
    <dataField name="Suma de Venta total" fld="8" baseField="0" baseItem="0"/>
  </dataFields>
  <formats count="17">
    <format dxfId="126">
      <pivotArea collapsedLevelsAreSubtotals="1" fieldPosition="0">
        <references count="2">
          <reference field="4294967294" count="1" selected="0">
            <x v="1"/>
          </reference>
          <reference field="9" count="1">
            <x v="13"/>
          </reference>
        </references>
      </pivotArea>
    </format>
    <format dxfId="125">
      <pivotArea collapsedLevelsAreSubtotals="1" fieldPosition="0">
        <references count="2">
          <reference field="4294967294" count="1" selected="0">
            <x v="1"/>
          </reference>
          <reference field="9" count="1">
            <x v="12"/>
          </reference>
        </references>
      </pivotArea>
    </format>
    <format dxfId="124">
      <pivotArea collapsedLevelsAreSubtotals="1" fieldPosition="0">
        <references count="2">
          <reference field="4294967294" count="1" selected="0">
            <x v="1"/>
          </reference>
          <reference field="9" count="1">
            <x v="11"/>
          </reference>
        </references>
      </pivotArea>
    </format>
    <format dxfId="123">
      <pivotArea collapsedLevelsAreSubtotals="1" fieldPosition="0">
        <references count="2">
          <reference field="4294967294" count="1" selected="0">
            <x v="1"/>
          </reference>
          <reference field="9" count="1">
            <x v="10"/>
          </reference>
        </references>
      </pivotArea>
    </format>
    <format dxfId="122">
      <pivotArea collapsedLevelsAreSubtotals="1" fieldPosition="0">
        <references count="2">
          <reference field="4294967294" count="1" selected="0">
            <x v="1"/>
          </reference>
          <reference field="9" count="1">
            <x v="14"/>
          </reference>
        </references>
      </pivotArea>
    </format>
    <format dxfId="121">
      <pivotArea collapsedLevelsAreSubtotals="1" fieldPosition="0">
        <references count="2">
          <reference field="4294967294" count="1" selected="0">
            <x v="1"/>
          </reference>
          <reference field="9" count="1">
            <x v="9"/>
          </reference>
        </references>
      </pivotArea>
    </format>
    <format dxfId="120">
      <pivotArea collapsedLevelsAreSubtotals="1" fieldPosition="0">
        <references count="2">
          <reference field="4294967294" count="1" selected="0">
            <x v="1"/>
          </reference>
          <reference field="9" count="1">
            <x v="17"/>
          </reference>
        </references>
      </pivotArea>
    </format>
    <format dxfId="119">
      <pivotArea collapsedLevelsAreSubtotals="1" fieldPosition="0">
        <references count="2">
          <reference field="4294967294" count="1" selected="0">
            <x v="1"/>
          </reference>
          <reference field="9" count="1">
            <x v="19"/>
          </reference>
        </references>
      </pivotArea>
    </format>
    <format dxfId="118">
      <pivotArea collapsedLevelsAreSubtotals="1" fieldPosition="0">
        <references count="2">
          <reference field="4294967294" count="1" selected="0">
            <x v="1"/>
          </reference>
          <reference field="9" count="1">
            <x v="18"/>
          </reference>
        </references>
      </pivotArea>
    </format>
    <format dxfId="117">
      <pivotArea collapsedLevelsAreSubtotals="1" fieldPosition="0">
        <references count="2">
          <reference field="4294967294" count="1" selected="0">
            <x v="1"/>
          </reference>
          <reference field="9" count="1">
            <x v="20"/>
          </reference>
        </references>
      </pivotArea>
    </format>
    <format dxfId="116">
      <pivotArea collapsedLevelsAreSubtotals="1" fieldPosition="0">
        <references count="2">
          <reference field="4294967294" count="1" selected="0">
            <x v="1"/>
          </reference>
          <reference field="9" count="1">
            <x v="15"/>
          </reference>
        </references>
      </pivotArea>
    </format>
    <format dxfId="115">
      <pivotArea type="all" dataOnly="0" outline="0" fieldPosition="0"/>
    </format>
    <format dxfId="114">
      <pivotArea outline="0" collapsedLevelsAreSubtotals="1" fieldPosition="0"/>
    </format>
    <format dxfId="113">
      <pivotArea field="9" type="button" dataOnly="0" labelOnly="1" outline="0" axis="axisRow" fieldPosition="0"/>
    </format>
    <format dxfId="112">
      <pivotArea dataOnly="0" labelOnly="1" fieldPosition="0">
        <references count="1">
          <reference field="9" count="11">
            <x v="9"/>
            <x v="10"/>
            <x v="11"/>
            <x v="12"/>
            <x v="13"/>
            <x v="14"/>
            <x v="15"/>
            <x v="17"/>
            <x v="18"/>
            <x v="19"/>
            <x v="20"/>
          </reference>
        </references>
      </pivotArea>
    </format>
    <format dxfId="111">
      <pivotArea dataOnly="0" labelOnly="1" grandRow="1" outline="0" fieldPosition="0"/>
    </format>
    <format dxfId="1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 2" showRowHeaders="1" showColHeaders="1" showRowStripes="0" showColStripes="0" showLastColumn="1"/>
  <filters count="1">
    <filter fld="4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8FC8DC-45A3-44E6-B123-595CC6BA4154}" name="Registro" displayName="Registro" ref="B19:J260" totalsRowCount="1" dataDxfId="21" headerRowBorderDxfId="22" tableBorderDxfId="20">
  <autoFilter ref="B19:J259" xr:uid="{848FC8DC-45A3-44E6-B123-595CC6BA4154}"/>
  <sortState xmlns:xlrd2="http://schemas.microsoft.com/office/spreadsheetml/2017/richdata2" ref="B33:J62">
    <sortCondition ref="J19:J259"/>
  </sortState>
  <tableColumns count="9">
    <tableColumn id="1" xr3:uid="{D18B572F-1E5D-4E7D-9D8B-D2725731519C}" name="Récord" dataDxfId="19" totalsRowDxfId="18"/>
    <tableColumn id="4" xr3:uid="{5451AB49-325E-4705-8156-64E2477C1C47}" name="Ticket" dataDxfId="17" totalsRowDxfId="16"/>
    <tableColumn id="9" xr3:uid="{386045DC-61B6-42F2-9B18-5C6E40988597}" name="Tienda" dataDxfId="15" totalsRowDxfId="14"/>
    <tableColumn id="2" xr3:uid="{47B756FD-F6F1-4E8F-9307-7E9AA7112B59}" name="Fecha" dataDxfId="13" totalsRowDxfId="12"/>
    <tableColumn id="3" xr3:uid="{A369909F-CA4C-40D9-A396-EDD5FB61EF34}" name="Hora" dataDxfId="11" totalsRowDxfId="10"/>
    <tableColumn id="5" xr3:uid="{1CD06B79-4311-4D8A-B9A0-B41DC7055FFB}" name="Artículo" dataDxfId="9" totalsRowDxfId="8">
      <calculatedColumnFormula>PROPER(Registro[[#This Row],[Artículo]])</calculatedColumnFormula>
    </tableColumn>
    <tableColumn id="6" xr3:uid="{F0AA92F4-3663-4037-B3D7-24E2C0A4281B}" name="Cantidad" totalsRowFunction="sum" dataDxfId="7" totalsRowDxfId="6"/>
    <tableColumn id="7" xr3:uid="{8F778123-E56A-47B6-A9E7-187E1DB55711}" name="Precio Unit" totalsRowFunction="average" dataDxfId="5" totalsRowDxfId="4" dataCellStyle="Moneda" totalsRowCellStyle="Moneda"/>
    <tableColumn id="8" xr3:uid="{C6B28571-F3D7-483C-B7CF-91ADA45A2F9D}" name="Venta total" totalsRowFunction="sum" dataDxfId="3" totalsRowDxfId="2" dataCellStyle="Moneda" totalsRowCellStyle="Moneda">
      <calculatedColumnFormula>Registro[[#This Row],[Cantidad]]*Registro[[#This Row],[Precio Unit]]</calculatedColumnFormula>
    </tableColumn>
  </tableColumns>
  <tableStyleInfo name="TableStyleMedium2 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table" Target="../tables/table1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B322B-0060-4C17-BB5C-8FE0CD44D212}">
  <dimension ref="B1:AJ260"/>
  <sheetViews>
    <sheetView tabSelected="1" zoomScale="110" zoomScaleNormal="110" workbookViewId="0">
      <selection activeCell="AK111" sqref="AK111"/>
    </sheetView>
  </sheetViews>
  <sheetFormatPr baseColWidth="10" defaultRowHeight="15" x14ac:dyDescent="0.25"/>
  <cols>
    <col min="1" max="1" width="5" style="1" customWidth="1"/>
    <col min="2" max="4" width="11.42578125" style="1"/>
    <col min="5" max="5" width="12.140625" style="1" customWidth="1"/>
    <col min="6" max="6" width="11.28515625" style="1" customWidth="1"/>
    <col min="7" max="7" width="19.140625" style="1" customWidth="1"/>
    <col min="8" max="8" width="12.140625" style="1" customWidth="1"/>
    <col min="9" max="9" width="13.42578125" style="1" customWidth="1"/>
    <col min="10" max="10" width="13.5703125" style="1" customWidth="1"/>
    <col min="11" max="11" width="3.85546875" style="1" customWidth="1"/>
    <col min="12" max="12" width="21.28515625" style="1" bestFit="1" customWidth="1"/>
    <col min="13" max="14" width="19.28515625" style="1" bestFit="1" customWidth="1"/>
    <col min="15" max="15" width="7.140625" style="1" bestFit="1" customWidth="1"/>
    <col min="16" max="16" width="15.28515625" style="1" customWidth="1"/>
    <col min="17" max="17" width="17.5703125" style="1" customWidth="1"/>
    <col min="18" max="18" width="19.5703125" style="1" customWidth="1"/>
    <col min="19" max="19" width="19" style="1" bestFit="1" customWidth="1"/>
    <col min="20" max="21" width="5" style="1" bestFit="1" customWidth="1"/>
    <col min="22" max="25" width="4" style="1" bestFit="1" customWidth="1"/>
    <col min="26" max="26" width="3" style="1" bestFit="1" customWidth="1"/>
    <col min="27" max="33" width="4" style="1" bestFit="1" customWidth="1"/>
    <col min="34" max="34" width="5" style="1" bestFit="1" customWidth="1"/>
    <col min="35" max="35" width="4" style="1" bestFit="1" customWidth="1"/>
    <col min="36" max="36" width="5" style="1" bestFit="1" customWidth="1"/>
    <col min="37" max="38" width="4" style="1" bestFit="1" customWidth="1"/>
    <col min="39" max="39" width="5" style="1" bestFit="1" customWidth="1"/>
    <col min="40" max="40" width="12.5703125" style="1" bestFit="1" customWidth="1"/>
    <col min="41" max="16384" width="11.42578125" style="1"/>
  </cols>
  <sheetData>
    <row r="1" spans="2:25" ht="15" customHeight="1" x14ac:dyDescent="0.25">
      <c r="B1" s="112" t="s">
        <v>80</v>
      </c>
      <c r="C1" s="113"/>
      <c r="D1" s="113"/>
      <c r="E1" s="113"/>
      <c r="F1" s="113"/>
      <c r="G1" s="113"/>
      <c r="H1" s="113"/>
      <c r="I1" s="113"/>
      <c r="J1" s="113"/>
      <c r="K1" s="113"/>
      <c r="L1" s="114"/>
    </row>
    <row r="2" spans="2:25" ht="15" customHeight="1" x14ac:dyDescent="0.25">
      <c r="B2" s="115"/>
      <c r="C2" s="116"/>
      <c r="D2" s="116"/>
      <c r="E2" s="116"/>
      <c r="F2" s="116"/>
      <c r="G2" s="116"/>
      <c r="H2" s="116"/>
      <c r="I2" s="116"/>
      <c r="J2" s="116"/>
      <c r="K2" s="116"/>
      <c r="L2" s="117"/>
    </row>
    <row r="3" spans="2:25" ht="15" customHeight="1" thickBot="1" x14ac:dyDescent="0.3">
      <c r="B3" s="118"/>
      <c r="C3" s="119"/>
      <c r="D3" s="119"/>
      <c r="E3" s="119"/>
      <c r="F3" s="119"/>
      <c r="G3" s="119"/>
      <c r="H3" s="119"/>
      <c r="I3" s="119"/>
      <c r="J3" s="119"/>
      <c r="K3" s="119"/>
      <c r="L3" s="120"/>
    </row>
    <row r="4" spans="2:25" ht="19.5" customHeight="1" thickBot="1" x14ac:dyDescent="0.4">
      <c r="B4" s="91" t="s">
        <v>81</v>
      </c>
      <c r="C4" s="92"/>
      <c r="D4" s="93"/>
      <c r="G4" s="84"/>
      <c r="H4" s="84"/>
      <c r="I4" s="84"/>
      <c r="J4" s="84"/>
      <c r="K4" s="84"/>
      <c r="L4" s="84"/>
    </row>
    <row r="5" spans="2:25" ht="15.75" thickBot="1" x14ac:dyDescent="0.3"/>
    <row r="6" spans="2:25" ht="19.5" thickBot="1" x14ac:dyDescent="0.35">
      <c r="B6" s="91" t="s">
        <v>0</v>
      </c>
      <c r="C6" s="92"/>
      <c r="D6" s="93"/>
    </row>
    <row r="7" spans="2:25" ht="15.75" thickBot="1" x14ac:dyDescent="0.3">
      <c r="B7" s="2"/>
      <c r="C7" s="2"/>
      <c r="D7" s="2"/>
      <c r="E7" s="2"/>
      <c r="F7" s="2"/>
    </row>
    <row r="8" spans="2:25" ht="15.75" x14ac:dyDescent="0.25">
      <c r="B8" s="94" t="s">
        <v>72</v>
      </c>
      <c r="C8" s="95"/>
      <c r="D8" s="95"/>
      <c r="E8" s="3"/>
      <c r="F8" s="4"/>
      <c r="G8" s="121" t="s">
        <v>74</v>
      </c>
      <c r="H8" s="122"/>
      <c r="I8" s="122"/>
      <c r="J8" s="122"/>
      <c r="K8" s="122"/>
      <c r="L8" s="122"/>
      <c r="M8" s="122"/>
      <c r="N8" s="122"/>
      <c r="O8" s="69"/>
      <c r="P8" s="69"/>
      <c r="Q8" s="70"/>
    </row>
    <row r="9" spans="2:25" ht="15.75" x14ac:dyDescent="0.25">
      <c r="B9" s="96" t="s">
        <v>66</v>
      </c>
      <c r="C9" s="97"/>
      <c r="D9" s="97"/>
      <c r="E9" s="98"/>
      <c r="F9" s="4"/>
      <c r="G9" s="108" t="s">
        <v>82</v>
      </c>
      <c r="H9" s="109"/>
      <c r="I9" s="109"/>
      <c r="J9" s="109"/>
      <c r="K9" s="109"/>
      <c r="L9" s="71"/>
      <c r="M9" s="71"/>
      <c r="N9" s="71"/>
      <c r="O9" s="71"/>
      <c r="P9" s="71"/>
      <c r="Q9" s="72"/>
    </row>
    <row r="10" spans="2:25" ht="15.75" x14ac:dyDescent="0.25">
      <c r="B10" s="96" t="s">
        <v>67</v>
      </c>
      <c r="C10" s="97"/>
      <c r="D10" s="97"/>
      <c r="E10" s="98"/>
      <c r="F10" s="4"/>
      <c r="G10" s="108" t="s">
        <v>75</v>
      </c>
      <c r="H10" s="109"/>
      <c r="I10" s="109"/>
      <c r="J10" s="109"/>
      <c r="K10" s="109"/>
      <c r="L10" s="109"/>
      <c r="M10" s="71"/>
      <c r="N10" s="71"/>
      <c r="O10" s="71"/>
      <c r="P10" s="71"/>
      <c r="Q10" s="72"/>
    </row>
    <row r="11" spans="2:25" ht="15.75" x14ac:dyDescent="0.25">
      <c r="B11" s="96" t="s">
        <v>71</v>
      </c>
      <c r="C11" s="97"/>
      <c r="D11" s="97"/>
      <c r="E11" s="98"/>
      <c r="F11" s="4"/>
      <c r="G11" s="108" t="s">
        <v>83</v>
      </c>
      <c r="H11" s="109"/>
      <c r="I11" s="109"/>
      <c r="J11" s="109"/>
      <c r="K11" s="109"/>
      <c r="L11" s="109"/>
      <c r="M11" s="109"/>
      <c r="N11" s="71"/>
      <c r="O11" s="71"/>
      <c r="P11" s="71"/>
      <c r="Q11" s="72"/>
    </row>
    <row r="12" spans="2:25" ht="15.75" x14ac:dyDescent="0.25">
      <c r="B12" s="96" t="s">
        <v>70</v>
      </c>
      <c r="C12" s="97"/>
      <c r="D12" s="97"/>
      <c r="E12" s="98"/>
      <c r="F12" s="4"/>
      <c r="G12" s="108" t="s">
        <v>84</v>
      </c>
      <c r="H12" s="109"/>
      <c r="I12" s="109"/>
      <c r="J12" s="109"/>
      <c r="K12" s="109"/>
      <c r="L12" s="109"/>
      <c r="M12" s="71"/>
      <c r="N12" s="71"/>
      <c r="O12" s="71"/>
      <c r="P12" s="71"/>
      <c r="Q12" s="72"/>
    </row>
    <row r="13" spans="2:25" ht="15.75" x14ac:dyDescent="0.25">
      <c r="B13" s="96" t="s">
        <v>1</v>
      </c>
      <c r="C13" s="97"/>
      <c r="D13" s="97"/>
      <c r="E13" s="98"/>
      <c r="F13" s="2"/>
      <c r="G13" s="125" t="s">
        <v>69</v>
      </c>
      <c r="H13" s="126"/>
      <c r="I13" s="71"/>
      <c r="J13" s="71"/>
      <c r="K13" s="71"/>
      <c r="L13" s="71"/>
      <c r="M13" s="71"/>
      <c r="N13" s="71"/>
      <c r="O13" s="71"/>
      <c r="P13" s="71"/>
      <c r="Q13" s="72"/>
    </row>
    <row r="14" spans="2:25" ht="19.5" customHeight="1" x14ac:dyDescent="0.25">
      <c r="B14" s="96" t="s">
        <v>76</v>
      </c>
      <c r="C14" s="97"/>
      <c r="D14" s="97"/>
      <c r="E14" s="98"/>
      <c r="F14" s="2"/>
      <c r="G14" s="108" t="s">
        <v>77</v>
      </c>
      <c r="H14" s="109"/>
      <c r="I14" s="109"/>
      <c r="J14" s="109"/>
      <c r="K14" s="109"/>
      <c r="L14" s="109"/>
      <c r="M14" s="109"/>
      <c r="N14" s="109"/>
      <c r="O14" s="109"/>
      <c r="P14" s="109"/>
      <c r="Q14" s="127"/>
    </row>
    <row r="15" spans="2:25" ht="15" customHeight="1" thickBot="1" x14ac:dyDescent="0.3">
      <c r="B15" s="99" t="s">
        <v>2</v>
      </c>
      <c r="C15" s="100"/>
      <c r="D15" s="100"/>
      <c r="E15" s="101"/>
      <c r="G15" s="123" t="s">
        <v>73</v>
      </c>
      <c r="H15" s="124"/>
      <c r="I15" s="124"/>
      <c r="J15" s="124"/>
      <c r="K15" s="73"/>
      <c r="L15" s="73"/>
      <c r="M15" s="73"/>
      <c r="N15" s="73"/>
      <c r="O15" s="73"/>
      <c r="P15" s="73"/>
      <c r="Q15" s="74"/>
      <c r="U15" s="5"/>
      <c r="V15" s="5"/>
      <c r="W15" s="5"/>
      <c r="X15" s="5"/>
      <c r="Y15" s="5"/>
    </row>
    <row r="16" spans="2:25" ht="15" customHeight="1" thickBot="1" x14ac:dyDescent="0.3">
      <c r="U16" s="5"/>
      <c r="V16" s="5"/>
      <c r="W16" s="5"/>
      <c r="X16" s="5"/>
      <c r="Y16" s="5"/>
    </row>
    <row r="17" spans="2:36" ht="23.25" customHeight="1" thickBot="1" x14ac:dyDescent="0.3">
      <c r="B17" s="102" t="s">
        <v>3</v>
      </c>
      <c r="C17" s="103"/>
      <c r="D17" s="103"/>
      <c r="E17" s="103"/>
      <c r="F17" s="104"/>
      <c r="G17" s="6"/>
      <c r="H17" s="5"/>
      <c r="I17" s="5"/>
      <c r="J17" s="5"/>
      <c r="K17" s="5"/>
      <c r="L17" s="5"/>
      <c r="M17" s="5"/>
      <c r="N17" s="5"/>
    </row>
    <row r="19" spans="2:36" ht="15.75" thickBot="1" x14ac:dyDescent="0.3">
      <c r="B19" s="1" t="s">
        <v>85</v>
      </c>
      <c r="C19" s="1" t="s">
        <v>4</v>
      </c>
      <c r="D19" s="1" t="s">
        <v>5</v>
      </c>
      <c r="E19" s="1" t="s">
        <v>6</v>
      </c>
      <c r="F19" s="1" t="s">
        <v>7</v>
      </c>
      <c r="G19" s="1" t="s">
        <v>8</v>
      </c>
      <c r="H19" s="1" t="s">
        <v>9</v>
      </c>
      <c r="I19" s="1" t="s">
        <v>10</v>
      </c>
      <c r="J19" s="1" t="s">
        <v>11</v>
      </c>
    </row>
    <row r="20" spans="2:36" ht="16.5" thickBot="1" x14ac:dyDescent="0.3">
      <c r="B20" s="7">
        <v>300</v>
      </c>
      <c r="C20" s="8">
        <v>1501130</v>
      </c>
      <c r="D20" s="9" t="s">
        <v>12</v>
      </c>
      <c r="E20" s="10">
        <v>44563</v>
      </c>
      <c r="F20" s="11">
        <v>0.48888888888888887</v>
      </c>
      <c r="G20" s="1" t="str">
        <f ca="1">PROPER(Registro[[#This Row],[Artículo]])</f>
        <v>Sand Jb Emmental</v>
      </c>
      <c r="H20" s="12">
        <v>50</v>
      </c>
      <c r="I20" s="46">
        <v>3.5</v>
      </c>
      <c r="J20" s="46">
        <f>Registro[[#This Row],[Cantidad]]*Registro[[#This Row],[Precio Unit]]</f>
        <v>175</v>
      </c>
      <c r="L20" s="105" t="s">
        <v>13</v>
      </c>
      <c r="M20" s="106"/>
      <c r="N20" s="106"/>
      <c r="O20" s="107"/>
    </row>
    <row r="21" spans="2:36" ht="15.75" thickBot="1" x14ac:dyDescent="0.3">
      <c r="B21" s="7">
        <v>421</v>
      </c>
      <c r="C21" s="8">
        <v>1501470</v>
      </c>
      <c r="D21" s="13" t="s">
        <v>14</v>
      </c>
      <c r="E21" s="10">
        <v>44563</v>
      </c>
      <c r="F21" s="11">
        <v>0.5131944444444444</v>
      </c>
      <c r="G21" s="1" t="str">
        <f ca="1">PROPER(Registro[[#This Row],[Artículo]])</f>
        <v>Gal Frangipane 4P</v>
      </c>
      <c r="H21" s="12">
        <v>20</v>
      </c>
      <c r="I21" s="46">
        <v>8</v>
      </c>
      <c r="J21" s="46">
        <f>Registro[[#This Row],[Cantidad]]*Registro[[#This Row],[Precio Unit]]</f>
        <v>160</v>
      </c>
      <c r="L21" s="2"/>
      <c r="M21" s="2"/>
      <c r="N21" s="2"/>
      <c r="O21" s="2"/>
    </row>
    <row r="22" spans="2:36" ht="15.75" thickBot="1" x14ac:dyDescent="0.3">
      <c r="B22" s="7">
        <v>646</v>
      </c>
      <c r="C22" s="8">
        <v>1502040</v>
      </c>
      <c r="D22" s="13" t="s">
        <v>12</v>
      </c>
      <c r="E22" s="10">
        <v>44563</v>
      </c>
      <c r="F22" s="11">
        <v>0.54861111111111116</v>
      </c>
      <c r="G22" s="1" t="str">
        <f ca="1">PROPER(Registro[[#This Row],[Artículo]])</f>
        <v>Grand Far Breton</v>
      </c>
      <c r="H22" s="12">
        <v>20</v>
      </c>
      <c r="I22" s="46">
        <v>7</v>
      </c>
      <c r="J22" s="46">
        <f>Registro[[#This Row],[Cantidad]]*Registro[[#This Row],[Precio Unit]]</f>
        <v>140</v>
      </c>
      <c r="L22" s="66"/>
      <c r="M22" s="67" t="s">
        <v>9</v>
      </c>
      <c r="N22" s="67" t="s">
        <v>15</v>
      </c>
      <c r="O22" s="89" t="s">
        <v>16</v>
      </c>
      <c r="P22" s="90"/>
    </row>
    <row r="23" spans="2:36" ht="15.75" thickBot="1" x14ac:dyDescent="0.3">
      <c r="B23" s="7">
        <v>1169</v>
      </c>
      <c r="C23" s="8">
        <v>1503420</v>
      </c>
      <c r="D23" s="13" t="s">
        <v>14</v>
      </c>
      <c r="E23" s="10">
        <v>44564</v>
      </c>
      <c r="F23" s="11">
        <v>0.50277777777777777</v>
      </c>
      <c r="G23" s="1" t="str">
        <f ca="1">PROPER(Registro[[#This Row],[Artículo]])</f>
        <v>Gal Pomme 4P</v>
      </c>
      <c r="H23" s="12">
        <v>20</v>
      </c>
      <c r="I23" s="46">
        <v>8</v>
      </c>
      <c r="J23" s="46">
        <f>Registro[[#This Row],[Cantidad]]*Registro[[#This Row],[Precio Unit]]</f>
        <v>160</v>
      </c>
      <c r="L23" s="68" t="s">
        <v>17</v>
      </c>
      <c r="M23" s="65">
        <f>AVERAGE(Registro[Cantidad])</f>
        <v>59.875</v>
      </c>
      <c r="N23" s="42">
        <f>AVERAGE(Registro[Precio Unit])</f>
        <v>9.0306250000000023</v>
      </c>
      <c r="O23" s="110">
        <f>AVERAGE(Registro[Venta total])</f>
        <v>263.37291666666664</v>
      </c>
      <c r="P23" s="111"/>
    </row>
    <row r="24" spans="2:36" ht="15.75" thickBot="1" x14ac:dyDescent="0.3">
      <c r="B24" s="7">
        <v>779</v>
      </c>
      <c r="C24" s="8">
        <v>1502360</v>
      </c>
      <c r="D24" s="13" t="s">
        <v>14</v>
      </c>
      <c r="E24" s="10">
        <v>44564</v>
      </c>
      <c r="F24" s="11">
        <v>0.39791666666666664</v>
      </c>
      <c r="G24" s="1" t="str">
        <f ca="1">PROPER(Registro[[#This Row],[Artículo]])</f>
        <v>Gd Kouign Amann</v>
      </c>
      <c r="H24" s="12">
        <v>20</v>
      </c>
      <c r="I24" s="46">
        <v>7.5</v>
      </c>
      <c r="J24" s="46">
        <f>Registro[[#This Row],[Cantidad]]*Registro[[#This Row],[Precio Unit]]</f>
        <v>150</v>
      </c>
      <c r="L24" s="66" t="s">
        <v>18</v>
      </c>
      <c r="M24" s="66">
        <f>MEDIAN(Registro[Cantidad])</f>
        <v>30</v>
      </c>
      <c r="N24" s="44">
        <f>MEDIAN(Registro[Precio Unit])</f>
        <v>6.5</v>
      </c>
      <c r="O24" s="110">
        <f>MEDIAN(Registro[Venta total])</f>
        <v>240</v>
      </c>
      <c r="P24" s="111"/>
    </row>
    <row r="25" spans="2:36" ht="15.75" thickBot="1" x14ac:dyDescent="0.3">
      <c r="B25" s="7">
        <v>2357</v>
      </c>
      <c r="C25" s="8">
        <v>1506790</v>
      </c>
      <c r="D25" s="13" t="s">
        <v>12</v>
      </c>
      <c r="E25" s="10">
        <v>44566</v>
      </c>
      <c r="F25" s="11">
        <v>0.53194444444444444</v>
      </c>
      <c r="G25" s="1" t="str">
        <f ca="1">PROPER(Registro[[#This Row],[Artículo]])</f>
        <v>Formule Sandwich</v>
      </c>
      <c r="H25" s="12">
        <v>30</v>
      </c>
      <c r="I25" s="46">
        <v>6.5</v>
      </c>
      <c r="J25" s="46">
        <f>Registro[[#This Row],[Cantidad]]*Registro[[#This Row],[Precio Unit]]</f>
        <v>195</v>
      </c>
      <c r="L25" s="66" t="s">
        <v>19</v>
      </c>
      <c r="M25" s="66">
        <f>MIN(H:H)</f>
        <v>10</v>
      </c>
      <c r="N25" s="42">
        <f>MIN(Registro[Precio Unit])</f>
        <v>0.9</v>
      </c>
      <c r="O25" s="110">
        <f>MIN(Registro[Venta total])</f>
        <v>135</v>
      </c>
      <c r="P25" s="111"/>
    </row>
    <row r="26" spans="2:36" ht="15.75" thickBot="1" x14ac:dyDescent="0.3">
      <c r="B26" s="7">
        <v>4091</v>
      </c>
      <c r="C26" s="8">
        <v>1511630</v>
      </c>
      <c r="D26" s="13" t="s">
        <v>14</v>
      </c>
      <c r="E26" s="10">
        <v>44570</v>
      </c>
      <c r="F26" s="11">
        <v>0.55763888888888891</v>
      </c>
      <c r="G26" s="1" t="str">
        <f ca="1">PROPER(Registro[[#This Row],[Artículo]])</f>
        <v>Formule Sandwich</v>
      </c>
      <c r="H26" s="12">
        <v>30</v>
      </c>
      <c r="I26" s="46">
        <v>6.5</v>
      </c>
      <c r="J26" s="46">
        <f>Registro[[#This Row],[Cantidad]]*Registro[[#This Row],[Precio Unit]]</f>
        <v>195</v>
      </c>
      <c r="L26" s="66" t="s">
        <v>20</v>
      </c>
      <c r="M26" s="66">
        <f>MAX(Registro[Cantidad])</f>
        <v>2000</v>
      </c>
      <c r="N26" s="44">
        <f>MAX(Registro[Precio Unit])</f>
        <v>44</v>
      </c>
      <c r="O26" s="110">
        <f>MAX(Registro[Venta total])</f>
        <v>2000</v>
      </c>
      <c r="P26" s="111"/>
    </row>
    <row r="27" spans="2:36" ht="15.75" thickBot="1" x14ac:dyDescent="0.3">
      <c r="B27" s="7">
        <v>4922</v>
      </c>
      <c r="C27" s="8">
        <v>1513880</v>
      </c>
      <c r="D27" s="13" t="s">
        <v>14</v>
      </c>
      <c r="E27" s="10">
        <v>44571</v>
      </c>
      <c r="F27" s="11">
        <v>0.56458333333333333</v>
      </c>
      <c r="G27" s="1" t="str">
        <f ca="1">PROPER(Registro[[#This Row],[Artículo]])</f>
        <v>Galette 8 Pers</v>
      </c>
      <c r="H27" s="12">
        <v>10</v>
      </c>
      <c r="I27" s="46">
        <v>16</v>
      </c>
      <c r="J27" s="46">
        <f>Registro[[#This Row],[Cantidad]]*Registro[[#This Row],[Precio Unit]]</f>
        <v>160</v>
      </c>
      <c r="L27" s="66" t="s">
        <v>21</v>
      </c>
      <c r="M27" s="66">
        <f>M26-M25</f>
        <v>1990</v>
      </c>
      <c r="N27" s="44">
        <f t="shared" ref="N27:O27" si="0">N26-N25</f>
        <v>43.1</v>
      </c>
      <c r="O27" s="110">
        <f t="shared" si="0"/>
        <v>1865</v>
      </c>
      <c r="P27" s="111"/>
    </row>
    <row r="28" spans="2:36" x14ac:dyDescent="0.25">
      <c r="B28" s="7">
        <v>5991</v>
      </c>
      <c r="C28" s="8">
        <v>1516920</v>
      </c>
      <c r="D28" s="13" t="s">
        <v>12</v>
      </c>
      <c r="E28" s="10">
        <v>44575</v>
      </c>
      <c r="F28" s="11">
        <v>0.46805555555555556</v>
      </c>
      <c r="G28" s="1" t="str">
        <f ca="1">PROPER(Registro[[#This Row],[Artículo]])</f>
        <v>Divers Patisserie</v>
      </c>
      <c r="H28" s="12">
        <v>10</v>
      </c>
      <c r="I28" s="46">
        <v>24</v>
      </c>
      <c r="J28" s="46">
        <f>Registro[[#This Row],[Cantidad]]*Registro[[#This Row],[Precio Unit]]</f>
        <v>240</v>
      </c>
    </row>
    <row r="29" spans="2:36" x14ac:dyDescent="0.25">
      <c r="B29" s="7">
        <v>6399</v>
      </c>
      <c r="C29" s="8">
        <v>1518100</v>
      </c>
      <c r="D29" s="13" t="s">
        <v>14</v>
      </c>
      <c r="E29" s="10">
        <v>44576</v>
      </c>
      <c r="F29" s="11">
        <v>0.41875000000000001</v>
      </c>
      <c r="G29" s="1" t="str">
        <f ca="1">PROPER(Registro[[#This Row],[Artículo]])</f>
        <v>Croissant</v>
      </c>
      <c r="H29" s="12">
        <v>200</v>
      </c>
      <c r="I29" s="46">
        <v>1.1000000000000001</v>
      </c>
      <c r="J29" s="46">
        <f>Registro[[#This Row],[Cantidad]]*Registro[[#This Row],[Precio Unit]]</f>
        <v>220.00000000000003</v>
      </c>
    </row>
    <row r="30" spans="2:36" ht="15.75" thickBot="1" x14ac:dyDescent="0.3">
      <c r="B30" s="7">
        <v>8016</v>
      </c>
      <c r="C30" s="8">
        <v>1522570</v>
      </c>
      <c r="D30" s="13" t="s">
        <v>14</v>
      </c>
      <c r="E30" s="10">
        <v>44578</v>
      </c>
      <c r="F30" s="11">
        <v>0.54861111111111116</v>
      </c>
      <c r="G30" s="1" t="str">
        <f ca="1">PROPER(Registro[[#This Row],[Artículo]])</f>
        <v>Gal Pomme 6P</v>
      </c>
      <c r="H30" s="12">
        <v>20</v>
      </c>
      <c r="I30" s="46">
        <v>12</v>
      </c>
      <c r="J30" s="46">
        <f>Registro[[#This Row],[Cantidad]]*Registro[[#This Row],[Precio Unit]]</f>
        <v>240</v>
      </c>
    </row>
    <row r="31" spans="2:36" ht="15.75" thickBot="1" x14ac:dyDescent="0.3">
      <c r="B31" s="7">
        <v>7625</v>
      </c>
      <c r="C31" s="8">
        <v>1521480</v>
      </c>
      <c r="D31" s="13" t="s">
        <v>12</v>
      </c>
      <c r="E31" s="10">
        <v>44578</v>
      </c>
      <c r="F31" s="11">
        <v>0.46041666666666664</v>
      </c>
      <c r="G31" s="1" t="str">
        <f ca="1">PROPER(Registro[[#This Row],[Artículo]])</f>
        <v>Gal Frangipane 4P</v>
      </c>
      <c r="H31" s="12">
        <v>20</v>
      </c>
      <c r="I31" s="46">
        <v>8</v>
      </c>
      <c r="J31" s="46">
        <f>Registro[[#This Row],[Cantidad]]*Registro[[#This Row],[Precio Unit]]</f>
        <v>160</v>
      </c>
      <c r="L31" s="33" t="s">
        <v>22</v>
      </c>
      <c r="M31" s="34" t="s">
        <v>23</v>
      </c>
      <c r="N31" s="36" t="s">
        <v>24</v>
      </c>
      <c r="P31" s="41" t="s">
        <v>22</v>
      </c>
      <c r="Q31" s="37" t="s">
        <v>24</v>
      </c>
      <c r="R31" s="39" t="s">
        <v>37</v>
      </c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</row>
    <row r="32" spans="2:36" ht="15.75" thickBot="1" x14ac:dyDescent="0.3">
      <c r="B32" s="7">
        <v>8286</v>
      </c>
      <c r="C32" s="8">
        <v>1523320</v>
      </c>
      <c r="D32" s="13" t="s">
        <v>14</v>
      </c>
      <c r="E32" s="10">
        <v>44579</v>
      </c>
      <c r="F32" s="11">
        <v>0.48958333333333331</v>
      </c>
      <c r="G32" s="1" t="str">
        <f ca="1">PROPER(Registro[[#This Row],[Artículo]])</f>
        <v>Gal Pomme 4P</v>
      </c>
      <c r="H32" s="12">
        <v>20</v>
      </c>
      <c r="I32" s="46">
        <v>8</v>
      </c>
      <c r="J32" s="46">
        <f>Registro[[#This Row],[Cantidad]]*Registro[[#This Row],[Precio Unit]]</f>
        <v>160</v>
      </c>
      <c r="L32" s="36" t="s">
        <v>12</v>
      </c>
      <c r="M32" s="42">
        <v>1037.3500000000001</v>
      </c>
      <c r="N32" s="36">
        <v>7810</v>
      </c>
      <c r="P32" s="39" t="s">
        <v>12</v>
      </c>
      <c r="Q32" s="39">
        <v>7810</v>
      </c>
      <c r="R32" s="44">
        <v>30876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</row>
    <row r="33" spans="2:36" ht="15.75" thickBot="1" x14ac:dyDescent="0.3">
      <c r="B33" s="7">
        <v>8393</v>
      </c>
      <c r="C33" s="8">
        <v>1523640</v>
      </c>
      <c r="D33" s="13" t="s">
        <v>12</v>
      </c>
      <c r="E33" s="10">
        <v>44579</v>
      </c>
      <c r="F33" s="11">
        <v>0.52916666666666667</v>
      </c>
      <c r="G33" s="1" t="str">
        <f ca="1">PROPER(Registro[[#This Row],[Artículo]])</f>
        <v>Sandwich Complet</v>
      </c>
      <c r="H33" s="12">
        <v>30</v>
      </c>
      <c r="I33" s="46">
        <v>4.5</v>
      </c>
      <c r="J33" s="46">
        <f>Registro[[#This Row],[Cantidad]]*Registro[[#This Row],[Precio Unit]]</f>
        <v>135</v>
      </c>
      <c r="L33" s="35" t="s">
        <v>14</v>
      </c>
      <c r="M33" s="44">
        <v>1130.0000000000002</v>
      </c>
      <c r="N33" s="35">
        <v>6560</v>
      </c>
      <c r="P33" s="38" t="s">
        <v>14</v>
      </c>
      <c r="Q33" s="40">
        <v>6560</v>
      </c>
      <c r="R33" s="43">
        <v>32333.5</v>
      </c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</row>
    <row r="34" spans="2:36" ht="15.75" thickBot="1" x14ac:dyDescent="0.3">
      <c r="B34" s="7">
        <v>9795</v>
      </c>
      <c r="C34" s="8">
        <v>1527670</v>
      </c>
      <c r="D34" s="13" t="s">
        <v>12</v>
      </c>
      <c r="E34" s="10">
        <v>44583</v>
      </c>
      <c r="F34" s="11">
        <v>0.50277777777777777</v>
      </c>
      <c r="G34" s="1" t="str">
        <f ca="1">PROPER(Registro[[#This Row],[Artículo]])</f>
        <v>Galette 8 Pers</v>
      </c>
      <c r="H34" s="12">
        <v>10</v>
      </c>
      <c r="I34" s="46">
        <v>16</v>
      </c>
      <c r="J34" s="46">
        <f>Registro[[#This Row],[Cantidad]]*Registro[[#This Row],[Precio Unit]]</f>
        <v>160</v>
      </c>
      <c r="L34" s="36" t="s">
        <v>25</v>
      </c>
      <c r="M34" s="43">
        <v>2167.3500000000004</v>
      </c>
      <c r="N34" s="36">
        <v>14370</v>
      </c>
      <c r="P34" s="39" t="s">
        <v>25</v>
      </c>
      <c r="Q34" s="39">
        <v>14370</v>
      </c>
      <c r="R34" s="44">
        <v>63209.5</v>
      </c>
    </row>
    <row r="35" spans="2:36" ht="15.75" thickBot="1" x14ac:dyDescent="0.3">
      <c r="B35" s="7">
        <v>10112</v>
      </c>
      <c r="C35" s="8">
        <v>1528510</v>
      </c>
      <c r="D35" s="13" t="s">
        <v>14</v>
      </c>
      <c r="E35" s="10">
        <v>44584</v>
      </c>
      <c r="F35" s="11">
        <v>0.37777777777777777</v>
      </c>
      <c r="G35" s="1" t="str">
        <f ca="1">PROPER(Registro[[#This Row],[Artículo]])</f>
        <v>Gal Frangipane 6P</v>
      </c>
      <c r="H35" s="12">
        <v>40</v>
      </c>
      <c r="I35" s="46">
        <v>12</v>
      </c>
      <c r="J35" s="46">
        <f>Registro[[#This Row],[Cantidad]]*Registro[[#This Row],[Precio Unit]]</f>
        <v>480</v>
      </c>
      <c r="Q35"/>
      <c r="R35"/>
      <c r="S35"/>
    </row>
    <row r="36" spans="2:36" ht="15.75" thickBot="1" x14ac:dyDescent="0.3">
      <c r="B36" s="7">
        <v>10963</v>
      </c>
      <c r="C36" s="8">
        <v>1530700</v>
      </c>
      <c r="D36" s="13" t="s">
        <v>12</v>
      </c>
      <c r="E36" s="10">
        <v>44585</v>
      </c>
      <c r="F36" s="11">
        <v>0.4909722222222222</v>
      </c>
      <c r="G36" s="1" t="str">
        <f ca="1">PROPER(Registro[[#This Row],[Artículo]])</f>
        <v>Royal 4P</v>
      </c>
      <c r="H36" s="12">
        <v>20</v>
      </c>
      <c r="I36" s="46">
        <v>12</v>
      </c>
      <c r="J36" s="46">
        <f>Registro[[#This Row],[Cantidad]]*Registro[[#This Row],[Precio Unit]]</f>
        <v>240</v>
      </c>
      <c r="L36" s="27" t="s">
        <v>22</v>
      </c>
      <c r="M36" s="54" t="s">
        <v>24</v>
      </c>
      <c r="Q36"/>
      <c r="R36"/>
      <c r="S36"/>
    </row>
    <row r="37" spans="2:36" ht="15.75" thickBot="1" x14ac:dyDescent="0.3">
      <c r="B37" s="7">
        <v>11015</v>
      </c>
      <c r="C37" s="8">
        <v>1530830</v>
      </c>
      <c r="D37" s="13" t="s">
        <v>12</v>
      </c>
      <c r="E37" s="10">
        <v>44585</v>
      </c>
      <c r="F37" s="11">
        <v>0.49652777777777779</v>
      </c>
      <c r="G37" s="1" t="str">
        <f ca="1">PROPER(Registro[[#This Row],[Artículo]])</f>
        <v>Gal Frangipane 4P</v>
      </c>
      <c r="H37" s="12">
        <v>20</v>
      </c>
      <c r="I37" s="46">
        <v>8</v>
      </c>
      <c r="J37" s="46">
        <f>Registro[[#This Row],[Cantidad]]*Registro[[#This Row],[Precio Unit]]</f>
        <v>160</v>
      </c>
      <c r="L37" s="28" t="s">
        <v>12</v>
      </c>
      <c r="M37" s="86">
        <v>4880</v>
      </c>
      <c r="Q37"/>
      <c r="R37"/>
      <c r="S37"/>
    </row>
    <row r="38" spans="2:36" x14ac:dyDescent="0.25">
      <c r="B38" s="7">
        <v>14492</v>
      </c>
      <c r="C38" s="8">
        <v>1540290</v>
      </c>
      <c r="D38" s="13" t="s">
        <v>14</v>
      </c>
      <c r="E38" s="10">
        <v>44592</v>
      </c>
      <c r="F38" s="11">
        <v>0.53055555555555556</v>
      </c>
      <c r="G38" s="1" t="str">
        <f ca="1">PROPER(Registro[[#This Row],[Artículo]])</f>
        <v>Gd Kouign Amann</v>
      </c>
      <c r="H38" s="12">
        <v>30</v>
      </c>
      <c r="I38" s="46">
        <v>7.5</v>
      </c>
      <c r="J38" s="46">
        <f>Registro[[#This Row],[Cantidad]]*Registro[[#This Row],[Precio Unit]]</f>
        <v>225</v>
      </c>
      <c r="L38" s="51" t="s">
        <v>86</v>
      </c>
      <c r="M38" s="87">
        <v>2000</v>
      </c>
      <c r="Q38"/>
      <c r="R38"/>
      <c r="S38"/>
    </row>
    <row r="39" spans="2:36" x14ac:dyDescent="0.25">
      <c r="B39" s="7">
        <v>14337</v>
      </c>
      <c r="C39" s="8">
        <v>1539910</v>
      </c>
      <c r="D39" s="13" t="s">
        <v>12</v>
      </c>
      <c r="E39" s="10">
        <v>44592</v>
      </c>
      <c r="F39" s="11">
        <v>0.49930555555555556</v>
      </c>
      <c r="G39" s="1" t="str">
        <f ca="1">PROPER(Registro[[#This Row],[Artículo]])</f>
        <v>Gd Kouign Amann</v>
      </c>
      <c r="H39" s="12">
        <v>20</v>
      </c>
      <c r="I39" s="46">
        <v>7.5</v>
      </c>
      <c r="J39" s="46">
        <f>Registro[[#This Row],[Cantidad]]*Registro[[#This Row],[Precio Unit]]</f>
        <v>150</v>
      </c>
      <c r="L39" s="52" t="s">
        <v>87</v>
      </c>
      <c r="M39" s="87">
        <v>1530</v>
      </c>
      <c r="Q39"/>
      <c r="R39"/>
      <c r="S39"/>
    </row>
    <row r="40" spans="2:36" x14ac:dyDescent="0.25">
      <c r="B40" s="7">
        <v>16995</v>
      </c>
      <c r="C40" s="8">
        <v>1547250</v>
      </c>
      <c r="D40" s="13" t="s">
        <v>12</v>
      </c>
      <c r="E40" s="10">
        <v>44598</v>
      </c>
      <c r="F40" s="11">
        <v>0.55208333333333337</v>
      </c>
      <c r="G40" s="1" t="str">
        <f ca="1">PROPER(Registro[[#This Row],[Artículo]])</f>
        <v>Grand Far Breton</v>
      </c>
      <c r="H40" s="12">
        <v>30</v>
      </c>
      <c r="I40" s="46">
        <v>7</v>
      </c>
      <c r="J40" s="46">
        <f>Registro[[#This Row],[Cantidad]]*Registro[[#This Row],[Precio Unit]]</f>
        <v>210</v>
      </c>
      <c r="L40" s="52" t="s">
        <v>26</v>
      </c>
      <c r="M40" s="87">
        <v>450</v>
      </c>
      <c r="Q40"/>
      <c r="R40"/>
      <c r="S40"/>
    </row>
    <row r="41" spans="2:36" x14ac:dyDescent="0.25">
      <c r="B41" s="7">
        <v>16970</v>
      </c>
      <c r="C41" s="8">
        <v>1547170</v>
      </c>
      <c r="D41" s="13" t="s">
        <v>12</v>
      </c>
      <c r="E41" s="10">
        <v>44598</v>
      </c>
      <c r="F41" s="11">
        <v>0.54236111111111107</v>
      </c>
      <c r="G41" s="1" t="str">
        <f ca="1">PROPER(Registro[[#This Row],[Artículo]])</f>
        <v>Eclair</v>
      </c>
      <c r="H41" s="12">
        <v>70</v>
      </c>
      <c r="I41" s="46">
        <v>2</v>
      </c>
      <c r="J41" s="46">
        <f>Registro[[#This Row],[Cantidad]]*Registro[[#This Row],[Precio Unit]]</f>
        <v>140</v>
      </c>
      <c r="L41" s="52" t="s">
        <v>27</v>
      </c>
      <c r="M41" s="87">
        <v>450</v>
      </c>
      <c r="Q41"/>
      <c r="R41"/>
      <c r="S41"/>
    </row>
    <row r="42" spans="2:36" ht="15.75" thickBot="1" x14ac:dyDescent="0.3">
      <c r="B42" s="7">
        <v>18302</v>
      </c>
      <c r="C42" s="8">
        <v>1550790</v>
      </c>
      <c r="D42" s="13" t="s">
        <v>12</v>
      </c>
      <c r="E42" s="10">
        <v>44600</v>
      </c>
      <c r="F42" s="11">
        <v>0.56666666666666665</v>
      </c>
      <c r="G42" s="1" t="str">
        <f ca="1">PROPER(Registro[[#This Row],[Artículo]])</f>
        <v>Sandwich Complet</v>
      </c>
      <c r="H42" s="12">
        <v>30</v>
      </c>
      <c r="I42" s="46">
        <v>4.5</v>
      </c>
      <c r="J42" s="46">
        <f>Registro[[#This Row],[Cantidad]]*Registro[[#This Row],[Precio Unit]]</f>
        <v>135</v>
      </c>
      <c r="L42" s="53" t="s">
        <v>88</v>
      </c>
      <c r="M42" s="87">
        <v>450</v>
      </c>
      <c r="Q42"/>
      <c r="R42"/>
      <c r="S42"/>
    </row>
    <row r="43" spans="2:36" ht="15.75" thickBot="1" x14ac:dyDescent="0.3">
      <c r="B43" s="7">
        <v>19523</v>
      </c>
      <c r="C43" s="8">
        <v>1554150</v>
      </c>
      <c r="D43" s="13" t="s">
        <v>12</v>
      </c>
      <c r="E43" s="10">
        <v>44604</v>
      </c>
      <c r="F43" s="11">
        <v>0.50138888888888888</v>
      </c>
      <c r="G43" s="1" t="str">
        <f ca="1">PROPER(Registro[[#This Row],[Artículo]])</f>
        <v>Gd Kouign Amann</v>
      </c>
      <c r="H43" s="12">
        <v>20</v>
      </c>
      <c r="I43" s="46">
        <v>7.5</v>
      </c>
      <c r="J43" s="46">
        <f>Registro[[#This Row],[Cantidad]]*Registro[[#This Row],[Precio Unit]]</f>
        <v>150</v>
      </c>
      <c r="L43" s="28" t="s">
        <v>14</v>
      </c>
      <c r="M43" s="87">
        <v>3450</v>
      </c>
      <c r="Q43"/>
      <c r="R43"/>
      <c r="S43"/>
    </row>
    <row r="44" spans="2:36" x14ac:dyDescent="0.25">
      <c r="B44" s="7">
        <v>20145</v>
      </c>
      <c r="C44" s="8">
        <v>1555800</v>
      </c>
      <c r="D44" s="13" t="s">
        <v>14</v>
      </c>
      <c r="E44" s="10">
        <v>44605</v>
      </c>
      <c r="F44" s="11">
        <v>0.50486111111111109</v>
      </c>
      <c r="G44" s="1" t="str">
        <f ca="1">PROPER(Registro[[#This Row],[Artículo]])</f>
        <v>Grand Far Breton</v>
      </c>
      <c r="H44" s="12">
        <v>20</v>
      </c>
      <c r="I44" s="46">
        <v>7</v>
      </c>
      <c r="J44" s="46">
        <f>Registro[[#This Row],[Cantidad]]*Registro[[#This Row],[Precio Unit]]</f>
        <v>140</v>
      </c>
      <c r="L44" s="51" t="s">
        <v>87</v>
      </c>
      <c r="M44" s="87">
        <v>1420</v>
      </c>
      <c r="Q44"/>
      <c r="R44"/>
      <c r="S44"/>
    </row>
    <row r="45" spans="2:36" x14ac:dyDescent="0.25">
      <c r="B45" s="7">
        <v>20332</v>
      </c>
      <c r="C45" s="8">
        <v>1556280</v>
      </c>
      <c r="D45" s="13" t="s">
        <v>14</v>
      </c>
      <c r="E45" s="10">
        <v>44605</v>
      </c>
      <c r="F45" s="11">
        <v>0.55138888888888893</v>
      </c>
      <c r="G45" s="1" t="str">
        <f ca="1">PROPER(Registro[[#This Row],[Artículo]])</f>
        <v>Grand Far Breton</v>
      </c>
      <c r="H45" s="12">
        <v>20</v>
      </c>
      <c r="I45" s="46">
        <v>7</v>
      </c>
      <c r="J45" s="46">
        <f>Registro[[#This Row],[Cantidad]]*Registro[[#This Row],[Precio Unit]]</f>
        <v>140</v>
      </c>
      <c r="L45" s="52" t="s">
        <v>27</v>
      </c>
      <c r="M45" s="87">
        <v>870</v>
      </c>
      <c r="Q45"/>
      <c r="R45"/>
      <c r="S45"/>
    </row>
    <row r="46" spans="2:36" ht="15.75" thickBot="1" x14ac:dyDescent="0.3">
      <c r="B46" s="7">
        <v>21684</v>
      </c>
      <c r="C46" s="8">
        <v>1559800</v>
      </c>
      <c r="D46" s="13" t="s">
        <v>14</v>
      </c>
      <c r="E46" s="10">
        <v>44607</v>
      </c>
      <c r="F46" s="11">
        <v>0.54652777777777772</v>
      </c>
      <c r="G46" s="1" t="str">
        <f ca="1">PROPER(Registro[[#This Row],[Artículo]])</f>
        <v>Formule Sandwich</v>
      </c>
      <c r="H46" s="12">
        <v>30</v>
      </c>
      <c r="I46" s="46">
        <v>6.5</v>
      </c>
      <c r="J46" s="46">
        <f>Registro[[#This Row],[Cantidad]]*Registro[[#This Row],[Precio Unit]]</f>
        <v>195</v>
      </c>
      <c r="L46" s="53" t="s">
        <v>26</v>
      </c>
      <c r="M46" s="87">
        <v>710</v>
      </c>
      <c r="Q46"/>
      <c r="R46"/>
      <c r="S46"/>
    </row>
    <row r="47" spans="2:36" ht="15.75" thickBot="1" x14ac:dyDescent="0.3">
      <c r="B47" s="7">
        <v>21985</v>
      </c>
      <c r="C47" s="8">
        <v>1560630</v>
      </c>
      <c r="D47" s="13" t="s">
        <v>12</v>
      </c>
      <c r="E47" s="10">
        <v>44608</v>
      </c>
      <c r="F47" s="11">
        <v>0.43402777777777779</v>
      </c>
      <c r="G47" s="1" t="str">
        <f ca="1">PROPER(Registro[[#This Row],[Artículo]])</f>
        <v>Gd Kouign Amann</v>
      </c>
      <c r="H47" s="12">
        <v>20</v>
      </c>
      <c r="I47" s="46">
        <v>7.5</v>
      </c>
      <c r="J47" s="46">
        <f>Registro[[#This Row],[Cantidad]]*Registro[[#This Row],[Precio Unit]]</f>
        <v>150</v>
      </c>
      <c r="L47" s="49" t="s">
        <v>41</v>
      </c>
      <c r="M47" s="87">
        <v>450</v>
      </c>
      <c r="Q47"/>
      <c r="R47"/>
      <c r="S47"/>
    </row>
    <row r="48" spans="2:36" ht="15.75" thickBot="1" x14ac:dyDescent="0.3">
      <c r="B48" s="7">
        <v>23899</v>
      </c>
      <c r="C48" s="8">
        <v>1565980</v>
      </c>
      <c r="D48" s="13" t="s">
        <v>14</v>
      </c>
      <c r="E48" s="10">
        <v>44612</v>
      </c>
      <c r="F48" s="11">
        <v>0.52152777777777781</v>
      </c>
      <c r="G48" s="1" t="str">
        <f ca="1">PROPER(Registro[[#This Row],[Artículo]])</f>
        <v>Gd Kouign Amann</v>
      </c>
      <c r="H48" s="12">
        <v>20</v>
      </c>
      <c r="I48" s="46">
        <v>7.5</v>
      </c>
      <c r="J48" s="46">
        <f>Registro[[#This Row],[Cantidad]]*Registro[[#This Row],[Precio Unit]]</f>
        <v>150</v>
      </c>
      <c r="L48" s="28" t="s">
        <v>25</v>
      </c>
      <c r="M48" s="88">
        <v>8330</v>
      </c>
      <c r="Q48"/>
      <c r="R48"/>
      <c r="S48"/>
    </row>
    <row r="49" spans="2:18" x14ac:dyDescent="0.25">
      <c r="B49" s="7">
        <v>24628</v>
      </c>
      <c r="C49" s="8">
        <v>1567840</v>
      </c>
      <c r="D49" s="13" t="s">
        <v>12</v>
      </c>
      <c r="E49" s="10">
        <v>44613</v>
      </c>
      <c r="F49" s="11">
        <v>0.4597222222222222</v>
      </c>
      <c r="G49" s="1" t="str">
        <f ca="1">PROPER(Registro[[#This Row],[Artículo]])</f>
        <v>Eclair</v>
      </c>
      <c r="H49" s="12">
        <v>70</v>
      </c>
      <c r="I49" s="46">
        <v>2</v>
      </c>
      <c r="J49" s="46">
        <f>Registro[[#This Row],[Cantidad]]*Registro[[#This Row],[Precio Unit]]</f>
        <v>140</v>
      </c>
      <c r="L49" s="25" t="s">
        <v>22</v>
      </c>
      <c r="M49" s="14" t="s">
        <v>24</v>
      </c>
    </row>
    <row r="50" spans="2:18" x14ac:dyDescent="0.25">
      <c r="B50" s="7">
        <v>26915</v>
      </c>
      <c r="C50" s="8">
        <v>1574010</v>
      </c>
      <c r="D50" s="13" t="s">
        <v>14</v>
      </c>
      <c r="E50" s="10">
        <v>44615</v>
      </c>
      <c r="F50" s="11">
        <v>0.57152777777777775</v>
      </c>
      <c r="G50" s="1" t="str">
        <f ca="1">PROPER(Registro[[#This Row],[Artículo]])</f>
        <v>Royal 6P</v>
      </c>
      <c r="H50" s="12">
        <v>10</v>
      </c>
      <c r="I50" s="46">
        <v>18</v>
      </c>
      <c r="J50" s="46">
        <f>Registro[[#This Row],[Cantidad]]*Registro[[#This Row],[Precio Unit]]</f>
        <v>180</v>
      </c>
      <c r="L50" s="17" t="s">
        <v>12</v>
      </c>
      <c r="M50" s="15">
        <v>110</v>
      </c>
    </row>
    <row r="51" spans="2:18" x14ac:dyDescent="0.25">
      <c r="B51" s="7">
        <v>26942</v>
      </c>
      <c r="C51" s="8">
        <v>1574070</v>
      </c>
      <c r="D51" s="13" t="s">
        <v>12</v>
      </c>
      <c r="E51" s="10">
        <v>44615</v>
      </c>
      <c r="F51" s="11">
        <v>0.58125000000000004</v>
      </c>
      <c r="G51" s="1" t="str">
        <f ca="1">PROPER(Registro[[#This Row],[Artículo]])</f>
        <v>Sandwich Complet</v>
      </c>
      <c r="H51" s="12">
        <v>30</v>
      </c>
      <c r="I51" s="46">
        <v>4.5</v>
      </c>
      <c r="J51" s="46">
        <f>Registro[[#This Row],[Cantidad]]*Registro[[#This Row],[Precio Unit]]</f>
        <v>135</v>
      </c>
      <c r="L51" s="18" t="s">
        <v>28</v>
      </c>
      <c r="M51" s="15">
        <v>20</v>
      </c>
    </row>
    <row r="52" spans="2:18" x14ac:dyDescent="0.25">
      <c r="B52" s="7">
        <v>27875</v>
      </c>
      <c r="C52" s="8">
        <v>1576590</v>
      </c>
      <c r="D52" s="13" t="s">
        <v>12</v>
      </c>
      <c r="E52" s="10">
        <v>44617</v>
      </c>
      <c r="F52" s="11">
        <v>0.75277777777777777</v>
      </c>
      <c r="G52" s="1" t="str">
        <f ca="1">PROPER(Registro[[#This Row],[Artículo]])</f>
        <v>Gd Kouign Amann</v>
      </c>
      <c r="H52" s="12">
        <v>20</v>
      </c>
      <c r="I52" s="46">
        <v>7.5</v>
      </c>
      <c r="J52" s="46">
        <f>Registro[[#This Row],[Cantidad]]*Registro[[#This Row],[Precio Unit]]</f>
        <v>150</v>
      </c>
      <c r="L52" s="18" t="s">
        <v>29</v>
      </c>
      <c r="M52" s="15">
        <v>20</v>
      </c>
    </row>
    <row r="53" spans="2:18" x14ac:dyDescent="0.25">
      <c r="B53" s="7">
        <v>28177</v>
      </c>
      <c r="C53" s="8">
        <v>1577390</v>
      </c>
      <c r="D53" s="13" t="s">
        <v>14</v>
      </c>
      <c r="E53" s="10">
        <v>44618</v>
      </c>
      <c r="F53" s="11">
        <v>0.46180555555555558</v>
      </c>
      <c r="G53" s="1" t="str">
        <f ca="1">PROPER(Registro[[#This Row],[Artículo]])</f>
        <v>Gd Kouign Amann</v>
      </c>
      <c r="H53" s="12">
        <v>40</v>
      </c>
      <c r="I53" s="46">
        <v>7.5</v>
      </c>
      <c r="J53" s="46">
        <f>Registro[[#This Row],[Cantidad]]*Registro[[#This Row],[Precio Unit]]</f>
        <v>300</v>
      </c>
      <c r="L53" s="18" t="s">
        <v>30</v>
      </c>
      <c r="M53" s="15">
        <v>20</v>
      </c>
      <c r="Q53"/>
      <c r="R53"/>
    </row>
    <row r="54" spans="2:18" x14ac:dyDescent="0.25">
      <c r="B54" s="7">
        <v>29084</v>
      </c>
      <c r="C54" s="8">
        <v>1579750</v>
      </c>
      <c r="D54" s="13" t="s">
        <v>14</v>
      </c>
      <c r="E54" s="10">
        <v>44619</v>
      </c>
      <c r="F54" s="11">
        <v>0.44513888888888886</v>
      </c>
      <c r="G54" s="1" t="str">
        <f ca="1">PROPER(Registro[[#This Row],[Artículo]])</f>
        <v>Divers Viennoiserie</v>
      </c>
      <c r="H54" s="12">
        <v>10</v>
      </c>
      <c r="I54" s="46">
        <v>44</v>
      </c>
      <c r="J54" s="46">
        <f>Registro[[#This Row],[Cantidad]]*Registro[[#This Row],[Precio Unit]]</f>
        <v>440</v>
      </c>
      <c r="L54" s="18" t="s">
        <v>31</v>
      </c>
      <c r="M54" s="15">
        <v>20</v>
      </c>
      <c r="Q54"/>
      <c r="R54"/>
    </row>
    <row r="55" spans="2:18" x14ac:dyDescent="0.25">
      <c r="B55" s="7">
        <v>31316</v>
      </c>
      <c r="C55" s="8">
        <v>1585480</v>
      </c>
      <c r="D55" s="13" t="s">
        <v>12</v>
      </c>
      <c r="E55" s="10">
        <v>44620</v>
      </c>
      <c r="F55" s="11">
        <v>0.53749999999999998</v>
      </c>
      <c r="G55" s="1" t="str">
        <f ca="1">PROPER(Registro[[#This Row],[Artículo]])</f>
        <v>Formule Sandwich</v>
      </c>
      <c r="H55" s="12">
        <v>30</v>
      </c>
      <c r="I55" s="46">
        <v>6.5</v>
      </c>
      <c r="J55" s="46">
        <f>Registro[[#This Row],[Cantidad]]*Registro[[#This Row],[Precio Unit]]</f>
        <v>195</v>
      </c>
      <c r="L55" s="18" t="s">
        <v>32</v>
      </c>
      <c r="M55" s="15">
        <v>20</v>
      </c>
    </row>
    <row r="56" spans="2:18" x14ac:dyDescent="0.25">
      <c r="B56" s="7">
        <v>31474</v>
      </c>
      <c r="C56" s="8">
        <v>1585940</v>
      </c>
      <c r="D56" s="13" t="s">
        <v>14</v>
      </c>
      <c r="E56" s="10">
        <v>44620</v>
      </c>
      <c r="F56" s="11">
        <v>0.57013888888888886</v>
      </c>
      <c r="G56" s="1" t="str">
        <f ca="1">PROPER(Registro[[#This Row],[Artículo]])</f>
        <v>Formule Sandwich</v>
      </c>
      <c r="H56" s="12">
        <v>30</v>
      </c>
      <c r="I56" s="46">
        <v>6.5</v>
      </c>
      <c r="J56" s="46">
        <f>Registro[[#This Row],[Cantidad]]*Registro[[#This Row],[Precio Unit]]</f>
        <v>195</v>
      </c>
      <c r="L56" s="18" t="s">
        <v>33</v>
      </c>
      <c r="M56" s="15">
        <v>10</v>
      </c>
    </row>
    <row r="57" spans="2:18" x14ac:dyDescent="0.25">
      <c r="B57" s="7">
        <v>30238</v>
      </c>
      <c r="C57" s="8">
        <v>1582720</v>
      </c>
      <c r="D57" s="13" t="s">
        <v>14</v>
      </c>
      <c r="E57" s="10">
        <v>44620</v>
      </c>
      <c r="F57" s="11">
        <v>0.40902777777777777</v>
      </c>
      <c r="G57" s="1" t="str">
        <f ca="1">PROPER(Registro[[#This Row],[Artículo]])</f>
        <v>Tarte Fruits 4P</v>
      </c>
      <c r="H57" s="12">
        <v>20</v>
      </c>
      <c r="I57" s="46">
        <v>9</v>
      </c>
      <c r="J57" s="46">
        <f>Registro[[#This Row],[Cantidad]]*Registro[[#This Row],[Precio Unit]]</f>
        <v>180</v>
      </c>
      <c r="L57" s="17" t="s">
        <v>14</v>
      </c>
      <c r="M57" s="15">
        <v>60</v>
      </c>
    </row>
    <row r="58" spans="2:18" x14ac:dyDescent="0.25">
      <c r="B58" s="7">
        <v>30601</v>
      </c>
      <c r="C58" s="8">
        <v>1583630</v>
      </c>
      <c r="D58" s="13" t="s">
        <v>14</v>
      </c>
      <c r="E58" s="10">
        <v>44620</v>
      </c>
      <c r="F58" s="11">
        <v>0.45763888888888887</v>
      </c>
      <c r="G58" s="1" t="str">
        <f ca="1">PROPER(Registro[[#This Row],[Artículo]])</f>
        <v>Tarte Fruits 4P</v>
      </c>
      <c r="H58" s="12">
        <v>20</v>
      </c>
      <c r="I58" s="46">
        <v>9</v>
      </c>
      <c r="J58" s="46">
        <f>Registro[[#This Row],[Cantidad]]*Registro[[#This Row],[Precio Unit]]</f>
        <v>180</v>
      </c>
      <c r="L58" s="18" t="s">
        <v>34</v>
      </c>
      <c r="M58" s="15">
        <v>20</v>
      </c>
    </row>
    <row r="59" spans="2:18" x14ac:dyDescent="0.25">
      <c r="B59" s="7">
        <v>30760</v>
      </c>
      <c r="C59" s="8">
        <v>1584020</v>
      </c>
      <c r="D59" s="13" t="s">
        <v>12</v>
      </c>
      <c r="E59" s="10">
        <v>44620</v>
      </c>
      <c r="F59" s="11">
        <v>0.47499999999999998</v>
      </c>
      <c r="G59" s="1" t="str">
        <f ca="1">PROPER(Registro[[#This Row],[Artículo]])</f>
        <v>Grand Far Breton</v>
      </c>
      <c r="H59" s="12">
        <v>20</v>
      </c>
      <c r="I59" s="46">
        <v>7</v>
      </c>
      <c r="J59" s="46">
        <f>Registro[[#This Row],[Cantidad]]*Registro[[#This Row],[Precio Unit]]</f>
        <v>140</v>
      </c>
      <c r="L59" s="18" t="s">
        <v>35</v>
      </c>
      <c r="M59" s="15">
        <v>20</v>
      </c>
    </row>
    <row r="60" spans="2:18" x14ac:dyDescent="0.25">
      <c r="B60" s="1">
        <v>33823</v>
      </c>
      <c r="C60" s="20">
        <v>1592460</v>
      </c>
      <c r="D60" s="21" t="s">
        <v>12</v>
      </c>
      <c r="E60" s="22">
        <v>44624</v>
      </c>
      <c r="F60" s="23">
        <v>0.54583333333333328</v>
      </c>
      <c r="G60" s="1" t="str">
        <f ca="1">PROPER(Registro[[#This Row],[Artículo]])</f>
        <v>Sandwich Complet</v>
      </c>
      <c r="H60" s="24">
        <v>30</v>
      </c>
      <c r="I60" s="47">
        <v>4.5</v>
      </c>
      <c r="J60" s="46">
        <f>Registro[[#This Row],[Cantidad]]*Registro[[#This Row],[Precio Unit]]</f>
        <v>135</v>
      </c>
      <c r="L60" s="18" t="s">
        <v>33</v>
      </c>
      <c r="M60" s="15">
        <v>10</v>
      </c>
    </row>
    <row r="61" spans="2:18" x14ac:dyDescent="0.25">
      <c r="B61" s="1">
        <v>34822</v>
      </c>
      <c r="C61" s="20">
        <v>1595030</v>
      </c>
      <c r="D61" s="21" t="s">
        <v>12</v>
      </c>
      <c r="E61" s="22">
        <v>44625</v>
      </c>
      <c r="F61" s="23">
        <v>0.55625000000000002</v>
      </c>
      <c r="G61" s="1" t="str">
        <f ca="1">PROPER(Registro[[#This Row],[Artículo]])</f>
        <v>Formule Sandwich</v>
      </c>
      <c r="H61" s="24">
        <v>40</v>
      </c>
      <c r="I61" s="47">
        <v>6.5</v>
      </c>
      <c r="J61" s="46">
        <f>Registro[[#This Row],[Cantidad]]*Registro[[#This Row],[Precio Unit]]</f>
        <v>260</v>
      </c>
      <c r="L61" s="18" t="s">
        <v>36</v>
      </c>
      <c r="M61" s="15">
        <v>10</v>
      </c>
    </row>
    <row r="62" spans="2:18" ht="15.75" thickBot="1" x14ac:dyDescent="0.3">
      <c r="B62" s="1">
        <v>34837</v>
      </c>
      <c r="C62" s="20">
        <v>1595070</v>
      </c>
      <c r="D62" s="21" t="s">
        <v>12</v>
      </c>
      <c r="E62" s="22">
        <v>44625</v>
      </c>
      <c r="F62" s="23">
        <v>0.56458333333333333</v>
      </c>
      <c r="G62" s="1" t="str">
        <f ca="1">PROPER(Registro[[#This Row],[Artículo]])</f>
        <v>Sandwich Complet</v>
      </c>
      <c r="H62" s="24">
        <v>30</v>
      </c>
      <c r="I62" s="47">
        <v>4.5</v>
      </c>
      <c r="J62" s="46">
        <f>Registro[[#This Row],[Cantidad]]*Registro[[#This Row],[Precio Unit]]</f>
        <v>135</v>
      </c>
      <c r="L62" s="19" t="s">
        <v>25</v>
      </c>
      <c r="M62" s="16">
        <v>170</v>
      </c>
    </row>
    <row r="63" spans="2:18" ht="15.75" thickBot="1" x14ac:dyDescent="0.3">
      <c r="B63" s="1">
        <v>35494</v>
      </c>
      <c r="C63" s="20">
        <v>1596830</v>
      </c>
      <c r="D63" s="21" t="s">
        <v>14</v>
      </c>
      <c r="E63" s="22">
        <v>44626</v>
      </c>
      <c r="F63" s="23">
        <v>0.50902777777777775</v>
      </c>
      <c r="G63" s="1" t="str">
        <f ca="1">PROPER(Registro[[#This Row],[Artículo]])</f>
        <v>Gd Kouign Amann</v>
      </c>
      <c r="H63" s="24">
        <v>30</v>
      </c>
      <c r="I63" s="47">
        <v>7.5</v>
      </c>
      <c r="J63" s="46">
        <f>Registro[[#This Row],[Cantidad]]*Registro[[#This Row],[Precio Unit]]</f>
        <v>225</v>
      </c>
    </row>
    <row r="64" spans="2:18" ht="15.75" thickBot="1" x14ac:dyDescent="0.3">
      <c r="B64" s="1">
        <v>35852</v>
      </c>
      <c r="C64" s="20">
        <v>1597810</v>
      </c>
      <c r="D64" s="21" t="s">
        <v>14</v>
      </c>
      <c r="E64" s="22">
        <v>44626</v>
      </c>
      <c r="F64" s="23">
        <v>0.72222222222222221</v>
      </c>
      <c r="G64" s="1" t="str">
        <f ca="1">PROPER(Registro[[#This Row],[Artículo]])</f>
        <v>Traditional Baguette</v>
      </c>
      <c r="H64" s="24">
        <v>120</v>
      </c>
      <c r="I64" s="47">
        <v>1.2</v>
      </c>
      <c r="J64" s="46">
        <f>Registro[[#This Row],[Cantidad]]*Registro[[#This Row],[Precio Unit]]</f>
        <v>144</v>
      </c>
      <c r="L64" s="27" t="s">
        <v>22</v>
      </c>
      <c r="M64" s="54" t="s">
        <v>37</v>
      </c>
    </row>
    <row r="65" spans="2:13" ht="15.75" thickBot="1" x14ac:dyDescent="0.3">
      <c r="B65" s="1">
        <v>37493</v>
      </c>
      <c r="C65" s="20">
        <v>1602080</v>
      </c>
      <c r="D65" s="21" t="s">
        <v>14</v>
      </c>
      <c r="E65" s="22">
        <v>44628</v>
      </c>
      <c r="F65" s="23">
        <v>0.5805555555555556</v>
      </c>
      <c r="G65" s="1" t="str">
        <f ca="1">PROPER(Registro[[#This Row],[Artículo]])</f>
        <v>Sandwich Complet</v>
      </c>
      <c r="H65" s="24">
        <v>30</v>
      </c>
      <c r="I65" s="47">
        <v>4.5</v>
      </c>
      <c r="J65" s="46">
        <f>Registro[[#This Row],[Cantidad]]*Registro[[#This Row],[Precio Unit]]</f>
        <v>135</v>
      </c>
      <c r="L65" s="28" t="s">
        <v>12</v>
      </c>
      <c r="M65" s="55">
        <v>18586</v>
      </c>
    </row>
    <row r="66" spans="2:13" x14ac:dyDescent="0.25">
      <c r="B66" s="1">
        <v>39236</v>
      </c>
      <c r="C66" s="20">
        <v>1606910</v>
      </c>
      <c r="D66" s="21" t="s">
        <v>12</v>
      </c>
      <c r="E66" s="22">
        <v>44632</v>
      </c>
      <c r="F66" s="23">
        <v>0.43541666666666667</v>
      </c>
      <c r="G66" s="1" t="str">
        <f ca="1">PROPER(Registro[[#This Row],[Artículo]])</f>
        <v>Divers Viennoiserie</v>
      </c>
      <c r="H66" s="24">
        <v>10</v>
      </c>
      <c r="I66" s="47">
        <v>22</v>
      </c>
      <c r="J66" s="46">
        <f>Registro[[#This Row],[Cantidad]]*Registro[[#This Row],[Precio Unit]]</f>
        <v>220</v>
      </c>
      <c r="L66" s="51" t="s">
        <v>86</v>
      </c>
      <c r="M66" s="56">
        <v>2000</v>
      </c>
    </row>
    <row r="67" spans="2:13" x14ac:dyDescent="0.25">
      <c r="B67" s="1">
        <v>39859</v>
      </c>
      <c r="C67" s="20">
        <v>1608560</v>
      </c>
      <c r="D67" s="21" t="s">
        <v>14</v>
      </c>
      <c r="E67" s="22">
        <v>44633</v>
      </c>
      <c r="F67" s="23">
        <v>0.38958333333333334</v>
      </c>
      <c r="G67" s="1" t="str">
        <f ca="1">PROPER(Registro[[#This Row],[Artículo]])</f>
        <v>Gd Kouign Amann</v>
      </c>
      <c r="H67" s="24">
        <v>20</v>
      </c>
      <c r="I67" s="47">
        <v>7.5</v>
      </c>
      <c r="J67" s="46">
        <f>Registro[[#This Row],[Cantidad]]*Registro[[#This Row],[Precio Unit]]</f>
        <v>150</v>
      </c>
      <c r="L67" s="52" t="s">
        <v>87</v>
      </c>
      <c r="M67" s="56">
        <v>9945</v>
      </c>
    </row>
    <row r="68" spans="2:13" x14ac:dyDescent="0.25">
      <c r="B68" s="1">
        <v>40153</v>
      </c>
      <c r="C68" s="20">
        <v>1609330</v>
      </c>
      <c r="D68" s="21" t="s">
        <v>14</v>
      </c>
      <c r="E68" s="22">
        <v>44633</v>
      </c>
      <c r="F68" s="23">
        <v>0.48888888888888887</v>
      </c>
      <c r="G68" s="1" t="str">
        <f ca="1">PROPER(Registro[[#This Row],[Artículo]])</f>
        <v>Gd Kouign Amann</v>
      </c>
      <c r="H68" s="24">
        <v>20</v>
      </c>
      <c r="I68" s="47">
        <v>7.5</v>
      </c>
      <c r="J68" s="46">
        <f>Registro[[#This Row],[Cantidad]]*Registro[[#This Row],[Precio Unit]]</f>
        <v>150</v>
      </c>
      <c r="L68" s="52" t="s">
        <v>39</v>
      </c>
      <c r="M68" s="56">
        <v>1425</v>
      </c>
    </row>
    <row r="69" spans="2:13" x14ac:dyDescent="0.25">
      <c r="B69" s="1">
        <v>41040</v>
      </c>
      <c r="C69" s="20">
        <v>1611590</v>
      </c>
      <c r="D69" s="21" t="s">
        <v>12</v>
      </c>
      <c r="E69" s="22">
        <v>44634</v>
      </c>
      <c r="F69" s="23">
        <v>0.44930555555555557</v>
      </c>
      <c r="G69" s="1" t="str">
        <f ca="1">PROPER(Registro[[#This Row],[Artículo]])</f>
        <v>Tarte Fruits 4P</v>
      </c>
      <c r="H69" s="24">
        <v>20</v>
      </c>
      <c r="I69" s="47">
        <v>9</v>
      </c>
      <c r="J69" s="46">
        <f>Registro[[#This Row],[Cantidad]]*Registro[[#This Row],[Precio Unit]]</f>
        <v>180</v>
      </c>
      <c r="L69" s="52" t="s">
        <v>88</v>
      </c>
      <c r="M69" s="56">
        <v>2025</v>
      </c>
    </row>
    <row r="70" spans="2:13" ht="15.75" thickBot="1" x14ac:dyDescent="0.3">
      <c r="B70" s="1">
        <v>44468</v>
      </c>
      <c r="C70" s="20">
        <v>1621060</v>
      </c>
      <c r="D70" s="21" t="s">
        <v>14</v>
      </c>
      <c r="E70" s="22">
        <v>44640</v>
      </c>
      <c r="F70" s="23">
        <v>0.40902777777777777</v>
      </c>
      <c r="G70" s="1" t="str">
        <f ca="1">PROPER(Registro[[#This Row],[Artículo]])</f>
        <v>Sandwich Complet</v>
      </c>
      <c r="H70" s="24">
        <v>40</v>
      </c>
      <c r="I70" s="47">
        <v>4.5</v>
      </c>
      <c r="J70" s="46">
        <f>Registro[[#This Row],[Cantidad]]*Registro[[#This Row],[Precio Unit]]</f>
        <v>180</v>
      </c>
      <c r="L70" s="53" t="s">
        <v>38</v>
      </c>
      <c r="M70" s="56">
        <v>3191</v>
      </c>
    </row>
    <row r="71" spans="2:13" ht="15.75" thickBot="1" x14ac:dyDescent="0.3">
      <c r="B71" s="1">
        <v>45021</v>
      </c>
      <c r="C71" s="20">
        <v>1622550</v>
      </c>
      <c r="D71" s="21" t="s">
        <v>12</v>
      </c>
      <c r="E71" s="22">
        <v>44640</v>
      </c>
      <c r="F71" s="23">
        <v>0.56736111111111109</v>
      </c>
      <c r="G71" s="1" t="str">
        <f ca="1">PROPER(Registro[[#This Row],[Artículo]])</f>
        <v>Royal 6P</v>
      </c>
      <c r="H71" s="24">
        <v>10</v>
      </c>
      <c r="I71" s="47">
        <v>18</v>
      </c>
      <c r="J71" s="46">
        <f>Registro[[#This Row],[Cantidad]]*Registro[[#This Row],[Precio Unit]]</f>
        <v>180</v>
      </c>
      <c r="L71" s="28" t="s">
        <v>14</v>
      </c>
      <c r="M71" s="56">
        <v>17666.5</v>
      </c>
    </row>
    <row r="72" spans="2:13" x14ac:dyDescent="0.25">
      <c r="B72" s="1">
        <v>45401</v>
      </c>
      <c r="C72" s="20">
        <v>1623560</v>
      </c>
      <c r="D72" s="21" t="s">
        <v>12</v>
      </c>
      <c r="E72" s="22">
        <v>44641</v>
      </c>
      <c r="F72" s="23">
        <v>0.43194444444444446</v>
      </c>
      <c r="G72" s="1" t="str">
        <f ca="1">PROPER(Registro[[#This Row],[Artículo]])</f>
        <v>Divers Patisserie</v>
      </c>
      <c r="H72" s="24">
        <v>10</v>
      </c>
      <c r="I72" s="47">
        <v>14</v>
      </c>
      <c r="J72" s="46">
        <f>Registro[[#This Row],[Cantidad]]*Registro[[#This Row],[Precio Unit]]</f>
        <v>140</v>
      </c>
      <c r="L72" s="51" t="s">
        <v>87</v>
      </c>
      <c r="M72" s="56">
        <v>9230</v>
      </c>
    </row>
    <row r="73" spans="2:13" x14ac:dyDescent="0.25">
      <c r="B73" s="1">
        <v>47888</v>
      </c>
      <c r="C73" s="20">
        <v>1630380</v>
      </c>
      <c r="D73" s="21" t="s">
        <v>14</v>
      </c>
      <c r="E73" s="22">
        <v>44645</v>
      </c>
      <c r="F73" s="23">
        <v>0.58472222222222225</v>
      </c>
      <c r="G73" s="1" t="str">
        <f ca="1">PROPER(Registro[[#This Row],[Artículo]])</f>
        <v>Formule Sandwich</v>
      </c>
      <c r="H73" s="24">
        <v>70</v>
      </c>
      <c r="I73" s="47">
        <v>6.5</v>
      </c>
      <c r="J73" s="46">
        <f>Registro[[#This Row],[Cantidad]]*Registro[[#This Row],[Precio Unit]]</f>
        <v>455</v>
      </c>
      <c r="L73" s="52" t="s">
        <v>39</v>
      </c>
      <c r="M73" s="56">
        <v>2550</v>
      </c>
    </row>
    <row r="74" spans="2:13" x14ac:dyDescent="0.25">
      <c r="B74" s="1">
        <v>48062</v>
      </c>
      <c r="C74" s="20">
        <v>1630850</v>
      </c>
      <c r="D74" s="21" t="s">
        <v>14</v>
      </c>
      <c r="E74" s="22">
        <v>44646</v>
      </c>
      <c r="F74" s="23">
        <v>0.36041666666666666</v>
      </c>
      <c r="G74" s="1" t="str">
        <f ca="1">PROPER(Registro[[#This Row],[Artículo]])</f>
        <v>Kouign Amann</v>
      </c>
      <c r="H74" s="24">
        <v>80</v>
      </c>
      <c r="I74" s="47">
        <v>2.1</v>
      </c>
      <c r="J74" s="46">
        <f>Registro[[#This Row],[Cantidad]]*Registro[[#This Row],[Precio Unit]]</f>
        <v>168</v>
      </c>
      <c r="L74" s="52" t="s">
        <v>40</v>
      </c>
      <c r="M74" s="56">
        <v>2090</v>
      </c>
    </row>
    <row r="75" spans="2:13" x14ac:dyDescent="0.25">
      <c r="B75" s="1">
        <v>49245</v>
      </c>
      <c r="C75" s="20">
        <v>1634100</v>
      </c>
      <c r="D75" s="21" t="s">
        <v>14</v>
      </c>
      <c r="E75" s="22">
        <v>44647</v>
      </c>
      <c r="F75" s="23">
        <v>0.54513888888888884</v>
      </c>
      <c r="G75" s="1" t="str">
        <f ca="1">PROPER(Registro[[#This Row],[Artículo]])</f>
        <v>Tarte Fruits 4P</v>
      </c>
      <c r="H75" s="24">
        <v>20</v>
      </c>
      <c r="I75" s="47">
        <v>9</v>
      </c>
      <c r="J75" s="46">
        <f>Registro[[#This Row],[Cantidad]]*Registro[[#This Row],[Precio Unit]]</f>
        <v>180</v>
      </c>
      <c r="L75" s="52" t="s">
        <v>88</v>
      </c>
      <c r="M75" s="56">
        <v>1530</v>
      </c>
    </row>
    <row r="76" spans="2:13" ht="15.75" thickBot="1" x14ac:dyDescent="0.3">
      <c r="B76" s="1">
        <v>50155</v>
      </c>
      <c r="C76" s="20">
        <v>1636470</v>
      </c>
      <c r="D76" s="21" t="s">
        <v>12</v>
      </c>
      <c r="E76" s="22">
        <v>44648</v>
      </c>
      <c r="F76" s="23">
        <v>0.50208333333333333</v>
      </c>
      <c r="G76" s="1" t="str">
        <f ca="1">PROPER(Registro[[#This Row],[Artículo]])</f>
        <v>Tarte Fraise 4Per</v>
      </c>
      <c r="H76" s="24">
        <v>20</v>
      </c>
      <c r="I76" s="47">
        <v>12</v>
      </c>
      <c r="J76" s="46">
        <f>Registro[[#This Row],[Cantidad]]*Registro[[#This Row],[Precio Unit]]</f>
        <v>240</v>
      </c>
      <c r="L76" s="53" t="s">
        <v>38</v>
      </c>
      <c r="M76" s="56">
        <v>2266.5</v>
      </c>
    </row>
    <row r="77" spans="2:13" ht="15.75" thickBot="1" x14ac:dyDescent="0.3">
      <c r="B77" s="1">
        <v>49617</v>
      </c>
      <c r="C77" s="20">
        <v>1635070</v>
      </c>
      <c r="D77" s="21" t="s">
        <v>12</v>
      </c>
      <c r="E77" s="22">
        <v>44648</v>
      </c>
      <c r="F77" s="23">
        <v>0.39652777777777776</v>
      </c>
      <c r="G77" s="1" t="str">
        <f ca="1">PROPER(Registro[[#This Row],[Artículo]])</f>
        <v>Tarte Fraise 6P</v>
      </c>
      <c r="H77" s="24">
        <v>10</v>
      </c>
      <c r="I77" s="47">
        <v>18</v>
      </c>
      <c r="J77" s="46">
        <f>Registro[[#This Row],[Cantidad]]*Registro[[#This Row],[Precio Unit]]</f>
        <v>180</v>
      </c>
      <c r="L77" s="28" t="s">
        <v>25</v>
      </c>
      <c r="M77" s="57">
        <v>36252.5</v>
      </c>
    </row>
    <row r="78" spans="2:13" x14ac:dyDescent="0.25">
      <c r="B78" s="1">
        <v>49510</v>
      </c>
      <c r="C78" s="20">
        <v>1634820</v>
      </c>
      <c r="D78" s="21" t="s">
        <v>12</v>
      </c>
      <c r="E78" s="22">
        <v>44648</v>
      </c>
      <c r="F78" s="23">
        <v>0.37291666666666667</v>
      </c>
      <c r="G78" s="1" t="str">
        <f ca="1">PROPER(Registro[[#This Row],[Artículo]])</f>
        <v>Gd Kouign Amann</v>
      </c>
      <c r="H78" s="24">
        <v>20</v>
      </c>
      <c r="I78" s="47">
        <v>7.5</v>
      </c>
      <c r="J78" s="46">
        <f>Registro[[#This Row],[Cantidad]]*Registro[[#This Row],[Precio Unit]]</f>
        <v>150</v>
      </c>
      <c r="L78"/>
      <c r="M78"/>
    </row>
    <row r="79" spans="2:13" x14ac:dyDescent="0.25">
      <c r="B79" s="1">
        <v>50564</v>
      </c>
      <c r="C79" s="20">
        <v>1637610</v>
      </c>
      <c r="D79" s="21" t="s">
        <v>14</v>
      </c>
      <c r="E79" s="22">
        <v>44649</v>
      </c>
      <c r="F79" s="23">
        <v>0.4465277777777778</v>
      </c>
      <c r="G79" s="1" t="str">
        <f ca="1">PROPER(Registro[[#This Row],[Artículo]])</f>
        <v>Baguette</v>
      </c>
      <c r="H79" s="24">
        <v>200</v>
      </c>
      <c r="I79" s="47">
        <v>0.9</v>
      </c>
      <c r="J79" s="46">
        <f>Registro[[#This Row],[Cantidad]]*Registro[[#This Row],[Precio Unit]]</f>
        <v>180</v>
      </c>
      <c r="L79"/>
      <c r="M79"/>
    </row>
    <row r="80" spans="2:13" x14ac:dyDescent="0.25">
      <c r="B80" s="1">
        <v>55521</v>
      </c>
      <c r="C80" s="20">
        <v>1651040</v>
      </c>
      <c r="D80" s="21" t="s">
        <v>12</v>
      </c>
      <c r="E80" s="22">
        <v>44655</v>
      </c>
      <c r="F80" s="23">
        <v>0.51875000000000004</v>
      </c>
      <c r="G80" s="1" t="str">
        <f ca="1">PROPER(Registro[[#This Row],[Artículo]])</f>
        <v>Royal 6P</v>
      </c>
      <c r="H80" s="24">
        <v>40</v>
      </c>
      <c r="I80" s="47">
        <v>18</v>
      </c>
      <c r="J80" s="46">
        <f>Registro[[#This Row],[Cantidad]]*Registro[[#This Row],[Precio Unit]]</f>
        <v>720</v>
      </c>
      <c r="L80"/>
      <c r="M80"/>
    </row>
    <row r="81" spans="2:14" x14ac:dyDescent="0.25">
      <c r="B81" s="1">
        <v>54722</v>
      </c>
      <c r="C81" s="20">
        <v>1648980</v>
      </c>
      <c r="D81" s="21" t="s">
        <v>14</v>
      </c>
      <c r="E81" s="22">
        <v>44655</v>
      </c>
      <c r="F81" s="23">
        <v>0.4201388888888889</v>
      </c>
      <c r="G81" s="1" t="str">
        <f ca="1">PROPER(Registro[[#This Row],[Artículo]])</f>
        <v>Tarte Fruits 6P</v>
      </c>
      <c r="H81" s="24">
        <v>20</v>
      </c>
      <c r="I81" s="47">
        <v>12</v>
      </c>
      <c r="J81" s="46">
        <f>Registro[[#This Row],[Cantidad]]*Registro[[#This Row],[Precio Unit]]</f>
        <v>240</v>
      </c>
      <c r="L81"/>
      <c r="M81"/>
    </row>
    <row r="82" spans="2:14" x14ac:dyDescent="0.25">
      <c r="B82" s="1">
        <v>54821</v>
      </c>
      <c r="C82" s="20">
        <v>1649230</v>
      </c>
      <c r="D82" s="21" t="s">
        <v>12</v>
      </c>
      <c r="E82" s="22">
        <v>44655</v>
      </c>
      <c r="F82" s="23">
        <v>0.43333333333333335</v>
      </c>
      <c r="G82" s="1" t="str">
        <f ca="1">PROPER(Registro[[#This Row],[Artículo]])</f>
        <v>Tartelette Fraise</v>
      </c>
      <c r="H82" s="24">
        <v>80</v>
      </c>
      <c r="I82" s="47">
        <v>3</v>
      </c>
      <c r="J82" s="46">
        <f>Registro[[#This Row],[Cantidad]]*Registro[[#This Row],[Precio Unit]]</f>
        <v>240</v>
      </c>
      <c r="L82"/>
      <c r="M82"/>
    </row>
    <row r="83" spans="2:14" x14ac:dyDescent="0.25">
      <c r="B83" s="1">
        <v>54333</v>
      </c>
      <c r="C83" s="20">
        <v>1648030</v>
      </c>
      <c r="D83" s="21" t="s">
        <v>14</v>
      </c>
      <c r="E83" s="22">
        <v>44655</v>
      </c>
      <c r="F83" s="23">
        <v>0.37083333333333335</v>
      </c>
      <c r="G83" s="1" t="str">
        <f ca="1">PROPER(Registro[[#This Row],[Artículo]])</f>
        <v>Tarte Fraise 6P</v>
      </c>
      <c r="H83" s="24">
        <v>10</v>
      </c>
      <c r="I83" s="47">
        <v>18</v>
      </c>
      <c r="J83" s="46">
        <f>Registro[[#This Row],[Cantidad]]*Registro[[#This Row],[Precio Unit]]</f>
        <v>180</v>
      </c>
      <c r="L83"/>
      <c r="M83"/>
    </row>
    <row r="84" spans="2:14" ht="15.75" thickBot="1" x14ac:dyDescent="0.3">
      <c r="B84" s="1">
        <v>54423</v>
      </c>
      <c r="C84" s="20">
        <v>1648230</v>
      </c>
      <c r="D84" s="21" t="s">
        <v>12</v>
      </c>
      <c r="E84" s="22">
        <v>44655</v>
      </c>
      <c r="F84" s="23">
        <v>0.3840277777777778</v>
      </c>
      <c r="G84" s="1" t="str">
        <f ca="1">PROPER(Registro[[#This Row],[Artículo]])</f>
        <v>Tarte Fraise 6P</v>
      </c>
      <c r="H84" s="24">
        <v>10</v>
      </c>
      <c r="I84" s="47">
        <v>18</v>
      </c>
      <c r="J84" s="46">
        <f>Registro[[#This Row],[Cantidad]]*Registro[[#This Row],[Precio Unit]]</f>
        <v>180</v>
      </c>
    </row>
    <row r="85" spans="2:14" ht="15.75" thickBot="1" x14ac:dyDescent="0.3">
      <c r="B85" s="1">
        <v>56031</v>
      </c>
      <c r="C85" s="20">
        <v>1652340</v>
      </c>
      <c r="D85" s="21" t="s">
        <v>14</v>
      </c>
      <c r="E85" s="22">
        <v>44656</v>
      </c>
      <c r="F85" s="23">
        <v>0.43958333333333333</v>
      </c>
      <c r="G85" s="1" t="str">
        <f ca="1">PROPER(Registro[[#This Row],[Artículo]])</f>
        <v>Formule Sandwich</v>
      </c>
      <c r="H85" s="24">
        <v>30</v>
      </c>
      <c r="I85" s="47">
        <v>6.5</v>
      </c>
      <c r="J85" s="46">
        <f>Registro[[#This Row],[Cantidad]]*Registro[[#This Row],[Precio Unit]]</f>
        <v>195</v>
      </c>
      <c r="L85" s="27" t="s">
        <v>22</v>
      </c>
      <c r="M85" s="29" t="s">
        <v>24</v>
      </c>
      <c r="N85" s="64" t="s">
        <v>37</v>
      </c>
    </row>
    <row r="86" spans="2:14" x14ac:dyDescent="0.25">
      <c r="B86" s="1">
        <v>57025</v>
      </c>
      <c r="C86" s="20">
        <v>1655110</v>
      </c>
      <c r="D86" s="21" t="s">
        <v>12</v>
      </c>
      <c r="E86" s="22">
        <v>44657</v>
      </c>
      <c r="F86" s="23">
        <v>0.50138888888888888</v>
      </c>
      <c r="G86" s="1" t="str">
        <f ca="1">PROPER(Registro[[#This Row],[Artículo]])</f>
        <v>Formule Sandwich</v>
      </c>
      <c r="H86" s="24">
        <v>40</v>
      </c>
      <c r="I86" s="47">
        <v>6.5</v>
      </c>
      <c r="J86" s="46">
        <f>Registro[[#This Row],[Cantidad]]*Registro[[#This Row],[Precio Unit]]</f>
        <v>260</v>
      </c>
      <c r="L86" s="30" t="s">
        <v>42</v>
      </c>
      <c r="M86" s="59">
        <v>740</v>
      </c>
      <c r="N86" s="60">
        <v>3523</v>
      </c>
    </row>
    <row r="87" spans="2:14" x14ac:dyDescent="0.25">
      <c r="B87" s="1">
        <v>57120</v>
      </c>
      <c r="C87" s="20">
        <v>1655380</v>
      </c>
      <c r="D87" s="21" t="s">
        <v>12</v>
      </c>
      <c r="E87" s="22">
        <v>44657</v>
      </c>
      <c r="F87" s="23">
        <v>0.52638888888888891</v>
      </c>
      <c r="G87" s="1" t="str">
        <f ca="1">PROPER(Registro[[#This Row],[Artículo]])</f>
        <v>Formule Sandwich</v>
      </c>
      <c r="H87" s="24">
        <v>30</v>
      </c>
      <c r="I87" s="47">
        <v>6.5</v>
      </c>
      <c r="J87" s="46">
        <f>Registro[[#This Row],[Cantidad]]*Registro[[#This Row],[Precio Unit]]</f>
        <v>195</v>
      </c>
      <c r="L87" s="63" t="s">
        <v>45</v>
      </c>
      <c r="M87" s="61">
        <v>2430</v>
      </c>
      <c r="N87" s="58">
        <v>2685</v>
      </c>
    </row>
    <row r="88" spans="2:14" x14ac:dyDescent="0.25">
      <c r="B88" s="1">
        <v>64872</v>
      </c>
      <c r="C88" s="20">
        <v>1676690</v>
      </c>
      <c r="D88" s="21" t="s">
        <v>12</v>
      </c>
      <c r="E88" s="22">
        <v>44668</v>
      </c>
      <c r="F88" s="23">
        <v>0.51666666666666672</v>
      </c>
      <c r="G88" s="1" t="str">
        <f ca="1">PROPER(Registro[[#This Row],[Artículo]])</f>
        <v>Formule Sandwich</v>
      </c>
      <c r="H88" s="24">
        <v>40</v>
      </c>
      <c r="I88" s="47">
        <v>6.5</v>
      </c>
      <c r="J88" s="46">
        <f>Registro[[#This Row],[Cantidad]]*Registro[[#This Row],[Precio Unit]]</f>
        <v>260</v>
      </c>
      <c r="L88" s="63" t="s">
        <v>44</v>
      </c>
      <c r="M88" s="61">
        <v>1780</v>
      </c>
      <c r="N88" s="58">
        <v>2308</v>
      </c>
    </row>
    <row r="89" spans="2:14" x14ac:dyDescent="0.25">
      <c r="B89" s="1">
        <v>64370</v>
      </c>
      <c r="C89" s="20">
        <v>1675370</v>
      </c>
      <c r="D89" s="21" t="s">
        <v>14</v>
      </c>
      <c r="E89" s="22">
        <v>44668</v>
      </c>
      <c r="F89" s="23">
        <v>0.36805555555555558</v>
      </c>
      <c r="G89" s="1" t="str">
        <f ca="1">PROPER(Registro[[#This Row],[Artículo]])</f>
        <v>Divers Viennoiserie</v>
      </c>
      <c r="H89" s="24">
        <v>10</v>
      </c>
      <c r="I89" s="47">
        <v>22</v>
      </c>
      <c r="J89" s="46">
        <f>Registro[[#This Row],[Cantidad]]*Registro[[#This Row],[Precio Unit]]</f>
        <v>220</v>
      </c>
      <c r="L89" s="63" t="s">
        <v>43</v>
      </c>
      <c r="M89" s="61">
        <v>670</v>
      </c>
      <c r="N89" s="58">
        <v>2140</v>
      </c>
    </row>
    <row r="90" spans="2:14" x14ac:dyDescent="0.25">
      <c r="B90" s="1">
        <v>66625</v>
      </c>
      <c r="C90" s="20">
        <v>1681310</v>
      </c>
      <c r="D90" s="21" t="s">
        <v>12</v>
      </c>
      <c r="E90" s="22">
        <v>44670</v>
      </c>
      <c r="F90" s="23">
        <v>0.42916666666666664</v>
      </c>
      <c r="G90" s="1" t="str">
        <f ca="1">PROPER(Registro[[#This Row],[Artículo]])</f>
        <v>Tarte Fraise 4Per</v>
      </c>
      <c r="H90" s="24">
        <v>20</v>
      </c>
      <c r="I90" s="47">
        <v>12</v>
      </c>
      <c r="J90" s="46">
        <f>Registro[[#This Row],[Cantidad]]*Registro[[#This Row],[Precio Unit]]</f>
        <v>240</v>
      </c>
      <c r="L90" s="63" t="s">
        <v>48</v>
      </c>
      <c r="M90" s="61">
        <v>540</v>
      </c>
      <c r="N90" s="58">
        <v>1753</v>
      </c>
    </row>
    <row r="91" spans="2:14" x14ac:dyDescent="0.25">
      <c r="B91" s="1">
        <v>66540</v>
      </c>
      <c r="C91" s="20">
        <v>1681070</v>
      </c>
      <c r="D91" s="21" t="s">
        <v>12</v>
      </c>
      <c r="E91" s="22">
        <v>44670</v>
      </c>
      <c r="F91" s="23">
        <v>0.39652777777777776</v>
      </c>
      <c r="G91" s="1" t="str">
        <f ca="1">PROPER(Registro[[#This Row],[Artículo]])</f>
        <v>Formule Sandwich</v>
      </c>
      <c r="H91" s="24">
        <v>30</v>
      </c>
      <c r="I91" s="47">
        <v>6.5</v>
      </c>
      <c r="J91" s="46">
        <f>Registro[[#This Row],[Cantidad]]*Registro[[#This Row],[Precio Unit]]</f>
        <v>195</v>
      </c>
      <c r="L91" s="63" t="s">
        <v>49</v>
      </c>
      <c r="M91" s="61">
        <v>270</v>
      </c>
      <c r="N91" s="58">
        <v>1220</v>
      </c>
    </row>
    <row r="92" spans="2:14" x14ac:dyDescent="0.25">
      <c r="B92" s="1">
        <v>67831</v>
      </c>
      <c r="C92" s="20">
        <v>1684750</v>
      </c>
      <c r="D92" s="21" t="s">
        <v>14</v>
      </c>
      <c r="E92" s="22">
        <v>44671</v>
      </c>
      <c r="F92" s="23">
        <v>0.53125</v>
      </c>
      <c r="G92" s="1" t="str">
        <f ca="1">PROPER(Registro[[#This Row],[Artículo]])</f>
        <v>Formule Sandwich</v>
      </c>
      <c r="H92" s="24">
        <v>30</v>
      </c>
      <c r="I92" s="47">
        <v>6.5</v>
      </c>
      <c r="J92" s="46">
        <f>Registro[[#This Row],[Cantidad]]*Registro[[#This Row],[Precio Unit]]</f>
        <v>195</v>
      </c>
      <c r="L92" s="63" t="s">
        <v>47</v>
      </c>
      <c r="M92" s="61">
        <v>830</v>
      </c>
      <c r="N92" s="58">
        <v>1164</v>
      </c>
    </row>
    <row r="93" spans="2:14" x14ac:dyDescent="0.25">
      <c r="B93" s="1">
        <v>68586</v>
      </c>
      <c r="C93" s="20">
        <v>1686890</v>
      </c>
      <c r="D93" s="21" t="s">
        <v>12</v>
      </c>
      <c r="E93" s="22">
        <v>44672</v>
      </c>
      <c r="F93" s="23">
        <v>0.54305555555555551</v>
      </c>
      <c r="G93" s="1" t="str">
        <f ca="1">PROPER(Registro[[#This Row],[Artículo]])</f>
        <v>Formule Sandwich</v>
      </c>
      <c r="H93" s="24">
        <v>30</v>
      </c>
      <c r="I93" s="47">
        <v>6.5</v>
      </c>
      <c r="J93" s="46">
        <f>Registro[[#This Row],[Cantidad]]*Registro[[#This Row],[Precio Unit]]</f>
        <v>195</v>
      </c>
      <c r="L93" s="63" t="s">
        <v>50</v>
      </c>
      <c r="M93" s="61">
        <v>500</v>
      </c>
      <c r="N93" s="58">
        <v>1102</v>
      </c>
    </row>
    <row r="94" spans="2:14" x14ac:dyDescent="0.25">
      <c r="B94" s="1">
        <v>68930</v>
      </c>
      <c r="C94" s="20">
        <v>1687830</v>
      </c>
      <c r="D94" s="21" t="s">
        <v>12</v>
      </c>
      <c r="E94" s="22">
        <v>44673</v>
      </c>
      <c r="F94" s="23">
        <v>0.4284722222222222</v>
      </c>
      <c r="G94" s="1" t="str">
        <f ca="1">PROPER(Registro[[#This Row],[Artículo]])</f>
        <v>Eclair</v>
      </c>
      <c r="H94" s="24">
        <v>100</v>
      </c>
      <c r="I94" s="47">
        <v>2</v>
      </c>
      <c r="J94" s="46">
        <f>Registro[[#This Row],[Cantidad]]*Registro[[#This Row],[Precio Unit]]</f>
        <v>200</v>
      </c>
      <c r="L94" s="63" t="s">
        <v>46</v>
      </c>
      <c r="M94" s="61">
        <v>200</v>
      </c>
      <c r="N94" s="58">
        <v>1000</v>
      </c>
    </row>
    <row r="95" spans="2:14" x14ac:dyDescent="0.25">
      <c r="B95" s="1">
        <v>70791</v>
      </c>
      <c r="C95" s="20">
        <v>1692920</v>
      </c>
      <c r="D95" s="21" t="s">
        <v>14</v>
      </c>
      <c r="E95" s="22">
        <v>44675</v>
      </c>
      <c r="F95" s="23">
        <v>0.44791666666666669</v>
      </c>
      <c r="G95" s="1" t="str">
        <f ca="1">PROPER(Registro[[#This Row],[Artículo]])</f>
        <v>Divers Viennoiserie</v>
      </c>
      <c r="H95" s="24">
        <v>10</v>
      </c>
      <c r="I95" s="47">
        <v>22</v>
      </c>
      <c r="J95" s="46">
        <f>Registro[[#This Row],[Cantidad]]*Registro[[#This Row],[Precio Unit]]</f>
        <v>220</v>
      </c>
      <c r="L95" s="63" t="s">
        <v>51</v>
      </c>
      <c r="M95" s="61">
        <v>60</v>
      </c>
      <c r="N95" s="58">
        <v>535</v>
      </c>
    </row>
    <row r="96" spans="2:14" ht="15.75" thickBot="1" x14ac:dyDescent="0.3">
      <c r="B96" s="1">
        <v>71815</v>
      </c>
      <c r="C96" s="20">
        <v>1695600</v>
      </c>
      <c r="D96" s="21" t="s">
        <v>12</v>
      </c>
      <c r="E96" s="22">
        <v>44676</v>
      </c>
      <c r="F96" s="23">
        <v>0.44305555555555554</v>
      </c>
      <c r="G96" s="1" t="str">
        <f ca="1">PROPER(Registro[[#This Row],[Artículo]])</f>
        <v>Formule Sandwich</v>
      </c>
      <c r="H96" s="24">
        <v>60</v>
      </c>
      <c r="I96" s="47">
        <v>6.5</v>
      </c>
      <c r="J96" s="46">
        <f>Registro[[#This Row],[Cantidad]]*Registro[[#This Row],[Precio Unit]]</f>
        <v>390</v>
      </c>
      <c r="L96" s="31" t="s">
        <v>52</v>
      </c>
      <c r="M96" s="61">
        <v>70</v>
      </c>
      <c r="N96" s="58">
        <v>455</v>
      </c>
    </row>
    <row r="97" spans="2:15" ht="15.75" thickBot="1" x14ac:dyDescent="0.3">
      <c r="B97" s="1">
        <v>72904</v>
      </c>
      <c r="C97" s="20">
        <v>1698580</v>
      </c>
      <c r="D97" s="21" t="s">
        <v>14</v>
      </c>
      <c r="E97" s="22">
        <v>44677</v>
      </c>
      <c r="F97" s="23">
        <v>0.51666666666666672</v>
      </c>
      <c r="G97" s="1" t="str">
        <f ca="1">PROPER(Registro[[#This Row],[Artículo]])</f>
        <v>Formule Sandwich</v>
      </c>
      <c r="H97" s="24">
        <v>30</v>
      </c>
      <c r="I97" s="47">
        <v>6.5</v>
      </c>
      <c r="J97" s="46">
        <f>Registro[[#This Row],[Cantidad]]*Registro[[#This Row],[Precio Unit]]</f>
        <v>195</v>
      </c>
      <c r="L97" s="28" t="s">
        <v>25</v>
      </c>
      <c r="M97" s="62">
        <v>8090</v>
      </c>
      <c r="N97" s="50">
        <v>17885</v>
      </c>
    </row>
    <row r="98" spans="2:15" x14ac:dyDescent="0.25">
      <c r="B98" s="1">
        <v>75494</v>
      </c>
      <c r="C98" s="20">
        <v>1706000</v>
      </c>
      <c r="D98" s="21" t="s">
        <v>12</v>
      </c>
      <c r="E98" s="22">
        <v>44681</v>
      </c>
      <c r="F98" s="23">
        <v>0.4909722222222222</v>
      </c>
      <c r="G98" s="1" t="str">
        <f ca="1">PROPER(Registro[[#This Row],[Artículo]])</f>
        <v>Formule Sandwich</v>
      </c>
      <c r="H98" s="24">
        <v>30</v>
      </c>
      <c r="I98" s="47">
        <v>6.5</v>
      </c>
      <c r="J98" s="46">
        <f>Registro[[#This Row],[Cantidad]]*Registro[[#This Row],[Precio Unit]]</f>
        <v>195</v>
      </c>
      <c r="L98" s="32"/>
      <c r="M98"/>
      <c r="N98"/>
    </row>
    <row r="99" spans="2:15" x14ac:dyDescent="0.25">
      <c r="B99" s="1">
        <v>75662</v>
      </c>
      <c r="C99" s="20">
        <v>1706470</v>
      </c>
      <c r="D99" s="21" t="s">
        <v>12</v>
      </c>
      <c r="E99" s="22">
        <v>44681</v>
      </c>
      <c r="F99" s="23">
        <v>0.5493055555555556</v>
      </c>
      <c r="G99" s="1" t="str">
        <f ca="1">PROPER(Registro[[#This Row],[Artículo]])</f>
        <v>Formule Sandwich</v>
      </c>
      <c r="H99" s="24">
        <v>30</v>
      </c>
      <c r="I99" s="47">
        <v>6.5</v>
      </c>
      <c r="J99" s="46">
        <f>Registro[[#This Row],[Cantidad]]*Registro[[#This Row],[Precio Unit]]</f>
        <v>195</v>
      </c>
      <c r="L99" s="32"/>
      <c r="M99"/>
      <c r="N99"/>
    </row>
    <row r="100" spans="2:15" x14ac:dyDescent="0.25">
      <c r="B100" s="1">
        <v>83724</v>
      </c>
      <c r="C100" s="20">
        <v>1728100</v>
      </c>
      <c r="D100" s="21" t="s">
        <v>12</v>
      </c>
      <c r="E100" s="22">
        <v>44690</v>
      </c>
      <c r="F100" s="23">
        <v>0.47638888888888886</v>
      </c>
      <c r="G100" s="1" t="str">
        <f ca="1">PROPER(Registro[[#This Row],[Artículo]])</f>
        <v>Formule Sandwich</v>
      </c>
      <c r="H100" s="24">
        <v>40</v>
      </c>
      <c r="I100" s="47">
        <v>6.5</v>
      </c>
      <c r="J100" s="46">
        <f>Registro[[#This Row],[Cantidad]]*Registro[[#This Row],[Precio Unit]]</f>
        <v>260</v>
      </c>
      <c r="L100" s="32"/>
      <c r="M100"/>
      <c r="N100"/>
    </row>
    <row r="101" spans="2:15" x14ac:dyDescent="0.25">
      <c r="B101" s="1">
        <v>87739</v>
      </c>
      <c r="C101" s="20">
        <v>1738890</v>
      </c>
      <c r="D101" s="21" t="s">
        <v>14</v>
      </c>
      <c r="E101" s="22">
        <v>44694</v>
      </c>
      <c r="F101" s="23">
        <v>0.51180555555555551</v>
      </c>
      <c r="G101" s="1" t="str">
        <f ca="1">PROPER(Registro[[#This Row],[Artículo]])</f>
        <v>Gd Kouign Amann</v>
      </c>
      <c r="H101" s="24">
        <v>30</v>
      </c>
      <c r="I101" s="47">
        <v>7.5</v>
      </c>
      <c r="J101" s="46">
        <f>Registro[[#This Row],[Cantidad]]*Registro[[#This Row],[Precio Unit]]</f>
        <v>225</v>
      </c>
      <c r="L101" s="32"/>
      <c r="M101"/>
      <c r="N101"/>
    </row>
    <row r="102" spans="2:15" ht="15.75" thickBot="1" x14ac:dyDescent="0.3">
      <c r="B102" s="1">
        <v>89390</v>
      </c>
      <c r="C102" s="20">
        <v>1743120</v>
      </c>
      <c r="D102" s="21" t="s">
        <v>12</v>
      </c>
      <c r="E102" s="22">
        <v>44696</v>
      </c>
      <c r="F102" s="23">
        <v>0.35555555555555557</v>
      </c>
      <c r="G102" s="1" t="str">
        <f ca="1">PROPER(Registro[[#This Row],[Artículo]])</f>
        <v>Tarte Fraise 4Per</v>
      </c>
      <c r="H102" s="24">
        <v>30</v>
      </c>
      <c r="I102" s="47">
        <v>12</v>
      </c>
      <c r="J102" s="46">
        <f>Registro[[#This Row],[Cantidad]]*Registro[[#This Row],[Precio Unit]]</f>
        <v>360</v>
      </c>
    </row>
    <row r="103" spans="2:15" ht="15.75" thickBot="1" x14ac:dyDescent="0.3">
      <c r="B103" s="1">
        <v>90101</v>
      </c>
      <c r="C103" s="20">
        <v>1744940</v>
      </c>
      <c r="D103" s="21" t="s">
        <v>14</v>
      </c>
      <c r="E103" s="22">
        <v>44696</v>
      </c>
      <c r="F103" s="23">
        <v>0.46111111111111114</v>
      </c>
      <c r="G103" s="1" t="str">
        <f ca="1">PROPER(Registro[[#This Row],[Artículo]])</f>
        <v>Formule Sandwich</v>
      </c>
      <c r="H103" s="24">
        <v>40</v>
      </c>
      <c r="I103" s="47">
        <v>6.5</v>
      </c>
      <c r="J103" s="46">
        <f>Registro[[#This Row],[Cantidad]]*Registro[[#This Row],[Precio Unit]]</f>
        <v>260</v>
      </c>
      <c r="L103" s="27" t="s">
        <v>22</v>
      </c>
      <c r="M103" s="29" t="s">
        <v>24</v>
      </c>
      <c r="N103" s="83" t="s">
        <v>37</v>
      </c>
      <c r="O103" s="64" t="s">
        <v>53</v>
      </c>
    </row>
    <row r="104" spans="2:15" x14ac:dyDescent="0.25">
      <c r="B104" s="1">
        <v>91363</v>
      </c>
      <c r="C104" s="20">
        <v>1748070</v>
      </c>
      <c r="D104" s="21" t="s">
        <v>14</v>
      </c>
      <c r="E104" s="22">
        <v>44697</v>
      </c>
      <c r="F104" s="23">
        <v>0.40625</v>
      </c>
      <c r="G104" s="1" t="str">
        <f ca="1">PROPER(Registro[[#This Row],[Artículo]])</f>
        <v>Formule Sandwich</v>
      </c>
      <c r="H104" s="24">
        <v>50</v>
      </c>
      <c r="I104" s="47">
        <v>6.5</v>
      </c>
      <c r="J104" s="46">
        <f>Registro[[#This Row],[Cantidad]]*Registro[[#This Row],[Precio Unit]]</f>
        <v>325</v>
      </c>
      <c r="L104" s="79" t="s">
        <v>59</v>
      </c>
      <c r="M104" s="59">
        <v>2860</v>
      </c>
      <c r="N104" s="78">
        <v>7570</v>
      </c>
      <c r="O104" s="60">
        <v>2.6468531468531467</v>
      </c>
    </row>
    <row r="105" spans="2:15" x14ac:dyDescent="0.25">
      <c r="B105" s="1">
        <v>92089</v>
      </c>
      <c r="C105" s="20">
        <v>1749920</v>
      </c>
      <c r="D105" s="21" t="s">
        <v>14</v>
      </c>
      <c r="E105" s="22">
        <v>44697</v>
      </c>
      <c r="F105" s="23">
        <v>0.49513888888888891</v>
      </c>
      <c r="G105" s="1" t="str">
        <f ca="1">PROPER(Registro[[#This Row],[Artículo]])</f>
        <v>Formule Sandwich</v>
      </c>
      <c r="H105" s="24">
        <v>40</v>
      </c>
      <c r="I105" s="47">
        <v>6.5</v>
      </c>
      <c r="J105" s="46">
        <f>Registro[[#This Row],[Cantidad]]*Registro[[#This Row],[Precio Unit]]</f>
        <v>260</v>
      </c>
      <c r="L105" s="80" t="s">
        <v>60</v>
      </c>
      <c r="M105" s="61">
        <v>1620</v>
      </c>
      <c r="N105" s="75">
        <v>7330</v>
      </c>
      <c r="O105" s="58">
        <v>4.5246913580246915</v>
      </c>
    </row>
    <row r="106" spans="2:15" x14ac:dyDescent="0.25">
      <c r="B106" s="1">
        <v>91334</v>
      </c>
      <c r="C106" s="20">
        <v>1747990</v>
      </c>
      <c r="D106" s="21" t="s">
        <v>14</v>
      </c>
      <c r="E106" s="22">
        <v>44697</v>
      </c>
      <c r="F106" s="23">
        <v>0.40277777777777779</v>
      </c>
      <c r="G106" s="1" t="str">
        <f ca="1">PROPER(Registro[[#This Row],[Artículo]])</f>
        <v>Royal 4P</v>
      </c>
      <c r="H106" s="24">
        <v>20</v>
      </c>
      <c r="I106" s="47">
        <v>12</v>
      </c>
      <c r="J106" s="46">
        <f>Registro[[#This Row],[Cantidad]]*Registro[[#This Row],[Precio Unit]]</f>
        <v>240</v>
      </c>
      <c r="L106" s="80" t="s">
        <v>61</v>
      </c>
      <c r="M106" s="61">
        <v>1340</v>
      </c>
      <c r="N106" s="75">
        <v>6275</v>
      </c>
      <c r="O106" s="58">
        <v>4.6828358208955221</v>
      </c>
    </row>
    <row r="107" spans="2:15" x14ac:dyDescent="0.25">
      <c r="B107" s="1">
        <v>90840</v>
      </c>
      <c r="C107" s="20">
        <v>1746900</v>
      </c>
      <c r="D107" s="21" t="s">
        <v>12</v>
      </c>
      <c r="E107" s="22">
        <v>44697</v>
      </c>
      <c r="F107" s="23">
        <v>0.33680555555555558</v>
      </c>
      <c r="G107" s="1" t="str">
        <f ca="1">PROPER(Registro[[#This Row],[Artículo]])</f>
        <v>Divers Viennoiserie</v>
      </c>
      <c r="H107" s="24">
        <v>20</v>
      </c>
      <c r="I107" s="47">
        <v>11</v>
      </c>
      <c r="J107" s="46">
        <f>Registro[[#This Row],[Cantidad]]*Registro[[#This Row],[Precio Unit]]</f>
        <v>220</v>
      </c>
      <c r="L107" s="80" t="s">
        <v>63</v>
      </c>
      <c r="M107" s="61">
        <v>2190</v>
      </c>
      <c r="N107" s="75">
        <v>5606</v>
      </c>
      <c r="O107" s="58">
        <v>2.5598173515981735</v>
      </c>
    </row>
    <row r="108" spans="2:15" x14ac:dyDescent="0.25">
      <c r="B108" s="1">
        <v>93402</v>
      </c>
      <c r="C108" s="20">
        <v>1753350</v>
      </c>
      <c r="D108" s="21" t="s">
        <v>12</v>
      </c>
      <c r="E108" s="22">
        <v>44703</v>
      </c>
      <c r="F108" s="23">
        <v>0.4826388888888889</v>
      </c>
      <c r="G108" s="1" t="str">
        <f ca="1">PROPER(Registro[[#This Row],[Artículo]])</f>
        <v>Royal 4P</v>
      </c>
      <c r="H108" s="24">
        <v>20</v>
      </c>
      <c r="I108" s="47">
        <v>12</v>
      </c>
      <c r="J108" s="46">
        <f>Registro[[#This Row],[Cantidad]]*Registro[[#This Row],[Precio Unit]]</f>
        <v>240</v>
      </c>
      <c r="L108" s="80" t="s">
        <v>65</v>
      </c>
      <c r="M108" s="61">
        <v>400</v>
      </c>
      <c r="N108" s="75">
        <v>5206.5</v>
      </c>
      <c r="O108" s="58">
        <v>13.016249999999999</v>
      </c>
    </row>
    <row r="109" spans="2:15" x14ac:dyDescent="0.25">
      <c r="B109" s="1">
        <v>93668</v>
      </c>
      <c r="C109" s="20">
        <v>1754080</v>
      </c>
      <c r="D109" s="21" t="s">
        <v>14</v>
      </c>
      <c r="E109" s="22">
        <v>44703</v>
      </c>
      <c r="F109" s="23">
        <v>0.69652777777777775</v>
      </c>
      <c r="G109" s="1" t="str">
        <f ca="1">PROPER(Registro[[#This Row],[Artículo]])</f>
        <v>Divers Viennoiserie</v>
      </c>
      <c r="H109" s="24">
        <v>10</v>
      </c>
      <c r="I109" s="47">
        <v>22</v>
      </c>
      <c r="J109" s="46">
        <f>Registro[[#This Row],[Cantidad]]*Registro[[#This Row],[Precio Unit]]</f>
        <v>220</v>
      </c>
      <c r="L109" s="80" t="s">
        <v>58</v>
      </c>
      <c r="M109" s="61">
        <v>620</v>
      </c>
      <c r="N109" s="75">
        <v>5080</v>
      </c>
      <c r="O109" s="58">
        <v>8.193548387096774</v>
      </c>
    </row>
    <row r="110" spans="2:15" x14ac:dyDescent="0.25">
      <c r="B110" s="1">
        <v>94885</v>
      </c>
      <c r="C110" s="20">
        <v>1757170</v>
      </c>
      <c r="D110" s="21" t="s">
        <v>12</v>
      </c>
      <c r="E110" s="22">
        <v>44704</v>
      </c>
      <c r="F110" s="23">
        <v>0.48958333333333331</v>
      </c>
      <c r="G110" s="1" t="str">
        <f ca="1">PROPER(Registro[[#This Row],[Artículo]])</f>
        <v>Formule Sandwich</v>
      </c>
      <c r="H110" s="24">
        <v>40</v>
      </c>
      <c r="I110" s="47">
        <v>6.5</v>
      </c>
      <c r="J110" s="46">
        <f>Registro[[#This Row],[Cantidad]]*Registro[[#This Row],[Precio Unit]]</f>
        <v>260</v>
      </c>
      <c r="L110" s="80" t="s">
        <v>64</v>
      </c>
      <c r="M110" s="61">
        <v>1510</v>
      </c>
      <c r="N110" s="75">
        <v>4998</v>
      </c>
      <c r="O110" s="58">
        <v>3.3099337748344371</v>
      </c>
    </row>
    <row r="111" spans="2:15" x14ac:dyDescent="0.25">
      <c r="B111" s="1">
        <v>94070</v>
      </c>
      <c r="C111" s="20">
        <v>1755060</v>
      </c>
      <c r="D111" s="21" t="s">
        <v>14</v>
      </c>
      <c r="E111" s="22">
        <v>44704</v>
      </c>
      <c r="F111" s="23">
        <v>0.38472222222222224</v>
      </c>
      <c r="G111" s="1" t="str">
        <f ca="1">PROPER(Registro[[#This Row],[Artículo]])</f>
        <v>Gd Kouign Amann</v>
      </c>
      <c r="H111" s="24">
        <v>30</v>
      </c>
      <c r="I111" s="47">
        <v>7.5</v>
      </c>
      <c r="J111" s="46">
        <f>Registro[[#This Row],[Cantidad]]*Registro[[#This Row],[Precio Unit]]</f>
        <v>225</v>
      </c>
      <c r="L111" s="80" t="s">
        <v>57</v>
      </c>
      <c r="M111" s="61">
        <v>680</v>
      </c>
      <c r="N111" s="75">
        <v>4910</v>
      </c>
      <c r="O111" s="58">
        <v>7.2205882352941178</v>
      </c>
    </row>
    <row r="112" spans="2:15" x14ac:dyDescent="0.25">
      <c r="B112" s="1">
        <v>95515</v>
      </c>
      <c r="C112" s="20">
        <v>1758730</v>
      </c>
      <c r="D112" s="21" t="s">
        <v>12</v>
      </c>
      <c r="E112" s="22">
        <v>44705</v>
      </c>
      <c r="F112" s="23">
        <v>0.40625</v>
      </c>
      <c r="G112" s="1" t="str">
        <f ca="1">PROPER(Registro[[#This Row],[Artículo]])</f>
        <v>Tarte Fraise 4Per</v>
      </c>
      <c r="H112" s="24">
        <v>20</v>
      </c>
      <c r="I112" s="47">
        <v>12</v>
      </c>
      <c r="J112" s="46">
        <f>Registro[[#This Row],[Cantidad]]*Registro[[#This Row],[Precio Unit]]</f>
        <v>240</v>
      </c>
      <c r="L112" s="80" t="s">
        <v>62</v>
      </c>
      <c r="M112" s="61">
        <v>1120</v>
      </c>
      <c r="N112" s="75">
        <v>4897</v>
      </c>
      <c r="O112" s="58">
        <v>4.3723214285714285</v>
      </c>
    </row>
    <row r="113" spans="2:19" x14ac:dyDescent="0.25">
      <c r="B113" s="1">
        <v>95297</v>
      </c>
      <c r="C113" s="20">
        <v>1758210</v>
      </c>
      <c r="D113" s="21" t="s">
        <v>14</v>
      </c>
      <c r="E113" s="22">
        <v>44705</v>
      </c>
      <c r="F113" s="23">
        <v>0.35972222222222222</v>
      </c>
      <c r="G113" s="1" t="str">
        <f ca="1">PROPER(Registro[[#This Row],[Artículo]])</f>
        <v>Gd Kouign Amann</v>
      </c>
      <c r="H113" s="24">
        <v>30</v>
      </c>
      <c r="I113" s="47">
        <v>7.5</v>
      </c>
      <c r="J113" s="46">
        <f>Registro[[#This Row],[Cantidad]]*Registro[[#This Row],[Precio Unit]]</f>
        <v>225</v>
      </c>
      <c r="L113" s="80" t="s">
        <v>54</v>
      </c>
      <c r="M113" s="61">
        <v>640</v>
      </c>
      <c r="N113" s="75">
        <v>3905</v>
      </c>
      <c r="O113" s="58">
        <v>6.1015625</v>
      </c>
    </row>
    <row r="114" spans="2:19" x14ac:dyDescent="0.25">
      <c r="B114" s="1">
        <v>97569</v>
      </c>
      <c r="C114" s="20">
        <v>1764370</v>
      </c>
      <c r="D114" s="21" t="s">
        <v>14</v>
      </c>
      <c r="E114" s="22">
        <v>44707</v>
      </c>
      <c r="F114" s="23">
        <v>0.51666666666666672</v>
      </c>
      <c r="G114" s="1" t="str">
        <f ca="1">PROPER(Registro[[#This Row],[Artículo]])</f>
        <v>Formule Sandwich</v>
      </c>
      <c r="H114" s="24">
        <v>40</v>
      </c>
      <c r="I114" s="47">
        <v>6.5</v>
      </c>
      <c r="J114" s="46">
        <f>Registro[[#This Row],[Cantidad]]*Registro[[#This Row],[Precio Unit]]</f>
        <v>260</v>
      </c>
      <c r="L114" s="80" t="s">
        <v>56</v>
      </c>
      <c r="M114" s="61">
        <v>830</v>
      </c>
      <c r="N114" s="75">
        <v>3787</v>
      </c>
      <c r="O114" s="58">
        <v>4.5626506024096383</v>
      </c>
    </row>
    <row r="115" spans="2:19" ht="15.75" thickBot="1" x14ac:dyDescent="0.3">
      <c r="B115" s="1">
        <v>98196</v>
      </c>
      <c r="C115" s="20">
        <v>1766150</v>
      </c>
      <c r="D115" s="21" t="s">
        <v>12</v>
      </c>
      <c r="E115" s="22">
        <v>44708</v>
      </c>
      <c r="F115" s="23">
        <v>0.51041666666666663</v>
      </c>
      <c r="G115" s="1" t="str">
        <f ca="1">PROPER(Registro[[#This Row],[Artículo]])</f>
        <v>Formule Sandwich</v>
      </c>
      <c r="H115" s="24">
        <v>40</v>
      </c>
      <c r="I115" s="47">
        <v>6.5</v>
      </c>
      <c r="J115" s="46">
        <f>Registro[[#This Row],[Cantidad]]*Registro[[#This Row],[Precio Unit]]</f>
        <v>260</v>
      </c>
      <c r="L115" s="81" t="s">
        <v>55</v>
      </c>
      <c r="M115" s="61">
        <v>560</v>
      </c>
      <c r="N115" s="75">
        <v>3645</v>
      </c>
      <c r="O115" s="58">
        <v>6.5089285714285712</v>
      </c>
    </row>
    <row r="116" spans="2:19" ht="15.75" thickBot="1" x14ac:dyDescent="0.3">
      <c r="B116" s="1">
        <v>98821</v>
      </c>
      <c r="C116" s="20">
        <v>1767850</v>
      </c>
      <c r="D116" s="21" t="s">
        <v>14</v>
      </c>
      <c r="E116" s="22">
        <v>44709</v>
      </c>
      <c r="F116" s="23">
        <v>0.50694444444444442</v>
      </c>
      <c r="G116" s="1" t="str">
        <f ca="1">PROPER(Registro[[#This Row],[Artículo]])</f>
        <v>Formule Sandwich</v>
      </c>
      <c r="H116" s="24">
        <v>40</v>
      </c>
      <c r="I116" s="47">
        <v>6.5</v>
      </c>
      <c r="J116" s="46">
        <f>Registro[[#This Row],[Cantidad]]*Registro[[#This Row],[Precio Unit]]</f>
        <v>260</v>
      </c>
      <c r="L116" s="82" t="s">
        <v>25</v>
      </c>
      <c r="M116" s="62">
        <v>14370</v>
      </c>
      <c r="N116" s="76">
        <v>63209.5</v>
      </c>
      <c r="O116" s="77">
        <v>4.3987125956854563</v>
      </c>
    </row>
    <row r="117" spans="2:19" x14ac:dyDescent="0.25">
      <c r="B117" s="1">
        <v>100616</v>
      </c>
      <c r="C117" s="20">
        <v>1772540</v>
      </c>
      <c r="D117" s="21" t="s">
        <v>14</v>
      </c>
      <c r="E117" s="22">
        <v>44711</v>
      </c>
      <c r="F117" s="23">
        <v>0.43819444444444444</v>
      </c>
      <c r="G117" s="1" t="str">
        <f ca="1">PROPER(Registro[[#This Row],[Artículo]])</f>
        <v>Tarte Fraise 4Per</v>
      </c>
      <c r="H117" s="24">
        <v>20</v>
      </c>
      <c r="I117" s="47">
        <v>12</v>
      </c>
      <c r="J117" s="46">
        <f>Registro[[#This Row],[Cantidad]]*Registro[[#This Row],[Precio Unit]]</f>
        <v>240</v>
      </c>
    </row>
    <row r="118" spans="2:19" ht="15.75" thickBot="1" x14ac:dyDescent="0.3">
      <c r="B118" s="1">
        <v>101622</v>
      </c>
      <c r="C118" s="20">
        <v>1775310</v>
      </c>
      <c r="D118" s="21" t="s">
        <v>12</v>
      </c>
      <c r="E118" s="22">
        <v>44712</v>
      </c>
      <c r="F118" s="23">
        <v>0.50277777777777777</v>
      </c>
      <c r="G118" s="1" t="str">
        <f ca="1">PROPER(Registro[[#This Row],[Artículo]])</f>
        <v>Formule Sandwich</v>
      </c>
      <c r="H118" s="24">
        <v>40</v>
      </c>
      <c r="I118" s="47">
        <v>6.5</v>
      </c>
      <c r="J118" s="46">
        <f>Registro[[#This Row],[Cantidad]]*Registro[[#This Row],[Precio Unit]]</f>
        <v>260</v>
      </c>
    </row>
    <row r="119" spans="2:19" x14ac:dyDescent="0.25">
      <c r="B119" s="1">
        <v>101536</v>
      </c>
      <c r="C119" s="20">
        <v>1775050</v>
      </c>
      <c r="D119" s="21" t="s">
        <v>14</v>
      </c>
      <c r="E119" s="22">
        <v>44712</v>
      </c>
      <c r="F119" s="23">
        <v>0.47291666666666665</v>
      </c>
      <c r="G119" s="1" t="str">
        <f ca="1">PROPER(Registro[[#This Row],[Artículo]])</f>
        <v>Tarte Fraise 4Per</v>
      </c>
      <c r="H119" s="24">
        <v>20</v>
      </c>
      <c r="I119" s="47">
        <v>12</v>
      </c>
      <c r="J119" s="46">
        <f>Registro[[#This Row],[Cantidad]]*Registro[[#This Row],[Precio Unit]]</f>
        <v>240</v>
      </c>
      <c r="L119" s="128" t="s">
        <v>78</v>
      </c>
      <c r="M119" s="129"/>
      <c r="N119" s="130"/>
    </row>
    <row r="120" spans="2:19" ht="15.75" thickBot="1" x14ac:dyDescent="0.3">
      <c r="B120" s="1">
        <v>102402</v>
      </c>
      <c r="C120" s="20">
        <v>1777510</v>
      </c>
      <c r="D120" s="21" t="s">
        <v>12</v>
      </c>
      <c r="E120" s="22">
        <v>44713</v>
      </c>
      <c r="F120" s="23">
        <v>0.51666666666666672</v>
      </c>
      <c r="G120" s="1" t="str">
        <f ca="1">PROPER(Registro[[#This Row],[Artículo]])</f>
        <v>Formule Sandwich</v>
      </c>
      <c r="H120" s="24">
        <v>40</v>
      </c>
      <c r="I120" s="47">
        <v>6.5</v>
      </c>
      <c r="J120" s="46">
        <f>Registro[[#This Row],[Cantidad]]*Registro[[#This Row],[Precio Unit]]</f>
        <v>260</v>
      </c>
      <c r="L120" s="131"/>
      <c r="M120" s="132"/>
      <c r="N120" s="133"/>
    </row>
    <row r="121" spans="2:19" x14ac:dyDescent="0.25">
      <c r="B121" s="1">
        <v>102965</v>
      </c>
      <c r="C121" s="20">
        <v>1779120</v>
      </c>
      <c r="D121" s="21" t="s">
        <v>14</v>
      </c>
      <c r="E121" s="22">
        <v>44714</v>
      </c>
      <c r="F121" s="23">
        <v>0.51388888888888884</v>
      </c>
      <c r="G121" s="1" t="str">
        <f ca="1">PROPER(Registro[[#This Row],[Artículo]])</f>
        <v>Formule Sandwich</v>
      </c>
      <c r="H121" s="24">
        <v>40</v>
      </c>
      <c r="I121" s="47">
        <v>6.5</v>
      </c>
      <c r="J121" s="46">
        <f>Registro[[#This Row],[Cantidad]]*Registro[[#This Row],[Precio Unit]]</f>
        <v>260</v>
      </c>
    </row>
    <row r="122" spans="2:19" x14ac:dyDescent="0.25">
      <c r="B122" s="1">
        <v>103654</v>
      </c>
      <c r="C122" s="20">
        <v>1781040</v>
      </c>
      <c r="D122" s="21" t="s">
        <v>12</v>
      </c>
      <c r="E122" s="22">
        <v>44715</v>
      </c>
      <c r="F122" s="23">
        <v>0.50972222222222219</v>
      </c>
      <c r="G122" s="1" t="str">
        <f ca="1">PROPER(Registro[[#This Row],[Artículo]])</f>
        <v>Formule Sandwich</v>
      </c>
      <c r="H122" s="24">
        <v>40</v>
      </c>
      <c r="I122" s="47">
        <v>6.5</v>
      </c>
      <c r="J122" s="46">
        <f>Registro[[#This Row],[Cantidad]]*Registro[[#This Row],[Precio Unit]]</f>
        <v>260</v>
      </c>
      <c r="L122" s="134" t="s">
        <v>89</v>
      </c>
      <c r="M122" s="134"/>
      <c r="N122" s="134"/>
      <c r="O122" s="134"/>
      <c r="P122" s="134"/>
      <c r="Q122" s="134"/>
      <c r="R122" s="134"/>
      <c r="S122" s="134"/>
    </row>
    <row r="123" spans="2:19" x14ac:dyDescent="0.25">
      <c r="B123" s="1">
        <v>104364</v>
      </c>
      <c r="C123" s="20">
        <v>1783020</v>
      </c>
      <c r="D123" s="21" t="s">
        <v>12</v>
      </c>
      <c r="E123" s="22">
        <v>44716</v>
      </c>
      <c r="F123" s="23">
        <v>0.51597222222222228</v>
      </c>
      <c r="G123" s="1" t="str">
        <f ca="1">PROPER(Registro[[#This Row],[Artículo]])</f>
        <v>Formule Sandwich</v>
      </c>
      <c r="H123" s="24">
        <v>40</v>
      </c>
      <c r="I123" s="47">
        <v>6.5</v>
      </c>
      <c r="J123" s="46">
        <f>Registro[[#This Row],[Cantidad]]*Registro[[#This Row],[Precio Unit]]</f>
        <v>260</v>
      </c>
      <c r="L123" s="134" t="s">
        <v>79</v>
      </c>
      <c r="M123" s="134"/>
      <c r="N123" s="134"/>
      <c r="O123" s="134"/>
      <c r="P123" s="134"/>
      <c r="Q123" s="134"/>
      <c r="R123" s="134"/>
      <c r="S123" s="134"/>
    </row>
    <row r="124" spans="2:19" x14ac:dyDescent="0.25">
      <c r="B124" s="1">
        <v>107025</v>
      </c>
      <c r="C124" s="20">
        <v>1790110</v>
      </c>
      <c r="D124" s="21" t="s">
        <v>12</v>
      </c>
      <c r="E124" s="22">
        <v>44719</v>
      </c>
      <c r="F124" s="23">
        <v>0.49652777777777779</v>
      </c>
      <c r="G124" s="1" t="str">
        <f ca="1">PROPER(Registro[[#This Row],[Artículo]])</f>
        <v>Formule Sandwich</v>
      </c>
      <c r="H124" s="24">
        <v>40</v>
      </c>
      <c r="I124" s="47">
        <v>6.5</v>
      </c>
      <c r="J124" s="46">
        <f>Registro[[#This Row],[Cantidad]]*Registro[[#This Row],[Precio Unit]]</f>
        <v>260</v>
      </c>
    </row>
    <row r="125" spans="2:19" x14ac:dyDescent="0.25">
      <c r="B125" s="1">
        <v>107925</v>
      </c>
      <c r="C125" s="20">
        <v>1792590</v>
      </c>
      <c r="D125" s="21" t="s">
        <v>12</v>
      </c>
      <c r="E125" s="22">
        <v>44720</v>
      </c>
      <c r="F125" s="23">
        <v>0.55763888888888891</v>
      </c>
      <c r="G125" s="1" t="str">
        <f ca="1">PROPER(Registro[[#This Row],[Artículo]])</f>
        <v>Formule Sandwich</v>
      </c>
      <c r="H125" s="24">
        <v>40</v>
      </c>
      <c r="I125" s="47">
        <v>6.5</v>
      </c>
      <c r="J125" s="46">
        <f>Registro[[#This Row],[Cantidad]]*Registro[[#This Row],[Precio Unit]]</f>
        <v>260</v>
      </c>
      <c r="L125" s="134" t="s">
        <v>90</v>
      </c>
      <c r="M125" s="134"/>
      <c r="N125" s="134"/>
      <c r="O125" s="134"/>
      <c r="P125" s="134"/>
      <c r="Q125" s="134"/>
      <c r="R125" s="134"/>
      <c r="S125" s="134"/>
    </row>
    <row r="126" spans="2:19" x14ac:dyDescent="0.25">
      <c r="B126" s="1">
        <v>108523</v>
      </c>
      <c r="C126" s="20">
        <v>1794180</v>
      </c>
      <c r="D126" s="21" t="s">
        <v>14</v>
      </c>
      <c r="E126" s="22">
        <v>44721</v>
      </c>
      <c r="F126" s="23">
        <v>0.51597222222222228</v>
      </c>
      <c r="G126" s="1" t="str">
        <f ca="1">PROPER(Registro[[#This Row],[Artículo]])</f>
        <v>Formule Sandwich</v>
      </c>
      <c r="H126" s="24">
        <v>40</v>
      </c>
      <c r="I126" s="47">
        <v>6.5</v>
      </c>
      <c r="J126" s="46">
        <f>Registro[[#This Row],[Cantidad]]*Registro[[#This Row],[Precio Unit]]</f>
        <v>260</v>
      </c>
      <c r="L126" s="134" t="s">
        <v>91</v>
      </c>
      <c r="M126" s="134"/>
      <c r="N126" s="134"/>
      <c r="O126" s="134"/>
    </row>
    <row r="127" spans="2:19" x14ac:dyDescent="0.25">
      <c r="B127" s="1">
        <v>109121</v>
      </c>
      <c r="C127" s="20">
        <v>1795870</v>
      </c>
      <c r="D127" s="21" t="s">
        <v>14</v>
      </c>
      <c r="E127" s="22">
        <v>44722</v>
      </c>
      <c r="F127" s="23">
        <v>0.51249999999999996</v>
      </c>
      <c r="G127" s="1" t="str">
        <f ca="1">PROPER(Registro[[#This Row],[Artículo]])</f>
        <v>Formule Sandwich</v>
      </c>
      <c r="H127" s="24">
        <v>40</v>
      </c>
      <c r="I127" s="47">
        <v>6.5</v>
      </c>
      <c r="J127" s="46">
        <f>Registro[[#This Row],[Cantidad]]*Registro[[#This Row],[Precio Unit]]</f>
        <v>260</v>
      </c>
    </row>
    <row r="128" spans="2:19" x14ac:dyDescent="0.25">
      <c r="B128" s="1">
        <v>109627</v>
      </c>
      <c r="C128" s="20">
        <v>1797320</v>
      </c>
      <c r="D128" s="21" t="s">
        <v>14</v>
      </c>
      <c r="E128" s="22">
        <v>44723</v>
      </c>
      <c r="F128" s="23">
        <v>0.4513888888888889</v>
      </c>
      <c r="G128" s="1" t="str">
        <f ca="1">PROPER(Registro[[#This Row],[Artículo]])</f>
        <v>Tarte Fraise 4Per</v>
      </c>
      <c r="H128" s="24">
        <v>40</v>
      </c>
      <c r="I128" s="47">
        <v>12</v>
      </c>
      <c r="J128" s="46">
        <f>Registro[[#This Row],[Cantidad]]*Registro[[#This Row],[Precio Unit]]</f>
        <v>480</v>
      </c>
      <c r="L128" s="134" t="s">
        <v>92</v>
      </c>
      <c r="M128" s="134"/>
      <c r="N128" s="134"/>
      <c r="O128" s="134"/>
      <c r="P128" s="134"/>
      <c r="Q128" s="134"/>
      <c r="R128" s="134"/>
      <c r="S128" s="134"/>
    </row>
    <row r="129" spans="2:20" x14ac:dyDescent="0.25">
      <c r="B129" s="1">
        <v>110375</v>
      </c>
      <c r="C129" s="20">
        <v>1799310</v>
      </c>
      <c r="D129" s="21" t="s">
        <v>12</v>
      </c>
      <c r="E129" s="22">
        <v>44724</v>
      </c>
      <c r="F129" s="23">
        <v>0.4152777777777778</v>
      </c>
      <c r="G129" s="1" t="str">
        <f ca="1">PROPER(Registro[[#This Row],[Artículo]])</f>
        <v>Cafe Ou Eau</v>
      </c>
      <c r="H129" s="24">
        <v>2000</v>
      </c>
      <c r="I129" s="47">
        <v>1</v>
      </c>
      <c r="J129" s="46">
        <f>Registro[[#This Row],[Cantidad]]*Registro[[#This Row],[Precio Unit]]</f>
        <v>2000</v>
      </c>
      <c r="L129" s="134" t="s">
        <v>93</v>
      </c>
      <c r="M129" s="134"/>
      <c r="N129" s="134"/>
      <c r="O129" s="134"/>
      <c r="P129" s="134"/>
      <c r="Q129" s="134"/>
    </row>
    <row r="130" spans="2:20" x14ac:dyDescent="0.25">
      <c r="B130" s="1">
        <v>112773</v>
      </c>
      <c r="C130" s="20">
        <v>1805750</v>
      </c>
      <c r="D130" s="21" t="s">
        <v>12</v>
      </c>
      <c r="E130" s="22">
        <v>44726</v>
      </c>
      <c r="F130" s="23">
        <v>0.51666666666666672</v>
      </c>
      <c r="G130" s="1" t="str">
        <f ca="1">PROPER(Registro[[#This Row],[Artículo]])</f>
        <v>Formule Sandwich</v>
      </c>
      <c r="H130" s="24">
        <v>40</v>
      </c>
      <c r="I130" s="47">
        <v>6.5</v>
      </c>
      <c r="J130" s="46">
        <f>Registro[[#This Row],[Cantidad]]*Registro[[#This Row],[Precio Unit]]</f>
        <v>260</v>
      </c>
    </row>
    <row r="131" spans="2:20" x14ac:dyDescent="0.25">
      <c r="B131" s="1">
        <v>113516</v>
      </c>
      <c r="C131" s="20">
        <v>1807840</v>
      </c>
      <c r="D131" s="21" t="s">
        <v>14</v>
      </c>
      <c r="E131" s="22">
        <v>44727</v>
      </c>
      <c r="F131" s="23">
        <v>0.53541666666666665</v>
      </c>
      <c r="G131" s="1" t="str">
        <f ca="1">PROPER(Registro[[#This Row],[Artículo]])</f>
        <v>Formule Sandwich</v>
      </c>
      <c r="H131" s="24">
        <v>50</v>
      </c>
      <c r="I131" s="47">
        <v>6.5</v>
      </c>
      <c r="J131" s="46">
        <f>Registro[[#This Row],[Cantidad]]*Registro[[#This Row],[Precio Unit]]</f>
        <v>325</v>
      </c>
      <c r="L131" s="134" t="s">
        <v>94</v>
      </c>
      <c r="M131" s="134"/>
      <c r="N131" s="134"/>
      <c r="O131" s="134"/>
      <c r="P131" s="134"/>
      <c r="Q131" s="134"/>
      <c r="R131" s="134"/>
    </row>
    <row r="132" spans="2:20" x14ac:dyDescent="0.25">
      <c r="B132" s="1">
        <v>113454</v>
      </c>
      <c r="C132" s="20">
        <v>1807670</v>
      </c>
      <c r="D132" s="21" t="s">
        <v>12</v>
      </c>
      <c r="E132" s="22">
        <v>44727</v>
      </c>
      <c r="F132" s="23">
        <v>0.5083333333333333</v>
      </c>
      <c r="G132" s="1" t="str">
        <f ca="1">PROPER(Registro[[#This Row],[Artículo]])</f>
        <v>Sandwich Complet</v>
      </c>
      <c r="H132" s="24">
        <v>60</v>
      </c>
      <c r="I132" s="47">
        <v>4.5</v>
      </c>
      <c r="J132" s="46">
        <f>Registro[[#This Row],[Cantidad]]*Registro[[#This Row],[Precio Unit]]</f>
        <v>270</v>
      </c>
    </row>
    <row r="133" spans="2:20" x14ac:dyDescent="0.25">
      <c r="B133" s="1">
        <v>113486</v>
      </c>
      <c r="C133" s="20">
        <v>1807750</v>
      </c>
      <c r="D133" s="21" t="s">
        <v>14</v>
      </c>
      <c r="E133" s="22">
        <v>44727</v>
      </c>
      <c r="F133" s="23">
        <v>0.5131944444444444</v>
      </c>
      <c r="G133" s="1" t="str">
        <f ca="1">PROPER(Registro[[#This Row],[Artículo]])</f>
        <v>Formule Sandwich</v>
      </c>
      <c r="H133" s="24">
        <v>40</v>
      </c>
      <c r="I133" s="47">
        <v>6.5</v>
      </c>
      <c r="J133" s="46">
        <f>Registro[[#This Row],[Cantidad]]*Registro[[#This Row],[Precio Unit]]</f>
        <v>260</v>
      </c>
      <c r="L133" s="134" t="s">
        <v>95</v>
      </c>
      <c r="M133" s="134"/>
      <c r="N133" s="134"/>
      <c r="O133" s="134"/>
      <c r="P133" s="134"/>
      <c r="Q133" s="134"/>
      <c r="R133" s="134"/>
      <c r="S133" s="134"/>
    </row>
    <row r="134" spans="2:20" x14ac:dyDescent="0.25">
      <c r="B134" s="1">
        <v>118298</v>
      </c>
      <c r="C134" s="20">
        <v>1820860</v>
      </c>
      <c r="D134" s="21" t="s">
        <v>12</v>
      </c>
      <c r="E134" s="22">
        <v>44733</v>
      </c>
      <c r="F134" s="23">
        <v>0.52083333333333337</v>
      </c>
      <c r="G134" s="1" t="str">
        <f ca="1">PROPER(Registro[[#This Row],[Artículo]])</f>
        <v>Formule Sandwich</v>
      </c>
      <c r="H134" s="24">
        <v>50</v>
      </c>
      <c r="I134" s="47">
        <v>6.5</v>
      </c>
      <c r="J134" s="46">
        <f>Registro[[#This Row],[Cantidad]]*Registro[[#This Row],[Precio Unit]]</f>
        <v>325</v>
      </c>
      <c r="T134" s="85"/>
    </row>
    <row r="135" spans="2:20" x14ac:dyDescent="0.25">
      <c r="B135" s="1">
        <v>118970</v>
      </c>
      <c r="C135" s="20">
        <v>1822770</v>
      </c>
      <c r="D135" s="21" t="s">
        <v>14</v>
      </c>
      <c r="E135" s="22">
        <v>44734</v>
      </c>
      <c r="F135" s="23">
        <v>0.51458333333333328</v>
      </c>
      <c r="G135" s="1" t="str">
        <f ca="1">PROPER(Registro[[#This Row],[Artículo]])</f>
        <v>Formule Sandwich</v>
      </c>
      <c r="H135" s="24">
        <v>50</v>
      </c>
      <c r="I135" s="47">
        <v>6.5</v>
      </c>
      <c r="J135" s="46">
        <f>Registro[[#This Row],[Cantidad]]*Registro[[#This Row],[Precio Unit]]</f>
        <v>325</v>
      </c>
      <c r="L135" s="134" t="s">
        <v>96</v>
      </c>
      <c r="M135" s="134"/>
      <c r="N135" s="134"/>
      <c r="O135" s="134"/>
      <c r="P135" s="134"/>
      <c r="Q135" s="134"/>
      <c r="R135" s="134"/>
      <c r="S135" s="134"/>
    </row>
    <row r="136" spans="2:20" x14ac:dyDescent="0.25">
      <c r="B136" s="1">
        <v>119786</v>
      </c>
      <c r="C136" s="20">
        <v>1825100</v>
      </c>
      <c r="D136" s="21" t="s">
        <v>12</v>
      </c>
      <c r="E136" s="22">
        <v>44735</v>
      </c>
      <c r="F136" s="23">
        <v>0.52152777777777781</v>
      </c>
      <c r="G136" s="1" t="str">
        <f ca="1">PROPER(Registro[[#This Row],[Artículo]])</f>
        <v>Formule Sandwich</v>
      </c>
      <c r="H136" s="24">
        <v>50</v>
      </c>
      <c r="I136" s="47">
        <v>6.5</v>
      </c>
      <c r="J136" s="46">
        <f>Registro[[#This Row],[Cantidad]]*Registro[[#This Row],[Precio Unit]]</f>
        <v>325</v>
      </c>
    </row>
    <row r="137" spans="2:20" x14ac:dyDescent="0.25">
      <c r="B137" s="1">
        <v>119822</v>
      </c>
      <c r="C137" s="20">
        <v>1825210</v>
      </c>
      <c r="D137" s="21" t="s">
        <v>14</v>
      </c>
      <c r="E137" s="22">
        <v>44735</v>
      </c>
      <c r="F137" s="23">
        <v>0.53541666666666665</v>
      </c>
      <c r="G137" s="1" t="str">
        <f ca="1">PROPER(Registro[[#This Row],[Artículo]])</f>
        <v>Formule Sandwich</v>
      </c>
      <c r="H137" s="24">
        <v>50</v>
      </c>
      <c r="I137" s="47">
        <v>6.5</v>
      </c>
      <c r="J137" s="46">
        <f>Registro[[#This Row],[Cantidad]]*Registro[[#This Row],[Precio Unit]]</f>
        <v>325</v>
      </c>
    </row>
    <row r="138" spans="2:20" x14ac:dyDescent="0.25">
      <c r="B138" s="1">
        <v>120475</v>
      </c>
      <c r="C138" s="20">
        <v>1827000</v>
      </c>
      <c r="D138" s="21" t="s">
        <v>12</v>
      </c>
      <c r="E138" s="22">
        <v>44736</v>
      </c>
      <c r="F138" s="23">
        <v>0.51458333333333328</v>
      </c>
      <c r="G138" s="1" t="str">
        <f ca="1">PROPER(Registro[[#This Row],[Artículo]])</f>
        <v>Formule Sandwich</v>
      </c>
      <c r="H138" s="24">
        <v>50</v>
      </c>
      <c r="I138" s="47">
        <v>6.5</v>
      </c>
      <c r="J138" s="46">
        <f>Registro[[#This Row],[Cantidad]]*Registro[[#This Row],[Precio Unit]]</f>
        <v>325</v>
      </c>
    </row>
    <row r="139" spans="2:20" x14ac:dyDescent="0.25">
      <c r="B139" s="1">
        <v>124938</v>
      </c>
      <c r="C139" s="20">
        <v>1839110</v>
      </c>
      <c r="D139" s="21" t="s">
        <v>12</v>
      </c>
      <c r="E139" s="22">
        <v>44741</v>
      </c>
      <c r="F139" s="23">
        <v>0.50347222222222221</v>
      </c>
      <c r="G139" s="1" t="str">
        <f ca="1">PROPER(Registro[[#This Row],[Artículo]])</f>
        <v>Sandwich Complet</v>
      </c>
      <c r="H139" s="24">
        <v>60</v>
      </c>
      <c r="I139" s="47">
        <v>4.5</v>
      </c>
      <c r="J139" s="46">
        <f>Registro[[#This Row],[Cantidad]]*Registro[[#This Row],[Precio Unit]]</f>
        <v>270</v>
      </c>
    </row>
    <row r="140" spans="2:20" x14ac:dyDescent="0.25">
      <c r="B140" s="1">
        <v>127824</v>
      </c>
      <c r="C140" s="20">
        <v>1847120</v>
      </c>
      <c r="D140" s="21" t="s">
        <v>12</v>
      </c>
      <c r="E140" s="22">
        <v>44745</v>
      </c>
      <c r="F140" s="23">
        <v>0.4375</v>
      </c>
      <c r="G140" s="1" t="str">
        <f ca="1">PROPER(Registro[[#This Row],[Artículo]])</f>
        <v>Campagne</v>
      </c>
      <c r="H140" s="24">
        <v>150</v>
      </c>
      <c r="I140" s="47">
        <v>1.8</v>
      </c>
      <c r="J140" s="46">
        <f>Registro[[#This Row],[Cantidad]]*Registro[[#This Row],[Precio Unit]]</f>
        <v>270</v>
      </c>
    </row>
    <row r="141" spans="2:20" x14ac:dyDescent="0.25">
      <c r="B141" s="1">
        <v>135766</v>
      </c>
      <c r="C141" s="20">
        <v>1868240</v>
      </c>
      <c r="D141" s="21" t="s">
        <v>14</v>
      </c>
      <c r="E141" s="22">
        <v>44753</v>
      </c>
      <c r="F141" s="23">
        <v>0.40277777777777779</v>
      </c>
      <c r="G141" s="1" t="str">
        <f ca="1">PROPER(Registro[[#This Row],[Artículo]])</f>
        <v>Tarte Fruits 6P</v>
      </c>
      <c r="H141" s="24">
        <v>20</v>
      </c>
      <c r="I141" s="47">
        <v>12</v>
      </c>
      <c r="J141" s="46">
        <f>Registro[[#This Row],[Cantidad]]*Registro[[#This Row],[Precio Unit]]</f>
        <v>240</v>
      </c>
    </row>
    <row r="142" spans="2:20" x14ac:dyDescent="0.25">
      <c r="B142" s="1">
        <v>136344</v>
      </c>
      <c r="C142" s="20">
        <v>1869650</v>
      </c>
      <c r="D142" s="21" t="s">
        <v>12</v>
      </c>
      <c r="E142" s="22">
        <v>44753</v>
      </c>
      <c r="F142" s="23">
        <v>0.46944444444444444</v>
      </c>
      <c r="G142" s="1" t="str">
        <f ca="1">PROPER(Registro[[#This Row],[Artículo]])</f>
        <v>Tarte Fraise 4Per</v>
      </c>
      <c r="H142" s="24">
        <v>20</v>
      </c>
      <c r="I142" s="47">
        <v>12</v>
      </c>
      <c r="J142" s="46">
        <f>Registro[[#This Row],[Cantidad]]*Registro[[#This Row],[Precio Unit]]</f>
        <v>240</v>
      </c>
    </row>
    <row r="143" spans="2:20" x14ac:dyDescent="0.25">
      <c r="B143" s="1">
        <v>138743</v>
      </c>
      <c r="C143" s="20">
        <v>1876060</v>
      </c>
      <c r="D143" s="21" t="s">
        <v>14</v>
      </c>
      <c r="E143" s="22">
        <v>44755</v>
      </c>
      <c r="F143" s="23">
        <v>0.44097222222222221</v>
      </c>
      <c r="G143" s="1" t="str">
        <f ca="1">PROPER(Registro[[#This Row],[Artículo]])</f>
        <v>Platprepare7,00</v>
      </c>
      <c r="H143" s="24">
        <v>40</v>
      </c>
      <c r="I143" s="47">
        <v>7</v>
      </c>
      <c r="J143" s="46">
        <f>Registro[[#This Row],[Cantidad]]*Registro[[#This Row],[Precio Unit]]</f>
        <v>280</v>
      </c>
    </row>
    <row r="144" spans="2:20" x14ac:dyDescent="0.25">
      <c r="B144" s="1">
        <v>140029</v>
      </c>
      <c r="C144" s="20">
        <v>1879520</v>
      </c>
      <c r="D144" s="21" t="s">
        <v>14</v>
      </c>
      <c r="E144" s="22">
        <v>44756</v>
      </c>
      <c r="F144" s="23">
        <v>0.41180555555555554</v>
      </c>
      <c r="G144" s="1" t="str">
        <f ca="1">PROPER(Registro[[#This Row],[Artículo]])</f>
        <v>Traditional Baguette</v>
      </c>
      <c r="H144" s="24">
        <v>200</v>
      </c>
      <c r="I144" s="47">
        <v>1.2</v>
      </c>
      <c r="J144" s="46">
        <f>Registro[[#This Row],[Cantidad]]*Registro[[#This Row],[Precio Unit]]</f>
        <v>240</v>
      </c>
    </row>
    <row r="145" spans="2:10" x14ac:dyDescent="0.25">
      <c r="B145" s="1">
        <v>141765</v>
      </c>
      <c r="C145" s="20">
        <v>1884030</v>
      </c>
      <c r="D145" s="21" t="s">
        <v>14</v>
      </c>
      <c r="E145" s="22">
        <v>44757</v>
      </c>
      <c r="F145" s="23">
        <v>0.49513888888888891</v>
      </c>
      <c r="G145" s="1" t="str">
        <f ca="1">PROPER(Registro[[#This Row],[Artículo]])</f>
        <v>Formule Sandwich</v>
      </c>
      <c r="H145" s="24">
        <v>60</v>
      </c>
      <c r="I145" s="47">
        <v>6.5</v>
      </c>
      <c r="J145" s="46">
        <f>Registro[[#This Row],[Cantidad]]*Registro[[#This Row],[Precio Unit]]</f>
        <v>390</v>
      </c>
    </row>
    <row r="146" spans="2:10" x14ac:dyDescent="0.25">
      <c r="B146" s="1">
        <v>141440</v>
      </c>
      <c r="C146" s="20">
        <v>1883160</v>
      </c>
      <c r="D146" s="21" t="s">
        <v>12</v>
      </c>
      <c r="E146" s="22">
        <v>44757</v>
      </c>
      <c r="F146" s="23">
        <v>0.43263888888888891</v>
      </c>
      <c r="G146" s="1" t="str">
        <f ca="1">PROPER(Registro[[#This Row],[Artículo]])</f>
        <v>Formule Sandwich</v>
      </c>
      <c r="H146" s="24">
        <v>40</v>
      </c>
      <c r="I146" s="47">
        <v>6.5</v>
      </c>
      <c r="J146" s="46">
        <f>Registro[[#This Row],[Cantidad]]*Registro[[#This Row],[Precio Unit]]</f>
        <v>260</v>
      </c>
    </row>
    <row r="147" spans="2:10" x14ac:dyDescent="0.25">
      <c r="B147" s="1">
        <v>141478</v>
      </c>
      <c r="C147" s="20">
        <v>1883250</v>
      </c>
      <c r="D147" s="21" t="s">
        <v>12</v>
      </c>
      <c r="E147" s="22">
        <v>44757</v>
      </c>
      <c r="F147" s="23">
        <v>0.44027777777777777</v>
      </c>
      <c r="G147" s="1" t="str">
        <f ca="1">PROPER(Registro[[#This Row],[Artículo]])</f>
        <v>Formule Sandwich</v>
      </c>
      <c r="H147" s="24">
        <v>40</v>
      </c>
      <c r="I147" s="47">
        <v>6.5</v>
      </c>
      <c r="J147" s="46">
        <f>Registro[[#This Row],[Cantidad]]*Registro[[#This Row],[Precio Unit]]</f>
        <v>260</v>
      </c>
    </row>
    <row r="148" spans="2:10" x14ac:dyDescent="0.25">
      <c r="B148" s="1">
        <v>142801</v>
      </c>
      <c r="C148" s="20">
        <v>1886900</v>
      </c>
      <c r="D148" s="21" t="s">
        <v>14</v>
      </c>
      <c r="E148" s="22">
        <v>44758</v>
      </c>
      <c r="F148" s="23">
        <v>0.4465277777777778</v>
      </c>
      <c r="G148" s="1" t="str">
        <f ca="1">PROPER(Registro[[#This Row],[Artículo]])</f>
        <v>Formule Sandwich</v>
      </c>
      <c r="H148" s="24">
        <v>40</v>
      </c>
      <c r="I148" s="47">
        <v>6.5</v>
      </c>
      <c r="J148" s="46">
        <f>Registro[[#This Row],[Cantidad]]*Registro[[#This Row],[Precio Unit]]</f>
        <v>260</v>
      </c>
    </row>
    <row r="149" spans="2:10" x14ac:dyDescent="0.25">
      <c r="B149" s="1">
        <v>147505</v>
      </c>
      <c r="C149" s="20">
        <v>1899380</v>
      </c>
      <c r="D149" s="21" t="s">
        <v>14</v>
      </c>
      <c r="E149" s="22">
        <v>44761</v>
      </c>
      <c r="F149" s="23">
        <v>0.51388888888888884</v>
      </c>
      <c r="G149" s="1" t="str">
        <f ca="1">PROPER(Registro[[#This Row],[Artículo]])</f>
        <v>Formule Sandwich</v>
      </c>
      <c r="H149" s="24">
        <v>40</v>
      </c>
      <c r="I149" s="47">
        <v>6.5</v>
      </c>
      <c r="J149" s="46">
        <f>Registro[[#This Row],[Cantidad]]*Registro[[#This Row],[Precio Unit]]</f>
        <v>260</v>
      </c>
    </row>
    <row r="150" spans="2:10" x14ac:dyDescent="0.25">
      <c r="B150" s="1">
        <v>149496</v>
      </c>
      <c r="C150" s="20">
        <v>1904760</v>
      </c>
      <c r="D150" s="21" t="s">
        <v>12</v>
      </c>
      <c r="E150" s="22">
        <v>44763</v>
      </c>
      <c r="F150" s="23">
        <v>0.42499999999999999</v>
      </c>
      <c r="G150" s="1" t="str">
        <f ca="1">PROPER(Registro[[#This Row],[Artículo]])</f>
        <v>Formule Sandwich</v>
      </c>
      <c r="H150" s="24">
        <v>40</v>
      </c>
      <c r="I150" s="47">
        <v>6.5</v>
      </c>
      <c r="J150" s="46">
        <f>Registro[[#This Row],[Cantidad]]*Registro[[#This Row],[Precio Unit]]</f>
        <v>260</v>
      </c>
    </row>
    <row r="151" spans="2:10" x14ac:dyDescent="0.25">
      <c r="B151" s="1">
        <v>152338</v>
      </c>
      <c r="C151" s="20">
        <v>1912360</v>
      </c>
      <c r="D151" s="21" t="s">
        <v>14</v>
      </c>
      <c r="E151" s="22">
        <v>44765</v>
      </c>
      <c r="F151" s="23">
        <v>0.47638888888888886</v>
      </c>
      <c r="G151" s="1" t="str">
        <f ca="1">PROPER(Registro[[#This Row],[Artículo]])</f>
        <v>Tartelette</v>
      </c>
      <c r="H151" s="24">
        <v>250</v>
      </c>
      <c r="I151" s="47">
        <v>2</v>
      </c>
      <c r="J151" s="46">
        <f>Registro[[#This Row],[Cantidad]]*Registro[[#This Row],[Precio Unit]]</f>
        <v>500</v>
      </c>
    </row>
    <row r="152" spans="2:10" x14ac:dyDescent="0.25">
      <c r="B152" s="1">
        <v>152736</v>
      </c>
      <c r="C152" s="20">
        <v>1913440</v>
      </c>
      <c r="D152" s="21" t="s">
        <v>14</v>
      </c>
      <c r="E152" s="22">
        <v>44765</v>
      </c>
      <c r="F152" s="23">
        <v>0.68472222222222223</v>
      </c>
      <c r="G152" s="1" t="str">
        <f ca="1">PROPER(Registro[[#This Row],[Artículo]])</f>
        <v>Tarte Fraise 6P</v>
      </c>
      <c r="H152" s="24">
        <v>20</v>
      </c>
      <c r="I152" s="47">
        <v>18</v>
      </c>
      <c r="J152" s="46">
        <f>Registro[[#This Row],[Cantidad]]*Registro[[#This Row],[Precio Unit]]</f>
        <v>360</v>
      </c>
    </row>
    <row r="153" spans="2:10" x14ac:dyDescent="0.25">
      <c r="B153" s="1">
        <v>152745</v>
      </c>
      <c r="C153" s="20">
        <v>1913460</v>
      </c>
      <c r="D153" s="21" t="s">
        <v>14</v>
      </c>
      <c r="E153" s="22">
        <v>44765</v>
      </c>
      <c r="F153" s="23">
        <v>0.68819444444444444</v>
      </c>
      <c r="G153" s="1" t="str">
        <f ca="1">PROPER(Registro[[#This Row],[Artículo]])</f>
        <v>Tarte Fraise 6P</v>
      </c>
      <c r="H153" s="24">
        <v>20</v>
      </c>
      <c r="I153" s="47">
        <v>18</v>
      </c>
      <c r="J153" s="46">
        <f>Registro[[#This Row],[Cantidad]]*Registro[[#This Row],[Precio Unit]]</f>
        <v>360</v>
      </c>
    </row>
    <row r="154" spans="2:10" x14ac:dyDescent="0.25">
      <c r="B154" s="1">
        <v>153509</v>
      </c>
      <c r="C154" s="20">
        <v>1915440</v>
      </c>
      <c r="D154" s="21" t="s">
        <v>12</v>
      </c>
      <c r="E154" s="22">
        <v>44766</v>
      </c>
      <c r="F154" s="23">
        <v>0.43194444444444446</v>
      </c>
      <c r="G154" s="1" t="str">
        <f ca="1">PROPER(Registro[[#This Row],[Artículo]])</f>
        <v>Traiteur</v>
      </c>
      <c r="H154" s="24">
        <v>40</v>
      </c>
      <c r="I154" s="47">
        <v>7</v>
      </c>
      <c r="J154" s="46">
        <f>Registro[[#This Row],[Cantidad]]*Registro[[#This Row],[Precio Unit]]</f>
        <v>280</v>
      </c>
    </row>
    <row r="155" spans="2:10" x14ac:dyDescent="0.25">
      <c r="B155" s="1">
        <v>156661</v>
      </c>
      <c r="C155" s="20">
        <v>1923790</v>
      </c>
      <c r="D155" s="21" t="s">
        <v>14</v>
      </c>
      <c r="E155" s="22">
        <v>44768</v>
      </c>
      <c r="F155" s="23">
        <v>0.48958333333333331</v>
      </c>
      <c r="G155" s="1" t="str">
        <f ca="1">PROPER(Registro[[#This Row],[Artículo]])</f>
        <v>Formule Sandwich</v>
      </c>
      <c r="H155" s="24">
        <v>40</v>
      </c>
      <c r="I155" s="47">
        <v>6.5</v>
      </c>
      <c r="J155" s="46">
        <f>Registro[[#This Row],[Cantidad]]*Registro[[#This Row],[Precio Unit]]</f>
        <v>260</v>
      </c>
    </row>
    <row r="156" spans="2:10" x14ac:dyDescent="0.25">
      <c r="B156" s="1">
        <v>162233</v>
      </c>
      <c r="C156" s="20">
        <v>1938980</v>
      </c>
      <c r="D156" s="21" t="s">
        <v>14</v>
      </c>
      <c r="E156" s="22">
        <v>44772</v>
      </c>
      <c r="F156" s="23">
        <v>0.71319444444444446</v>
      </c>
      <c r="G156" s="1" t="str">
        <f ca="1">PROPER(Registro[[#This Row],[Artículo]])</f>
        <v>Seigle</v>
      </c>
      <c r="H156" s="24">
        <v>250</v>
      </c>
      <c r="I156" s="47">
        <v>1.8</v>
      </c>
      <c r="J156" s="46">
        <f>Registro[[#This Row],[Cantidad]]*Registro[[#This Row],[Precio Unit]]</f>
        <v>450</v>
      </c>
    </row>
    <row r="157" spans="2:10" x14ac:dyDescent="0.25">
      <c r="B157" s="1">
        <v>162234</v>
      </c>
      <c r="C157" s="20">
        <v>1938980</v>
      </c>
      <c r="D157" s="21" t="s">
        <v>12</v>
      </c>
      <c r="E157" s="22">
        <v>44772</v>
      </c>
      <c r="F157" s="23">
        <v>0.71319444444444446</v>
      </c>
      <c r="G157" s="1" t="str">
        <f ca="1">PROPER(Registro[[#This Row],[Artículo]])</f>
        <v>Vik Bread</v>
      </c>
      <c r="H157" s="24">
        <v>110</v>
      </c>
      <c r="I157" s="47">
        <v>2.5</v>
      </c>
      <c r="J157" s="46">
        <f>Registro[[#This Row],[Cantidad]]*Registro[[#This Row],[Precio Unit]]</f>
        <v>275</v>
      </c>
    </row>
    <row r="158" spans="2:10" x14ac:dyDescent="0.25">
      <c r="B158" s="1">
        <v>163377</v>
      </c>
      <c r="C158" s="20">
        <v>1941990</v>
      </c>
      <c r="D158" s="21" t="s">
        <v>14</v>
      </c>
      <c r="E158" s="22">
        <v>44773</v>
      </c>
      <c r="F158" s="23">
        <v>0.52222222222222225</v>
      </c>
      <c r="G158" s="1" t="str">
        <f ca="1">PROPER(Registro[[#This Row],[Artículo]])</f>
        <v>Gd Nantais</v>
      </c>
      <c r="H158" s="24">
        <v>110</v>
      </c>
      <c r="I158" s="47">
        <v>11</v>
      </c>
      <c r="J158" s="46">
        <f>Registro[[#This Row],[Cantidad]]*Registro[[#This Row],[Precio Unit]]</f>
        <v>1210</v>
      </c>
    </row>
    <row r="159" spans="2:10" x14ac:dyDescent="0.25">
      <c r="B159" s="1">
        <v>163378</v>
      </c>
      <c r="C159" s="20">
        <v>1941990</v>
      </c>
      <c r="D159" s="21" t="s">
        <v>12</v>
      </c>
      <c r="E159" s="22">
        <v>44773</v>
      </c>
      <c r="F159" s="23">
        <v>0.52222222222222225</v>
      </c>
      <c r="G159" s="1" t="str">
        <f ca="1">PROPER(Registro[[#This Row],[Artículo]])</f>
        <v>Gd Kouign Amann</v>
      </c>
      <c r="H159" s="24">
        <v>90</v>
      </c>
      <c r="I159" s="47">
        <v>7.5</v>
      </c>
      <c r="J159" s="46">
        <f>Registro[[#This Row],[Cantidad]]*Registro[[#This Row],[Precio Unit]]</f>
        <v>675</v>
      </c>
    </row>
    <row r="160" spans="2:10" x14ac:dyDescent="0.25">
      <c r="B160" s="1">
        <v>165121</v>
      </c>
      <c r="C160" s="20">
        <v>1946470</v>
      </c>
      <c r="D160" s="21" t="s">
        <v>14</v>
      </c>
      <c r="E160" s="22">
        <v>44774</v>
      </c>
      <c r="F160" s="23">
        <v>0.50763888888888886</v>
      </c>
      <c r="G160" s="1" t="str">
        <f ca="1">PROPER(Registro[[#This Row],[Artículo]])</f>
        <v>Tarte Fruits 6P</v>
      </c>
      <c r="H160" s="24">
        <v>20</v>
      </c>
      <c r="I160" s="47">
        <v>12</v>
      </c>
      <c r="J160" s="46">
        <f>Registro[[#This Row],[Cantidad]]*Registro[[#This Row],[Precio Unit]]</f>
        <v>240</v>
      </c>
    </row>
    <row r="161" spans="2:10" x14ac:dyDescent="0.25">
      <c r="B161" s="1">
        <v>166265</v>
      </c>
      <c r="C161" s="20">
        <v>1949490</v>
      </c>
      <c r="D161" s="21" t="s">
        <v>12</v>
      </c>
      <c r="E161" s="22">
        <v>44775</v>
      </c>
      <c r="F161" s="23">
        <v>0.49166666666666664</v>
      </c>
      <c r="G161" s="1" t="str">
        <f ca="1">PROPER(Registro[[#This Row],[Artículo]])</f>
        <v>Formule Sandwich</v>
      </c>
      <c r="H161" s="24">
        <v>40</v>
      </c>
      <c r="I161" s="47">
        <v>6.5</v>
      </c>
      <c r="J161" s="46">
        <f>Registro[[#This Row],[Cantidad]]*Registro[[#This Row],[Precio Unit]]</f>
        <v>260</v>
      </c>
    </row>
    <row r="162" spans="2:10" x14ac:dyDescent="0.25">
      <c r="B162" s="1">
        <v>168007</v>
      </c>
      <c r="C162" s="20">
        <v>1954120</v>
      </c>
      <c r="D162" s="21" t="s">
        <v>14</v>
      </c>
      <c r="E162" s="22">
        <v>44776</v>
      </c>
      <c r="F162" s="23">
        <v>0.75902777777777775</v>
      </c>
      <c r="G162" s="1" t="str">
        <f ca="1">PROPER(Registro[[#This Row],[Artículo]])</f>
        <v>Tarte Fruits 6P</v>
      </c>
      <c r="H162" s="24">
        <v>20</v>
      </c>
      <c r="I162" s="47">
        <v>12</v>
      </c>
      <c r="J162" s="46">
        <f>Registro[[#This Row],[Cantidad]]*Registro[[#This Row],[Precio Unit]]</f>
        <v>240</v>
      </c>
    </row>
    <row r="163" spans="2:10" x14ac:dyDescent="0.25">
      <c r="B163" s="1">
        <v>170417</v>
      </c>
      <c r="C163" s="20">
        <v>1960500</v>
      </c>
      <c r="D163" s="21" t="s">
        <v>12</v>
      </c>
      <c r="E163" s="22">
        <v>44778</v>
      </c>
      <c r="F163" s="23">
        <v>0.54722222222222228</v>
      </c>
      <c r="G163" s="1" t="str">
        <f ca="1">PROPER(Registro[[#This Row],[Artículo]])</f>
        <v>Formule Sandwich</v>
      </c>
      <c r="H163" s="24">
        <v>40</v>
      </c>
      <c r="I163" s="47">
        <v>6.5</v>
      </c>
      <c r="J163" s="46">
        <f>Registro[[#This Row],[Cantidad]]*Registro[[#This Row],[Precio Unit]]</f>
        <v>260</v>
      </c>
    </row>
    <row r="164" spans="2:10" x14ac:dyDescent="0.25">
      <c r="B164" s="1">
        <v>173225</v>
      </c>
      <c r="C164" s="20">
        <v>1967980</v>
      </c>
      <c r="D164" s="21" t="s">
        <v>14</v>
      </c>
      <c r="E164" s="22">
        <v>44780</v>
      </c>
      <c r="F164" s="23">
        <v>0.55486111111111114</v>
      </c>
      <c r="G164" s="1" t="str">
        <f ca="1">PROPER(Registro[[#This Row],[Artículo]])</f>
        <v>Formule Sandwich</v>
      </c>
      <c r="H164" s="24">
        <v>50</v>
      </c>
      <c r="I164" s="47">
        <v>6.5</v>
      </c>
      <c r="J164" s="46">
        <f>Registro[[#This Row],[Cantidad]]*Registro[[#This Row],[Precio Unit]]</f>
        <v>325</v>
      </c>
    </row>
    <row r="165" spans="2:10" x14ac:dyDescent="0.25">
      <c r="B165" s="1">
        <v>174909</v>
      </c>
      <c r="C165" s="20">
        <v>1972170</v>
      </c>
      <c r="D165" s="21" t="s">
        <v>12</v>
      </c>
      <c r="E165" s="22">
        <v>44781</v>
      </c>
      <c r="F165" s="23">
        <v>0.4909722222222222</v>
      </c>
      <c r="G165" s="1" t="str">
        <f ca="1">PROPER(Registro[[#This Row],[Artículo]])</f>
        <v>Formule Sandwich</v>
      </c>
      <c r="H165" s="24">
        <v>80</v>
      </c>
      <c r="I165" s="47">
        <v>6.5</v>
      </c>
      <c r="J165" s="46">
        <f>Registro[[#This Row],[Cantidad]]*Registro[[#This Row],[Precio Unit]]</f>
        <v>520</v>
      </c>
    </row>
    <row r="166" spans="2:10" x14ac:dyDescent="0.25">
      <c r="B166" s="1">
        <v>179519</v>
      </c>
      <c r="C166" s="20">
        <v>1984810</v>
      </c>
      <c r="D166" s="21" t="s">
        <v>14</v>
      </c>
      <c r="E166" s="22">
        <v>44784</v>
      </c>
      <c r="F166" s="23">
        <v>0.76875000000000004</v>
      </c>
      <c r="G166" s="1" t="str">
        <f ca="1">PROPER(Registro[[#This Row],[Artículo]])</f>
        <v>Grand Far Breton</v>
      </c>
      <c r="H166" s="24">
        <v>80</v>
      </c>
      <c r="I166" s="47">
        <v>7</v>
      </c>
      <c r="J166" s="46">
        <f>Registro[[#This Row],[Cantidad]]*Registro[[#This Row],[Precio Unit]]</f>
        <v>560</v>
      </c>
    </row>
    <row r="167" spans="2:10" x14ac:dyDescent="0.25">
      <c r="B167" s="1">
        <v>179122</v>
      </c>
      <c r="C167" s="20">
        <v>1983690</v>
      </c>
      <c r="D167" s="21" t="s">
        <v>14</v>
      </c>
      <c r="E167" s="22">
        <v>44784</v>
      </c>
      <c r="F167" s="23">
        <v>0.51111111111111107</v>
      </c>
      <c r="G167" s="1" t="str">
        <f ca="1">PROPER(Registro[[#This Row],[Artículo]])</f>
        <v>Sand Jb Emmental</v>
      </c>
      <c r="H167" s="24">
        <v>70</v>
      </c>
      <c r="I167" s="47">
        <v>3.5</v>
      </c>
      <c r="J167" s="46">
        <f>Registro[[#This Row],[Cantidad]]*Registro[[#This Row],[Precio Unit]]</f>
        <v>245</v>
      </c>
    </row>
    <row r="168" spans="2:10" x14ac:dyDescent="0.25">
      <c r="B168" s="1">
        <v>179893</v>
      </c>
      <c r="C168" s="20">
        <v>1985730</v>
      </c>
      <c r="D168" s="21" t="s">
        <v>14</v>
      </c>
      <c r="E168" s="22">
        <v>44785</v>
      </c>
      <c r="F168" s="23">
        <v>0.3923611111111111</v>
      </c>
      <c r="G168" s="1" t="str">
        <f ca="1">PROPER(Registro[[#This Row],[Artículo]])</f>
        <v>Sandwich Complet</v>
      </c>
      <c r="H168" s="24">
        <v>60</v>
      </c>
      <c r="I168" s="47">
        <v>4.5</v>
      </c>
      <c r="J168" s="46">
        <f>Registro[[#This Row],[Cantidad]]*Registro[[#This Row],[Precio Unit]]</f>
        <v>270</v>
      </c>
    </row>
    <row r="169" spans="2:10" x14ac:dyDescent="0.25">
      <c r="B169" s="1">
        <v>182650</v>
      </c>
      <c r="C169" s="20">
        <v>1993180</v>
      </c>
      <c r="D169" s="21" t="s">
        <v>12</v>
      </c>
      <c r="E169" s="22">
        <v>44787</v>
      </c>
      <c r="F169" s="23">
        <v>0.33750000000000002</v>
      </c>
      <c r="G169" s="1" t="str">
        <f ca="1">PROPER(Registro[[#This Row],[Artículo]])</f>
        <v>Gd Nantais</v>
      </c>
      <c r="H169" s="24">
        <v>30</v>
      </c>
      <c r="I169" s="47">
        <v>11</v>
      </c>
      <c r="J169" s="46">
        <f>Registro[[#This Row],[Cantidad]]*Registro[[#This Row],[Precio Unit]]</f>
        <v>330</v>
      </c>
    </row>
    <row r="170" spans="2:10" x14ac:dyDescent="0.25">
      <c r="B170" s="1">
        <v>185186</v>
      </c>
      <c r="C170" s="20">
        <v>1999610</v>
      </c>
      <c r="D170" s="21" t="s">
        <v>14</v>
      </c>
      <c r="E170" s="22">
        <v>44788</v>
      </c>
      <c r="F170" s="23">
        <v>0.44305555555555554</v>
      </c>
      <c r="G170" s="1" t="str">
        <f ca="1">PROPER(Registro[[#This Row],[Artículo]])</f>
        <v>Gd Kouign Amann</v>
      </c>
      <c r="H170" s="24">
        <v>40</v>
      </c>
      <c r="I170" s="47">
        <v>7.5</v>
      </c>
      <c r="J170" s="46">
        <f>Registro[[#This Row],[Cantidad]]*Registro[[#This Row],[Precio Unit]]</f>
        <v>300</v>
      </c>
    </row>
    <row r="171" spans="2:10" x14ac:dyDescent="0.25">
      <c r="B171" s="1">
        <v>184801</v>
      </c>
      <c r="C171" s="20">
        <v>1998720</v>
      </c>
      <c r="D171" s="21" t="s">
        <v>12</v>
      </c>
      <c r="E171" s="22">
        <v>44788</v>
      </c>
      <c r="F171" s="23">
        <v>0.40486111111111112</v>
      </c>
      <c r="G171" s="1" t="str">
        <f ca="1">PROPER(Registro[[#This Row],[Artículo]])</f>
        <v>Formule Sandwich</v>
      </c>
      <c r="H171" s="24">
        <v>40</v>
      </c>
      <c r="I171" s="47">
        <v>6.5</v>
      </c>
      <c r="J171" s="46">
        <f>Registro[[#This Row],[Cantidad]]*Registro[[#This Row],[Precio Unit]]</f>
        <v>260</v>
      </c>
    </row>
    <row r="172" spans="2:10" x14ac:dyDescent="0.25">
      <c r="B172" s="1">
        <v>188764</v>
      </c>
      <c r="C172" s="20">
        <v>2009310</v>
      </c>
      <c r="D172" s="21" t="s">
        <v>12</v>
      </c>
      <c r="E172" s="22">
        <v>44790</v>
      </c>
      <c r="F172" s="23">
        <v>0.67222222222222228</v>
      </c>
      <c r="G172" s="1" t="str">
        <f ca="1">PROPER(Registro[[#This Row],[Artículo]])</f>
        <v>Gd Nantais</v>
      </c>
      <c r="H172" s="24">
        <v>30</v>
      </c>
      <c r="I172" s="47">
        <v>11</v>
      </c>
      <c r="J172" s="46">
        <f>Registro[[#This Row],[Cantidad]]*Registro[[#This Row],[Precio Unit]]</f>
        <v>330</v>
      </c>
    </row>
    <row r="173" spans="2:10" x14ac:dyDescent="0.25">
      <c r="B173" s="1">
        <v>194601</v>
      </c>
      <c r="C173" s="20">
        <v>2024860</v>
      </c>
      <c r="D173" s="21" t="s">
        <v>12</v>
      </c>
      <c r="E173" s="22">
        <v>44794</v>
      </c>
      <c r="F173" s="23">
        <v>0.80486111111111114</v>
      </c>
      <c r="G173" s="1" t="str">
        <f ca="1">PROPER(Registro[[#This Row],[Artículo]])</f>
        <v>Formule Sandwich</v>
      </c>
      <c r="H173" s="24">
        <v>50</v>
      </c>
      <c r="I173" s="47">
        <v>6.5</v>
      </c>
      <c r="J173" s="46">
        <f>Registro[[#This Row],[Cantidad]]*Registro[[#This Row],[Precio Unit]]</f>
        <v>325</v>
      </c>
    </row>
    <row r="174" spans="2:10" x14ac:dyDescent="0.25">
      <c r="B174" s="1">
        <v>194738</v>
      </c>
      <c r="C174" s="20">
        <v>2025180</v>
      </c>
      <c r="D174" s="21" t="s">
        <v>12</v>
      </c>
      <c r="E174" s="22">
        <v>44795</v>
      </c>
      <c r="F174" s="23">
        <v>0.34444444444444444</v>
      </c>
      <c r="G174" s="1" t="str">
        <f ca="1">PROPER(Registro[[#This Row],[Artículo]])</f>
        <v>Pain Au Chocolat</v>
      </c>
      <c r="H174" s="24">
        <v>250</v>
      </c>
      <c r="I174" s="47">
        <v>1.2</v>
      </c>
      <c r="J174" s="46">
        <f>Registro[[#This Row],[Cantidad]]*Registro[[#This Row],[Precio Unit]]</f>
        <v>300</v>
      </c>
    </row>
    <row r="175" spans="2:10" x14ac:dyDescent="0.25">
      <c r="B175" s="1">
        <v>194741</v>
      </c>
      <c r="C175" s="20">
        <v>2025180</v>
      </c>
      <c r="D175" s="21" t="s">
        <v>12</v>
      </c>
      <c r="E175" s="22">
        <v>44795</v>
      </c>
      <c r="F175" s="23">
        <v>0.34444444444444444</v>
      </c>
      <c r="G175" s="1" t="str">
        <f ca="1">PROPER(Registro[[#This Row],[Artículo]])</f>
        <v>Croissant</v>
      </c>
      <c r="H175" s="24">
        <v>250</v>
      </c>
      <c r="I175" s="47">
        <v>1.1000000000000001</v>
      </c>
      <c r="J175" s="46">
        <f>Registro[[#This Row],[Cantidad]]*Registro[[#This Row],[Precio Unit]]</f>
        <v>275</v>
      </c>
    </row>
    <row r="176" spans="2:10" x14ac:dyDescent="0.25">
      <c r="B176" s="1">
        <v>198210</v>
      </c>
      <c r="C176" s="20">
        <v>2034410</v>
      </c>
      <c r="D176" s="21" t="s">
        <v>14</v>
      </c>
      <c r="E176" s="22">
        <v>44797</v>
      </c>
      <c r="F176" s="23">
        <v>0.46111111111111114</v>
      </c>
      <c r="G176" s="1" t="str">
        <f ca="1">PROPER(Registro[[#This Row],[Artículo]])</f>
        <v>Formule Sandwich</v>
      </c>
      <c r="H176" s="24">
        <v>40</v>
      </c>
      <c r="I176" s="47">
        <v>6.5</v>
      </c>
      <c r="J176" s="46">
        <f>Registro[[#This Row],[Cantidad]]*Registro[[#This Row],[Precio Unit]]</f>
        <v>260</v>
      </c>
    </row>
    <row r="177" spans="2:10" x14ac:dyDescent="0.25">
      <c r="B177" s="1">
        <v>201154</v>
      </c>
      <c r="C177" s="20">
        <v>2042370</v>
      </c>
      <c r="D177" s="21" t="s">
        <v>14</v>
      </c>
      <c r="E177" s="22">
        <v>44799</v>
      </c>
      <c r="F177" s="23">
        <v>0.55833333333333335</v>
      </c>
      <c r="G177" s="1" t="str">
        <f ca="1">PROPER(Registro[[#This Row],[Artículo]])</f>
        <v>Formule Sandwich</v>
      </c>
      <c r="H177" s="24">
        <v>50</v>
      </c>
      <c r="I177" s="47">
        <v>6.5</v>
      </c>
      <c r="J177" s="46">
        <f>Registro[[#This Row],[Cantidad]]*Registro[[#This Row],[Precio Unit]]</f>
        <v>325</v>
      </c>
    </row>
    <row r="178" spans="2:10" x14ac:dyDescent="0.25">
      <c r="B178" s="1">
        <v>202267</v>
      </c>
      <c r="C178" s="20">
        <v>2045370</v>
      </c>
      <c r="D178" s="21" t="s">
        <v>14</v>
      </c>
      <c r="E178" s="22">
        <v>44800</v>
      </c>
      <c r="F178" s="23">
        <v>0.56597222222222221</v>
      </c>
      <c r="G178" s="1" t="str">
        <f ca="1">PROPER(Registro[[#This Row],[Artículo]])</f>
        <v>Formule Sandwich</v>
      </c>
      <c r="H178" s="24">
        <v>50</v>
      </c>
      <c r="I178" s="47">
        <v>6.5</v>
      </c>
      <c r="J178" s="46">
        <f>Registro[[#This Row],[Cantidad]]*Registro[[#This Row],[Precio Unit]]</f>
        <v>325</v>
      </c>
    </row>
    <row r="179" spans="2:10" x14ac:dyDescent="0.25">
      <c r="B179" s="1">
        <v>205080</v>
      </c>
      <c r="C179" s="20">
        <v>2052720</v>
      </c>
      <c r="D179" s="21" t="s">
        <v>12</v>
      </c>
      <c r="E179" s="22">
        <v>44802</v>
      </c>
      <c r="F179" s="23">
        <v>0.50416666666666665</v>
      </c>
      <c r="G179" s="1" t="str">
        <f ca="1">PROPER(Registro[[#This Row],[Artículo]])</f>
        <v>Formule Sandwich</v>
      </c>
      <c r="H179" s="24">
        <v>50</v>
      </c>
      <c r="I179" s="47">
        <v>6.5</v>
      </c>
      <c r="J179" s="46">
        <f>Registro[[#This Row],[Cantidad]]*Registro[[#This Row],[Precio Unit]]</f>
        <v>325</v>
      </c>
    </row>
    <row r="180" spans="2:10" x14ac:dyDescent="0.25">
      <c r="B180" s="1">
        <v>208442</v>
      </c>
      <c r="C180" s="20">
        <v>2061990</v>
      </c>
      <c r="D180" s="21" t="s">
        <v>12</v>
      </c>
      <c r="E180" s="22">
        <v>44806</v>
      </c>
      <c r="F180" s="23">
        <v>0.49513888888888891</v>
      </c>
      <c r="G180" s="1" t="str">
        <f ca="1">PROPER(Registro[[#This Row],[Artículo]])</f>
        <v>Formule Sandwich</v>
      </c>
      <c r="H180" s="24">
        <v>30</v>
      </c>
      <c r="I180" s="47">
        <v>6.5</v>
      </c>
      <c r="J180" s="46">
        <f>Registro[[#This Row],[Cantidad]]*Registro[[#This Row],[Precio Unit]]</f>
        <v>195</v>
      </c>
    </row>
    <row r="181" spans="2:10" x14ac:dyDescent="0.25">
      <c r="B181" s="1">
        <v>208606</v>
      </c>
      <c r="C181" s="20">
        <v>2062470</v>
      </c>
      <c r="D181" s="21" t="s">
        <v>12</v>
      </c>
      <c r="E181" s="22">
        <v>44806</v>
      </c>
      <c r="F181" s="23">
        <v>0.53819444444444442</v>
      </c>
      <c r="G181" s="1" t="str">
        <f ca="1">PROPER(Registro[[#This Row],[Artículo]])</f>
        <v>Formule Sandwich</v>
      </c>
      <c r="H181" s="24">
        <v>30</v>
      </c>
      <c r="I181" s="47">
        <v>6.5</v>
      </c>
      <c r="J181" s="46">
        <f>Registro[[#This Row],[Cantidad]]*Registro[[#This Row],[Precio Unit]]</f>
        <v>195</v>
      </c>
    </row>
    <row r="182" spans="2:10" x14ac:dyDescent="0.25">
      <c r="B182" s="1">
        <v>209646</v>
      </c>
      <c r="C182" s="20">
        <v>2065380</v>
      </c>
      <c r="D182" s="21" t="s">
        <v>12</v>
      </c>
      <c r="E182" s="22">
        <v>44808</v>
      </c>
      <c r="F182" s="23">
        <v>0.35069444444444442</v>
      </c>
      <c r="G182" s="1" t="str">
        <f ca="1">PROPER(Registro[[#This Row],[Artículo]])</f>
        <v>Campagne</v>
      </c>
      <c r="H182" s="24">
        <v>140</v>
      </c>
      <c r="I182" s="47">
        <v>1.8</v>
      </c>
      <c r="J182" s="46">
        <f>Registro[[#This Row],[Cantidad]]*Registro[[#This Row],[Precio Unit]]</f>
        <v>252</v>
      </c>
    </row>
    <row r="183" spans="2:10" x14ac:dyDescent="0.25">
      <c r="B183" s="1">
        <v>213709</v>
      </c>
      <c r="C183" s="20">
        <v>2076290</v>
      </c>
      <c r="D183" s="21" t="s">
        <v>14</v>
      </c>
      <c r="E183" s="22">
        <v>44812</v>
      </c>
      <c r="F183" s="23">
        <v>0.47569444444444442</v>
      </c>
      <c r="G183" s="1" t="str">
        <f ca="1">PROPER(Registro[[#This Row],[Artículo]])</f>
        <v>Traiteur</v>
      </c>
      <c r="H183" s="24">
        <v>10</v>
      </c>
      <c r="I183" s="47">
        <v>24</v>
      </c>
      <c r="J183" s="46">
        <f>Registro[[#This Row],[Cantidad]]*Registro[[#This Row],[Precio Unit]]</f>
        <v>240</v>
      </c>
    </row>
    <row r="184" spans="2:10" x14ac:dyDescent="0.25">
      <c r="B184" s="1">
        <v>213824</v>
      </c>
      <c r="C184" s="20">
        <v>2076610</v>
      </c>
      <c r="D184" s="21" t="s">
        <v>14</v>
      </c>
      <c r="E184" s="22">
        <v>44812</v>
      </c>
      <c r="F184" s="23">
        <v>0.50624999999999998</v>
      </c>
      <c r="G184" s="1" t="str">
        <f ca="1">PROPER(Registro[[#This Row],[Artículo]])</f>
        <v>Traiteur</v>
      </c>
      <c r="H184" s="24">
        <v>10</v>
      </c>
      <c r="I184" s="47">
        <v>21</v>
      </c>
      <c r="J184" s="46">
        <f>Registro[[#This Row],[Cantidad]]*Registro[[#This Row],[Precio Unit]]</f>
        <v>210</v>
      </c>
    </row>
    <row r="185" spans="2:10" x14ac:dyDescent="0.25">
      <c r="B185" s="1">
        <v>214730</v>
      </c>
      <c r="C185" s="20">
        <v>2079160</v>
      </c>
      <c r="D185" s="21" t="s">
        <v>14</v>
      </c>
      <c r="E185" s="22">
        <v>44813</v>
      </c>
      <c r="F185" s="23">
        <v>0.53263888888888888</v>
      </c>
      <c r="G185" s="1" t="str">
        <f ca="1">PROPER(Registro[[#This Row],[Artículo]])</f>
        <v>Formule Sandwich</v>
      </c>
      <c r="H185" s="24">
        <v>40</v>
      </c>
      <c r="I185" s="47">
        <v>6.5</v>
      </c>
      <c r="J185" s="46">
        <f>Registro[[#This Row],[Cantidad]]*Registro[[#This Row],[Precio Unit]]</f>
        <v>260</v>
      </c>
    </row>
    <row r="186" spans="2:10" x14ac:dyDescent="0.25">
      <c r="B186" s="1">
        <v>215472</v>
      </c>
      <c r="C186" s="20">
        <v>2081250</v>
      </c>
      <c r="D186" s="21" t="s">
        <v>12</v>
      </c>
      <c r="E186" s="22">
        <v>44814</v>
      </c>
      <c r="F186" s="23">
        <v>0.54652777777777772</v>
      </c>
      <c r="G186" s="1" t="str">
        <f ca="1">PROPER(Registro[[#This Row],[Artículo]])</f>
        <v>Traiteur</v>
      </c>
      <c r="H186" s="24">
        <v>10</v>
      </c>
      <c r="I186" s="47">
        <v>35</v>
      </c>
      <c r="J186" s="46">
        <f>Registro[[#This Row],[Cantidad]]*Registro[[#This Row],[Precio Unit]]</f>
        <v>350</v>
      </c>
    </row>
    <row r="187" spans="2:10" x14ac:dyDescent="0.25">
      <c r="B187" s="1">
        <v>215471</v>
      </c>
      <c r="C187" s="20">
        <v>2081250</v>
      </c>
      <c r="D187" s="21" t="s">
        <v>14</v>
      </c>
      <c r="E187" s="22">
        <v>44814</v>
      </c>
      <c r="F187" s="23">
        <v>0.54652777777777772</v>
      </c>
      <c r="G187" s="1" t="str">
        <f ca="1">PROPER(Registro[[#This Row],[Artículo]])</f>
        <v>Traiteur</v>
      </c>
      <c r="H187" s="24">
        <v>10</v>
      </c>
      <c r="I187" s="47">
        <v>22.5</v>
      </c>
      <c r="J187" s="46">
        <f>Registro[[#This Row],[Cantidad]]*Registro[[#This Row],[Precio Unit]]</f>
        <v>225</v>
      </c>
    </row>
    <row r="188" spans="2:10" x14ac:dyDescent="0.25">
      <c r="B188" s="1">
        <v>216747</v>
      </c>
      <c r="C188" s="20">
        <v>2084600</v>
      </c>
      <c r="D188" s="21" t="s">
        <v>12</v>
      </c>
      <c r="E188" s="22">
        <v>44816</v>
      </c>
      <c r="F188" s="23">
        <v>0.36875000000000002</v>
      </c>
      <c r="G188" s="1" t="str">
        <f ca="1">PROPER(Registro[[#This Row],[Artículo]])</f>
        <v>Royal 4P</v>
      </c>
      <c r="H188" s="24">
        <v>20</v>
      </c>
      <c r="I188" s="47">
        <v>12</v>
      </c>
      <c r="J188" s="46">
        <f>Registro[[#This Row],[Cantidad]]*Registro[[#This Row],[Precio Unit]]</f>
        <v>240</v>
      </c>
    </row>
    <row r="189" spans="2:10" x14ac:dyDescent="0.25">
      <c r="B189" s="1">
        <v>218761</v>
      </c>
      <c r="C189" s="20">
        <v>2090020</v>
      </c>
      <c r="D189" s="21" t="s">
        <v>14</v>
      </c>
      <c r="E189" s="22">
        <v>44818</v>
      </c>
      <c r="F189" s="23">
        <v>0.42569444444444443</v>
      </c>
      <c r="G189" s="1" t="str">
        <f ca="1">PROPER(Registro[[#This Row],[Artículo]])</f>
        <v>Royal 4P</v>
      </c>
      <c r="H189" s="24">
        <v>40</v>
      </c>
      <c r="I189" s="47">
        <v>12</v>
      </c>
      <c r="J189" s="46">
        <f>Registro[[#This Row],[Cantidad]]*Registro[[#This Row],[Precio Unit]]</f>
        <v>480</v>
      </c>
    </row>
    <row r="190" spans="2:10" x14ac:dyDescent="0.25">
      <c r="B190" s="1">
        <v>219550</v>
      </c>
      <c r="C190" s="20">
        <v>2092260</v>
      </c>
      <c r="D190" s="21" t="s">
        <v>14</v>
      </c>
      <c r="E190" s="22">
        <v>44819</v>
      </c>
      <c r="F190" s="23">
        <v>0.48819444444444443</v>
      </c>
      <c r="G190" s="1" t="str">
        <f ca="1">PROPER(Registro[[#This Row],[Artículo]])</f>
        <v>Formule Sandwich</v>
      </c>
      <c r="H190" s="24">
        <v>30</v>
      </c>
      <c r="I190" s="47">
        <v>6.5</v>
      </c>
      <c r="J190" s="46">
        <f>Registro[[#This Row],[Cantidad]]*Registro[[#This Row],[Precio Unit]]</f>
        <v>195</v>
      </c>
    </row>
    <row r="191" spans="2:10" x14ac:dyDescent="0.25">
      <c r="B191" s="1">
        <v>220312</v>
      </c>
      <c r="C191" s="20">
        <v>2094430</v>
      </c>
      <c r="D191" s="21" t="s">
        <v>14</v>
      </c>
      <c r="E191" s="22">
        <v>44820</v>
      </c>
      <c r="F191" s="23">
        <v>0.5180555555555556</v>
      </c>
      <c r="G191" s="1" t="str">
        <f ca="1">PROPER(Registro[[#This Row],[Artículo]])</f>
        <v>Sandwich Complet</v>
      </c>
      <c r="H191" s="24">
        <v>50</v>
      </c>
      <c r="I191" s="47">
        <v>4.5</v>
      </c>
      <c r="J191" s="46">
        <f>Registro[[#This Row],[Cantidad]]*Registro[[#This Row],[Precio Unit]]</f>
        <v>225</v>
      </c>
    </row>
    <row r="192" spans="2:10" x14ac:dyDescent="0.25">
      <c r="B192" s="1">
        <v>220338</v>
      </c>
      <c r="C192" s="20">
        <v>2094510</v>
      </c>
      <c r="D192" s="21" t="s">
        <v>12</v>
      </c>
      <c r="E192" s="22">
        <v>44820</v>
      </c>
      <c r="F192" s="23">
        <v>0.52569444444444446</v>
      </c>
      <c r="G192" s="1" t="str">
        <f ca="1">PROPER(Registro[[#This Row],[Artículo]])</f>
        <v>Formule Sandwich</v>
      </c>
      <c r="H192" s="24">
        <v>30</v>
      </c>
      <c r="I192" s="47">
        <v>6.5</v>
      </c>
      <c r="J192" s="46">
        <f>Registro[[#This Row],[Cantidad]]*Registro[[#This Row],[Precio Unit]]</f>
        <v>195</v>
      </c>
    </row>
    <row r="193" spans="2:10" x14ac:dyDescent="0.25">
      <c r="B193" s="1">
        <v>220970</v>
      </c>
      <c r="C193" s="20">
        <v>2096310</v>
      </c>
      <c r="D193" s="21" t="s">
        <v>14</v>
      </c>
      <c r="E193" s="22">
        <v>44821</v>
      </c>
      <c r="F193" s="23">
        <v>0.55208333333333337</v>
      </c>
      <c r="G193" s="1" t="str">
        <f ca="1">PROPER(Registro[[#This Row],[Artículo]])</f>
        <v>Formule Sandwich</v>
      </c>
      <c r="H193" s="24">
        <v>30</v>
      </c>
      <c r="I193" s="47">
        <v>6.5</v>
      </c>
      <c r="J193" s="46">
        <f>Registro[[#This Row],[Cantidad]]*Registro[[#This Row],[Precio Unit]]</f>
        <v>195</v>
      </c>
    </row>
    <row r="194" spans="2:10" x14ac:dyDescent="0.25">
      <c r="B194" s="1">
        <v>221759</v>
      </c>
      <c r="C194" s="20">
        <v>2098500</v>
      </c>
      <c r="D194" s="21" t="s">
        <v>12</v>
      </c>
      <c r="E194" s="22">
        <v>44822</v>
      </c>
      <c r="F194" s="23">
        <v>0.67708333333333337</v>
      </c>
      <c r="G194" s="1" t="str">
        <f ca="1">PROPER(Registro[[#This Row],[Artículo]])</f>
        <v>Traditional Baguette</v>
      </c>
      <c r="H194" s="24">
        <v>200</v>
      </c>
      <c r="I194" s="47">
        <v>1.2</v>
      </c>
      <c r="J194" s="46">
        <f>Registro[[#This Row],[Cantidad]]*Registro[[#This Row],[Precio Unit]]</f>
        <v>240</v>
      </c>
    </row>
    <row r="195" spans="2:10" x14ac:dyDescent="0.25">
      <c r="B195" s="1">
        <v>224108</v>
      </c>
      <c r="C195" s="20">
        <v>2104920</v>
      </c>
      <c r="D195" s="21" t="s">
        <v>12</v>
      </c>
      <c r="E195" s="22">
        <v>44825</v>
      </c>
      <c r="F195" s="23">
        <v>0.4909722222222222</v>
      </c>
      <c r="G195" s="1" t="str">
        <f ca="1">PROPER(Registro[[#This Row],[Artículo]])</f>
        <v>Traiteur</v>
      </c>
      <c r="H195" s="24">
        <v>40</v>
      </c>
      <c r="I195" s="47">
        <v>7</v>
      </c>
      <c r="J195" s="46">
        <f>Registro[[#This Row],[Cantidad]]*Registro[[#This Row],[Precio Unit]]</f>
        <v>280</v>
      </c>
    </row>
    <row r="196" spans="2:10" x14ac:dyDescent="0.25">
      <c r="B196" s="1">
        <v>225341</v>
      </c>
      <c r="C196" s="20">
        <v>2108400</v>
      </c>
      <c r="D196" s="21" t="s">
        <v>12</v>
      </c>
      <c r="E196" s="22">
        <v>44828</v>
      </c>
      <c r="F196" s="23">
        <v>0.44444444444444442</v>
      </c>
      <c r="G196" s="1" t="str">
        <f ca="1">PROPER(Registro[[#This Row],[Artículo]])</f>
        <v>Traiteur</v>
      </c>
      <c r="H196" s="24">
        <v>30</v>
      </c>
      <c r="I196" s="47">
        <v>7</v>
      </c>
      <c r="J196" s="46">
        <f>Registro[[#This Row],[Cantidad]]*Registro[[#This Row],[Precio Unit]]</f>
        <v>210</v>
      </c>
    </row>
    <row r="197" spans="2:10" x14ac:dyDescent="0.25">
      <c r="B197" s="1">
        <v>226656</v>
      </c>
      <c r="C197" s="20">
        <v>2112020</v>
      </c>
      <c r="D197" s="21" t="s">
        <v>12</v>
      </c>
      <c r="E197" s="22">
        <v>44829</v>
      </c>
      <c r="F197" s="23">
        <v>0.77222222222222225</v>
      </c>
      <c r="G197" s="1" t="str">
        <f ca="1">PROPER(Registro[[#This Row],[Artículo]])</f>
        <v>Campagne</v>
      </c>
      <c r="H197" s="24">
        <v>150</v>
      </c>
      <c r="I197" s="47">
        <v>1.8</v>
      </c>
      <c r="J197" s="46">
        <f>Registro[[#This Row],[Cantidad]]*Registro[[#This Row],[Precio Unit]]</f>
        <v>270</v>
      </c>
    </row>
    <row r="198" spans="2:10" x14ac:dyDescent="0.25">
      <c r="B198" s="1">
        <v>225996</v>
      </c>
      <c r="C198" s="20">
        <v>2110200</v>
      </c>
      <c r="D198" s="21" t="s">
        <v>12</v>
      </c>
      <c r="E198" s="22">
        <v>44829</v>
      </c>
      <c r="F198" s="23">
        <v>0.39861111111111114</v>
      </c>
      <c r="G198" s="1" t="str">
        <f ca="1">PROPER(Registro[[#This Row],[Artículo]])</f>
        <v>Croissant</v>
      </c>
      <c r="H198" s="24">
        <v>200</v>
      </c>
      <c r="I198" s="47">
        <v>1.1000000000000001</v>
      </c>
      <c r="J198" s="46">
        <f>Registro[[#This Row],[Cantidad]]*Registro[[#This Row],[Precio Unit]]</f>
        <v>220.00000000000003</v>
      </c>
    </row>
    <row r="199" spans="2:10" x14ac:dyDescent="0.25">
      <c r="B199" s="1">
        <v>228046</v>
      </c>
      <c r="C199" s="20">
        <v>2115760</v>
      </c>
      <c r="D199" s="21" t="s">
        <v>14</v>
      </c>
      <c r="E199" s="22">
        <v>44831</v>
      </c>
      <c r="F199" s="23">
        <v>0.67708333333333337</v>
      </c>
      <c r="G199" s="1" t="str">
        <f ca="1">PROPER(Registro[[#This Row],[Artículo]])</f>
        <v>Gd Nantais</v>
      </c>
      <c r="H199" s="24">
        <v>20</v>
      </c>
      <c r="I199" s="47">
        <v>11</v>
      </c>
      <c r="J199" s="46">
        <f>Registro[[#This Row],[Cantidad]]*Registro[[#This Row],[Precio Unit]]</f>
        <v>220</v>
      </c>
    </row>
    <row r="200" spans="2:10" x14ac:dyDescent="0.25">
      <c r="B200" s="1">
        <v>230306</v>
      </c>
      <c r="C200" s="20">
        <v>2122180</v>
      </c>
      <c r="D200" s="21" t="s">
        <v>14</v>
      </c>
      <c r="E200" s="22">
        <v>44835</v>
      </c>
      <c r="F200" s="23">
        <v>0.54791666666666672</v>
      </c>
      <c r="G200" s="1" t="str">
        <f ca="1">PROPER(Registro[[#This Row],[Artículo]])</f>
        <v>Traiteur</v>
      </c>
      <c r="H200" s="24">
        <v>10</v>
      </c>
      <c r="I200" s="47">
        <v>21</v>
      </c>
      <c r="J200" s="46">
        <f>Registro[[#This Row],[Cantidad]]*Registro[[#This Row],[Precio Unit]]</f>
        <v>210</v>
      </c>
    </row>
    <row r="201" spans="2:10" x14ac:dyDescent="0.25">
      <c r="B201" s="1">
        <v>232951</v>
      </c>
      <c r="C201" s="20">
        <v>2129470</v>
      </c>
      <c r="D201" s="21" t="s">
        <v>12</v>
      </c>
      <c r="E201" s="22">
        <v>44839</v>
      </c>
      <c r="F201" s="23">
        <v>0.52708333333333335</v>
      </c>
      <c r="G201" s="1" t="str">
        <f ca="1">PROPER(Registro[[#This Row],[Artículo]])</f>
        <v>Sandwich Complet</v>
      </c>
      <c r="H201" s="24">
        <v>40</v>
      </c>
      <c r="I201" s="47">
        <v>4.5</v>
      </c>
      <c r="J201" s="46">
        <f>Registro[[#This Row],[Cantidad]]*Registro[[#This Row],[Precio Unit]]</f>
        <v>180</v>
      </c>
    </row>
    <row r="202" spans="2:10" x14ac:dyDescent="0.25">
      <c r="B202" s="1">
        <v>235215</v>
      </c>
      <c r="C202" s="20">
        <v>2135530</v>
      </c>
      <c r="D202" s="21" t="s">
        <v>12</v>
      </c>
      <c r="E202" s="22">
        <v>44843</v>
      </c>
      <c r="F202" s="23">
        <v>0.43819444444444444</v>
      </c>
      <c r="G202" s="1" t="str">
        <f ca="1">PROPER(Registro[[#This Row],[Artículo]])</f>
        <v>Sandwich Complet</v>
      </c>
      <c r="H202" s="24">
        <v>140</v>
      </c>
      <c r="I202" s="47">
        <v>4.5</v>
      </c>
      <c r="J202" s="46">
        <f>Registro[[#This Row],[Cantidad]]*Registro[[#This Row],[Precio Unit]]</f>
        <v>630</v>
      </c>
    </row>
    <row r="203" spans="2:10" x14ac:dyDescent="0.25">
      <c r="B203" s="1">
        <v>235607</v>
      </c>
      <c r="C203" s="20">
        <v>2136650</v>
      </c>
      <c r="D203" s="21" t="s">
        <v>12</v>
      </c>
      <c r="E203" s="22">
        <v>44843</v>
      </c>
      <c r="F203" s="23">
        <v>0.5444444444444444</v>
      </c>
      <c r="G203" s="1" t="str">
        <f ca="1">PROPER(Registro[[#This Row],[Artículo]])</f>
        <v>Formule Sandwich</v>
      </c>
      <c r="H203" s="24">
        <v>40</v>
      </c>
      <c r="I203" s="47">
        <v>6.5</v>
      </c>
      <c r="J203" s="46">
        <f>Registro[[#This Row],[Cantidad]]*Registro[[#This Row],[Precio Unit]]</f>
        <v>260</v>
      </c>
    </row>
    <row r="204" spans="2:10" x14ac:dyDescent="0.25">
      <c r="B204" s="1">
        <v>238895</v>
      </c>
      <c r="C204" s="20">
        <v>2145750</v>
      </c>
      <c r="D204" s="21" t="s">
        <v>12</v>
      </c>
      <c r="E204" s="22">
        <v>44849</v>
      </c>
      <c r="F204" s="23">
        <v>0.45277777777777778</v>
      </c>
      <c r="G204" s="1" t="str">
        <f ca="1">PROPER(Registro[[#This Row],[Artículo]])</f>
        <v>Traiteur</v>
      </c>
      <c r="H204" s="24">
        <v>10</v>
      </c>
      <c r="I204" s="47">
        <v>28</v>
      </c>
      <c r="J204" s="46">
        <f>Registro[[#This Row],[Cantidad]]*Registro[[#This Row],[Precio Unit]]</f>
        <v>280</v>
      </c>
    </row>
    <row r="205" spans="2:10" x14ac:dyDescent="0.25">
      <c r="B205" s="1">
        <v>238852</v>
      </c>
      <c r="C205" s="20">
        <v>2145640</v>
      </c>
      <c r="D205" s="21" t="s">
        <v>12</v>
      </c>
      <c r="E205" s="22">
        <v>44849</v>
      </c>
      <c r="F205" s="23">
        <v>0.43263888888888891</v>
      </c>
      <c r="G205" s="1" t="str">
        <f ca="1">PROPER(Registro[[#This Row],[Artículo]])</f>
        <v>Pain Au Chocolat</v>
      </c>
      <c r="H205" s="24">
        <v>180</v>
      </c>
      <c r="I205" s="47">
        <v>1.2</v>
      </c>
      <c r="J205" s="46">
        <f>Registro[[#This Row],[Cantidad]]*Registro[[#This Row],[Precio Unit]]</f>
        <v>216</v>
      </c>
    </row>
    <row r="206" spans="2:10" x14ac:dyDescent="0.25">
      <c r="B206" s="1">
        <v>239034</v>
      </c>
      <c r="C206" s="20">
        <v>2146160</v>
      </c>
      <c r="D206" s="21" t="s">
        <v>14</v>
      </c>
      <c r="E206" s="22">
        <v>44849</v>
      </c>
      <c r="F206" s="23">
        <v>0.51527777777777772</v>
      </c>
      <c r="G206" s="1" t="str">
        <f ca="1">PROPER(Registro[[#This Row],[Artículo]])</f>
        <v>Pain Au Chocolat</v>
      </c>
      <c r="H206" s="24">
        <v>180</v>
      </c>
      <c r="I206" s="47">
        <v>1.2</v>
      </c>
      <c r="J206" s="46">
        <f>Registro[[#This Row],[Cantidad]]*Registro[[#This Row],[Precio Unit]]</f>
        <v>216</v>
      </c>
    </row>
    <row r="207" spans="2:10" x14ac:dyDescent="0.25">
      <c r="B207" s="1">
        <v>238851</v>
      </c>
      <c r="C207" s="20">
        <v>2145640</v>
      </c>
      <c r="D207" s="21" t="s">
        <v>14</v>
      </c>
      <c r="E207" s="22">
        <v>44849</v>
      </c>
      <c r="F207" s="23">
        <v>0.43263888888888891</v>
      </c>
      <c r="G207" s="1" t="str">
        <f ca="1">PROPER(Registro[[#This Row],[Artículo]])</f>
        <v>Croissant</v>
      </c>
      <c r="H207" s="24">
        <v>170</v>
      </c>
      <c r="I207" s="47">
        <v>1.1000000000000001</v>
      </c>
      <c r="J207" s="46">
        <f>Registro[[#This Row],[Cantidad]]*Registro[[#This Row],[Precio Unit]]</f>
        <v>187.00000000000003</v>
      </c>
    </row>
    <row r="208" spans="2:10" x14ac:dyDescent="0.25">
      <c r="B208" s="1">
        <v>239033</v>
      </c>
      <c r="C208" s="20">
        <v>2146160</v>
      </c>
      <c r="D208" s="21" t="s">
        <v>14</v>
      </c>
      <c r="E208" s="22">
        <v>44849</v>
      </c>
      <c r="F208" s="23">
        <v>0.51527777777777772</v>
      </c>
      <c r="G208" s="1" t="str">
        <f ca="1">PROPER(Registro[[#This Row],[Artículo]])</f>
        <v>Croissant</v>
      </c>
      <c r="H208" s="24">
        <v>170</v>
      </c>
      <c r="I208" s="47">
        <v>1.1000000000000001</v>
      </c>
      <c r="J208" s="46">
        <f>Registro[[#This Row],[Cantidad]]*Registro[[#This Row],[Precio Unit]]</f>
        <v>187.00000000000003</v>
      </c>
    </row>
    <row r="209" spans="2:10" x14ac:dyDescent="0.25">
      <c r="B209" s="1">
        <v>239512</v>
      </c>
      <c r="C209" s="20">
        <v>2147480</v>
      </c>
      <c r="D209" s="21" t="s">
        <v>14</v>
      </c>
      <c r="E209" s="22">
        <v>44850</v>
      </c>
      <c r="F209" s="23">
        <v>0.47152777777777777</v>
      </c>
      <c r="G209" s="1" t="str">
        <f ca="1">PROPER(Registro[[#This Row],[Artículo]])</f>
        <v>Boule 400G</v>
      </c>
      <c r="H209" s="24">
        <v>200</v>
      </c>
      <c r="I209" s="47">
        <v>1.5</v>
      </c>
      <c r="J209" s="46">
        <f>Registro[[#This Row],[Cantidad]]*Registro[[#This Row],[Precio Unit]]</f>
        <v>300</v>
      </c>
    </row>
    <row r="210" spans="2:10" x14ac:dyDescent="0.25">
      <c r="B210" s="1">
        <v>239738</v>
      </c>
      <c r="C210" s="20">
        <v>2148120</v>
      </c>
      <c r="D210" s="21" t="s">
        <v>14</v>
      </c>
      <c r="E210" s="22">
        <v>44850</v>
      </c>
      <c r="F210" s="23">
        <v>0.53472222222222221</v>
      </c>
      <c r="G210" s="1" t="str">
        <f ca="1">PROPER(Registro[[#This Row],[Artículo]])</f>
        <v>Sandwich Complet</v>
      </c>
      <c r="H210" s="24">
        <v>60</v>
      </c>
      <c r="I210" s="47">
        <v>4.5</v>
      </c>
      <c r="J210" s="46">
        <f>Registro[[#This Row],[Cantidad]]*Registro[[#This Row],[Precio Unit]]</f>
        <v>270</v>
      </c>
    </row>
    <row r="211" spans="2:10" x14ac:dyDescent="0.25">
      <c r="B211" s="1">
        <v>241700</v>
      </c>
      <c r="C211" s="20">
        <v>2153450</v>
      </c>
      <c r="D211" s="21" t="s">
        <v>12</v>
      </c>
      <c r="E211" s="22">
        <v>44853</v>
      </c>
      <c r="F211" s="23">
        <v>0.69652777777777775</v>
      </c>
      <c r="G211" s="1" t="str">
        <f ca="1">PROPER(Registro[[#This Row],[Artículo]])</f>
        <v>Traditional Baguette</v>
      </c>
      <c r="H211" s="24">
        <v>250</v>
      </c>
      <c r="I211" s="47">
        <v>1.2</v>
      </c>
      <c r="J211" s="46">
        <f>Registro[[#This Row],[Cantidad]]*Registro[[#This Row],[Precio Unit]]</f>
        <v>300</v>
      </c>
    </row>
    <row r="212" spans="2:10" x14ac:dyDescent="0.25">
      <c r="B212" s="1">
        <v>242151</v>
      </c>
      <c r="C212" s="20">
        <v>2154750</v>
      </c>
      <c r="D212" s="21" t="s">
        <v>12</v>
      </c>
      <c r="E212" s="22">
        <v>44854</v>
      </c>
      <c r="F212" s="23">
        <v>0.50972222222222219</v>
      </c>
      <c r="G212" s="1" t="str">
        <f ca="1">PROPER(Registro[[#This Row],[Artículo]])</f>
        <v>Traiteur</v>
      </c>
      <c r="H212" s="24">
        <v>10</v>
      </c>
      <c r="I212" s="47">
        <v>18</v>
      </c>
      <c r="J212" s="46">
        <f>Registro[[#This Row],[Cantidad]]*Registro[[#This Row],[Precio Unit]]</f>
        <v>180</v>
      </c>
    </row>
    <row r="213" spans="2:10" x14ac:dyDescent="0.25">
      <c r="B213" s="1">
        <v>245104</v>
      </c>
      <c r="C213" s="20">
        <v>2162690</v>
      </c>
      <c r="D213" s="21" t="s">
        <v>14</v>
      </c>
      <c r="E213" s="22">
        <v>44858</v>
      </c>
      <c r="F213" s="23">
        <v>0.47291666666666665</v>
      </c>
      <c r="G213" s="1" t="str">
        <f ca="1">PROPER(Registro[[#This Row],[Artículo]])</f>
        <v>Royal 4P</v>
      </c>
      <c r="H213" s="24">
        <v>40</v>
      </c>
      <c r="I213" s="47">
        <v>12</v>
      </c>
      <c r="J213" s="46">
        <f>Registro[[#This Row],[Cantidad]]*Registro[[#This Row],[Precio Unit]]</f>
        <v>480</v>
      </c>
    </row>
    <row r="214" spans="2:10" x14ac:dyDescent="0.25">
      <c r="B214" s="1">
        <v>244623</v>
      </c>
      <c r="C214" s="20">
        <v>2161440</v>
      </c>
      <c r="D214" s="21" t="s">
        <v>14</v>
      </c>
      <c r="E214" s="22">
        <v>44858</v>
      </c>
      <c r="F214" s="23">
        <v>0.39861111111111114</v>
      </c>
      <c r="G214" s="1" t="str">
        <f ca="1">PROPER(Registro[[#This Row],[Artículo]])</f>
        <v>Gd Kouign Amann</v>
      </c>
      <c r="H214" s="24">
        <v>30</v>
      </c>
      <c r="I214" s="47">
        <v>7.5</v>
      </c>
      <c r="J214" s="46">
        <f>Registro[[#This Row],[Cantidad]]*Registro[[#This Row],[Precio Unit]]</f>
        <v>225</v>
      </c>
    </row>
    <row r="215" spans="2:10" x14ac:dyDescent="0.25">
      <c r="B215" s="1">
        <v>245089</v>
      </c>
      <c r="C215" s="20">
        <v>2162650</v>
      </c>
      <c r="D215" s="21" t="s">
        <v>14</v>
      </c>
      <c r="E215" s="22">
        <v>44858</v>
      </c>
      <c r="F215" s="23">
        <v>0.47083333333333333</v>
      </c>
      <c r="G215" s="1" t="str">
        <f ca="1">PROPER(Registro[[#This Row],[Artículo]])</f>
        <v>Formule Sandwich</v>
      </c>
      <c r="H215" s="24">
        <v>30</v>
      </c>
      <c r="I215" s="47">
        <v>6.5</v>
      </c>
      <c r="J215" s="46">
        <f>Registro[[#This Row],[Cantidad]]*Registro[[#This Row],[Precio Unit]]</f>
        <v>195</v>
      </c>
    </row>
    <row r="216" spans="2:10" x14ac:dyDescent="0.25">
      <c r="B216" s="1">
        <v>245204</v>
      </c>
      <c r="C216" s="20">
        <v>2162970</v>
      </c>
      <c r="D216" s="21" t="s">
        <v>14</v>
      </c>
      <c r="E216" s="22">
        <v>44858</v>
      </c>
      <c r="F216" s="23">
        <v>0.48541666666666666</v>
      </c>
      <c r="G216" s="1" t="str">
        <f ca="1">PROPER(Registro[[#This Row],[Artículo]])</f>
        <v>Tarte Fruits 4P</v>
      </c>
      <c r="H216" s="24">
        <v>20</v>
      </c>
      <c r="I216" s="47">
        <v>9</v>
      </c>
      <c r="J216" s="46">
        <f>Registro[[#This Row],[Cantidad]]*Registro[[#This Row],[Precio Unit]]</f>
        <v>180</v>
      </c>
    </row>
    <row r="217" spans="2:10" x14ac:dyDescent="0.25">
      <c r="B217" s="1">
        <v>245798</v>
      </c>
      <c r="C217" s="20">
        <v>2164600</v>
      </c>
      <c r="D217" s="21" t="s">
        <v>12</v>
      </c>
      <c r="E217" s="22">
        <v>44859</v>
      </c>
      <c r="F217" s="23">
        <v>0.5</v>
      </c>
      <c r="G217" s="1" t="str">
        <f ca="1">PROPER(Registro[[#This Row],[Artículo]])</f>
        <v>Traiteur</v>
      </c>
      <c r="H217" s="24">
        <v>30</v>
      </c>
      <c r="I217" s="47">
        <v>8</v>
      </c>
      <c r="J217" s="46">
        <f>Registro[[#This Row],[Cantidad]]*Registro[[#This Row],[Precio Unit]]</f>
        <v>240</v>
      </c>
    </row>
    <row r="218" spans="2:10" x14ac:dyDescent="0.25">
      <c r="B218" s="1">
        <v>249184</v>
      </c>
      <c r="C218" s="20">
        <v>2173960</v>
      </c>
      <c r="D218" s="21" t="s">
        <v>12</v>
      </c>
      <c r="E218" s="22">
        <v>44863</v>
      </c>
      <c r="F218" s="23">
        <v>0.52083333333333337</v>
      </c>
      <c r="G218" s="1" t="str">
        <f ca="1">PROPER(Registro[[#This Row],[Artículo]])</f>
        <v>Grand Far Breton</v>
      </c>
      <c r="H218" s="24">
        <v>30</v>
      </c>
      <c r="I218" s="47">
        <v>7</v>
      </c>
      <c r="J218" s="46">
        <f>Registro[[#This Row],[Cantidad]]*Registro[[#This Row],[Precio Unit]]</f>
        <v>210</v>
      </c>
    </row>
    <row r="219" spans="2:10" x14ac:dyDescent="0.25">
      <c r="B219" s="1">
        <v>250844</v>
      </c>
      <c r="C219" s="20">
        <v>2178210</v>
      </c>
      <c r="D219" s="21" t="s">
        <v>14</v>
      </c>
      <c r="E219" s="22">
        <v>44865</v>
      </c>
      <c r="F219" s="23">
        <v>0.44583333333333336</v>
      </c>
      <c r="G219" s="1" t="str">
        <f ca="1">PROPER(Registro[[#This Row],[Artículo]])</f>
        <v>Traditional Baguette</v>
      </c>
      <c r="H219" s="24">
        <v>550</v>
      </c>
      <c r="I219" s="47">
        <v>1.2</v>
      </c>
      <c r="J219" s="46">
        <f>Registro[[#This Row],[Cantidad]]*Registro[[#This Row],[Precio Unit]]</f>
        <v>660</v>
      </c>
    </row>
    <row r="220" spans="2:10" x14ac:dyDescent="0.25">
      <c r="B220" s="1">
        <v>251573</v>
      </c>
      <c r="C220" s="20">
        <v>2180090</v>
      </c>
      <c r="D220" s="21" t="s">
        <v>12</v>
      </c>
      <c r="E220" s="22">
        <v>44866</v>
      </c>
      <c r="F220" s="23">
        <v>0.37361111111111112</v>
      </c>
      <c r="G220" s="1" t="str">
        <f ca="1">PROPER(Registro[[#This Row],[Artículo]])</f>
        <v>Gd Nantais</v>
      </c>
      <c r="H220" s="24">
        <v>30</v>
      </c>
      <c r="I220" s="47">
        <v>11</v>
      </c>
      <c r="J220" s="46">
        <f>Registro[[#This Row],[Cantidad]]*Registro[[#This Row],[Precio Unit]]</f>
        <v>330</v>
      </c>
    </row>
    <row r="221" spans="2:10" x14ac:dyDescent="0.25">
      <c r="B221" s="1">
        <v>252486</v>
      </c>
      <c r="C221" s="20">
        <v>2182420</v>
      </c>
      <c r="D221" s="21" t="s">
        <v>14</v>
      </c>
      <c r="E221" s="22">
        <v>44866</v>
      </c>
      <c r="F221" s="23">
        <v>0.52569444444444446</v>
      </c>
      <c r="G221" s="1" t="str">
        <f ca="1">PROPER(Registro[[#This Row],[Artículo]])</f>
        <v>Tarte Fruits 6P</v>
      </c>
      <c r="H221" s="24">
        <v>20</v>
      </c>
      <c r="I221" s="47">
        <v>12</v>
      </c>
      <c r="J221" s="46">
        <f>Registro[[#This Row],[Cantidad]]*Registro[[#This Row],[Precio Unit]]</f>
        <v>240</v>
      </c>
    </row>
    <row r="222" spans="2:10" x14ac:dyDescent="0.25">
      <c r="B222" s="1">
        <v>253348</v>
      </c>
      <c r="C222" s="20">
        <v>2184730</v>
      </c>
      <c r="D222" s="21" t="s">
        <v>14</v>
      </c>
      <c r="E222" s="22">
        <v>44867</v>
      </c>
      <c r="F222" s="23">
        <v>0.57638888888888884</v>
      </c>
      <c r="G222" s="1" t="str">
        <f ca="1">PROPER(Registro[[#This Row],[Artículo]])</f>
        <v>Formule Sandwich</v>
      </c>
      <c r="H222" s="24">
        <v>30</v>
      </c>
      <c r="I222" s="47">
        <v>6.5</v>
      </c>
      <c r="J222" s="46">
        <f>Registro[[#This Row],[Cantidad]]*Registro[[#This Row],[Precio Unit]]</f>
        <v>195</v>
      </c>
    </row>
    <row r="223" spans="2:10" x14ac:dyDescent="0.25">
      <c r="B223" s="1">
        <v>254729</v>
      </c>
      <c r="C223" s="20">
        <v>2188520</v>
      </c>
      <c r="D223" s="21" t="s">
        <v>14</v>
      </c>
      <c r="E223" s="22">
        <v>44869</v>
      </c>
      <c r="F223" s="23">
        <v>0.53680555555555554</v>
      </c>
      <c r="G223" s="1" t="str">
        <f ca="1">PROPER(Registro[[#This Row],[Artículo]])</f>
        <v>Formule Sandwich</v>
      </c>
      <c r="H223" s="24">
        <v>40</v>
      </c>
      <c r="I223" s="47">
        <v>6.5</v>
      </c>
      <c r="J223" s="46">
        <f>Registro[[#This Row],[Cantidad]]*Registro[[#This Row],[Precio Unit]]</f>
        <v>260</v>
      </c>
    </row>
    <row r="224" spans="2:10" x14ac:dyDescent="0.25">
      <c r="B224" s="1">
        <v>256168</v>
      </c>
      <c r="C224" s="20">
        <v>2192460</v>
      </c>
      <c r="D224" s="21" t="s">
        <v>14</v>
      </c>
      <c r="E224" s="22">
        <v>44871</v>
      </c>
      <c r="F224" s="23">
        <v>0.48125000000000001</v>
      </c>
      <c r="G224" s="1" t="str">
        <f ca="1">PROPER(Registro[[#This Row],[Artículo]])</f>
        <v>Formule Sandwich</v>
      </c>
      <c r="H224" s="24">
        <v>50</v>
      </c>
      <c r="I224" s="47">
        <v>6.5</v>
      </c>
      <c r="J224" s="46">
        <f>Registro[[#This Row],[Cantidad]]*Registro[[#This Row],[Precio Unit]]</f>
        <v>325</v>
      </c>
    </row>
    <row r="225" spans="2:27" x14ac:dyDescent="0.25">
      <c r="B225" s="1">
        <v>257472</v>
      </c>
      <c r="C225" s="20">
        <v>2196000</v>
      </c>
      <c r="D225" s="21" t="s">
        <v>12</v>
      </c>
      <c r="E225" s="22">
        <v>44873</v>
      </c>
      <c r="F225" s="23">
        <v>0.41875000000000001</v>
      </c>
      <c r="G225" s="1" t="str">
        <f ca="1">PROPER(Registro[[#This Row],[Artículo]])</f>
        <v>Baguette</v>
      </c>
      <c r="H225" s="24">
        <v>430</v>
      </c>
      <c r="I225" s="47">
        <v>0.9</v>
      </c>
      <c r="J225" s="46">
        <f>Registro[[#This Row],[Cantidad]]*Registro[[#This Row],[Precio Unit]]</f>
        <v>387</v>
      </c>
      <c r="AA225" s="1" t="s">
        <v>68</v>
      </c>
    </row>
    <row r="226" spans="2:27" x14ac:dyDescent="0.25">
      <c r="B226" s="1">
        <v>257470</v>
      </c>
      <c r="C226" s="20">
        <v>2196000</v>
      </c>
      <c r="D226" s="21" t="s">
        <v>14</v>
      </c>
      <c r="E226" s="22">
        <v>44873</v>
      </c>
      <c r="F226" s="23">
        <v>0.41875000000000001</v>
      </c>
      <c r="G226" s="1" t="str">
        <f ca="1">PROPER(Registro[[#This Row],[Artículo]])</f>
        <v>Campagne</v>
      </c>
      <c r="H226" s="24">
        <v>210</v>
      </c>
      <c r="I226" s="47">
        <v>1.8</v>
      </c>
      <c r="J226" s="46">
        <f>Registro[[#This Row],[Cantidad]]*Registro[[#This Row],[Precio Unit]]</f>
        <v>378</v>
      </c>
    </row>
    <row r="227" spans="2:27" x14ac:dyDescent="0.25">
      <c r="B227" s="1">
        <v>257615</v>
      </c>
      <c r="C227" s="20">
        <v>2196410</v>
      </c>
      <c r="D227" s="21" t="s">
        <v>14</v>
      </c>
      <c r="E227" s="22">
        <v>44873</v>
      </c>
      <c r="F227" s="23">
        <v>0.50347222222222221</v>
      </c>
      <c r="G227" s="1" t="str">
        <f ca="1">PROPER(Registro[[#This Row],[Artículo]])</f>
        <v>Sandwich Complet</v>
      </c>
      <c r="H227" s="24">
        <v>40</v>
      </c>
      <c r="I227" s="47">
        <v>4.5</v>
      </c>
      <c r="J227" s="46">
        <f>Registro[[#This Row],[Cantidad]]*Registro[[#This Row],[Precio Unit]]</f>
        <v>180</v>
      </c>
    </row>
    <row r="228" spans="2:27" x14ac:dyDescent="0.25">
      <c r="B228" s="1">
        <v>258056</v>
      </c>
      <c r="C228" s="20">
        <v>2197650</v>
      </c>
      <c r="D228" s="21" t="s">
        <v>14</v>
      </c>
      <c r="E228" s="22">
        <v>44874</v>
      </c>
      <c r="F228" s="23">
        <v>0.45208333333333334</v>
      </c>
      <c r="G228" s="1" t="str">
        <f ca="1">PROPER(Registro[[#This Row],[Artículo]])</f>
        <v>Sandwich Complet</v>
      </c>
      <c r="H228" s="24">
        <v>60</v>
      </c>
      <c r="I228" s="47">
        <v>4.5</v>
      </c>
      <c r="J228" s="46">
        <f>Registro[[#This Row],[Cantidad]]*Registro[[#This Row],[Precio Unit]]</f>
        <v>270</v>
      </c>
    </row>
    <row r="229" spans="2:27" x14ac:dyDescent="0.25">
      <c r="B229" s="1">
        <v>258031</v>
      </c>
      <c r="C229" s="20">
        <v>2197600</v>
      </c>
      <c r="D229" s="21" t="s">
        <v>14</v>
      </c>
      <c r="E229" s="22">
        <v>44874</v>
      </c>
      <c r="F229" s="23">
        <v>0.42986111111111114</v>
      </c>
      <c r="G229" s="1" t="str">
        <f ca="1">PROPER(Registro[[#This Row],[Artículo]])</f>
        <v>Baguette</v>
      </c>
      <c r="H229" s="24">
        <v>250</v>
      </c>
      <c r="I229" s="47">
        <v>0.9</v>
      </c>
      <c r="J229" s="46">
        <f>Registro[[#This Row],[Cantidad]]*Registro[[#This Row],[Precio Unit]]</f>
        <v>225</v>
      </c>
    </row>
    <row r="230" spans="2:27" x14ac:dyDescent="0.25">
      <c r="B230" s="1">
        <v>258423</v>
      </c>
      <c r="C230" s="20">
        <v>2198690</v>
      </c>
      <c r="D230" s="21" t="s">
        <v>12</v>
      </c>
      <c r="E230" s="22">
        <v>44874</v>
      </c>
      <c r="F230" s="23">
        <v>0.79374999999999996</v>
      </c>
      <c r="G230" s="1" t="str">
        <f ca="1">PROPER(Registro[[#This Row],[Artículo]])</f>
        <v>Traiteur</v>
      </c>
      <c r="H230" s="24">
        <v>10</v>
      </c>
      <c r="I230" s="47">
        <v>21</v>
      </c>
      <c r="J230" s="46">
        <f>Registro[[#This Row],[Cantidad]]*Registro[[#This Row],[Precio Unit]]</f>
        <v>210</v>
      </c>
    </row>
    <row r="231" spans="2:27" x14ac:dyDescent="0.25">
      <c r="B231" s="1">
        <v>259781</v>
      </c>
      <c r="C231" s="20">
        <v>2202380</v>
      </c>
      <c r="D231" s="21" t="s">
        <v>14</v>
      </c>
      <c r="E231" s="22">
        <v>44877</v>
      </c>
      <c r="F231" s="23">
        <v>0.36805555555555558</v>
      </c>
      <c r="G231" s="1" t="str">
        <f ca="1">PROPER(Registro[[#This Row],[Artículo]])</f>
        <v>Royal 6P</v>
      </c>
      <c r="H231" s="24">
        <v>20</v>
      </c>
      <c r="I231" s="47">
        <v>18</v>
      </c>
      <c r="J231" s="46">
        <f>Registro[[#This Row],[Cantidad]]*Registro[[#This Row],[Precio Unit]]</f>
        <v>360</v>
      </c>
    </row>
    <row r="232" spans="2:27" x14ac:dyDescent="0.25">
      <c r="B232" s="1">
        <v>259780</v>
      </c>
      <c r="C232" s="20">
        <v>2202380</v>
      </c>
      <c r="D232" s="21" t="s">
        <v>12</v>
      </c>
      <c r="E232" s="22">
        <v>44877</v>
      </c>
      <c r="F232" s="23">
        <v>0.36805555555555558</v>
      </c>
      <c r="G232" s="1" t="str">
        <f ca="1">PROPER(Registro[[#This Row],[Artículo]])</f>
        <v>Divers Patisserie</v>
      </c>
      <c r="H232" s="24">
        <v>10</v>
      </c>
      <c r="I232" s="47">
        <v>24</v>
      </c>
      <c r="J232" s="46">
        <f>Registro[[#This Row],[Cantidad]]*Registro[[#This Row],[Precio Unit]]</f>
        <v>240</v>
      </c>
    </row>
    <row r="233" spans="2:27" x14ac:dyDescent="0.25">
      <c r="B233" s="1">
        <v>263271</v>
      </c>
      <c r="C233" s="20">
        <v>2212030</v>
      </c>
      <c r="D233" s="21" t="s">
        <v>14</v>
      </c>
      <c r="E233" s="22">
        <v>44884</v>
      </c>
      <c r="F233" s="23">
        <v>0.37291666666666667</v>
      </c>
      <c r="G233" s="1" t="str">
        <f ca="1">PROPER(Registro[[#This Row],[Artículo]])</f>
        <v>Croissant</v>
      </c>
      <c r="H233" s="24">
        <v>170</v>
      </c>
      <c r="I233" s="47">
        <v>1.1000000000000001</v>
      </c>
      <c r="J233" s="46">
        <f>Registro[[#This Row],[Cantidad]]*Registro[[#This Row],[Precio Unit]]</f>
        <v>187.00000000000003</v>
      </c>
    </row>
    <row r="234" spans="2:27" x14ac:dyDescent="0.25">
      <c r="B234" s="1">
        <v>264056</v>
      </c>
      <c r="C234" s="20">
        <v>2214220</v>
      </c>
      <c r="D234" s="21" t="s">
        <v>14</v>
      </c>
      <c r="E234" s="22">
        <v>44885</v>
      </c>
      <c r="F234" s="23">
        <v>0.48958333333333331</v>
      </c>
      <c r="G234" s="1" t="str">
        <f ca="1">PROPER(Registro[[#This Row],[Artículo]])</f>
        <v>Gd Nantais</v>
      </c>
      <c r="H234" s="24">
        <v>20</v>
      </c>
      <c r="I234" s="47">
        <v>11</v>
      </c>
      <c r="J234" s="46">
        <f>Registro[[#This Row],[Cantidad]]*Registro[[#This Row],[Precio Unit]]</f>
        <v>220</v>
      </c>
    </row>
    <row r="235" spans="2:27" x14ac:dyDescent="0.25">
      <c r="B235" s="1">
        <v>263733</v>
      </c>
      <c r="C235" s="20">
        <v>2213340</v>
      </c>
      <c r="D235" s="21" t="s">
        <v>14</v>
      </c>
      <c r="E235" s="22">
        <v>44885</v>
      </c>
      <c r="F235" s="23">
        <v>0.37013888888888891</v>
      </c>
      <c r="G235" s="1" t="str">
        <f ca="1">PROPER(Registro[[#This Row],[Artículo]])</f>
        <v>Formule Sandwich</v>
      </c>
      <c r="H235" s="24">
        <v>30</v>
      </c>
      <c r="I235" s="47">
        <v>6.5</v>
      </c>
      <c r="J235" s="46">
        <f>Registro[[#This Row],[Cantidad]]*Registro[[#This Row],[Precio Unit]]</f>
        <v>195</v>
      </c>
    </row>
    <row r="236" spans="2:27" x14ac:dyDescent="0.25">
      <c r="B236" s="1">
        <v>264054</v>
      </c>
      <c r="C236" s="20">
        <v>2214220</v>
      </c>
      <c r="D236" s="21" t="s">
        <v>12</v>
      </c>
      <c r="E236" s="22">
        <v>44885</v>
      </c>
      <c r="F236" s="23">
        <v>0.48958333333333331</v>
      </c>
      <c r="G236" s="1" t="str">
        <f ca="1">PROPER(Registro[[#This Row],[Artículo]])</f>
        <v>Pt Nantais</v>
      </c>
      <c r="H236" s="24">
        <v>60</v>
      </c>
      <c r="I236" s="47">
        <v>3</v>
      </c>
      <c r="J236" s="46">
        <f>Registro[[#This Row],[Cantidad]]*Registro[[#This Row],[Precio Unit]]</f>
        <v>180</v>
      </c>
    </row>
    <row r="237" spans="2:27" x14ac:dyDescent="0.25">
      <c r="B237" s="1">
        <v>265187</v>
      </c>
      <c r="C237" s="20">
        <v>2217290</v>
      </c>
      <c r="D237" s="21" t="s">
        <v>12</v>
      </c>
      <c r="E237" s="22">
        <v>44887</v>
      </c>
      <c r="F237" s="23">
        <v>0.50486111111111109</v>
      </c>
      <c r="G237" s="1" t="str">
        <f ca="1">PROPER(Registro[[#This Row],[Artículo]])</f>
        <v>Traiteur</v>
      </c>
      <c r="H237" s="24">
        <v>10</v>
      </c>
      <c r="I237" s="47">
        <v>21</v>
      </c>
      <c r="J237" s="46">
        <f>Registro[[#This Row],[Cantidad]]*Registro[[#This Row],[Precio Unit]]</f>
        <v>210</v>
      </c>
    </row>
    <row r="238" spans="2:27" x14ac:dyDescent="0.25">
      <c r="B238" s="1">
        <v>267094</v>
      </c>
      <c r="C238" s="20">
        <v>2222670</v>
      </c>
      <c r="D238" s="21" t="s">
        <v>12</v>
      </c>
      <c r="E238" s="22">
        <v>44892</v>
      </c>
      <c r="F238" s="23">
        <v>0.46180555555555558</v>
      </c>
      <c r="G238" s="1" t="str">
        <f ca="1">PROPER(Registro[[#This Row],[Artículo]])</f>
        <v>Divers Patisserie</v>
      </c>
      <c r="H238" s="24">
        <v>10</v>
      </c>
      <c r="I238" s="47">
        <v>24</v>
      </c>
      <c r="J238" s="46">
        <f>Registro[[#This Row],[Cantidad]]*Registro[[#This Row],[Precio Unit]]</f>
        <v>240</v>
      </c>
    </row>
    <row r="239" spans="2:27" x14ac:dyDescent="0.25">
      <c r="B239" s="1">
        <v>269095</v>
      </c>
      <c r="C239" s="20">
        <v>2228040</v>
      </c>
      <c r="D239" s="21" t="s">
        <v>14</v>
      </c>
      <c r="E239" s="22">
        <v>44895</v>
      </c>
      <c r="F239" s="23">
        <v>0.75763888888888886</v>
      </c>
      <c r="G239" s="1" t="str">
        <f ca="1">PROPER(Registro[[#This Row],[Artículo]])</f>
        <v>Traiteur</v>
      </c>
      <c r="H239" s="24">
        <v>10</v>
      </c>
      <c r="I239" s="47">
        <v>16.600000000000001</v>
      </c>
      <c r="J239" s="46">
        <f>Registro[[#This Row],[Cantidad]]*Registro[[#This Row],[Precio Unit]]</f>
        <v>166</v>
      </c>
    </row>
    <row r="240" spans="2:27" x14ac:dyDescent="0.25">
      <c r="B240" s="1">
        <v>271763</v>
      </c>
      <c r="C240" s="20">
        <v>2235390</v>
      </c>
      <c r="D240" s="21" t="s">
        <v>12</v>
      </c>
      <c r="E240" s="22">
        <v>44905</v>
      </c>
      <c r="F240" s="23">
        <v>0.48055555555555557</v>
      </c>
      <c r="G240" s="1" t="str">
        <f ca="1">PROPER(Registro[[#This Row],[Artículo]])</f>
        <v>Formule Sandwich</v>
      </c>
      <c r="H240" s="24">
        <v>40</v>
      </c>
      <c r="I240" s="47">
        <v>6.5</v>
      </c>
      <c r="J240" s="46">
        <f>Registro[[#This Row],[Cantidad]]*Registro[[#This Row],[Precio Unit]]</f>
        <v>260</v>
      </c>
    </row>
    <row r="241" spans="2:10" x14ac:dyDescent="0.25">
      <c r="B241" s="1">
        <v>277854</v>
      </c>
      <c r="C241" s="20">
        <v>2252570</v>
      </c>
      <c r="D241" s="21" t="s">
        <v>14</v>
      </c>
      <c r="E241" s="22">
        <v>44916</v>
      </c>
      <c r="F241" s="23">
        <v>0.52083333333333337</v>
      </c>
      <c r="G241" s="1" t="str">
        <f ca="1">PROPER(Registro[[#This Row],[Artículo]])</f>
        <v>Gd Nantais</v>
      </c>
      <c r="H241" s="24">
        <v>20</v>
      </c>
      <c r="I241" s="47">
        <v>11</v>
      </c>
      <c r="J241" s="46">
        <f>Registro[[#This Row],[Cantidad]]*Registro[[#This Row],[Precio Unit]]</f>
        <v>220</v>
      </c>
    </row>
    <row r="242" spans="2:10" x14ac:dyDescent="0.25">
      <c r="B242" s="1">
        <v>278696</v>
      </c>
      <c r="C242" s="20">
        <v>2254860</v>
      </c>
      <c r="D242" s="21" t="s">
        <v>12</v>
      </c>
      <c r="E242" s="22">
        <v>44918</v>
      </c>
      <c r="F242" s="23">
        <v>0.40763888888888888</v>
      </c>
      <c r="G242" s="1" t="str">
        <f ca="1">PROPER(Registro[[#This Row],[Artículo]])</f>
        <v>Traiteur</v>
      </c>
      <c r="H242" s="24">
        <v>20</v>
      </c>
      <c r="I242" s="47">
        <v>12.6</v>
      </c>
      <c r="J242" s="46">
        <f>Registro[[#This Row],[Cantidad]]*Registro[[#This Row],[Precio Unit]]</f>
        <v>252</v>
      </c>
    </row>
    <row r="243" spans="2:10" x14ac:dyDescent="0.25">
      <c r="B243" s="1">
        <v>279818</v>
      </c>
      <c r="C243" s="20">
        <v>2257660</v>
      </c>
      <c r="D243" s="21" t="s">
        <v>12</v>
      </c>
      <c r="E243" s="22">
        <v>44919</v>
      </c>
      <c r="F243" s="23">
        <v>0.46527777777777779</v>
      </c>
      <c r="G243" s="1" t="str">
        <f ca="1">PROPER(Registro[[#This Row],[Artículo]])</f>
        <v>Buche 8Pers</v>
      </c>
      <c r="H243" s="24">
        <v>20</v>
      </c>
      <c r="I243" s="47">
        <v>28</v>
      </c>
      <c r="J243" s="46">
        <f>Registro[[#This Row],[Cantidad]]*Registro[[#This Row],[Precio Unit]]</f>
        <v>560</v>
      </c>
    </row>
    <row r="244" spans="2:10" x14ac:dyDescent="0.25">
      <c r="B244" s="1">
        <v>280142</v>
      </c>
      <c r="C244" s="20">
        <v>2258380</v>
      </c>
      <c r="D244" s="21" t="s">
        <v>14</v>
      </c>
      <c r="E244" s="22">
        <v>44919</v>
      </c>
      <c r="F244" s="23">
        <v>0.52777777777777779</v>
      </c>
      <c r="G244" s="1" t="str">
        <f ca="1">PROPER(Registro[[#This Row],[Artículo]])</f>
        <v>Traiteur</v>
      </c>
      <c r="H244" s="24">
        <v>40</v>
      </c>
      <c r="I244" s="47">
        <v>9.6</v>
      </c>
      <c r="J244" s="46">
        <f>Registro[[#This Row],[Cantidad]]*Registro[[#This Row],[Precio Unit]]</f>
        <v>384</v>
      </c>
    </row>
    <row r="245" spans="2:10" x14ac:dyDescent="0.25">
      <c r="B245" s="1">
        <v>279990</v>
      </c>
      <c r="C245" s="20">
        <v>2258020</v>
      </c>
      <c r="D245" s="21" t="s">
        <v>14</v>
      </c>
      <c r="E245" s="22">
        <v>44919</v>
      </c>
      <c r="F245" s="23">
        <v>0.49375000000000002</v>
      </c>
      <c r="G245" s="1" t="str">
        <f ca="1">PROPER(Registro[[#This Row],[Artículo]])</f>
        <v>Gd Nantais</v>
      </c>
      <c r="H245" s="24">
        <v>20</v>
      </c>
      <c r="I245" s="47">
        <v>11</v>
      </c>
      <c r="J245" s="46">
        <f>Registro[[#This Row],[Cantidad]]*Registro[[#This Row],[Precio Unit]]</f>
        <v>220</v>
      </c>
    </row>
    <row r="246" spans="2:10" x14ac:dyDescent="0.25">
      <c r="B246" s="1">
        <v>279405</v>
      </c>
      <c r="C246" s="20">
        <v>2256700</v>
      </c>
      <c r="D246" s="21" t="s">
        <v>12</v>
      </c>
      <c r="E246" s="22">
        <v>44919</v>
      </c>
      <c r="F246" s="23">
        <v>0.39444444444444443</v>
      </c>
      <c r="G246" s="1" t="str">
        <f ca="1">PROPER(Registro[[#This Row],[Artículo]])</f>
        <v>Buche 6Pers</v>
      </c>
      <c r="H246" s="24">
        <v>10</v>
      </c>
      <c r="I246" s="47">
        <v>21</v>
      </c>
      <c r="J246" s="46">
        <f>Registro[[#This Row],[Cantidad]]*Registro[[#This Row],[Precio Unit]]</f>
        <v>210</v>
      </c>
    </row>
    <row r="247" spans="2:10" x14ac:dyDescent="0.25">
      <c r="B247" s="1">
        <v>280064</v>
      </c>
      <c r="C247" s="20">
        <v>2258200</v>
      </c>
      <c r="D247" s="21" t="s">
        <v>14</v>
      </c>
      <c r="E247" s="22">
        <v>44919</v>
      </c>
      <c r="F247" s="23">
        <v>0.50763888888888886</v>
      </c>
      <c r="G247" s="1" t="str">
        <f ca="1">PROPER(Registro[[#This Row],[Artículo]])</f>
        <v>Buche 6Pers</v>
      </c>
      <c r="H247" s="24">
        <v>10</v>
      </c>
      <c r="I247" s="47">
        <v>21</v>
      </c>
      <c r="J247" s="46">
        <f>Registro[[#This Row],[Cantidad]]*Registro[[#This Row],[Precio Unit]]</f>
        <v>210</v>
      </c>
    </row>
    <row r="248" spans="2:10" x14ac:dyDescent="0.25">
      <c r="B248" s="1">
        <v>280192</v>
      </c>
      <c r="C248" s="20">
        <v>2258480</v>
      </c>
      <c r="D248" s="21" t="s">
        <v>14</v>
      </c>
      <c r="E248" s="22">
        <v>44919</v>
      </c>
      <c r="F248" s="23">
        <v>0.66666666666666663</v>
      </c>
      <c r="G248" s="1" t="str">
        <f ca="1">PROPER(Registro[[#This Row],[Artículo]])</f>
        <v>Divers Boulangerie</v>
      </c>
      <c r="H248" s="24">
        <v>10</v>
      </c>
      <c r="I248" s="47">
        <v>21</v>
      </c>
      <c r="J248" s="46">
        <f>Registro[[#This Row],[Cantidad]]*Registro[[#This Row],[Precio Unit]]</f>
        <v>210</v>
      </c>
    </row>
    <row r="249" spans="2:10" x14ac:dyDescent="0.25">
      <c r="B249" s="1">
        <v>280277</v>
      </c>
      <c r="C249" s="20">
        <v>2258680</v>
      </c>
      <c r="D249" s="21" t="s">
        <v>12</v>
      </c>
      <c r="E249" s="22">
        <v>44919</v>
      </c>
      <c r="F249" s="23">
        <v>0.6875</v>
      </c>
      <c r="G249" s="1" t="str">
        <f ca="1">PROPER(Registro[[#This Row],[Artículo]])</f>
        <v>Buche 6Pers</v>
      </c>
      <c r="H249" s="24">
        <v>10</v>
      </c>
      <c r="I249" s="47">
        <v>21</v>
      </c>
      <c r="J249" s="46">
        <f>Registro[[#This Row],[Cantidad]]*Registro[[#This Row],[Precio Unit]]</f>
        <v>210</v>
      </c>
    </row>
    <row r="250" spans="2:10" x14ac:dyDescent="0.25">
      <c r="B250" s="1">
        <v>280373</v>
      </c>
      <c r="C250" s="20">
        <v>2258900</v>
      </c>
      <c r="D250" s="21" t="s">
        <v>14</v>
      </c>
      <c r="E250" s="22">
        <v>44919</v>
      </c>
      <c r="F250" s="23">
        <v>0.72499999999999998</v>
      </c>
      <c r="G250" s="1" t="str">
        <f ca="1">PROPER(Registro[[#This Row],[Artículo]])</f>
        <v>Buche 6Pers</v>
      </c>
      <c r="H250" s="24">
        <v>10</v>
      </c>
      <c r="I250" s="47">
        <v>21</v>
      </c>
      <c r="J250" s="46">
        <f>Registro[[#This Row],[Cantidad]]*Registro[[#This Row],[Precio Unit]]</f>
        <v>210</v>
      </c>
    </row>
    <row r="251" spans="2:10" x14ac:dyDescent="0.25">
      <c r="B251" s="1">
        <v>280613</v>
      </c>
      <c r="C251" s="20">
        <v>2259400</v>
      </c>
      <c r="D251" s="21" t="s">
        <v>14</v>
      </c>
      <c r="E251" s="22">
        <v>44920</v>
      </c>
      <c r="F251" s="23">
        <v>0.41319444444444442</v>
      </c>
      <c r="G251" s="1" t="str">
        <f ca="1">PROPER(Registro[[#This Row],[Artículo]])</f>
        <v>Traiteur</v>
      </c>
      <c r="H251" s="24">
        <v>30</v>
      </c>
      <c r="I251" s="47">
        <v>11.65</v>
      </c>
      <c r="J251" s="46">
        <f>Registro[[#This Row],[Cantidad]]*Registro[[#This Row],[Precio Unit]]</f>
        <v>349.5</v>
      </c>
    </row>
    <row r="252" spans="2:10" x14ac:dyDescent="0.25">
      <c r="B252" s="1">
        <v>280954</v>
      </c>
      <c r="C252" s="20">
        <v>2260260</v>
      </c>
      <c r="D252" s="21" t="s">
        <v>12</v>
      </c>
      <c r="E252" s="22">
        <v>44920</v>
      </c>
      <c r="F252" s="23">
        <v>0.50208333333333333</v>
      </c>
      <c r="G252" s="1" t="str">
        <f ca="1">PROPER(Registro[[#This Row],[Artículo]])</f>
        <v>Buche 4Pers</v>
      </c>
      <c r="H252" s="24">
        <v>20</v>
      </c>
      <c r="I252" s="47">
        <v>14</v>
      </c>
      <c r="J252" s="46">
        <f>Registro[[#This Row],[Cantidad]]*Registro[[#This Row],[Precio Unit]]</f>
        <v>280</v>
      </c>
    </row>
    <row r="253" spans="2:10" x14ac:dyDescent="0.25">
      <c r="B253" s="1">
        <v>280598</v>
      </c>
      <c r="C253" s="20">
        <v>2259370</v>
      </c>
      <c r="D253" s="21" t="s">
        <v>14</v>
      </c>
      <c r="E253" s="22">
        <v>44920</v>
      </c>
      <c r="F253" s="23">
        <v>0.41041666666666665</v>
      </c>
      <c r="G253" s="1" t="str">
        <f ca="1">PROPER(Registro[[#This Row],[Artículo]])</f>
        <v>Buche 6Pers</v>
      </c>
      <c r="H253" s="24">
        <v>10</v>
      </c>
      <c r="I253" s="47">
        <v>21</v>
      </c>
      <c r="J253" s="46">
        <f>Registro[[#This Row],[Cantidad]]*Registro[[#This Row],[Precio Unit]]</f>
        <v>210</v>
      </c>
    </row>
    <row r="254" spans="2:10" x14ac:dyDescent="0.25">
      <c r="B254" s="1">
        <v>282481</v>
      </c>
      <c r="C254" s="20">
        <v>2264220</v>
      </c>
      <c r="D254" s="21" t="s">
        <v>14</v>
      </c>
      <c r="E254" s="22">
        <v>44922</v>
      </c>
      <c r="F254" s="23">
        <v>0.66666666666666663</v>
      </c>
      <c r="G254" s="1" t="str">
        <f ca="1">PROPER(Registro[[#This Row],[Artículo]])</f>
        <v>Traiteur</v>
      </c>
      <c r="H254" s="24">
        <v>20</v>
      </c>
      <c r="I254" s="47">
        <v>11.65</v>
      </c>
      <c r="J254" s="46">
        <f>Registro[[#This Row],[Cantidad]]*Registro[[#This Row],[Precio Unit]]</f>
        <v>233</v>
      </c>
    </row>
    <row r="255" spans="2:10" x14ac:dyDescent="0.25">
      <c r="B255" s="1">
        <v>284478</v>
      </c>
      <c r="C255" s="20">
        <v>2269640</v>
      </c>
      <c r="D255" s="21" t="s">
        <v>12</v>
      </c>
      <c r="E255" s="22">
        <v>44925</v>
      </c>
      <c r="F255" s="23">
        <v>0.49444444444444446</v>
      </c>
      <c r="G255" s="1" t="str">
        <f ca="1">PROPER(Registro[[#This Row],[Artículo]])</f>
        <v>Traiteur</v>
      </c>
      <c r="H255" s="24">
        <v>20</v>
      </c>
      <c r="I255" s="47">
        <v>11.65</v>
      </c>
      <c r="J255" s="46">
        <f>Registro[[#This Row],[Cantidad]]*Registro[[#This Row],[Precio Unit]]</f>
        <v>233</v>
      </c>
    </row>
    <row r="256" spans="2:10" x14ac:dyDescent="0.25">
      <c r="B256" s="1">
        <v>285435</v>
      </c>
      <c r="C256" s="20">
        <v>2271930</v>
      </c>
      <c r="D256" s="21" t="s">
        <v>14</v>
      </c>
      <c r="E256" s="22">
        <v>44926</v>
      </c>
      <c r="F256" s="23">
        <v>0.49166666666666664</v>
      </c>
      <c r="G256" s="1" t="str">
        <f ca="1">PROPER(Registro[[#This Row],[Artículo]])</f>
        <v>Traiteur</v>
      </c>
      <c r="H256" s="24">
        <v>30</v>
      </c>
      <c r="I256" s="47">
        <v>8.3000000000000007</v>
      </c>
      <c r="J256" s="46">
        <f>Registro[[#This Row],[Cantidad]]*Registro[[#This Row],[Precio Unit]]</f>
        <v>249.00000000000003</v>
      </c>
    </row>
    <row r="257" spans="2:10" x14ac:dyDescent="0.25">
      <c r="B257" s="1">
        <v>285414</v>
      </c>
      <c r="C257" s="20">
        <v>2271890</v>
      </c>
      <c r="D257" s="21" t="s">
        <v>14</v>
      </c>
      <c r="E257" s="22">
        <v>44926</v>
      </c>
      <c r="F257" s="23">
        <v>0.48680555555555555</v>
      </c>
      <c r="G257" s="1" t="str">
        <f ca="1">PROPER(Registro[[#This Row],[Artículo]])</f>
        <v>Gal Frangipane 6P</v>
      </c>
      <c r="H257" s="24">
        <v>20</v>
      </c>
      <c r="I257" s="47">
        <v>12</v>
      </c>
      <c r="J257" s="46">
        <f>Registro[[#This Row],[Cantidad]]*Registro[[#This Row],[Precio Unit]]</f>
        <v>240</v>
      </c>
    </row>
    <row r="258" spans="2:10" x14ac:dyDescent="0.25">
      <c r="B258" s="1">
        <v>285420</v>
      </c>
      <c r="C258" s="20">
        <v>2271900</v>
      </c>
      <c r="D258" s="21" t="s">
        <v>12</v>
      </c>
      <c r="E258" s="22">
        <v>44926</v>
      </c>
      <c r="F258" s="23">
        <v>0.48819444444444443</v>
      </c>
      <c r="G258" s="1" t="str">
        <f ca="1">PROPER(Registro[[#This Row],[Artículo]])</f>
        <v>Traiteur</v>
      </c>
      <c r="H258" s="24">
        <v>20</v>
      </c>
      <c r="I258" s="47">
        <v>11.65</v>
      </c>
      <c r="J258" s="46">
        <f>Registro[[#This Row],[Cantidad]]*Registro[[#This Row],[Precio Unit]]</f>
        <v>233</v>
      </c>
    </row>
    <row r="259" spans="2:10" ht="15.75" thickBot="1" x14ac:dyDescent="0.3">
      <c r="B259" s="1">
        <v>285806</v>
      </c>
      <c r="C259" s="20">
        <v>2272760</v>
      </c>
      <c r="D259" s="21" t="s">
        <v>12</v>
      </c>
      <c r="E259" s="22">
        <v>44926</v>
      </c>
      <c r="F259" s="23">
        <v>0.7368055555555556</v>
      </c>
      <c r="G259" s="1" t="str">
        <f ca="1">PROPER(Registro[[#This Row],[Artículo]])</f>
        <v>Traiteur</v>
      </c>
      <c r="H259" s="24">
        <v>20</v>
      </c>
      <c r="I259" s="47">
        <v>11.65</v>
      </c>
      <c r="J259" s="46">
        <f>Registro[[#This Row],[Cantidad]]*Registro[[#This Row],[Precio Unit]]</f>
        <v>233</v>
      </c>
    </row>
    <row r="260" spans="2:10" ht="15.75" thickBot="1" x14ac:dyDescent="0.3">
      <c r="C260" s="20"/>
      <c r="D260" s="21"/>
      <c r="E260" s="26"/>
      <c r="F260" s="23"/>
      <c r="H260" s="45">
        <f>SUBTOTAL(109,Registro[Cantidad])</f>
        <v>14370</v>
      </c>
      <c r="I260" s="48">
        <f>SUBTOTAL(101,Registro[Precio Unit])</f>
        <v>9.0306250000000023</v>
      </c>
      <c r="J260" s="46">
        <f>SUBTOTAL(109,Registro[Venta total])</f>
        <v>63209.5</v>
      </c>
    </row>
  </sheetData>
  <mergeCells count="37">
    <mergeCell ref="L128:S128"/>
    <mergeCell ref="L129:Q129"/>
    <mergeCell ref="L131:R131"/>
    <mergeCell ref="L133:S133"/>
    <mergeCell ref="L135:S135"/>
    <mergeCell ref="L119:N120"/>
    <mergeCell ref="L122:S122"/>
    <mergeCell ref="L123:S123"/>
    <mergeCell ref="L125:S125"/>
    <mergeCell ref="L126:O126"/>
    <mergeCell ref="B1:L3"/>
    <mergeCell ref="G8:N8"/>
    <mergeCell ref="G15:J15"/>
    <mergeCell ref="G11:M11"/>
    <mergeCell ref="G13:H13"/>
    <mergeCell ref="G14:Q14"/>
    <mergeCell ref="G12:L12"/>
    <mergeCell ref="B4:D4"/>
    <mergeCell ref="O23:P23"/>
    <mergeCell ref="O24:P24"/>
    <mergeCell ref="O25:P25"/>
    <mergeCell ref="O26:P26"/>
    <mergeCell ref="O27:P27"/>
    <mergeCell ref="O22:P22"/>
    <mergeCell ref="B6:D6"/>
    <mergeCell ref="B8:D8"/>
    <mergeCell ref="B9:E9"/>
    <mergeCell ref="B10:E10"/>
    <mergeCell ref="B11:E11"/>
    <mergeCell ref="B12:E12"/>
    <mergeCell ref="B13:E13"/>
    <mergeCell ref="B14:E14"/>
    <mergeCell ref="B15:E15"/>
    <mergeCell ref="B17:F17"/>
    <mergeCell ref="L20:O20"/>
    <mergeCell ref="G9:K9"/>
    <mergeCell ref="G10:L10"/>
  </mergeCells>
  <conditionalFormatting sqref="B20:B39">
    <cfRule type="duplicateValues" dxfId="1" priority="2"/>
  </conditionalFormatting>
  <conditionalFormatting sqref="B40:B59">
    <cfRule type="duplicateValues" dxfId="0" priority="1"/>
  </conditionalFormatting>
  <pageMargins left="0.7" right="0.7" top="0.75" bottom="0.75" header="0.3" footer="0.3"/>
  <pageSetup orientation="portrait" r:id="rId8"/>
  <drawing r:id="rId9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 panaderia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laptophp14in@outlook.com</dc:creator>
  <cp:lastModifiedBy>laptophp14in@outlook.com</cp:lastModifiedBy>
  <dcterms:created xsi:type="dcterms:W3CDTF">2024-06-28T02:59:22Z</dcterms:created>
  <dcterms:modified xsi:type="dcterms:W3CDTF">2024-08-20T02:40:33Z</dcterms:modified>
</cp:coreProperties>
</file>